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hidePivotFieldList="1" autoCompressPictures="0" defaultThemeVersion="124226"/>
  <bookViews>
    <workbookView xWindow="-2340" yWindow="600" windowWidth="28800" windowHeight="11775" tabRatio="624" activeTab="1"/>
  </bookViews>
  <sheets>
    <sheet name="PAA-PRESUP 03-01-2018" sheetId="164" r:id="rId1"/>
    <sheet name="PAA -03-01-2018" sheetId="182" r:id="rId2"/>
  </sheets>
  <externalReferences>
    <externalReference r:id="rId3"/>
    <externalReference r:id="rId4"/>
    <externalReference r:id="rId5"/>
  </externalReferences>
  <definedNames>
    <definedName name="_xlnm._FilterDatabase" localSheetId="1" hidden="1">'PAA -03-01-2018'!$A$19:$AV$254</definedName>
    <definedName name="_xlnm._FilterDatabase" localSheetId="0" hidden="1">'PAA-PRESUP 03-01-2018'!$A$104:$Q$118</definedName>
    <definedName name="_xlnm.Print_Area" localSheetId="1">'PAA -03-01-2018'!$A$1:$Q$260</definedName>
    <definedName name="_xlnm.Print_Area" localSheetId="0">'PAA-PRESUP 03-01-2018'!$A$6:$O$96</definedName>
    <definedName name="base_1">[1]BASE_DATOS!$A$1:$C$147</definedName>
    <definedName name="ELEMENTOS_DE_ASEO">"BASE_DATOS"</definedName>
    <definedName name="Fuente3">[2]Hoja2!$A$1:$C$207</definedName>
    <definedName name="JUAN" localSheetId="1">#REF!</definedName>
    <definedName name="JUAN" localSheetId="0">#REF!</definedName>
    <definedName name="JUAN">#REF!</definedName>
    <definedName name="julian" localSheetId="1">#REF!</definedName>
    <definedName name="julian" localSheetId="0">#REF!</definedName>
    <definedName name="julian">#REF!</definedName>
    <definedName name="MAO">'[3]PLAN COMPRAS_2003'!$A$4:$D$382</definedName>
    <definedName name="MOA">'[3]PLAN COMPRAS_2003'!$A$4:$D$382</definedName>
    <definedName name="RUTH" localSheetId="1">#REF!</definedName>
    <definedName name="RUTH" localSheetId="0">#REF!</definedName>
    <definedName name="RUTH">#REF!</definedName>
    <definedName name="_xlnm.Print_Titles" localSheetId="1">'PAA -03-01-2018'!$19:$19</definedName>
  </definedNames>
  <calcPr calcId="145621"/>
</workbook>
</file>

<file path=xl/calcChain.xml><?xml version="1.0" encoding="utf-8"?>
<calcChain xmlns="http://schemas.openxmlformats.org/spreadsheetml/2006/main">
  <c r="N119" i="182" l="1"/>
  <c r="M95" i="182"/>
  <c r="M87" i="182"/>
  <c r="M18" i="182" s="1"/>
  <c r="A66" i="182"/>
  <c r="A67" i="182" s="1"/>
  <c r="A68" i="182" s="1"/>
  <c r="A69" i="182" s="1"/>
  <c r="A70" i="182" s="1"/>
  <c r="A71" i="182" s="1"/>
  <c r="A72" i="182" s="1"/>
  <c r="A73" i="182" s="1"/>
  <c r="A74" i="182" s="1"/>
  <c r="A75" i="182" s="1"/>
  <c r="A76" i="182" s="1"/>
  <c r="A77" i="182" s="1"/>
  <c r="A78" i="182" s="1"/>
  <c r="A79" i="182" s="1"/>
  <c r="A80" i="182" s="1"/>
  <c r="A81" i="182" s="1"/>
  <c r="A82" i="182" s="1"/>
  <c r="A83" i="182" s="1"/>
  <c r="A84" i="182" s="1"/>
  <c r="A85" i="182" s="1"/>
  <c r="A86" i="182" s="1"/>
  <c r="A87" i="182" s="1"/>
  <c r="A88" i="182" s="1"/>
  <c r="A89" i="182" s="1"/>
  <c r="A90" i="182" s="1"/>
  <c r="A91" i="182" s="1"/>
  <c r="A92" i="182" s="1"/>
  <c r="A93" i="182" s="1"/>
  <c r="A94" i="182" s="1"/>
  <c r="A95" i="182" s="1"/>
  <c r="A96" i="182" s="1"/>
  <c r="A97" i="182" s="1"/>
  <c r="A98" i="182" s="1"/>
  <c r="A99" i="182" s="1"/>
  <c r="A100" i="182" s="1"/>
  <c r="A101" i="182" s="1"/>
  <c r="A102" i="182" s="1"/>
  <c r="A103" i="182" s="1"/>
  <c r="A104" i="182" s="1"/>
  <c r="A105" i="182" s="1"/>
  <c r="A106" i="182" s="1"/>
  <c r="A107" i="182" s="1"/>
  <c r="A108" i="182" s="1"/>
  <c r="A109" i="182" s="1"/>
  <c r="A110" i="182" s="1"/>
  <c r="A111" i="182" s="1"/>
  <c r="A112" i="182" s="1"/>
  <c r="A113" i="182" s="1"/>
  <c r="A114" i="182" s="1"/>
  <c r="A115" i="182" s="1"/>
  <c r="A116" i="182" s="1"/>
  <c r="A117" i="182" s="1"/>
  <c r="A118" i="182" s="1"/>
  <c r="A119" i="182" s="1"/>
  <c r="A120" i="182" s="1"/>
  <c r="A121" i="182" s="1"/>
  <c r="A122" i="182" s="1"/>
  <c r="A123" i="182" s="1"/>
  <c r="A124" i="182" s="1"/>
  <c r="A125" i="182" s="1"/>
  <c r="A126" i="182" s="1"/>
  <c r="A127" i="182" s="1"/>
  <c r="A128" i="182" s="1"/>
  <c r="A129" i="182" s="1"/>
  <c r="A130" i="182" s="1"/>
  <c r="A131" i="182" s="1"/>
  <c r="A132" i="182" s="1"/>
  <c r="A133" i="182" s="1"/>
  <c r="A134" i="182" s="1"/>
  <c r="A135" i="182" s="1"/>
  <c r="A136" i="182" s="1"/>
  <c r="A137" i="182" s="1"/>
  <c r="A138" i="182" s="1"/>
  <c r="A139" i="182" s="1"/>
  <c r="A140" i="182" s="1"/>
  <c r="A141" i="182" s="1"/>
  <c r="A142" i="182" s="1"/>
  <c r="A143" i="182" s="1"/>
  <c r="A144" i="182" s="1"/>
  <c r="A145" i="182" s="1"/>
  <c r="A146" i="182" s="1"/>
  <c r="A147" i="182" s="1"/>
  <c r="A148" i="182" s="1"/>
  <c r="A149" i="182" s="1"/>
  <c r="A150" i="182" s="1"/>
  <c r="A151" i="182" s="1"/>
  <c r="A152" i="182" s="1"/>
  <c r="A153" i="182" s="1"/>
  <c r="A154" i="182" s="1"/>
  <c r="A155" i="182" s="1"/>
  <c r="A156" i="182" s="1"/>
  <c r="A157" i="182" s="1"/>
  <c r="A158" i="182" s="1"/>
  <c r="A159" i="182" s="1"/>
  <c r="A160" i="182" s="1"/>
  <c r="A161" i="182" s="1"/>
  <c r="A162" i="182" s="1"/>
  <c r="A163" i="182" s="1"/>
  <c r="A164" i="182" s="1"/>
  <c r="A165" i="182" s="1"/>
  <c r="A166" i="182" s="1"/>
  <c r="A167" i="182" s="1"/>
  <c r="A168" i="182" s="1"/>
  <c r="A169" i="182" s="1"/>
  <c r="A170" i="182" s="1"/>
  <c r="A171" i="182" s="1"/>
  <c r="A172" i="182" s="1"/>
  <c r="A173" i="182" s="1"/>
  <c r="A174" i="182" s="1"/>
  <c r="A175" i="182" s="1"/>
  <c r="A176" i="182" s="1"/>
  <c r="A177" i="182" s="1"/>
  <c r="A178" i="182" s="1"/>
  <c r="A179" i="182" s="1"/>
  <c r="A180" i="182" s="1"/>
  <c r="A181" i="182" s="1"/>
  <c r="A182" i="182" s="1"/>
  <c r="A183" i="182" s="1"/>
  <c r="A184" i="182" s="1"/>
  <c r="A185" i="182" s="1"/>
  <c r="A186" i="182" s="1"/>
  <c r="A187" i="182" s="1"/>
  <c r="A188" i="182" s="1"/>
  <c r="A189" i="182" s="1"/>
  <c r="A190" i="182" s="1"/>
  <c r="A191" i="182" s="1"/>
  <c r="A192" i="182" s="1"/>
  <c r="A193" i="182" s="1"/>
  <c r="A194" i="182" s="1"/>
  <c r="A195" i="182" s="1"/>
  <c r="A196" i="182" s="1"/>
  <c r="A197" i="182" s="1"/>
  <c r="A198" i="182" s="1"/>
  <c r="A199" i="182" s="1"/>
  <c r="A200" i="182" s="1"/>
  <c r="A201" i="182" s="1"/>
  <c r="A202" i="182" s="1"/>
  <c r="A203" i="182" s="1"/>
  <c r="A204" i="182" s="1"/>
  <c r="A205" i="182" s="1"/>
  <c r="A206" i="182" s="1"/>
  <c r="A207" i="182" s="1"/>
  <c r="A208" i="182" s="1"/>
  <c r="A209" i="182" s="1"/>
  <c r="A210" i="182" s="1"/>
  <c r="A211" i="182" s="1"/>
  <c r="A212" i="182" s="1"/>
  <c r="A213" i="182" s="1"/>
  <c r="A214" i="182" s="1"/>
  <c r="A215" i="182" s="1"/>
  <c r="A216" i="182" s="1"/>
  <c r="A217" i="182" s="1"/>
  <c r="A218" i="182" s="1"/>
  <c r="A219" i="182" s="1"/>
  <c r="A220" i="182" s="1"/>
  <c r="A221" i="182" s="1"/>
  <c r="A222" i="182" s="1"/>
  <c r="A223" i="182" s="1"/>
  <c r="A224" i="182" s="1"/>
  <c r="A225" i="182" s="1"/>
  <c r="A226" i="182" s="1"/>
  <c r="A227" i="182" s="1"/>
  <c r="A228" i="182" s="1"/>
  <c r="A229" i="182" s="1"/>
  <c r="A230" i="182" s="1"/>
  <c r="A231" i="182" s="1"/>
  <c r="A232" i="182" s="1"/>
  <c r="A233" i="182" s="1"/>
  <c r="A234" i="182" s="1"/>
  <c r="A235" i="182" s="1"/>
  <c r="A236" i="182" s="1"/>
  <c r="A237" i="182" s="1"/>
  <c r="A238" i="182" s="1"/>
  <c r="A239" i="182" s="1"/>
  <c r="A240" i="182" s="1"/>
  <c r="A241" i="182" s="1"/>
  <c r="A242" i="182" s="1"/>
  <c r="A243" i="182" s="1"/>
  <c r="A244" i="182" s="1"/>
  <c r="A245" i="182" s="1"/>
  <c r="A246" i="182" s="1"/>
  <c r="A247" i="182" s="1"/>
  <c r="A248" i="182" s="1"/>
  <c r="A249" i="182" s="1"/>
  <c r="A250" i="182" s="1"/>
  <c r="A251" i="182" s="1"/>
  <c r="A252" i="182" s="1"/>
  <c r="A59" i="182"/>
  <c r="A60" i="182" s="1"/>
  <c r="A61" i="182" s="1"/>
  <c r="A62" i="182" s="1"/>
  <c r="A63" i="182" s="1"/>
  <c r="A64" i="182" s="1"/>
  <c r="A32" i="182"/>
  <c r="A33" i="182" s="1"/>
  <c r="A34" i="182" s="1"/>
  <c r="A35" i="182" s="1"/>
  <c r="A36" i="182" s="1"/>
  <c r="A37" i="182" s="1"/>
  <c r="A38" i="182" s="1"/>
  <c r="A39" i="182" s="1"/>
  <c r="A40" i="182" s="1"/>
  <c r="A41" i="182" s="1"/>
  <c r="A43" i="182" s="1"/>
  <c r="A44" i="182" s="1"/>
  <c r="A45" i="182" s="1"/>
  <c r="A51" i="182" s="1"/>
  <c r="A52" i="182" s="1"/>
  <c r="A53" i="182" s="1"/>
  <c r="A54" i="182" s="1"/>
  <c r="A55" i="182" s="1"/>
  <c r="A56" i="182" s="1"/>
  <c r="A57" i="182" s="1"/>
  <c r="A26" i="182"/>
  <c r="A27" i="182" s="1"/>
  <c r="A21" i="182"/>
  <c r="A22" i="182" s="1"/>
  <c r="A23" i="182" s="1"/>
  <c r="A24" i="182" s="1"/>
  <c r="N87" i="182" l="1"/>
  <c r="N18" i="182" s="1"/>
  <c r="E12" i="182" s="1"/>
  <c r="O100" i="164"/>
  <c r="P100" i="164"/>
  <c r="Q100" i="164"/>
  <c r="R100" i="164"/>
  <c r="N100" i="164"/>
  <c r="O99" i="164"/>
  <c r="P99" i="164"/>
  <c r="Q99" i="164"/>
  <c r="R99" i="164"/>
  <c r="O98" i="164"/>
  <c r="P98" i="164"/>
  <c r="Q98" i="164"/>
  <c r="R98" i="164"/>
  <c r="N99" i="164"/>
  <c r="N98" i="164"/>
  <c r="N42" i="164"/>
  <c r="N43" i="164"/>
  <c r="N57" i="164"/>
  <c r="N58" i="164"/>
  <c r="N61" i="164"/>
  <c r="N72" i="164"/>
  <c r="N76" i="164"/>
  <c r="N95" i="164"/>
  <c r="N90" i="164"/>
  <c r="O15" i="164"/>
  <c r="O82" i="164"/>
  <c r="N8" i="164" l="1"/>
  <c r="N7" i="164" s="1"/>
  <c r="N10" i="164"/>
  <c r="N9" i="164"/>
  <c r="N54" i="164"/>
  <c r="N46" i="164"/>
  <c r="N44" i="164"/>
  <c r="N24" i="164"/>
  <c r="N18" i="164"/>
  <c r="N17" i="164" s="1"/>
  <c r="N16" i="164" s="1"/>
  <c r="O85" i="164" l="1"/>
  <c r="W41" i="164"/>
  <c r="X41" i="164"/>
  <c r="Z41" i="164"/>
  <c r="AH81" i="164"/>
  <c r="AH83" i="164"/>
  <c r="AH84" i="164"/>
  <c r="AH85" i="164"/>
  <c r="AH86" i="164"/>
  <c r="AH87" i="164"/>
  <c r="AH88" i="164"/>
  <c r="AH69" i="164"/>
  <c r="AH70" i="164"/>
  <c r="AH71" i="164"/>
  <c r="AH73" i="164"/>
  <c r="AH74" i="164"/>
  <c r="Z97" i="164"/>
  <c r="O83" i="164"/>
  <c r="R83" i="164" s="1"/>
  <c r="O84" i="164"/>
  <c r="R82" i="164"/>
  <c r="P97" i="164"/>
  <c r="Q97" i="164"/>
  <c r="P11" i="164"/>
  <c r="Q11" i="164"/>
  <c r="O11" i="164"/>
  <c r="O87" i="164"/>
  <c r="R87" i="164" s="1"/>
  <c r="O69" i="164"/>
  <c r="R84" i="164"/>
  <c r="X82" i="164"/>
  <c r="AH82" i="164" s="1"/>
  <c r="AH91" i="164"/>
  <c r="AD91" i="164"/>
  <c r="V91" i="164"/>
  <c r="Y91" i="164" s="1"/>
  <c r="R91" i="164"/>
  <c r="AH89" i="164"/>
  <c r="AD89" i="164"/>
  <c r="V89" i="164"/>
  <c r="Y89" i="164" s="1"/>
  <c r="R89" i="164"/>
  <c r="AD88" i="164"/>
  <c r="V88" i="164"/>
  <c r="Y88" i="164" s="1"/>
  <c r="R88" i="164"/>
  <c r="AD87" i="164"/>
  <c r="V87" i="164"/>
  <c r="Y87" i="164" s="1"/>
  <c r="AD83" i="164"/>
  <c r="V83" i="164"/>
  <c r="Y83" i="164" s="1"/>
  <c r="AD82" i="164"/>
  <c r="V82" i="164"/>
  <c r="Y82" i="164" s="1"/>
  <c r="AD81" i="164"/>
  <c r="V81" i="164"/>
  <c r="Y81" i="164" s="1"/>
  <c r="R81" i="164"/>
  <c r="AH80" i="164"/>
  <c r="AD80" i="164"/>
  <c r="V80" i="164"/>
  <c r="Y80" i="164" s="1"/>
  <c r="R80" i="164"/>
  <c r="AH79" i="164"/>
  <c r="AD79" i="164"/>
  <c r="V79" i="164"/>
  <c r="Y79" i="164" s="1"/>
  <c r="R79" i="164"/>
  <c r="AH78" i="164"/>
  <c r="AD78" i="164"/>
  <c r="V78" i="164"/>
  <c r="Y78" i="164" s="1"/>
  <c r="R78" i="164"/>
  <c r="AH77" i="164"/>
  <c r="AD77" i="164"/>
  <c r="V77" i="164"/>
  <c r="Y77" i="164" s="1"/>
  <c r="R77" i="164"/>
  <c r="AH75" i="164"/>
  <c r="AD75" i="164"/>
  <c r="V75" i="164"/>
  <c r="Y75" i="164" s="1"/>
  <c r="R75" i="164"/>
  <c r="AD74" i="164"/>
  <c r="V74" i="164"/>
  <c r="Y74" i="164" s="1"/>
  <c r="R74" i="164"/>
  <c r="AH96" i="164"/>
  <c r="AH95" i="164"/>
  <c r="AH94" i="164"/>
  <c r="AH93" i="164"/>
  <c r="AH92" i="164"/>
  <c r="AH68" i="164"/>
  <c r="AH67" i="164"/>
  <c r="AH66" i="164"/>
  <c r="AH65" i="164"/>
  <c r="AH64" i="164"/>
  <c r="AH63" i="164"/>
  <c r="AH62" i="164"/>
  <c r="AH60" i="164"/>
  <c r="AH59" i="164"/>
  <c r="AH57" i="164"/>
  <c r="AH56" i="164"/>
  <c r="AH55" i="164"/>
  <c r="AH53" i="164"/>
  <c r="AH52" i="164"/>
  <c r="AH51" i="164"/>
  <c r="AH50" i="164"/>
  <c r="AH49" i="164"/>
  <c r="AH48" i="164"/>
  <c r="AH47" i="164"/>
  <c r="AH45" i="164"/>
  <c r="AH44" i="164"/>
  <c r="AH43" i="164"/>
  <c r="AH42" i="164"/>
  <c r="AD96" i="164"/>
  <c r="AD95" i="164"/>
  <c r="AD94" i="164"/>
  <c r="AD93" i="164"/>
  <c r="AD92" i="164"/>
  <c r="AD86" i="164"/>
  <c r="AD85" i="164"/>
  <c r="AD84" i="164"/>
  <c r="AD73" i="164"/>
  <c r="AD71" i="164"/>
  <c r="AD70" i="164"/>
  <c r="AD69" i="164"/>
  <c r="AD68" i="164"/>
  <c r="AD67" i="164"/>
  <c r="AD66" i="164"/>
  <c r="AD65" i="164"/>
  <c r="AD64" i="164"/>
  <c r="AD63" i="164"/>
  <c r="AD62" i="164"/>
  <c r="AD60" i="164"/>
  <c r="AD59" i="164"/>
  <c r="AD57" i="164"/>
  <c r="AD56" i="164"/>
  <c r="AD55" i="164"/>
  <c r="AD53" i="164"/>
  <c r="AD52" i="164"/>
  <c r="AD51" i="164"/>
  <c r="AD50" i="164"/>
  <c r="AD49" i="164"/>
  <c r="AD48" i="164"/>
  <c r="AD47" i="164"/>
  <c r="AD45" i="164"/>
  <c r="AD44" i="164"/>
  <c r="AD43" i="164"/>
  <c r="AD42" i="164"/>
  <c r="R43" i="164"/>
  <c r="R44" i="164"/>
  <c r="R45" i="164"/>
  <c r="R47" i="164"/>
  <c r="R48" i="164"/>
  <c r="R49" i="164"/>
  <c r="R50" i="164"/>
  <c r="R51" i="164"/>
  <c r="R52" i="164"/>
  <c r="R53" i="164"/>
  <c r="R55" i="164"/>
  <c r="R56" i="164"/>
  <c r="R57" i="164"/>
  <c r="R59" i="164"/>
  <c r="R60" i="164"/>
  <c r="R62" i="164"/>
  <c r="R63" i="164"/>
  <c r="R64" i="164"/>
  <c r="R65" i="164"/>
  <c r="R66" i="164"/>
  <c r="R67" i="164"/>
  <c r="R68" i="164"/>
  <c r="R70" i="164"/>
  <c r="R71" i="164"/>
  <c r="R73" i="164"/>
  <c r="R85" i="164"/>
  <c r="R86" i="164"/>
  <c r="R92" i="164"/>
  <c r="R93" i="164"/>
  <c r="R94" i="164"/>
  <c r="R95" i="164"/>
  <c r="R96" i="164"/>
  <c r="R42" i="164"/>
  <c r="R17" i="164"/>
  <c r="R18" i="164"/>
  <c r="R19" i="164"/>
  <c r="R20" i="164"/>
  <c r="R21" i="164"/>
  <c r="R22" i="164"/>
  <c r="R23" i="164"/>
  <c r="R24" i="164"/>
  <c r="R25" i="164"/>
  <c r="R26" i="164"/>
  <c r="R27" i="164"/>
  <c r="R28" i="164"/>
  <c r="R29" i="164"/>
  <c r="R30" i="164"/>
  <c r="R31" i="164"/>
  <c r="R32" i="164"/>
  <c r="R33" i="164"/>
  <c r="R34" i="164"/>
  <c r="R35" i="164"/>
  <c r="R36" i="164"/>
  <c r="R37" i="164"/>
  <c r="R38" i="164"/>
  <c r="R39" i="164"/>
  <c r="R40" i="164"/>
  <c r="V96" i="164"/>
  <c r="Y96" i="164" s="1"/>
  <c r="V95" i="164"/>
  <c r="Y95" i="164" s="1"/>
  <c r="V94" i="164"/>
  <c r="Y94" i="164" s="1"/>
  <c r="V93" i="164"/>
  <c r="Y93" i="164" s="1"/>
  <c r="V92" i="164"/>
  <c r="Y92" i="164" s="1"/>
  <c r="V86" i="164"/>
  <c r="Y86" i="164" s="1"/>
  <c r="V85" i="164"/>
  <c r="Y85" i="164" s="1"/>
  <c r="V84" i="164"/>
  <c r="Y84" i="164" s="1"/>
  <c r="V73" i="164"/>
  <c r="Y73" i="164" s="1"/>
  <c r="V71" i="164"/>
  <c r="Y71" i="164" s="1"/>
  <c r="V70" i="164"/>
  <c r="Y70" i="164" s="1"/>
  <c r="V69" i="164"/>
  <c r="Y69" i="164" s="1"/>
  <c r="V68" i="164"/>
  <c r="Y68" i="164" s="1"/>
  <c r="V67" i="164"/>
  <c r="Y67" i="164" s="1"/>
  <c r="V66" i="164"/>
  <c r="Y66" i="164" s="1"/>
  <c r="V65" i="164"/>
  <c r="Y65" i="164" s="1"/>
  <c r="V64" i="164"/>
  <c r="Y64" i="164" s="1"/>
  <c r="V63" i="164"/>
  <c r="Y63" i="164" s="1"/>
  <c r="V62" i="164"/>
  <c r="Y62" i="164" s="1"/>
  <c r="V60" i="164"/>
  <c r="Y60" i="164" s="1"/>
  <c r="V59" i="164"/>
  <c r="Y59" i="164" s="1"/>
  <c r="V57" i="164"/>
  <c r="Y57" i="164" s="1"/>
  <c r="V56" i="164"/>
  <c r="Y56" i="164" s="1"/>
  <c r="V55" i="164"/>
  <c r="Y55" i="164" s="1"/>
  <c r="V53" i="164"/>
  <c r="Y53" i="164" s="1"/>
  <c r="V52" i="164"/>
  <c r="Y52" i="164" s="1"/>
  <c r="V51" i="164"/>
  <c r="Y51" i="164" s="1"/>
  <c r="V50" i="164"/>
  <c r="Y50" i="164" s="1"/>
  <c r="V49" i="164"/>
  <c r="Y49" i="164" s="1"/>
  <c r="V48" i="164"/>
  <c r="Y48" i="164" s="1"/>
  <c r="V47" i="164"/>
  <c r="Y47" i="164" s="1"/>
  <c r="V45" i="164"/>
  <c r="Y45" i="164" s="1"/>
  <c r="V44" i="164"/>
  <c r="Y44" i="164" s="1"/>
  <c r="V43" i="164"/>
  <c r="Y43" i="164" s="1"/>
  <c r="V42" i="164"/>
  <c r="Y42" i="164" s="1"/>
  <c r="V40" i="164"/>
  <c r="Y40" i="164" s="1"/>
  <c r="V17" i="164"/>
  <c r="Y17" i="164" s="1"/>
  <c r="AD17" i="164"/>
  <c r="AH17" i="164"/>
  <c r="V18" i="164"/>
  <c r="Y18" i="164" s="1"/>
  <c r="AD18" i="164"/>
  <c r="AH18" i="164"/>
  <c r="V19" i="164"/>
  <c r="Y19" i="164" s="1"/>
  <c r="AD19" i="164"/>
  <c r="AH19" i="164"/>
  <c r="V20" i="164"/>
  <c r="Y20" i="164" s="1"/>
  <c r="AD20" i="164"/>
  <c r="AH20" i="164"/>
  <c r="V21" i="164"/>
  <c r="Y21" i="164" s="1"/>
  <c r="AD21" i="164"/>
  <c r="AH21" i="164"/>
  <c r="V22" i="164"/>
  <c r="Y22" i="164" s="1"/>
  <c r="AD22" i="164"/>
  <c r="AH22" i="164"/>
  <c r="V23" i="164"/>
  <c r="Y23" i="164" s="1"/>
  <c r="AD23" i="164"/>
  <c r="AH23" i="164"/>
  <c r="V24" i="164"/>
  <c r="Y24" i="164" s="1"/>
  <c r="AD24" i="164"/>
  <c r="AH24" i="164"/>
  <c r="V25" i="164"/>
  <c r="Y25" i="164" s="1"/>
  <c r="AD25" i="164"/>
  <c r="AH25" i="164"/>
  <c r="V26" i="164"/>
  <c r="Y26" i="164" s="1"/>
  <c r="AD26" i="164"/>
  <c r="AH26" i="164"/>
  <c r="V27" i="164"/>
  <c r="Y27" i="164" s="1"/>
  <c r="AD27" i="164"/>
  <c r="AH27" i="164"/>
  <c r="V28" i="164"/>
  <c r="Y28" i="164" s="1"/>
  <c r="AD28" i="164"/>
  <c r="AH28" i="164"/>
  <c r="V29" i="164"/>
  <c r="Y29" i="164" s="1"/>
  <c r="AD29" i="164"/>
  <c r="AH29" i="164"/>
  <c r="V30" i="164"/>
  <c r="Y30" i="164" s="1"/>
  <c r="AD30" i="164"/>
  <c r="AH30" i="164"/>
  <c r="V31" i="164"/>
  <c r="Y31" i="164" s="1"/>
  <c r="AD31" i="164"/>
  <c r="AH31" i="164"/>
  <c r="V32" i="164"/>
  <c r="Y32" i="164" s="1"/>
  <c r="AD32" i="164"/>
  <c r="AH32" i="164"/>
  <c r="V33" i="164"/>
  <c r="Y33" i="164" s="1"/>
  <c r="AD33" i="164"/>
  <c r="AH33" i="164"/>
  <c r="V34" i="164"/>
  <c r="Y34" i="164" s="1"/>
  <c r="AD34" i="164"/>
  <c r="AH34" i="164"/>
  <c r="V35" i="164"/>
  <c r="Y35" i="164" s="1"/>
  <c r="AD35" i="164"/>
  <c r="AH35" i="164"/>
  <c r="V36" i="164"/>
  <c r="Y36" i="164" s="1"/>
  <c r="AD36" i="164"/>
  <c r="AH36" i="164"/>
  <c r="V37" i="164"/>
  <c r="Y37" i="164" s="1"/>
  <c r="AD37" i="164"/>
  <c r="AH37" i="164"/>
  <c r="V38" i="164"/>
  <c r="Y38" i="164" s="1"/>
  <c r="AD38" i="164"/>
  <c r="AH38" i="164"/>
  <c r="V39" i="164"/>
  <c r="Y39" i="164" s="1"/>
  <c r="AD39" i="164"/>
  <c r="AH39" i="164"/>
  <c r="AD40" i="164"/>
  <c r="AH40" i="164"/>
  <c r="AH16" i="164"/>
  <c r="AD16" i="164"/>
  <c r="V16" i="164"/>
  <c r="Y16" i="164" s="1"/>
  <c r="R16" i="164"/>
  <c r="N15" i="164" l="1"/>
  <c r="R69" i="164"/>
  <c r="R97" i="164" s="1"/>
  <c r="AA91" i="164"/>
  <c r="AE91" i="164" s="1"/>
  <c r="AA89" i="164"/>
  <c r="AE89" i="164" s="1"/>
  <c r="AL89" i="164" s="1"/>
  <c r="AA82" i="164"/>
  <c r="AE82" i="164" s="1"/>
  <c r="AG82" i="164" s="1"/>
  <c r="AI82" i="164" s="1"/>
  <c r="AA79" i="164"/>
  <c r="AE79" i="164" s="1"/>
  <c r="AG79" i="164" s="1"/>
  <c r="AI79" i="164" s="1"/>
  <c r="AA81" i="164"/>
  <c r="AE81" i="164" s="1"/>
  <c r="AL81" i="164" s="1"/>
  <c r="AA43" i="164"/>
  <c r="AE43" i="164" s="1"/>
  <c r="AL43" i="164" s="1"/>
  <c r="AA48" i="164"/>
  <c r="AE48" i="164" s="1"/>
  <c r="AM48" i="164" s="1"/>
  <c r="AA52" i="164"/>
  <c r="AE52" i="164" s="1"/>
  <c r="AM52" i="164" s="1"/>
  <c r="AA57" i="164"/>
  <c r="AE57" i="164" s="1"/>
  <c r="AG57" i="164" s="1"/>
  <c r="AI57" i="164" s="1"/>
  <c r="AA63" i="164"/>
  <c r="AE63" i="164" s="1"/>
  <c r="AG63" i="164" s="1"/>
  <c r="AI63" i="164" s="1"/>
  <c r="AA67" i="164"/>
  <c r="AE67" i="164" s="1"/>
  <c r="AM67" i="164" s="1"/>
  <c r="AA71" i="164"/>
  <c r="AE71" i="164" s="1"/>
  <c r="AG71" i="164" s="1"/>
  <c r="AI71" i="164" s="1"/>
  <c r="AA86" i="164"/>
  <c r="AE86" i="164" s="1"/>
  <c r="AL86" i="164" s="1"/>
  <c r="AA74" i="164"/>
  <c r="AE74" i="164" s="1"/>
  <c r="AL74" i="164" s="1"/>
  <c r="AA77" i="164"/>
  <c r="AE77" i="164" s="1"/>
  <c r="AL77" i="164" s="1"/>
  <c r="AA78" i="164"/>
  <c r="AM91" i="164"/>
  <c r="AM89" i="164"/>
  <c r="AG89" i="164"/>
  <c r="AI89" i="164" s="1"/>
  <c r="AG91" i="164"/>
  <c r="AI91" i="164" s="1"/>
  <c r="AL91" i="164"/>
  <c r="AA87" i="164"/>
  <c r="AE87" i="164" s="1"/>
  <c r="AM87" i="164" s="1"/>
  <c r="AA88" i="164"/>
  <c r="AE88" i="164" s="1"/>
  <c r="AM88" i="164" s="1"/>
  <c r="AA69" i="164"/>
  <c r="AE69" i="164" s="1"/>
  <c r="AM69" i="164" s="1"/>
  <c r="AA60" i="164"/>
  <c r="AE60" i="164" s="1"/>
  <c r="AM60" i="164" s="1"/>
  <c r="AA45" i="164"/>
  <c r="AE42" i="164"/>
  <c r="AM42" i="164" s="1"/>
  <c r="AA95" i="164"/>
  <c r="AE95" i="164" s="1"/>
  <c r="AL95" i="164" s="1"/>
  <c r="AA84" i="164"/>
  <c r="AE84" i="164" s="1"/>
  <c r="AL84" i="164" s="1"/>
  <c r="AA65" i="164"/>
  <c r="AE65" i="164" s="1"/>
  <c r="AG65" i="164" s="1"/>
  <c r="AI65" i="164" s="1"/>
  <c r="AA55" i="164"/>
  <c r="AE55" i="164" s="1"/>
  <c r="AM55" i="164" s="1"/>
  <c r="AA50" i="164"/>
  <c r="AE50" i="164" s="1"/>
  <c r="AG50" i="164" s="1"/>
  <c r="AI50" i="164" s="1"/>
  <c r="AA83" i="164"/>
  <c r="AE83" i="164" s="1"/>
  <c r="AL83" i="164" s="1"/>
  <c r="AA75" i="164"/>
  <c r="AE75" i="164" s="1"/>
  <c r="AM81" i="164"/>
  <c r="AG81" i="164"/>
  <c r="AA80" i="164"/>
  <c r="AE80" i="164" s="1"/>
  <c r="AM80" i="164" s="1"/>
  <c r="AA96" i="164"/>
  <c r="AE96" i="164" s="1"/>
  <c r="AM96" i="164" s="1"/>
  <c r="AA93" i="164"/>
  <c r="AE93" i="164" s="1"/>
  <c r="AM93" i="164" s="1"/>
  <c r="AA85" i="164"/>
  <c r="AE85" i="164" s="1"/>
  <c r="AM85" i="164" s="1"/>
  <c r="AA70" i="164"/>
  <c r="AE70" i="164" s="1"/>
  <c r="AA66" i="164"/>
  <c r="AE66" i="164" s="1"/>
  <c r="AM66" i="164" s="1"/>
  <c r="AA62" i="164"/>
  <c r="AE62" i="164" s="1"/>
  <c r="AM62" i="164" s="1"/>
  <c r="AA56" i="164"/>
  <c r="AE56" i="164" s="1"/>
  <c r="AM56" i="164" s="1"/>
  <c r="AA51" i="164"/>
  <c r="AE51" i="164" s="1"/>
  <c r="AM51" i="164" s="1"/>
  <c r="AA47" i="164"/>
  <c r="AE47" i="164" s="1"/>
  <c r="AM47" i="164" s="1"/>
  <c r="AA94" i="164"/>
  <c r="AE94" i="164" s="1"/>
  <c r="AM94" i="164" s="1"/>
  <c r="AA92" i="164"/>
  <c r="AE92" i="164" s="1"/>
  <c r="AM92" i="164" s="1"/>
  <c r="AA73" i="164"/>
  <c r="AE73" i="164" s="1"/>
  <c r="AM73" i="164" s="1"/>
  <c r="AA68" i="164"/>
  <c r="AE68" i="164" s="1"/>
  <c r="AM68" i="164" s="1"/>
  <c r="AA64" i="164"/>
  <c r="AE64" i="164" s="1"/>
  <c r="AM64" i="164" s="1"/>
  <c r="AA59" i="164"/>
  <c r="AE59" i="164" s="1"/>
  <c r="AM59" i="164" s="1"/>
  <c r="AA53" i="164"/>
  <c r="AE53" i="164" s="1"/>
  <c r="AM53" i="164" s="1"/>
  <c r="AA49" i="164"/>
  <c r="AE49" i="164" s="1"/>
  <c r="AM49" i="164" s="1"/>
  <c r="AA44" i="164"/>
  <c r="AE44" i="164" s="1"/>
  <c r="AM44" i="164" s="1"/>
  <c r="AM57" i="164"/>
  <c r="AL57" i="164"/>
  <c r="AA37" i="164"/>
  <c r="AE37" i="164" s="1"/>
  <c r="AG37" i="164" s="1"/>
  <c r="AI37" i="164" s="1"/>
  <c r="AA29" i="164"/>
  <c r="AE29" i="164" s="1"/>
  <c r="AM29" i="164" s="1"/>
  <c r="AA17" i="164"/>
  <c r="AE17" i="164" s="1"/>
  <c r="AL17" i="164" s="1"/>
  <c r="AA25" i="164"/>
  <c r="AE25" i="164" s="1"/>
  <c r="AG25" i="164" s="1"/>
  <c r="AI25" i="164" s="1"/>
  <c r="AA36" i="164"/>
  <c r="AE36" i="164" s="1"/>
  <c r="AG36" i="164" s="1"/>
  <c r="AI36" i="164" s="1"/>
  <c r="AA20" i="164"/>
  <c r="AE20" i="164" s="1"/>
  <c r="AG20" i="164" s="1"/>
  <c r="AI20" i="164" s="1"/>
  <c r="AA40" i="164"/>
  <c r="AE40" i="164" s="1"/>
  <c r="AG40" i="164" s="1"/>
  <c r="AI40" i="164" s="1"/>
  <c r="AA28" i="164"/>
  <c r="AE28" i="164" s="1"/>
  <c r="AG28" i="164" s="1"/>
  <c r="AI28" i="164" s="1"/>
  <c r="AA27" i="164"/>
  <c r="AE27" i="164" s="1"/>
  <c r="AL27" i="164" s="1"/>
  <c r="AA32" i="164"/>
  <c r="AE32" i="164" s="1"/>
  <c r="AM32" i="164" s="1"/>
  <c r="AA33" i="164"/>
  <c r="AA24" i="164"/>
  <c r="AE24" i="164" s="1"/>
  <c r="AL24" i="164" s="1"/>
  <c r="AA21" i="164"/>
  <c r="AE21" i="164" s="1"/>
  <c r="AG21" i="164" s="1"/>
  <c r="AI21" i="164" s="1"/>
  <c r="AA23" i="164"/>
  <c r="AE23" i="164" s="1"/>
  <c r="AM17" i="164"/>
  <c r="AA31" i="164"/>
  <c r="AE31" i="164" s="1"/>
  <c r="AA19" i="164"/>
  <c r="AE19" i="164" s="1"/>
  <c r="AA38" i="164"/>
  <c r="AE38" i="164" s="1"/>
  <c r="AA34" i="164"/>
  <c r="AE34" i="164" s="1"/>
  <c r="AM34" i="164" s="1"/>
  <c r="AA30" i="164"/>
  <c r="AE30" i="164" s="1"/>
  <c r="AA26" i="164"/>
  <c r="AE26" i="164" s="1"/>
  <c r="AM26" i="164" s="1"/>
  <c r="AA22" i="164"/>
  <c r="AE22" i="164" s="1"/>
  <c r="AA18" i="164"/>
  <c r="AE18" i="164" s="1"/>
  <c r="AM18" i="164" s="1"/>
  <c r="AA39" i="164"/>
  <c r="AE39" i="164" s="1"/>
  <c r="AM39" i="164" s="1"/>
  <c r="AA35" i="164"/>
  <c r="AE35" i="164" s="1"/>
  <c r="AM35" i="164" s="1"/>
  <c r="AA16" i="164"/>
  <c r="AE16" i="164" s="1"/>
  <c r="AE78" i="164" l="1"/>
  <c r="AA97" i="164"/>
  <c r="AG44" i="164"/>
  <c r="AI44" i="164" s="1"/>
  <c r="AG43" i="164"/>
  <c r="AI43" i="164" s="1"/>
  <c r="AG77" i="164"/>
  <c r="AI77" i="164" s="1"/>
  <c r="AM79" i="164"/>
  <c r="AL79" i="164"/>
  <c r="AM95" i="164"/>
  <c r="AL44" i="164"/>
  <c r="AL55" i="164"/>
  <c r="AG62" i="164"/>
  <c r="AI62" i="164" s="1"/>
  <c r="AL62" i="164"/>
  <c r="AM77" i="164"/>
  <c r="AG42" i="164"/>
  <c r="AI42" i="164" s="1"/>
  <c r="AG48" i="164"/>
  <c r="AI48" i="164" s="1"/>
  <c r="AG55" i="164"/>
  <c r="AI55" i="164" s="1"/>
  <c r="AL67" i="164"/>
  <c r="AG67" i="164"/>
  <c r="AI67" i="164" s="1"/>
  <c r="AL48" i="164"/>
  <c r="AL64" i="164"/>
  <c r="AG92" i="164"/>
  <c r="AI92" i="164" s="1"/>
  <c r="AM63" i="164"/>
  <c r="AG64" i="164"/>
  <c r="AI64" i="164" s="1"/>
  <c r="AG68" i="164"/>
  <c r="AI68" i="164" s="1"/>
  <c r="AL92" i="164"/>
  <c r="AL69" i="164"/>
  <c r="AG95" i="164"/>
  <c r="AI95" i="164" s="1"/>
  <c r="AL59" i="164"/>
  <c r="AE33" i="164"/>
  <c r="AM33" i="164" s="1"/>
  <c r="AM70" i="164"/>
  <c r="AI81" i="164"/>
  <c r="AE45" i="164"/>
  <c r="AL45" i="164" s="1"/>
  <c r="AG94" i="164"/>
  <c r="AI94" i="164" s="1"/>
  <c r="AM43" i="164"/>
  <c r="AL82" i="164"/>
  <c r="AL36" i="164"/>
  <c r="AG47" i="164"/>
  <c r="AI47" i="164" s="1"/>
  <c r="AL63" i="164"/>
  <c r="AG86" i="164"/>
  <c r="AI86" i="164" s="1"/>
  <c r="AM86" i="164"/>
  <c r="AM82" i="164"/>
  <c r="AG74" i="164"/>
  <c r="AI74" i="164" s="1"/>
  <c r="AM74" i="164"/>
  <c r="AL52" i="164"/>
  <c r="AM50" i="164"/>
  <c r="AL50" i="164"/>
  <c r="AL49" i="164"/>
  <c r="AG93" i="164"/>
  <c r="AI93" i="164" s="1"/>
  <c r="AL93" i="164"/>
  <c r="AL32" i="164"/>
  <c r="AG85" i="164"/>
  <c r="AI85" i="164" s="1"/>
  <c r="AG59" i="164"/>
  <c r="AI59" i="164" s="1"/>
  <c r="AL85" i="164"/>
  <c r="AL56" i="164"/>
  <c r="AM71" i="164"/>
  <c r="AG56" i="164"/>
  <c r="AI56" i="164" s="1"/>
  <c r="AM78" i="164"/>
  <c r="AM20" i="164"/>
  <c r="AL71" i="164"/>
  <c r="AG52" i="164"/>
  <c r="AI52" i="164" s="1"/>
  <c r="AL42" i="164"/>
  <c r="AL37" i="164"/>
  <c r="AG69" i="164"/>
  <c r="AI69" i="164" s="1"/>
  <c r="AG84" i="164"/>
  <c r="AI84" i="164" s="1"/>
  <c r="AL94" i="164"/>
  <c r="AG88" i="164"/>
  <c r="AI88" i="164" s="1"/>
  <c r="AL88" i="164"/>
  <c r="AG87" i="164"/>
  <c r="AI87" i="164" s="1"/>
  <c r="AL87" i="164"/>
  <c r="AG66" i="164"/>
  <c r="AI66" i="164" s="1"/>
  <c r="AL47" i="164"/>
  <c r="AG29" i="164"/>
  <c r="AI29" i="164" s="1"/>
  <c r="AM27" i="164"/>
  <c r="AG96" i="164"/>
  <c r="AI96" i="164" s="1"/>
  <c r="AG53" i="164"/>
  <c r="AI53" i="164" s="1"/>
  <c r="AL68" i="164"/>
  <c r="AL65" i="164"/>
  <c r="AG83" i="164"/>
  <c r="AI83" i="164" s="1"/>
  <c r="AL20" i="164"/>
  <c r="AL96" i="164"/>
  <c r="AM65" i="164"/>
  <c r="AM83" i="164"/>
  <c r="AG32" i="164"/>
  <c r="AI32" i="164" s="1"/>
  <c r="AL29" i="164"/>
  <c r="AM37" i="164"/>
  <c r="AG73" i="164"/>
  <c r="AI73" i="164" s="1"/>
  <c r="AG49" i="164"/>
  <c r="AI49" i="164" s="1"/>
  <c r="AL66" i="164"/>
  <c r="AG60" i="164"/>
  <c r="AI60" i="164" s="1"/>
  <c r="AL60" i="164"/>
  <c r="AM84" i="164"/>
  <c r="AG75" i="164"/>
  <c r="AI75" i="164" s="1"/>
  <c r="AL75" i="164"/>
  <c r="AG80" i="164"/>
  <c r="AI80" i="164" s="1"/>
  <c r="AL80" i="164"/>
  <c r="AM75" i="164"/>
  <c r="AG17" i="164"/>
  <c r="AI17" i="164" s="1"/>
  <c r="AG70" i="164"/>
  <c r="AI70" i="164" s="1"/>
  <c r="AG51" i="164"/>
  <c r="AI51" i="164" s="1"/>
  <c r="AL73" i="164"/>
  <c r="AL53" i="164"/>
  <c r="AL70" i="164"/>
  <c r="AL51" i="164"/>
  <c r="AM36" i="164"/>
  <c r="AM25" i="164"/>
  <c r="AG24" i="164"/>
  <c r="AI24" i="164" s="1"/>
  <c r="AL25" i="164"/>
  <c r="AM24" i="164"/>
  <c r="AM21" i="164"/>
  <c r="AL28" i="164"/>
  <c r="AG27" i="164"/>
  <c r="AI27" i="164" s="1"/>
  <c r="AL21" i="164"/>
  <c r="AM28" i="164"/>
  <c r="AL40" i="164"/>
  <c r="AM40" i="164"/>
  <c r="AL22" i="164"/>
  <c r="AG22" i="164"/>
  <c r="AI22" i="164" s="1"/>
  <c r="AL38" i="164"/>
  <c r="AG38" i="164"/>
  <c r="AI38" i="164" s="1"/>
  <c r="AG35" i="164"/>
  <c r="AI35" i="164" s="1"/>
  <c r="AL35" i="164"/>
  <c r="AL26" i="164"/>
  <c r="AG26" i="164"/>
  <c r="AI26" i="164" s="1"/>
  <c r="AM38" i="164"/>
  <c r="AG39" i="164"/>
  <c r="AI39" i="164" s="1"/>
  <c r="AL39" i="164"/>
  <c r="AL30" i="164"/>
  <c r="AG30" i="164"/>
  <c r="AI30" i="164" s="1"/>
  <c r="AM30" i="164"/>
  <c r="AM22" i="164"/>
  <c r="AG23" i="164"/>
  <c r="AI23" i="164" s="1"/>
  <c r="AM23" i="164"/>
  <c r="AL23" i="164"/>
  <c r="AL18" i="164"/>
  <c r="AG18" i="164"/>
  <c r="AI18" i="164" s="1"/>
  <c r="AL34" i="164"/>
  <c r="AG34" i="164"/>
  <c r="AI34" i="164" s="1"/>
  <c r="AG19" i="164"/>
  <c r="AI19" i="164" s="1"/>
  <c r="AM19" i="164"/>
  <c r="AL19" i="164"/>
  <c r="AG31" i="164"/>
  <c r="AI31" i="164" s="1"/>
  <c r="AM31" i="164"/>
  <c r="AL31" i="164"/>
  <c r="AG16" i="164"/>
  <c r="AI16" i="164" s="1"/>
  <c r="AL16" i="164"/>
  <c r="AM16" i="164"/>
  <c r="AL78" i="164" l="1"/>
  <c r="AE97" i="164"/>
  <c r="AG78" i="164"/>
  <c r="AI78" i="164" s="1"/>
  <c r="AM45" i="164"/>
  <c r="AL33" i="164"/>
  <c r="AG33" i="164"/>
  <c r="AI33" i="164" s="1"/>
  <c r="AG45" i="164"/>
  <c r="AI45" i="164" s="1"/>
  <c r="AF119" i="164" l="1"/>
  <c r="Z18" i="182" l="1"/>
  <c r="X18" i="182"/>
  <c r="V11" i="182"/>
  <c r="U11" i="182"/>
  <c r="T11" i="182"/>
  <c r="V14" i="182" s="1"/>
  <c r="V10" i="182"/>
  <c r="V12" i="182" s="1"/>
  <c r="U10" i="182"/>
  <c r="U12" i="182" s="1"/>
  <c r="T10" i="182"/>
  <c r="V13" i="182" l="1"/>
  <c r="T12" i="182"/>
  <c r="V15" i="182"/>
  <c r="Y18" i="182"/>
  <c r="AD15" i="164" l="1"/>
  <c r="AQ4" i="164" l="1"/>
  <c r="AH115" i="164"/>
  <c r="AP4" i="164"/>
  <c r="AH112" i="164"/>
  <c r="AH113" i="164"/>
  <c r="AH110" i="164"/>
  <c r="AH116" i="164"/>
  <c r="AH114" i="164"/>
  <c r="AH111" i="164"/>
  <c r="AH109" i="164"/>
  <c r="AC117" i="164"/>
  <c r="AC123" i="164" s="1"/>
  <c r="P134" i="164"/>
  <c r="AC126" i="164"/>
  <c r="AL124" i="164"/>
  <c r="AK124" i="164"/>
  <c r="AJ124" i="164"/>
  <c r="AF117" i="164"/>
  <c r="AF123" i="164" s="1"/>
  <c r="Z117" i="164"/>
  <c r="X117" i="164"/>
  <c r="W117" i="164"/>
  <c r="U117" i="164"/>
  <c r="Q117" i="164"/>
  <c r="P117" i="164"/>
  <c r="O117" i="164"/>
  <c r="R116" i="164"/>
  <c r="AA116" i="164" s="1"/>
  <c r="AD115" i="164"/>
  <c r="R115" i="164"/>
  <c r="Y115" i="164"/>
  <c r="AD114" i="164"/>
  <c r="Y114" i="164"/>
  <c r="R114" i="164"/>
  <c r="R113" i="164"/>
  <c r="AA113" i="164" s="1"/>
  <c r="AE113" i="164" s="1"/>
  <c r="AD112" i="164"/>
  <c r="Y112" i="164"/>
  <c r="R112" i="164"/>
  <c r="R111" i="164"/>
  <c r="AA111" i="164" s="1"/>
  <c r="AE111" i="164" s="1"/>
  <c r="AM111" i="164" s="1"/>
  <c r="AD110" i="164"/>
  <c r="Y110" i="164"/>
  <c r="R110" i="164"/>
  <c r="Y109" i="164"/>
  <c r="R109" i="164"/>
  <c r="AB107" i="164"/>
  <c r="W107" i="164"/>
  <c r="U107" i="164"/>
  <c r="R106" i="164"/>
  <c r="R107" i="164" s="1"/>
  <c r="Q107" i="164"/>
  <c r="P107" i="164"/>
  <c r="O107" i="164"/>
  <c r="AL106" i="164"/>
  <c r="AQ104" i="164"/>
  <c r="AF99" i="164"/>
  <c r="AC99" i="164"/>
  <c r="AB99" i="164"/>
  <c r="S11" i="164"/>
  <c r="S99" i="164" s="1"/>
  <c r="W97" i="164"/>
  <c r="AK97" i="164"/>
  <c r="AF97" i="164"/>
  <c r="AB41" i="164"/>
  <c r="X97" i="164"/>
  <c r="T97" i="164"/>
  <c r="S97" i="164"/>
  <c r="M97" i="164"/>
  <c r="L97" i="164"/>
  <c r="K97" i="164"/>
  <c r="AF41" i="164"/>
  <c r="U41" i="164"/>
  <c r="T41" i="164"/>
  <c r="T11" i="164"/>
  <c r="T99" i="164" s="1"/>
  <c r="S41" i="164"/>
  <c r="M41" i="164"/>
  <c r="L41" i="164"/>
  <c r="K41" i="164"/>
  <c r="Y15" i="164"/>
  <c r="AL12" i="164"/>
  <c r="AD12" i="164"/>
  <c r="AD11" i="164"/>
  <c r="AD99" i="164" s="1"/>
  <c r="Z11" i="164"/>
  <c r="Z99" i="164" s="1"/>
  <c r="Y11" i="164"/>
  <c r="Y99" i="164" s="1"/>
  <c r="X11" i="164"/>
  <c r="W11" i="164"/>
  <c r="W99" i="164" s="1"/>
  <c r="V11" i="164"/>
  <c r="V99" i="164" s="1"/>
  <c r="U11" i="164"/>
  <c r="U99" i="164" s="1"/>
  <c r="AH10" i="164"/>
  <c r="AM10" i="164" s="1"/>
  <c r="R10" i="164"/>
  <c r="AA10" i="164" s="1"/>
  <c r="AE10" i="164" s="1"/>
  <c r="AL10" i="164" s="1"/>
  <c r="AH9" i="164"/>
  <c r="AM9" i="164" s="1"/>
  <c r="R9" i="164"/>
  <c r="AH7" i="164"/>
  <c r="AM7" i="164" s="1"/>
  <c r="R7" i="164"/>
  <c r="AA7" i="164" s="1"/>
  <c r="AC97" i="164"/>
  <c r="AB126" i="164"/>
  <c r="AB117" i="164"/>
  <c r="AB123" i="164" s="1"/>
  <c r="AD109" i="164"/>
  <c r="AA115" i="164" l="1"/>
  <c r="AE115" i="164" s="1"/>
  <c r="AA9" i="164"/>
  <c r="AE9" i="164" s="1"/>
  <c r="AG9" i="164" s="1"/>
  <c r="R11" i="164"/>
  <c r="AA112" i="164"/>
  <c r="AE112" i="164" s="1"/>
  <c r="AL112" i="164" s="1"/>
  <c r="I107" i="164"/>
  <c r="S98" i="164"/>
  <c r="S104" i="164" s="1"/>
  <c r="AG10" i="164"/>
  <c r="W98" i="164"/>
  <c r="W104" i="164" s="1"/>
  <c r="O104" i="164"/>
  <c r="R117" i="164"/>
  <c r="AE116" i="164"/>
  <c r="AG116" i="164" s="1"/>
  <c r="AI116" i="164" s="1"/>
  <c r="AA106" i="164"/>
  <c r="AA107" i="164" s="1"/>
  <c r="AE107" i="164" s="1"/>
  <c r="AL107" i="164" s="1"/>
  <c r="AA109" i="164"/>
  <c r="AE109" i="164" s="1"/>
  <c r="AG109" i="164" s="1"/>
  <c r="AI109" i="164" s="1"/>
  <c r="R102" i="164"/>
  <c r="Y41" i="164"/>
  <c r="AL9" i="164"/>
  <c r="Z98" i="164"/>
  <c r="Z104" i="164" s="1"/>
  <c r="AA114" i="164"/>
  <c r="AE114" i="164" s="1"/>
  <c r="AL114" i="164" s="1"/>
  <c r="V41" i="164"/>
  <c r="AG113" i="164"/>
  <c r="AI113" i="164" s="1"/>
  <c r="AM113" i="164"/>
  <c r="T98" i="164"/>
  <c r="T104" i="164" s="1"/>
  <c r="AG115" i="164"/>
  <c r="AI115" i="164" s="1"/>
  <c r="AM115" i="164"/>
  <c r="AL115" i="164"/>
  <c r="AD117" i="164"/>
  <c r="AD123" i="164" s="1"/>
  <c r="AA11" i="164"/>
  <c r="AA99" i="164" s="1"/>
  <c r="AE103" i="164" s="1"/>
  <c r="AE7" i="164"/>
  <c r="AG111" i="164"/>
  <c r="AI111" i="164" s="1"/>
  <c r="AA110" i="164"/>
  <c r="Y117" i="164"/>
  <c r="AH117" i="164"/>
  <c r="U97" i="164"/>
  <c r="X99" i="164"/>
  <c r="AH99" i="164" s="1"/>
  <c r="AF98" i="164"/>
  <c r="AF101" i="164"/>
  <c r="X98" i="164"/>
  <c r="R103" i="164"/>
  <c r="AA15" i="164"/>
  <c r="AM112" i="164" l="1"/>
  <c r="AG112" i="164"/>
  <c r="AI112" i="164" s="1"/>
  <c r="AM114" i="164"/>
  <c r="W100" i="164"/>
  <c r="W101" i="164" s="1"/>
  <c r="AG114" i="164"/>
  <c r="AI114" i="164" s="1"/>
  <c r="AA103" i="164"/>
  <c r="J4" i="164"/>
  <c r="J3" i="164"/>
  <c r="AF103" i="164"/>
  <c r="AL103" i="164" s="1"/>
  <c r="AA117" i="164"/>
  <c r="AE118" i="164" s="1"/>
  <c r="AM109" i="164"/>
  <c r="AM116" i="164"/>
  <c r="AL109" i="164"/>
  <c r="Z100" i="164"/>
  <c r="X100" i="164"/>
  <c r="T100" i="164"/>
  <c r="X104" i="164"/>
  <c r="U98" i="164"/>
  <c r="AF104" i="164"/>
  <c r="AF100" i="164"/>
  <c r="AF122" i="164" s="1"/>
  <c r="AF124" i="164" s="1"/>
  <c r="R101" i="164"/>
  <c r="AA102" i="164"/>
  <c r="P104" i="164"/>
  <c r="V97" i="164"/>
  <c r="AA126" i="164"/>
  <c r="AE110" i="164"/>
  <c r="AE11" i="164"/>
  <c r="AG7" i="164"/>
  <c r="AG11" i="164" s="1"/>
  <c r="AG99" i="164" s="1"/>
  <c r="AL7" i="164"/>
  <c r="AA123" i="164" l="1"/>
  <c r="AD118" i="164"/>
  <c r="V98" i="164"/>
  <c r="V104" i="164" s="1"/>
  <c r="Q104" i="164"/>
  <c r="Q103" i="164"/>
  <c r="AL11" i="164"/>
  <c r="AM11" i="164"/>
  <c r="AE99" i="164"/>
  <c r="AE102" i="164"/>
  <c r="AL102" i="164" s="1"/>
  <c r="U104" i="164"/>
  <c r="U100" i="164"/>
  <c r="V101" i="164" s="1"/>
  <c r="AL110" i="164"/>
  <c r="AM110" i="164"/>
  <c r="AG110" i="164"/>
  <c r="AE117" i="164"/>
  <c r="Y97" i="164"/>
  <c r="R104" i="164"/>
  <c r="V100" i="164" l="1"/>
  <c r="Y98" i="164"/>
  <c r="Y100" i="164" s="1"/>
  <c r="AR104" i="164"/>
  <c r="AS104" i="164" s="1"/>
  <c r="AR4" i="164"/>
  <c r="AS4" i="164" s="1"/>
  <c r="AL99" i="164"/>
  <c r="AM99" i="164"/>
  <c r="AG118" i="164"/>
  <c r="AL117" i="164"/>
  <c r="AE123" i="164"/>
  <c r="AG126" i="164" s="1"/>
  <c r="AM117" i="164"/>
  <c r="AM123" i="164" s="1"/>
  <c r="AM124" i="164" s="1"/>
  <c r="AI110" i="164"/>
  <c r="AG119" i="164"/>
  <c r="AG117" i="164"/>
  <c r="AA101" i="164" l="1"/>
  <c r="Y104" i="164"/>
  <c r="AI97" i="164"/>
  <c r="AA98" i="164"/>
  <c r="AG123" i="164"/>
  <c r="AH123" i="164" s="1"/>
  <c r="AI117" i="164"/>
  <c r="AR2" i="164"/>
  <c r="AM97" i="164" l="1"/>
  <c r="AL97" i="164"/>
  <c r="AA100" i="164"/>
  <c r="AA122" i="164" s="1"/>
  <c r="AA124" i="164" s="1"/>
  <c r="AA104" i="164"/>
  <c r="AH15" i="164" l="1"/>
  <c r="AD41" i="164"/>
  <c r="AC41" i="164"/>
  <c r="AE15" i="164"/>
  <c r="AL15" i="164" s="1"/>
  <c r="AM15" i="164" l="1"/>
  <c r="AG15" i="164"/>
  <c r="AE41" i="164"/>
  <c r="AM41" i="164" l="1"/>
  <c r="AL41" i="164"/>
  <c r="AI41" i="164"/>
  <c r="AC98" i="164"/>
  <c r="AC104" i="164" s="1"/>
  <c r="AE104" i="164" l="1"/>
  <c r="AE101" i="164"/>
  <c r="AL101" i="164" s="1"/>
  <c r="AH98" i="164"/>
  <c r="AH100" i="164" s="1"/>
  <c r="AC100" i="164"/>
  <c r="AG98" i="164" l="1"/>
  <c r="AC122" i="164"/>
  <c r="AC124" i="164" s="1"/>
  <c r="AE98" i="164"/>
  <c r="AM104" i="164"/>
  <c r="AL104" i="164"/>
  <c r="AL98" i="164" l="1"/>
  <c r="AE100" i="164"/>
  <c r="AM98" i="164"/>
  <c r="AG104" i="164"/>
  <c r="AI104" i="164" s="1"/>
  <c r="AI98" i="164"/>
  <c r="AL100" i="164" l="1"/>
  <c r="AM100" i="164"/>
  <c r="AG100" i="164"/>
  <c r="AE122" i="164"/>
  <c r="AE126" i="164"/>
  <c r="AG122" i="164" l="1"/>
  <c r="AH122" i="164" s="1"/>
  <c r="AI100" i="164"/>
  <c r="AG127" i="164"/>
  <c r="AE124" i="164"/>
  <c r="AE128" i="164" l="1"/>
  <c r="AG128" i="164"/>
  <c r="AG124" i="164"/>
  <c r="AH124" i="164" s="1"/>
  <c r="AF128" i="164" l="1"/>
  <c r="AD97" i="164" l="1"/>
  <c r="AB97" i="164"/>
  <c r="AB98" i="164" s="1"/>
  <c r="AB104" i="164" s="1"/>
  <c r="AD98" i="164" l="1"/>
  <c r="AD100" i="164" s="1"/>
  <c r="AD122" i="164" s="1"/>
  <c r="AD124" i="164" s="1"/>
  <c r="AB100" i="164"/>
  <c r="AD101" i="164" l="1"/>
  <c r="AB122" i="164"/>
  <c r="AB124" i="164" s="1"/>
  <c r="AD126" i="164" l="1"/>
  <c r="AF126" i="164"/>
</calcChain>
</file>

<file path=xl/comments1.xml><?xml version="1.0" encoding="utf-8"?>
<comments xmlns="http://schemas.openxmlformats.org/spreadsheetml/2006/main">
  <authors>
    <author>Julian Mauricio Martínez</author>
  </authors>
  <commentList>
    <comment ref="Z78" author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para pagar a CISA S:A:</t>
        </r>
      </text>
    </comment>
    <comment ref="Z86" authorId="0">
      <text>
        <r>
          <rPr>
            <b/>
            <sz val="9"/>
            <color indexed="81"/>
            <rFont val="Tahoma"/>
            <family val="2"/>
          </rPr>
          <t>Julian Mauricio Martínez:</t>
        </r>
        <r>
          <rPr>
            <sz val="9"/>
            <color indexed="81"/>
            <rFont val="Tahoma"/>
            <family val="2"/>
          </rPr>
          <t xml:space="preserve">
ADCION ACTUAL CONTRATO ABC HASTA 15 MAYO.</t>
        </r>
      </text>
    </comment>
  </commentList>
</comments>
</file>

<file path=xl/comments2.xml><?xml version="1.0" encoding="utf-8"?>
<comments xmlns="http://schemas.openxmlformats.org/spreadsheetml/2006/main">
  <authors>
    <author>Gabriela Diaz Galindo</author>
  </authors>
  <commentList>
    <comment ref="A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Conservar la secuencia del número de orden con la que se identificará la necesidad que se registre en el formato.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Identificar la dependencia o  área que reporta las necesidades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los años de las vigencias sobre los cuales se registrará la información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Describir el bien, servicio u obra pública a adquirir. La descripción debe ser concreta y resumida que permita a los oferentes identificar la necesidad, sin que deba registrarse con precisión el objeto del posible contrato y las obligaciones del mismo.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unidad de medida del bien, servicio u obra pública.</t>
        </r>
      </text>
    </comment>
    <comment ref="G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Establecer la cantidad de la necesidad requerida</t>
        </r>
      </text>
    </comment>
    <comment ref="H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Fecha estimada para  el inicio del proceso de la contratación para la provisión del bien, obra o servicio.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Definir el tiempo de duración de la contratación en meses.</t>
        </r>
      </text>
    </comment>
    <comment ref="J19" authorId="0">
      <text>
        <r>
          <rPr>
            <b/>
            <sz val="9"/>
            <color indexed="81"/>
            <rFont val="Tahoma"/>
            <family val="2"/>
          </rPr>
          <t>Gabriela Diaz Galindo:</t>
        </r>
        <r>
          <rPr>
            <sz val="9"/>
            <color indexed="81"/>
            <rFont val="Tahoma"/>
            <family val="2"/>
          </rPr>
          <t xml:space="preserve">
Determinar el tipo de contratación requerida. Consulte con el Grupo de Gestión Contractual.</t>
        </r>
      </text>
    </comment>
  </commentList>
</comments>
</file>

<file path=xl/sharedStrings.xml><?xml version="1.0" encoding="utf-8"?>
<sst xmlns="http://schemas.openxmlformats.org/spreadsheetml/2006/main" count="3113" uniqueCount="556">
  <si>
    <t>A. INFORMACIÓN GENERAL DE LA ENTIDAD</t>
  </si>
  <si>
    <t>Nombre</t>
  </si>
  <si>
    <t>DEPARTAMENTO ADMINISTRATIVO DE LA FUNCION PUBLICA</t>
  </si>
  <si>
    <t>Dirección</t>
  </si>
  <si>
    <t>Carrera 6 No. 12 - 62</t>
  </si>
  <si>
    <t>Teléfono</t>
  </si>
  <si>
    <t>Página web</t>
  </si>
  <si>
    <t>Misión y visión</t>
  </si>
  <si>
    <t>Perspectiva estratégica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</si>
  <si>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</si>
  <si>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</si>
  <si>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Valor total del PAA</t>
  </si>
  <si>
    <t>Límite de contratación menor cuantía</t>
  </si>
  <si>
    <t>Límite de contratación mínima cuantía</t>
  </si>
  <si>
    <t>Fecha de última actualización del PAA</t>
  </si>
  <si>
    <t>B. ADQUISICIONES PLANEADAS</t>
  </si>
  <si>
    <t>Códigos UNSPSC</t>
  </si>
  <si>
    <t>Fecha estimada de inicio de proceso de selección</t>
  </si>
  <si>
    <t xml:space="preserve">Modalidad de selección </t>
  </si>
  <si>
    <t>Fuente de los recursos</t>
  </si>
  <si>
    <t>Estado de solicitud de vigencias futuras</t>
  </si>
  <si>
    <t>Datos de contacto del responsable</t>
  </si>
  <si>
    <t>No. 
CTO</t>
  </si>
  <si>
    <t xml:space="preserve">FECHA DE SUSCRIPCION </t>
  </si>
  <si>
    <t>OBJETO</t>
  </si>
  <si>
    <t>TIPO DE CONTRATO</t>
  </si>
  <si>
    <t>FORMA DE PAGO</t>
  </si>
  <si>
    <t>PLAZO DE EJECUCION</t>
  </si>
  <si>
    <t>FECHA DE INICIO</t>
  </si>
  <si>
    <t>FECHA DE TERMINACION</t>
  </si>
  <si>
    <t xml:space="preserve">AREA DEL SUPERVISOR </t>
  </si>
  <si>
    <t>FUNCIONAMIENTO</t>
  </si>
  <si>
    <t>N/A</t>
  </si>
  <si>
    <t xml:space="preserve">Adquisición  de la Papelería, utiles de escritorio y Oficina para el uso de las dependencias de la Función Pública. </t>
  </si>
  <si>
    <t>www.funcionpublica.gov.co</t>
  </si>
  <si>
    <t>GLOBAL</t>
  </si>
  <si>
    <t>SI</t>
  </si>
  <si>
    <t xml:space="preserve">ACUERDO MARCO DE PRECIOS </t>
  </si>
  <si>
    <t>NO</t>
  </si>
  <si>
    <t>Adquisición de llantas, necesarias para el normal funcionamiento del parque automotor de la FUNCION PUBLICA</t>
  </si>
  <si>
    <t>GRANDES SUPERFICIES</t>
  </si>
  <si>
    <t>MÍNIMA CUANTÍA</t>
  </si>
  <si>
    <t>Prestacion del servicio de Aseo y Cafeteria para el edificio Sede del Departamento</t>
  </si>
  <si>
    <t>Suscripción al servicio de actualización jurídica vía internet</t>
  </si>
  <si>
    <t>CONTRATACIÓN DIRECTA</t>
  </si>
  <si>
    <t>Adquisición de SOAT</t>
  </si>
  <si>
    <t>Contratar la prestación del servicio de transporte  terrestre, para el traslado de los servidores del Departamento Administrativo de la Función Púbica y los hijos de estos.</t>
  </si>
  <si>
    <t xml:space="preserve">Adquisición para la compra de incentivos pecuniarios o no pecuniarios según consideración del Comité de Capacitación y Estímulos </t>
  </si>
  <si>
    <t>INVERSIÓN</t>
  </si>
  <si>
    <t xml:space="preserve">44122101 44121503 44121605 44121612 44121615 44121618 44121619 44121621 44121630 44121634 44121701 44121702 44121704 44121706 44121716 44121804 44121902 44121905 44122003 44122011 44122104 44122107 </t>
  </si>
  <si>
    <t xml:space="preserve"> UNIDAD</t>
  </si>
  <si>
    <t>Prestar los servicios de soporte y derechos de actualizacion de versiones, para la correcta operación de la mesa de servicio de la herramienta proactivaNET.</t>
  </si>
  <si>
    <t>78111502
90121502</t>
  </si>
  <si>
    <t>80141625
80111502</t>
  </si>
  <si>
    <t>ENERO</t>
  </si>
  <si>
    <t>OCTUBRE</t>
  </si>
  <si>
    <t>MARZO</t>
  </si>
  <si>
    <t>MAYO</t>
  </si>
  <si>
    <t>SEPTIEMBRE</t>
  </si>
  <si>
    <t>ABRIL</t>
  </si>
  <si>
    <t>JUNIO</t>
  </si>
  <si>
    <t>FEBRERO</t>
  </si>
  <si>
    <t>AGOSTO</t>
  </si>
  <si>
    <t>Herramienta de Chat para la Función Pública</t>
  </si>
  <si>
    <t>SUPERVISOR</t>
  </si>
  <si>
    <t/>
  </si>
  <si>
    <t>CSF</t>
  </si>
  <si>
    <t>Nación</t>
  </si>
  <si>
    <t>1</t>
  </si>
  <si>
    <t>C</t>
  </si>
  <si>
    <t>5</t>
  </si>
  <si>
    <t>4</t>
  </si>
  <si>
    <t>3</t>
  </si>
  <si>
    <t>A</t>
  </si>
  <si>
    <t>2</t>
  </si>
  <si>
    <t>DESCRIPCION</t>
  </si>
  <si>
    <t>SIT</t>
  </si>
  <si>
    <t>REC</t>
  </si>
  <si>
    <t>FUENTE</t>
  </si>
  <si>
    <t>SOR
ORD</t>
  </si>
  <si>
    <t>ORD</t>
  </si>
  <si>
    <t>OBJ</t>
  </si>
  <si>
    <t>SUB
CTA</t>
  </si>
  <si>
    <t>CTA</t>
  </si>
  <si>
    <t>TIPO</t>
  </si>
  <si>
    <t>DEPARTAMENTO ADMINISTRATIVO DE LA FUNCIÓN PÚBLICA</t>
  </si>
  <si>
    <t>MATERIALES Y SUMINISTROS</t>
  </si>
  <si>
    <t>Duración estimada del contrato  en meses</t>
  </si>
  <si>
    <t xml:space="preserve"> </t>
  </si>
  <si>
    <t>Cantidad estimada</t>
  </si>
  <si>
    <t>Unidad de Medida</t>
  </si>
  <si>
    <t xml:space="preserve">CONTRATISTA </t>
  </si>
  <si>
    <t>JULIO</t>
  </si>
  <si>
    <t>SALDO PARA GASTOS</t>
  </si>
  <si>
    <t>ACUERDO MARCO DE PRECIOS</t>
  </si>
  <si>
    <t>CDP INICIAL DE CAJA MENOR</t>
  </si>
  <si>
    <t>Adquisición de dispositivos de firma digital para los servidores del Departamento que son  usuarios del SIIF.</t>
  </si>
  <si>
    <t>Publicación de Edictos y convocatorias del Departamento Administrativo de la Función Pública en un diario de amplia circulación Nacional</t>
  </si>
  <si>
    <t>NOVIEMBRE</t>
  </si>
  <si>
    <t>Adquirir herramientas y materiales de ferretería para el mantenimiento preventivo y correctivo del inmueble del Departamento</t>
  </si>
  <si>
    <t>ADICION  O REDUCCION AL CONTRATO EN $</t>
  </si>
  <si>
    <t xml:space="preserve">Adquisición del programa de seguros de responsabilidad civil para los vehículos de la entidad </t>
  </si>
  <si>
    <t>TOPES PARA REINTEGRO  AÑO 2017</t>
  </si>
  <si>
    <t>MENOS GASTOS CAJA MENOR 2017</t>
  </si>
  <si>
    <t xml:space="preserve">Rubros </t>
  </si>
  <si>
    <t>Valor  total estimado</t>
  </si>
  <si>
    <t>Valor total estimado en la vigencia</t>
  </si>
  <si>
    <t>¿Requiere vigencias futuras?</t>
  </si>
  <si>
    <t xml:space="preserve">Adquisición  y suministro de tóner y cartuchos para impresoras. </t>
  </si>
  <si>
    <t>Transporte de vehículo automotor en cama baja a la ciudad de Bogotá.</t>
  </si>
  <si>
    <t>Prestación de los servicios de Centro de Datos y Nube Privada</t>
  </si>
  <si>
    <t>Prestar el servicio de custodia, transporte y almacenamiento externo de los medios magnéticos que contienen las copias de respaldo de la información del Departamento, de acuerdo con las condiciones técnicas establecidas en los Estudios Previos</t>
  </si>
  <si>
    <t>Tiquetes aereos nacionales</t>
  </si>
  <si>
    <t>Oracle Licenciamiento y soporte</t>
  </si>
  <si>
    <t>VALOR TOTAL DEL CTO2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</si>
  <si>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</si>
  <si>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Contratar la Suscripción al soporte y actualización del  Linux Red Hat Enterprise última versión.</t>
  </si>
  <si>
    <t>B</t>
  </si>
  <si>
    <t>Suscripción al licenciamiento de software de antivirus</t>
  </si>
  <si>
    <t>Suscripción al servicio de software de inventarios</t>
  </si>
  <si>
    <t>Adquisición de sillas ergonómicas para el personal del Departamento</t>
  </si>
  <si>
    <t>No de Orden o línea</t>
  </si>
  <si>
    <t>Dependencia o área</t>
  </si>
  <si>
    <t>Mantenimiento, suministro e instalación de cableado estructurado en el edificio sede del DAFP:</t>
  </si>
  <si>
    <t>PLA</t>
  </si>
  <si>
    <t>EJECUCIÓN VIGENCIA 2013</t>
  </si>
  <si>
    <t>EJECUCIÓN VIGENCIA 2014</t>
  </si>
  <si>
    <t>EJECUCIÓN VIGENCIA 2015</t>
  </si>
  <si>
    <t>PLAN ANUAL DE ADQUISICIONES</t>
  </si>
  <si>
    <t>% EJECUCIÓN  POR RUBRO</t>
  </si>
  <si>
    <t>traslado entre rubros</t>
  </si>
  <si>
    <t>APR. INICIAL</t>
  </si>
  <si>
    <t>APR. ADICIONADA</t>
  </si>
  <si>
    <t>MENOS APR. REDUCIDA(AZUL APROPIAC BLOQUEADA)</t>
  </si>
  <si>
    <t>APR. VIGENTE</t>
  </si>
  <si>
    <t>PAGOS NO ASOCIADOS A CONTRATOS</t>
  </si>
  <si>
    <t>REINTEGROS CAJA MENOR (Manual)</t>
  </si>
  <si>
    <t>ADICION A CONTRATOS Y CIRCULAR 01 2016 VIATICOS</t>
  </si>
  <si>
    <t>SALDO DEL PROYECTO PARA COMPROMETER EN EL PAA</t>
  </si>
  <si>
    <t>VALOR INICIAL REGISTRO PAA</t>
  </si>
  <si>
    <t>VALORES CONTRATADOS  DEL PAA</t>
  </si>
  <si>
    <t>DIFERENCIA VALORES DE REGISTRO EN PAA</t>
  </si>
  <si>
    <t>SALDO TOTAL  DISPONIBLE DEL PROYECTO</t>
  </si>
  <si>
    <t>VALOR REGISTRADO EN PAA PENDIENTE DE CONTRATAR</t>
  </si>
  <si>
    <t>SUBTOTAL POR PROGRAMAR EN EL PAA</t>
  </si>
  <si>
    <t>% EJECUCIÓN del PAA POR RUBRO</t>
  </si>
  <si>
    <t>% PROMEDIO DE AVANCE EN LA EJECUCIÓN DEL PAA.</t>
  </si>
  <si>
    <t>OBSERVACIONES</t>
  </si>
  <si>
    <t>PRUEBAS</t>
  </si>
  <si>
    <t>OTROS SUBRUBROS PENDIENTES DE EJECUTAR</t>
  </si>
  <si>
    <t>NECESIDADES PARA AJUSTE PRESUPUESTAL</t>
  </si>
  <si>
    <t>PROPUESTA TRASLADOS
   ACREDITAR            I       CONTRAACRED</t>
  </si>
  <si>
    <t>SUBTOTAL IMPUESTOS Y MULTAS</t>
  </si>
  <si>
    <t>ADQUISICION DE BIENES Y SERVICIOS</t>
  </si>
  <si>
    <t>ADQUISICIÓN BIENES Y SERVICIOS</t>
  </si>
  <si>
    <t>IMPUESTOS Y MULTAS</t>
  </si>
  <si>
    <t xml:space="preserve">GRAN TOTAL </t>
  </si>
  <si>
    <t>PRUEBA VALORES</t>
  </si>
  <si>
    <t>SUBTOTAL GASTOS GENERALES</t>
  </si>
  <si>
    <t>SUMAS</t>
  </si>
  <si>
    <t>OTRAS TRANSFERENCIAS - PREVIO CONCEPTO DGPPN</t>
  </si>
  <si>
    <t>SUBTOTAL TRANSFERENCIAS CORRIENTES</t>
  </si>
  <si>
    <t>INVERSION</t>
  </si>
  <si>
    <t>FORTALECIMIENTO DE LOS SISTEMAS DE INFORMACIÓN DEL EMPLEO PÚBLICO EN COLOMBIA</t>
  </si>
  <si>
    <t>1498</t>
  </si>
  <si>
    <t>1996</t>
  </si>
  <si>
    <t>MEJORAMIENTO DE LA INFRAESTRUCTURA PROPIA DEL SECTOR</t>
  </si>
  <si>
    <t>MEJORAMIENTO DE LA GESTION DE LAS POLITICAS PUBLICAS A TRAVES DE LAS TECNOLOGIAS DE INFORMACION TICS</t>
  </si>
  <si>
    <t>SUBTOTAL PROYECTOS DE INVERSIÓN</t>
  </si>
  <si>
    <t>pruebas</t>
  </si>
  <si>
    <t>RUBROS PRESUPUESTALES - PAA</t>
  </si>
  <si>
    <t>DIFERENCIA</t>
  </si>
  <si>
    <t>% EJECUCIÓN DEL PAA POR RUBRO</t>
  </si>
  <si>
    <t>SUBTOTAL FUNCIONAMIENTO</t>
  </si>
  <si>
    <t>SUBTOTAL INVERSIÓN</t>
  </si>
  <si>
    <t>GRAN TOTAL</t>
  </si>
  <si>
    <t>PLAN ANUAL DE ADQUISICIONES 2018</t>
  </si>
  <si>
    <t>MENOR CUANTÍA</t>
  </si>
  <si>
    <t>PENDIENTE</t>
  </si>
  <si>
    <t>Contratar el servicio de Mantenimiento y cargue de extintores de la Función Pública, incluidos repuestos.</t>
  </si>
  <si>
    <t>Servicio de vigilancia y recepción en el edificio sede de Función Pública</t>
  </si>
  <si>
    <t>Adquisición de Unidades de Imagen para Impresoras lexmark</t>
  </si>
  <si>
    <t>43211714
44103206</t>
  </si>
  <si>
    <t xml:space="preserve">Soporte técnico y mantenimiento del sistema biométrico del Departamento </t>
  </si>
  <si>
    <t>Adquisición de perifericos</t>
  </si>
  <si>
    <t>Soporte de las SAN</t>
  </si>
  <si>
    <t xml:space="preserve">80121500
80121600
80121700
80121800
</t>
  </si>
  <si>
    <t>Vigilancia judicial</t>
  </si>
  <si>
    <t>Total comprometido del valor asignado por el proyecto</t>
  </si>
  <si>
    <t>DESARROLLO Y FORTALECIMIENTO DE LAS CAPACIDADES DE LAS ENTIDADES TERRITORIALES  DE LA CIRCUNSCRIPCIÓN NACIONAL</t>
  </si>
  <si>
    <t>Renovación licenciamiento CRM</t>
  </si>
  <si>
    <t xml:space="preserve">Fortalecer la gestión de las Entidades Públicas Nacionales y Territoriales,  mejorar el  desempeño de los servidores públicos al servicio del Estado, contribuir al cumplimiento de los compromisos del gobierno con el ciudadano y aumentar la confianza en la administración pública y en sus servidores. En 2026 seremos reconocidos nacional e internacionalmente como la entidad líder en la innovación, transparencia y eficiencia de la gestión pública. </t>
  </si>
  <si>
    <t>Enaltecer al servidor público y su labor y Consolidar una gestión pública moderna, eficiente, transparente, focalizada y participativa al servicio de los ciudadanos.</t>
  </si>
  <si>
    <t>C-0505 1000-2 RECURSO 11 IMPLEMENT Y FORTALECIM  DE LAS POLÍTICAS PÚBLICAS A NIVEL NACIONAL</t>
  </si>
  <si>
    <t>C-0505-1000-1 RECURSO 11 DESARROLLO Y FORTALECIM DE CAPACIDADES DE DE LAS ENTIDADES TERRITORIALES DE LA CIRCUNSCRIPCION NACIONAL</t>
  </si>
  <si>
    <t>MINIMA CUIANTÍA</t>
  </si>
  <si>
    <t>TOTALES</t>
  </si>
  <si>
    <t>Adquirir la renovación de la suscripción del licenciamiento Suite Adobe Creative Cloud durante doce (12) meses</t>
  </si>
  <si>
    <t>Soporte extendido SIGEP</t>
  </si>
  <si>
    <t>Suministro de tiquetes aéreos nacionales e internacionales para el desplazamiento de los servidores y contratistas (en cuyos contratos esté pactada esta condición), del Departamento Administrativo de la Función Pública, de conformidad con las especificaciones de la ficha técnica del Acuerdo Marco de Precios.</t>
  </si>
  <si>
    <t>No</t>
  </si>
  <si>
    <t>INVERSION ESTIMADO</t>
  </si>
  <si>
    <t xml:space="preserve">FUNCIONAMIENTO </t>
  </si>
  <si>
    <t>Valores estimados</t>
  </si>
  <si>
    <t>valores contratados</t>
  </si>
  <si>
    <t>valores pendientes de contratar</t>
  </si>
  <si>
    <t>VERIFICA</t>
  </si>
  <si>
    <t>rubros DEL Paa</t>
  </si>
  <si>
    <r>
      <t xml:space="preserve">IMPLEMENTACIÓN Y FORTALECIMIENTO DE POLÍTICAS LIDERADAS POR FUNCION PUBLICA A NIVEL NACIONAL </t>
    </r>
    <r>
      <rPr>
        <b/>
        <sz val="14"/>
        <color rgb="FFFF0000"/>
        <rFont val="Arial"/>
        <family val="2"/>
      </rPr>
      <t>ESAP</t>
    </r>
  </si>
  <si>
    <t>IMPLEMENTACIÓN Y FORTALECIMIENTO DE POLÍTICAS LIDERADAS POR FUNCION PUBLICA A NIVEL NACIONAL</t>
  </si>
  <si>
    <t>Solución de envío de correo masivo para Función Pública</t>
  </si>
  <si>
    <t>global</t>
  </si>
  <si>
    <t>Prestar servicios profesionales en la Subdirección de Función Pública</t>
  </si>
  <si>
    <t>Enero</t>
  </si>
  <si>
    <t>Implementación de la estrategias de Gobierno Digital</t>
  </si>
  <si>
    <t>Suscripción al licenciamiento, servicios de soporte para las licencias del software Liferay DXP, así como entrenamiento y bolsa de horas de soporte especializado conforme lo especificado en la ficha técnica.</t>
  </si>
  <si>
    <t>CDP</t>
  </si>
  <si>
    <t>VALOR NETO DEL CONTRATO VIGENCIA 2018</t>
  </si>
  <si>
    <t>24 MESES</t>
  </si>
  <si>
    <t>43233400
81111500
81111800
81112200
81112000</t>
  </si>
  <si>
    <t>43212200
43201800
81111500
43201600</t>
  </si>
  <si>
    <t>27110000
26121600
39121700
39101800
39101600
31201500
39111800
46171500
27112800
31161500
12352300
23131500
31210000
30151800
39111800</t>
  </si>
  <si>
    <t>81112200
81111500
81111800
43232300</t>
  </si>
  <si>
    <t>43222600 43221700 43202200 43211800 26121600 23251800</t>
  </si>
  <si>
    <t xml:space="preserve">Rótulos presaplique REF 3611 Tamaño 107.9 x 46.5 mm
Rollo cinta térmica Datamax mclass
Rollo de sticker para impresora Datamax mclass
</t>
  </si>
  <si>
    <t>55121503
44103124
44121634</t>
  </si>
  <si>
    <t xml:space="preserve">
44102002 
55121807
44111515
44121636
</t>
  </si>
  <si>
    <t>Julián Mauricio Martínez Alvarado - Coordinador Grupo Gestion Administrativa 
Doris Atahualpa Polanco - Coordinadora Grupo de Gestión Contractual</t>
  </si>
  <si>
    <t xml:space="preserve">81111500
81111800
81112200
</t>
  </si>
  <si>
    <t>81112200
81111500
81111800
43232300
81112500
81112501</t>
  </si>
  <si>
    <t>81111500
81111800
81112200
43233200
43233205</t>
  </si>
  <si>
    <t>32131000
39121000
81111500
32131023.</t>
  </si>
  <si>
    <t>55101519
82111900
82101500</t>
  </si>
  <si>
    <t>Reparaciones locativas edificio sede</t>
  </si>
  <si>
    <t>MESAS PARA EL AUDITORIO DE LA ENTIDAD</t>
  </si>
  <si>
    <t>SILLAS TIPO UNIVERSITARIO PARA EL AUDITORIO</t>
  </si>
  <si>
    <t>48102009  56101538  56101519</t>
  </si>
  <si>
    <t>56112102  56112103  56101522</t>
  </si>
  <si>
    <t>JULIAN MAURICIO MARTINEZ ALVARADO
COORDINADOR GRUPO GESTIÓN ADMINISTRATIVA</t>
  </si>
  <si>
    <t xml:space="preserve">Adquirir elementos para la carnetización del personal de la entidad </t>
  </si>
  <si>
    <t xml:space="preserve">Servicio de impresión de carnet´s para el personal de la entidad </t>
  </si>
  <si>
    <t xml:space="preserve">14111815
 82121500
 82121503
</t>
  </si>
  <si>
    <t>Equipos de cómputo - escritorio para las áreas de la Entidad.</t>
  </si>
  <si>
    <t>GRANDDES SUPERFICIES</t>
  </si>
  <si>
    <t>52141502 - 52141501 - 42192210</t>
  </si>
  <si>
    <t>SALDO PARA COMPROMETER EN EL PAA</t>
  </si>
  <si>
    <t>REPORTE PRESUPUESTO - PLAN ANUAL DE ADQUISICIONES Y OTROS GASTOS</t>
  </si>
  <si>
    <t>VIGENCIA 2019</t>
  </si>
  <si>
    <t>08</t>
  </si>
  <si>
    <t>01</t>
  </si>
  <si>
    <t>02</t>
  </si>
  <si>
    <t>001</t>
  </si>
  <si>
    <t>006</t>
  </si>
  <si>
    <t>IMPUESTOS</t>
  </si>
  <si>
    <t>A-08-01-02-001 IMPUESTO PREDIAL</t>
  </si>
  <si>
    <t>A-08-01-02-006 IMPUESTO SOBRE VEHICULOS AUTOMOTORES</t>
  </si>
  <si>
    <t>ADQUISICION  DE BIENES Y SERVICIOS</t>
  </si>
  <si>
    <t>ADQUISICIÓN DE ACTIVOS NO FINANCIEROS</t>
  </si>
  <si>
    <t>004</t>
  </si>
  <si>
    <t>MAQUINARIA PARA USOS ESPECIALES</t>
  </si>
  <si>
    <t>MÁQUINAS HERRAMIENTAS Y SUS PARTES, PIEZAS Y ACCESORIOS</t>
  </si>
  <si>
    <t>APARATOS DE USO DOMÉSTICO Y SUS PARTES Y PIEZAS</t>
  </si>
  <si>
    <t>005</t>
  </si>
  <si>
    <t>MAQUINARIA DE OFICINA , CONTABULIDAD  E INFORMÁTICA</t>
  </si>
  <si>
    <t>MAQUINAS PARA OFICINA Y CONTABILIDAD, Y SUS PARTES Y ACCESORIOS</t>
  </si>
  <si>
    <t>MAQUINARIA DE INFORMÁTICA Y SUS PARTES, PIEZAS Y ACCESORI9OS</t>
  </si>
  <si>
    <t>MAQUINARIA Y APARATOS ELÉCTRICOS</t>
  </si>
  <si>
    <t>MOTORES, GENERADORES Y TRANSFORMADORES ELÉCTRICOS Y SUS PARTES Y PIEZAS</t>
  </si>
  <si>
    <t>04</t>
  </si>
  <si>
    <t>ACUMULADORES, PILAS Y BATERÍAS PRIMARIAS Y SUS PARTES Y PIEZAS</t>
  </si>
  <si>
    <t>09</t>
  </si>
  <si>
    <t>OTRO EQUIPO ELÉCTRICO Y SUS PARTES Y PIEZAS</t>
  </si>
  <si>
    <t>007</t>
  </si>
  <si>
    <t>APARATOS TRANSMISORES DE TELEVISIÓN Y RADIO; TELEVISIÓN , VIDEO Y CÁMARAS DIGITALES; TELÉFONOS</t>
  </si>
  <si>
    <t>03</t>
  </si>
  <si>
    <t>RADIORRECEPTORES Y RECEPTORES DE TELEVISIÓN; APARATOS PARA LA GRABACIÓN Y REPRODUCCIÓN DE SONIDO Y VIDEO; MICRÓFONOS, ALTAVOCES, AMPLIFICADORES, ETC.</t>
  </si>
  <si>
    <t>ACTIVOS FIJOS</t>
  </si>
  <si>
    <t>003</t>
  </si>
  <si>
    <t>ACTIVOS FIJOS NO CLASIFICADOS COMO MAQUINARIA Y EQUIPO</t>
  </si>
  <si>
    <t>008</t>
  </si>
  <si>
    <t>MUEBLES, INSTRUMENTOS MUSICALES, ARTÍCULOS DE DSPORTE Y ANTIGÜEDADES</t>
  </si>
  <si>
    <t xml:space="preserve">MUEBLES </t>
  </si>
  <si>
    <t>ASIENTOS</t>
  </si>
  <si>
    <t>MUEBLES, DEL TIPO UTILIZADO EN OFICINAS</t>
  </si>
  <si>
    <t>OTROS MUEBLES N.C.P.</t>
  </si>
  <si>
    <t>MAQUINARIA PARA USO GENERAL</t>
  </si>
  <si>
    <t>HORNOS Y QUEMADORES</t>
  </si>
  <si>
    <t>OTRAS MAQJUINAS PARA USOS GENERALES Y SUS PARTES Y PIEZAS</t>
  </si>
  <si>
    <t>A-02-01-01-004 MAQUINARIA Y EQUIPO</t>
  </si>
  <si>
    <t>MAQUINARIA Y EQUIPO</t>
  </si>
  <si>
    <t>ADQUISICIÓN DIFERENTES DE ACTIVOS</t>
  </si>
  <si>
    <t>002</t>
  </si>
  <si>
    <t>DOTACIÓN (PRENDAS DE VESTIR Y CALZADO)</t>
  </si>
  <si>
    <t>PASTA DE PAPEL, PAPEL Y CARTÓN</t>
  </si>
  <si>
    <t>PRODUCTOS DE HORNOS DE COQUE; PRODUCTOS DE REFINACIÓN DE PETRÓLEO Y COMBUSTIBLE NUCLEAR</t>
  </si>
  <si>
    <t>APINTURAS Y BARNICES Y PRODUCTOS RELACIONADOS; COLORES PARA LA PINTURA ARTÍSTICA; TINTAS</t>
  </si>
  <si>
    <t>PRODUCTOS DE CAUCHO Y PLÁSTICO</t>
  </si>
  <si>
    <t>LLANTAS DE CAUCHO Y NEUMÁTICOS (CÁMARAS DE AIRE)</t>
  </si>
  <si>
    <t>VIDRIO Y PRODUCTOS DE VIDRIO Y OTROS PRODUCTOS NO METÁLICOS N.C.P.</t>
  </si>
  <si>
    <t>PASTA O PULPA, PAPEL Y PRODUCTOS DE PAPEL; IMPRESOS Y ARTÍCULOS RELACIONADOS</t>
  </si>
  <si>
    <t>PRODUCTOS METÁLICOS ELABORADOS (EXCEPTO MAQUINARIA Y EQUIPO)</t>
  </si>
  <si>
    <t>A-02-02-01-004-007-08 PAQUETES DE SOFTWARE</t>
  </si>
  <si>
    <t>9</t>
  </si>
  <si>
    <t>A-02-02-02-005-004-02-9 SERVICIOS GENERALES DE CONSTRUCCIÓN DE OTRAS OBRAS DE INGENIERÍA CIVIL</t>
  </si>
  <si>
    <t>06</t>
  </si>
  <si>
    <t>A-02-02-02-005-004-06 SERVICIOS DE INSTALACIONES</t>
  </si>
  <si>
    <t>ALOJAMIENTO; SERVICIOS DE SUMINISTROS DE COMIDAS Y BEBIDAS</t>
  </si>
  <si>
    <t>SERVICIOS DE ALOJAMIENTO PARA ESTANCIAS CORTAS</t>
  </si>
  <si>
    <t>OTROS SERVICIOS DE ALOJAMIENTO</t>
  </si>
  <si>
    <t>SERVICIOS DE SUMINISTRO DE COMIDAS</t>
  </si>
  <si>
    <t>SERVICIOS DE SUMINISTRO DE BEBIDAS PARA SU CONSUMO DENTRO DEL ESTABLECIMIENTO</t>
  </si>
  <si>
    <t>A-02-02-02-006-004 SERVICIOS DE TRANSPORTE DE PASAJEROS</t>
  </si>
  <si>
    <t>A-02-02-02-006-005  SERVICIOS DE TRANSPORTE DE CARGA</t>
  </si>
  <si>
    <t>SERVICIOS POSTALES Y DE MENSAJERÍA</t>
  </si>
  <si>
    <t>009</t>
  </si>
  <si>
    <t>SERVICIOS DE DISTRIBUCIÓN DE ELECTRICIDAD, Y SERVICIOS DE DISTRIBUCIÓN DE GAS (POR CUENTA PROPIA)</t>
  </si>
  <si>
    <t>SERVICIOS DE DISTRIBUCIÓN DE AGUA (POR CUENTA PROPIA)</t>
  </si>
  <si>
    <t>05</t>
  </si>
  <si>
    <t>A-02-02-02-007-001-03-5-05 SERVICIOS DE SEGUROS GENERALES DE RESPONSABILIDAD CIVIL</t>
  </si>
  <si>
    <t>07</t>
  </si>
  <si>
    <t>A-02-02-02-007-001-03-5-07 SERVICIOS DE SEGURO OBLIGATORIO DE ACCIDENTES DE TRÁNSITO (SOAT)</t>
  </si>
  <si>
    <t>SERVICIOS DE ALQUILER O ARRENDAMIENTO CON O SIN OPCIÓN DE COMPRA RELATIVOS A BIENES INMUEBLES PROPIOS O ARRENDADOS</t>
  </si>
  <si>
    <t>A-02-02-02-008 -002-01 SERVICIOS JURÍDICOS</t>
  </si>
  <si>
    <t>A-02-02-02-008-003-01-1 SERVICIOS DE CONSULTORÍA EN ADMINISTRACIÓN Y SERVICIOS DE GESTIÓN</t>
  </si>
  <si>
    <t>A-02-02-02-008-004 SERVICIOS DE TELECOMUNICACIONES, TRANSMISIÓN Y SUMINISTRO DE INFORMACIÓN</t>
  </si>
  <si>
    <t>SERVICIOS DE TELEFONÍA Y OTRAS TELECOMUNICACIONES</t>
  </si>
  <si>
    <t>SERVICIOS DE TELECOMUNICACIONES A TRAVÉS DE INTERNET</t>
  </si>
  <si>
    <t>A-02-02-02-008-005-03 SERVICIOS DE LIMPIEZA</t>
  </si>
  <si>
    <t>A-02-02-02-008-005-02 SERVICIOS DE INVESTIGACIÓN Y SEGURIDAD</t>
  </si>
  <si>
    <t>A-02-02-02-008-007-01 SERVICIOS DE MANTENIMIENTO Y REPARACIÓN DE PRODUCTOS METÁLICOS ELABORADOS, MAQUINARIA Y EQUIPO</t>
  </si>
  <si>
    <t>A-02-02-02-008-007-01-3 SERVICIOS DE MANTENIMIENTO Y REPARACIÓN DE COMPUTADORES Y EQUIPO PERIFÉRICO</t>
  </si>
  <si>
    <t>SERVICIOS DE MANTENIMIENTO Y REPARACIÓN DE MAQUINARIA Y EQUIPO DE TRANSPORTE</t>
  </si>
  <si>
    <t>A-02-02-02-008-007-01-5 SERVICIOS DE MANTENIMIENTO Y REPARACIÓN DE OTRA MAQUINARIA Y OTRO EQUIPO</t>
  </si>
  <si>
    <t>A-02-02-02-008-009-01 SERVICIOS DE EDICIÓN, IMPRESIÓN Y REPRODUCCIÓN</t>
  </si>
  <si>
    <t>A-02-02-02-009-002-09 OTROS TIPOS DE EDUCACIÓN Y SERVICIOS DE APOYO EDUCATIVO</t>
  </si>
  <si>
    <t>SERVICIOS DE ALCANTARILLADO, RECOLECCIÓN, TRATAMIENTO Y DISPOSICIÓN DE DESECHOS Y OTROS SERVICIOS DE SANEAMIENTO AMBIENTAL</t>
  </si>
  <si>
    <t>SERVICIOS DE RECOLECCIÓN DE DESECHOS</t>
  </si>
  <si>
    <t>A-02-02-02-009-006-09 SERVICIOS DE ESPARCIMIENTO, CULTURALES Y DEPORTIVOS</t>
  </si>
  <si>
    <t>MENOS VIGENCIAS FUTURAS 2018</t>
  </si>
  <si>
    <t>A-02-02-02-008-003-01-3 SERVICIOS DE TECNOLOGÍA DE LA INFORMACIÓN (TI) DE CONSULTORÍA Y DE APOYO</t>
  </si>
  <si>
    <t xml:space="preserve">RESOLUCION DE DISTRIBUCIÓN PRESUPUESTAL </t>
  </si>
  <si>
    <t>A-02-02-01-002 PRODUCTOS ALIMENTICIOS, BEBIDAS Y TABACO; TEXTILES, PRENDAS DE VESTIR Y PRODUCTOS DE CUERO</t>
  </si>
  <si>
    <t>A-02-02-01-003 OTROS BIENES TRANSPORTABLES (EXCEPTO PRODUCTOS METÁLICOS, MAQUINARIA Y EQUIPO)</t>
  </si>
  <si>
    <t>A-02-02-01-004 PRODUCTOS METÁLICOS Y PAQUETES DE SOFTWARE</t>
  </si>
  <si>
    <t>A-02-02-02 ADQUISICIÓN DE SERVICIOS</t>
  </si>
  <si>
    <t>A-02-02-02-005 SERVICIOS DE LA CONSTRUCCIÓN</t>
  </si>
  <si>
    <t>A-02-02-02-006 SERVICIOS DE ALOJAMIENTO; SERVICIOS DE SUMINISTRO DE COMIDAS Y BEBIDAS; SERVICIOS DE TRANSPORTE; Y SERVICIOS DE DISTRIBUCIÓN DE ELECTRICIDAD, GAS Y AGUA</t>
  </si>
  <si>
    <t>A-02-02-02-007 SERVICIOS FINANCIEROS Y SERVICIOS CONEXOS, SERVICIOS INMOBILIARIOS Y SERVICIOS DE LEASING</t>
  </si>
  <si>
    <t>A-02-02-02-008 SERVICIOS PRESTADOS A LAS EMPRESAS Y SERVICIOS DE PRODUCCIÓN</t>
  </si>
  <si>
    <t>A-02-02-02-009 SERVICIOS PARA LA COMUNIDAD, SOCIALES Y PERSONALES</t>
  </si>
  <si>
    <t>A-08-01-02 IMPUESTO TERRITORIALES</t>
  </si>
  <si>
    <t>010</t>
  </si>
  <si>
    <t>A-02-02-02-010 VIÁTICOS DE LOS FUNCIONARIOS EN COMISIÓN</t>
  </si>
  <si>
    <t>Nombre producto (llave articuladora) Solo para proyectos de inversión.</t>
  </si>
  <si>
    <t>Descripción del bien o servicio</t>
  </si>
  <si>
    <t>Grupo de Gestión Administrativa</t>
  </si>
  <si>
    <t>A-02-02-01-003-006-01  LLANTAS DE CAUCHO Y NEUMÁTICOS (CÁMARAS DE AIRE)</t>
  </si>
  <si>
    <t>JULIÁN MAURICIO MARTíNEZ Ext. 400 jmartinez@funcionpublica.gov.co</t>
  </si>
  <si>
    <t>A-02-02-01-003-002-01 PASTA DE PAPEL, PAPEL Y CARTÓN</t>
  </si>
  <si>
    <t>A-02-02-01-003-005-01 PINTURAS Y BARNICES Y PRODUCTOS RELACIONADOS; COLORES PARA LA PINTURA ARTÍSTICA; TINTAS</t>
  </si>
  <si>
    <t>Prestar el  servicio de mantenimiento preventivo y correctivo, incluido el suministro e instalación de repuestos, a DOS (2) de los ascensores instalados en el edificio sede del Departamento Administrativo de la Función Pública, ubicado en la carrera 6 N° 12- 62 de la cuidad de Bogotá D.C</t>
  </si>
  <si>
    <t>72101510
72101511   
72101509
72101506
72101507</t>
  </si>
  <si>
    <t xml:space="preserve">Revisión, mantenimiento preventivo y correctivo de los sistemas de sonido ambiental- sonido del auditorio, hidráulico, de detección y extinción de incendios y sanitario . </t>
  </si>
  <si>
    <t>Adquirir herramientas y materiales metálicos de ferretería para el mantenimiento preventivo y correctivo del inmueble del Departamento</t>
  </si>
  <si>
    <t>A-02-02-01-004-002 PRODUCTOS METÁLICOS ELABORADOS (EXCEPTO MAQUINARIA Y EQUIPO)</t>
  </si>
  <si>
    <t>A-02-02-01-003-007 VIDRIO Y PRODUCTOS DE VIDRIO Y OTROS PRODUCTOS NO METÁLICOS N.C.P.</t>
  </si>
  <si>
    <t>Soporte y Mantenimiento del sistema de turnos web del edificio sede de Función Pública</t>
  </si>
  <si>
    <t>Oficina de Tecnologías de la Información y las Comunicaciones</t>
  </si>
  <si>
    <t>A-02-01-01-004-005-02 MAQUINARIA DE INFORMÁTICA Y SUS PARTES, PIEZAS Y ACCESORIOS</t>
  </si>
  <si>
    <t>JULIO CÉSAR RIVERA  EXT. 501
jrivera@funcionpublica.gov.co</t>
  </si>
  <si>
    <t>A-02-02-01-003-02 PASTA O PULPA, PAPEL Y PRODUCTOS DE PAPEL; IMPRESOS Y ARTÍCULOS RELACIONADOS</t>
  </si>
  <si>
    <t>A-02-01-01-003-08-01-1 ASIENTOS</t>
  </si>
  <si>
    <t>Soporte técnico y mantenimiento preventivo y correctico de los equipos de computo y dispositivos tecnológicos, con soporte técnico, suministro de repuestos y personal de apoyo en sitio para el Departamento Administrativo de la Función Pública.</t>
  </si>
  <si>
    <t>MENOR CUANTIA</t>
  </si>
  <si>
    <t>Dirección de Desarrollo Organizacional</t>
  </si>
  <si>
    <t>JUAN PABLO REMOLINA  EXT. 821
jremolina@funcionpublica.gov.co</t>
  </si>
  <si>
    <t>Grupo de Gestión Documental</t>
  </si>
  <si>
    <t>JUDY MAGALI RODRÍGUEZ SANTANA EXT. 420
jrodriguez@funcionpublica.gov.co</t>
  </si>
  <si>
    <t>Grupo de Gestión Humana</t>
  </si>
  <si>
    <t>53101902 53102102
53101904 53111501
 53111601 53111601
46181503 46181604</t>
  </si>
  <si>
    <t xml:space="preserve">Adquisición de la dotación de labor y elementos de trabajo 
(vestidos, hombre, vestidos mujer, calzado, batas, overoles y botas, 
dotación (brigadistas)) para los servidores de la Función Pública. </t>
  </si>
  <si>
    <t>A-02-02-01-002-008 DOTACIÓN (PRENDAS DE VESTIR Y CALZADO)</t>
  </si>
  <si>
    <t>LUZ MARY RIAÑO CARMARGO EXT. 530
lriano@funcionpublica.gov.co</t>
  </si>
  <si>
    <t>Dotacion para el personal de apoyo de la entidad (vestidos, hombre, vestidos mujer, calzado, batas, overoles y botas)</t>
  </si>
  <si>
    <t>Grupo de Gestión Financiera</t>
  </si>
  <si>
    <t>NOHORA CONSTANZA SIABATO EXT. 430
nsiabato@funcionpublica.gov.co</t>
  </si>
  <si>
    <t>Dirección Jurídica</t>
  </si>
  <si>
    <t>ARMANDO LÓPEZ CORTÉS EXT. 741
alopez@funcionpublica.gov.co</t>
  </si>
  <si>
    <t>Comercialización de bienes muebles dados de baja - cisa</t>
  </si>
  <si>
    <t>A-02-01-01-003-08-01-4 OTROS MUEBLES N.C.P.</t>
  </si>
  <si>
    <t>Estibas para bodega del almacén</t>
  </si>
  <si>
    <t xml:space="preserve">Adquisición de bienes para el bienestar de los servidores públicos de la entidad: microondas industrial </t>
  </si>
  <si>
    <t>A-02-01-01-004-006-09 OTRO EQUIPO ELÉCTRICO Y SUS PARTES Y PIEZAS</t>
  </si>
  <si>
    <t>Planta eléctrica para el edificio sede 50 kva</t>
  </si>
  <si>
    <t>A-02-01-01-004-006-01  MOTORES, GENERADORES Y TRANSFORMADORES ELÉCTRICOS Y SUS PARTES Y PIEZAS</t>
  </si>
  <si>
    <t>47121702
47121709
41111507</t>
  </si>
  <si>
    <t>Equipos y materiales para  necesidades del plan de austeridad y gestión ambiental - residuos sólidos</t>
  </si>
  <si>
    <t>A-02-02-01-003-006  PRODUCTOS DE CAUCHO Y PLÁSTICO</t>
  </si>
  <si>
    <t>55121700
55121900</t>
  </si>
  <si>
    <t>SEÑALIZACIÓN INTERNA DEL EDIFICIO</t>
  </si>
  <si>
    <t>81101600
81101617</t>
  </si>
  <si>
    <t>Certificación de inspección de acreditación  de los dos ascensores</t>
  </si>
  <si>
    <t>Avalúo comercial de bien inmuebles y bienes muebles</t>
  </si>
  <si>
    <t>MINIMA CUANTÍA</t>
  </si>
  <si>
    <t>81112501 
43231508</t>
  </si>
  <si>
    <t>Suscripción al servicio del software de inventarios</t>
  </si>
  <si>
    <t>C-0599-1000-2 RECURSO 11
 TECNOLOGÍAS DE LA INFORMACIÓN</t>
  </si>
  <si>
    <t>Sedes mantenidas</t>
  </si>
  <si>
    <t>80101500
80101600
80101509</t>
  </si>
  <si>
    <t>Estudios técnicos, sistema hidráulicos, sanitarios, eléctricos y de iluminación, de extinción y detección de incendios, de seguridad, y de adecuación de fachadas y obras complementarias</t>
  </si>
  <si>
    <t>CONCURSO DE MÉRITOS</t>
  </si>
  <si>
    <t>C-0599-1000-1 RECURSO 10 MEJORAMIENTO DE LA IMAGEN Y FUNCIONALIDAD DEL EDIFICIO SEDE DEL DAFP</t>
  </si>
  <si>
    <t>Soporte técnico y mantenimiento preventivo y correctico de los aires acondicionados del auditorio de la entidad.</t>
  </si>
  <si>
    <t>Servicio de Asistencia técnica en la implementación de las políticas de Función Pública</t>
  </si>
  <si>
    <t>Oficina Asesora de Planeación</t>
  </si>
  <si>
    <t>Audiencia Publica de Rendición de Cuentas de Función Pública.</t>
  </si>
  <si>
    <t xml:space="preserve">CONTRATO INTERADMINISTRATIVO </t>
  </si>
  <si>
    <t>C-0505-1000-1 RECURSO 10 POLÍTICAS PÚBLICAS NACIONAL</t>
  </si>
  <si>
    <t>CARLOS FERNANDO GUZMÁN EXT. 850 
cguzman@funcionpublica.gov.co</t>
  </si>
  <si>
    <t xml:space="preserve">Evento de Planeación </t>
  </si>
  <si>
    <t>Oficina de Control Interno</t>
  </si>
  <si>
    <t>Capacitación a los servidores de la Oficina de Control Interno en mapas de aseguramiento</t>
  </si>
  <si>
    <t>CONTRATACION DIRECTA</t>
  </si>
  <si>
    <t>LUZ STELLA PATIÑO EXT. 600 lpatino@funcionpublica.gov.co</t>
  </si>
  <si>
    <t>Oficina Asesora de Comunicaciones</t>
  </si>
  <si>
    <t xml:space="preserve">Combo de Micrófono inalámbrico de solapa y de mano (H5 / 518 - 542MHz) 
</t>
  </si>
  <si>
    <t>A-02-01-01-004-007-03 RADIORRECEPTORES Y RECEPTORES DE TELEVISIÓN; APARATOS PARA LA GRABACIÓN Y REPRODUCCIÓN DE SONIDO Y VIDEO; MICRÓFONOS, ALTAVOCES, AMPLIFICADORES, ETC.</t>
  </si>
  <si>
    <t xml:space="preserve">DIANA MARíA BOHÓRQUEZ EXT. 520
dbohorquez@funcionpublica.gov.co </t>
  </si>
  <si>
    <t>Cargadores para cámaras de video panasonic</t>
  </si>
  <si>
    <t>A-02-01-01-004-006-04 ACUMULADORES, PILAS Y BATERÍAS PRIMARIAS Y SUS PARTES Y PIEZAS</t>
  </si>
  <si>
    <t>Grabadora digital de audio</t>
  </si>
  <si>
    <t>Marzo</t>
  </si>
  <si>
    <t>Cables de carga para teclados y mouse Mac</t>
  </si>
  <si>
    <t>Febrero</t>
  </si>
  <si>
    <t xml:space="preserve">Flash externo para cámara fotográfica </t>
  </si>
  <si>
    <t>Servicio externo de Monitoreo de medios que permita el rastreo de infomación en medios regionales y nacionales de radio , prensa y televisón, en donde la entidad no cuenta con medios para registrarlos y conocer el impacto..</t>
  </si>
  <si>
    <t>A-02-02-02-008-004-02 SERVICIOS DE TELECOMUNICACIONES A TRAVÉS DE INTERNET</t>
  </si>
  <si>
    <t>Mantenimiento de equipos cámaras fotográficas y de video</t>
  </si>
  <si>
    <t>Dirección de Empleo Público</t>
  </si>
  <si>
    <t>FRANCISCO CAMARGO SALAS EXT. 701
fcamargo@funcionpublica.gov.co</t>
  </si>
  <si>
    <t>Equipos de computo portátiles con cámara web incluida</t>
  </si>
  <si>
    <t>Grandes superficies</t>
  </si>
  <si>
    <t>Licencias Project</t>
  </si>
  <si>
    <t>Ver lineamientos de la OAP</t>
  </si>
  <si>
    <t>Gobierno Digital</t>
  </si>
  <si>
    <t>Abril</t>
  </si>
  <si>
    <t>Concurso de Méritos</t>
  </si>
  <si>
    <t>Soporte SAN HUS 110 + Nuevos Discos</t>
  </si>
  <si>
    <t>Selección Abreviada . Subasta inversa</t>
  </si>
  <si>
    <t>Soporte y  Baterías UPS</t>
  </si>
  <si>
    <t xml:space="preserve">Adquirir la suscripción de la garantía extendida para la UPS y nuevas baterías; así como el servicio de soporte, acorde a lo detallado en las condiciones técnicas </t>
  </si>
  <si>
    <t>Almacenamiento</t>
  </si>
  <si>
    <t xml:space="preserve">Adquisición de solución de almacenamiento </t>
  </si>
  <si>
    <t>Servidores y equipos de comunicaciones</t>
  </si>
  <si>
    <t>43211501
43211502</t>
  </si>
  <si>
    <t xml:space="preserve">Adquisición de servidores y equipos de comunicaciones. </t>
  </si>
  <si>
    <t>Licitación Pública</t>
  </si>
  <si>
    <t>Licenciamiento SIGEP II</t>
  </si>
  <si>
    <t xml:space="preserve">Adquisición de licenciamiento para Sigep2. </t>
  </si>
  <si>
    <t xml:space="preserve">Acuerdo Marco </t>
  </si>
  <si>
    <t>Herramienta de chat</t>
  </si>
  <si>
    <t>Contratación Directa</t>
  </si>
  <si>
    <t>Correo Masivo</t>
  </si>
  <si>
    <t>Contratación de Mínima Cuantía</t>
  </si>
  <si>
    <t>Voz IP</t>
  </si>
  <si>
    <t>Soporte Voz IP e integración con el CRM</t>
  </si>
  <si>
    <t>Licencia TOAD</t>
  </si>
  <si>
    <t>Suscripción a los servicios de soporte de TOAD, acorde con las Especificaciones Técnicas</t>
  </si>
  <si>
    <t>Licenciamiento Microsoft Office 365</t>
  </si>
  <si>
    <t>Adquirir la suscripción al Licenciamiento Office 365 según las características señaladas en el anexo técnico.</t>
  </si>
  <si>
    <t>Licenciamiento Microsoft Software assurance</t>
  </si>
  <si>
    <t>Adquirir la suscripción al Licenciamiento Microsoft Software Assurance según las características señaladas en el anexo técnico.</t>
  </si>
  <si>
    <t>Soporte Microsoft</t>
  </si>
  <si>
    <t>Suscripción a la bolsa de horas de servicios Microsoft, para soporte especializado y capacitación</t>
  </si>
  <si>
    <t>Licenciamiento CRM</t>
  </si>
  <si>
    <t>C-0599-1000-2 RECURSO 10
 TECNOLOGÍAS DE LA INFORMACIÓN</t>
  </si>
  <si>
    <t>Software de inventarios</t>
  </si>
  <si>
    <t>81112501
43231508</t>
  </si>
  <si>
    <t>Solución de Backup</t>
  </si>
  <si>
    <t>Suscripción a solución de BackUP según la Ficha Técnica establecida.</t>
  </si>
  <si>
    <t>Proactivanet</t>
  </si>
  <si>
    <t>43231501
81112200
81111500
81111800
81111811</t>
  </si>
  <si>
    <t>Renovación Adobe Creative Cloud</t>
  </si>
  <si>
    <t>Soporte y licenciamiento Linux</t>
  </si>
  <si>
    <t>Antivirus</t>
  </si>
  <si>
    <t>Sistema de nómina</t>
  </si>
  <si>
    <t>Adquisición del Sistema de Información de Nómina</t>
  </si>
  <si>
    <t>Sistema de contratos</t>
  </si>
  <si>
    <t xml:space="preserve">Adquisición del Sistema de Información de Contratos </t>
  </si>
  <si>
    <t>Contratación directa</t>
  </si>
  <si>
    <t>Renovación SUIT - Diseño</t>
  </si>
  <si>
    <t>Diseño y levantamiento de requerimientos del Sistema de información SUIT</t>
  </si>
  <si>
    <t>Renovación FURAG MiPG - Diseño</t>
  </si>
  <si>
    <t>Gestión del cambio / Estrategia de uso y apropiación</t>
  </si>
  <si>
    <t>Implementación de la estragia de uso y apropiación y gestión del cambio</t>
  </si>
  <si>
    <t>Capacitación</t>
  </si>
  <si>
    <t>Contratar servicios de transferencia de conocimiento en capacidades técnicas para el equipo humano de la oficina de TIC</t>
  </si>
  <si>
    <t>Soporte y suscripción Liferay</t>
  </si>
  <si>
    <t>Custodia de medios</t>
  </si>
  <si>
    <t>Prestar el servicio de custodia, transporte y almacenamiento externo de los medios magnéticos, de acuerdo con las condiciones técnicas establecidas en los Estudios Previos</t>
  </si>
  <si>
    <t>Nube Privada</t>
  </si>
  <si>
    <t>Prestación de los servicios de Centro de Datos y Nube privada</t>
  </si>
  <si>
    <t>Nube pública</t>
  </si>
  <si>
    <t>Prestación de los servicios de Centro de Datos y Nube pública</t>
  </si>
  <si>
    <t>Certificados digital</t>
  </si>
  <si>
    <t>Adquisición de certificados de sitio seguro</t>
  </si>
  <si>
    <t>Prestar servicios profesionales en la Dirección de Desarrollo Organizacional de Función Pública</t>
  </si>
  <si>
    <t>Prestar servicios de apoyo a la gestión en la Dirección de Desarrollo Organizacional de Función Pública</t>
  </si>
  <si>
    <t>Prestar servicios profesionales en la Dirección de Empleo Público de Función Pública</t>
  </si>
  <si>
    <t>Dirección de Gestión del Conocimiento</t>
  </si>
  <si>
    <t>Prestar servicios profesionales en la Dirección de Gestión del Conocimiento de Función Pública</t>
  </si>
  <si>
    <t>MARÍA MAGDALENA FORERO EXT. 921
mforero@funcionpublica.gov.co</t>
  </si>
  <si>
    <t>Dirección de Gestión y Desempeño Institucional</t>
  </si>
  <si>
    <t>Prestar servicios profesionales en la Dirección de Gestión y Desempeño Institucional de Función Pública</t>
  </si>
  <si>
    <t>MARÍA DEL PILAR GARCÍA EXT. 611
mpgarcia@funcionpublica.gov.co</t>
  </si>
  <si>
    <t>Prestar servicios de apoyo a la gestión en la Dirección de Gestión y Desempeño Institucional de Función Pública</t>
  </si>
  <si>
    <t>Dirección de Participación, Transparencia y Servicio al Ciudadano</t>
  </si>
  <si>
    <t>Prestar servicios profesionales en la Dirección de Participación, Transparencia y Servicio al Ciudadano de Función Pública</t>
  </si>
  <si>
    <t>FERNANDO AUGUSTO SEGURA EXT. 631
fsegura@funcionpublica.gov.co</t>
  </si>
  <si>
    <t>Dirección General</t>
  </si>
  <si>
    <t>Prestar servicios profesionales en la Dirección General de Función Pública</t>
  </si>
  <si>
    <t>SANTIAGO ARANGO CORRALES EXT. 905
sarango@funcionpublica.gov.co</t>
  </si>
  <si>
    <t>Prestar servicios de apoyo a la gestión en la Dirección General de Función Pública</t>
  </si>
  <si>
    <t>Prestar servicios profesionales en la Dirección Jurídica de Función Pública</t>
  </si>
  <si>
    <t>Prestar servicios de apoyo a la gestión en la Dirección Jurídica de Función Pública</t>
  </si>
  <si>
    <t>Subdirección</t>
  </si>
  <si>
    <t>JULIÁN ALBERTO TRUJILLO MARÍN EXT. 915
jtrujillo@funcionpublica.gov.co</t>
  </si>
  <si>
    <t>Prestar servicios de apoyo a la gestión en el Grupo de Gestión Administrativa de Función Pública</t>
  </si>
  <si>
    <t>Prestar servicios profesionales en el Grupo de Gestión Administrativa de Función Pública</t>
  </si>
  <si>
    <t>Grupo de Gestión Contractual</t>
  </si>
  <si>
    <t>Prestar servicios profesionales en el Grupo de Gestión Contractual de Función Pública</t>
  </si>
  <si>
    <t>DORIS ATAHUALPA POLANCO EXT. 410
datahualpa@funcionpublica.gov.co</t>
  </si>
  <si>
    <t>Prestar servicios de apoyo a la gestión en el Grupo de Gestión Contractual de Función Pública</t>
  </si>
  <si>
    <t>Prestar servicios profesionales en el Grupo de Gestión Documental de Función Pública</t>
  </si>
  <si>
    <t>Prestar servicios profesionales en el Grupo de Gestión Humana de Función Pública</t>
  </si>
  <si>
    <t>Grupo de Servicio al Ciudadano Institucional</t>
  </si>
  <si>
    <t>Prestar servicios profesionales en el Grupo de Servicio al Ciudadano Institucional de Función Pública</t>
  </si>
  <si>
    <t>JAIME HUMBERTO JIMÉNEZ VERGEL EXT. 300
jjimenez@funcionpublica.gov.co</t>
  </si>
  <si>
    <t>Prestar servicios profesionales en la Oficina Asesora de Comunicaciones de Función Pública</t>
  </si>
  <si>
    <t>Prestar servicios de apoyo a la gestión en la Oficina Asesora de Comunicaciones de Función Pública</t>
  </si>
  <si>
    <t>Prestar servicios profesionales en la Oficina Asesora de Planeación de Función Pública</t>
  </si>
  <si>
    <t xml:space="preserve">Oficina Asesora de Planeación </t>
  </si>
  <si>
    <t>Prestar servicios profesionales en la Oficina Asesora de Planeación  de Función Pública</t>
  </si>
  <si>
    <t>Prestar servicios de apoyo a la gestión en la Oficina Asesora de Planeación  de Función Pública</t>
  </si>
  <si>
    <t>Prestar servicios profesionales en la Oficina de Control Interno de Función Pública</t>
  </si>
  <si>
    <t>Prestar servicios profesionales en la Oficina de Tecnologías de la Información y las Comunicaciones de Función Pública</t>
  </si>
  <si>
    <t>Secretaría General</t>
  </si>
  <si>
    <t>Prestar servicios profesionales en la Secretaría General de Función Pública</t>
  </si>
  <si>
    <t>NATALIA ASTRID CARDONA EXT. 802
ncardona@funcionpublica.gov.co</t>
  </si>
  <si>
    <t>Junio</t>
  </si>
  <si>
    <t>PLAN ANUAL DE ADQUISICIONES 2019 DAFP</t>
  </si>
  <si>
    <t>231´872.481</t>
  </si>
  <si>
    <t>23´187.248</t>
  </si>
  <si>
    <t>saldo para contrato noviembre 2019</t>
  </si>
  <si>
    <t xml:space="preserve">DESARROLLO Y FORTALECIMIENTO DE LAS CAPACIDADES DE LAS ENTIDADES TERRITORIALES  DE LA CIRCUNSCRIPCIÓN NACIONAL </t>
  </si>
  <si>
    <t xml:space="preserve">ANGELA MARÍA GONZALEZ LOZADA
SECRETARIA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</si>
</sst>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_-;\-* #,##0_-;_-* &quot;-&quot;_-;_-@_-"/>
    <numFmt numFmtId="165" formatCode="_-&quot;$&quot;\ * #,##0.00_-;\-&quot;$&quot;\ * #,##0.00_-;_-&quot;$&quot;\ * &quot;-&quot;??_-;_-@_-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* #,##0.00_ ;_ * \-#,##0.00_ ;_ * &quot;-&quot;??_ ;_ @_ "/>
    <numFmt numFmtId="169" formatCode="_(&quot;$&quot;\ * #,##0_);_(&quot;$&quot;\ * \(#,##0\);_(&quot;$&quot;\ * &quot;-&quot;??_);_(@_)"/>
    <numFmt numFmtId="170" formatCode="_([$$-240A]\ * #,##0.00_);_([$$-240A]\ * \(#,##0.00\);_([$$-240A]\ * &quot;-&quot;??_);_(@_)"/>
    <numFmt numFmtId="171" formatCode="#,###\ &quot;MESES&quot;"/>
    <numFmt numFmtId="172" formatCode="&quot;$&quot;\ #,##0.00"/>
    <numFmt numFmtId="173" formatCode="_ &quot;$&quot;\ * #,##0.00_ ;_ &quot;$&quot;\ * \-#,##0.00_ ;_ &quot;$&quot;\ * &quot;-&quot;??_ ;_ @_ "/>
    <numFmt numFmtId="174" formatCode="_-&quot;$&quot;* #,##0.00_-;\-&quot;$&quot;* #,##0.00_-;_-&quot;$&quot;* &quot;-&quot;_-;_-@_-"/>
    <numFmt numFmtId="175" formatCode="#,##0.00_ ;\-#,##0.00\ "/>
    <numFmt numFmtId="176" formatCode="_-[$$-240A]* #,##0.00_-;\-[$$-240A]* #,##0.00_-;_-[$$-240A]* &quot;-&quot;??_-;_-@_-"/>
    <numFmt numFmtId="177" formatCode="[$-1240A]&quot;$&quot;\ #,##0.00;\(&quot;$&quot;\ #,##0.00\)"/>
    <numFmt numFmtId="178" formatCode="0.000%"/>
    <numFmt numFmtId="179" formatCode="&quot;$&quot;\ #,##0"/>
  </numFmts>
  <fonts count="13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9"/>
      <name val="Times New Roman"/>
      <family val="1"/>
    </font>
    <font>
      <b/>
      <sz val="16"/>
      <name val="Calibri"/>
      <family val="2"/>
    </font>
    <font>
      <sz val="9"/>
      <name val="Calibri"/>
      <family val="2"/>
    </font>
    <font>
      <b/>
      <sz val="16"/>
      <name val="Arial"/>
      <family val="2"/>
    </font>
    <font>
      <sz val="18"/>
      <name val="Calibri"/>
      <family val="2"/>
    </font>
    <font>
      <sz val="20"/>
      <name val="Calibri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0"/>
      <name val="Arial"/>
      <family val="2"/>
    </font>
    <font>
      <sz val="9"/>
      <color theme="0"/>
      <name val="Calibri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8"/>
      <color theme="0"/>
      <name val="Arial"/>
      <family val="2"/>
    </font>
    <font>
      <b/>
      <sz val="11"/>
      <color theme="1"/>
      <name val="Arial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FF0000"/>
      <name val="Arial"/>
      <family val="2"/>
    </font>
    <font>
      <b/>
      <sz val="9"/>
      <color theme="0"/>
      <name val="Times New Roman"/>
      <family val="1"/>
    </font>
    <font>
      <b/>
      <sz val="11"/>
      <color theme="0"/>
      <name val="Times New Roman"/>
      <family val="1"/>
    </font>
    <font>
      <b/>
      <sz val="8"/>
      <color theme="0"/>
      <name val="Arial"/>
      <family val="2"/>
    </font>
    <font>
      <b/>
      <sz val="16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name val="Calibri"/>
      <family val="2"/>
    </font>
    <font>
      <b/>
      <sz val="12"/>
      <color rgb="FFFF0000"/>
      <name val="Calibri"/>
      <family val="2"/>
    </font>
    <font>
      <b/>
      <sz val="11"/>
      <color theme="0"/>
      <name val="Calibri"/>
      <family val="2"/>
    </font>
    <font>
      <b/>
      <sz val="11"/>
      <color rgb="FF002060"/>
      <name val="Arial"/>
      <family val="2"/>
    </font>
    <font>
      <b/>
      <sz val="11"/>
      <color rgb="FF002060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8"/>
      <name val="Calibri"/>
      <family val="2"/>
    </font>
    <font>
      <b/>
      <sz val="20"/>
      <color theme="0"/>
      <name val="Calibri"/>
      <family val="2"/>
    </font>
    <font>
      <b/>
      <sz val="11"/>
      <color rgb="FFFF0000"/>
      <name val="Calibri"/>
      <family val="2"/>
    </font>
    <font>
      <b/>
      <sz val="18"/>
      <color theme="0"/>
      <name val="Calibri"/>
      <family val="2"/>
    </font>
    <font>
      <b/>
      <sz val="16"/>
      <color theme="0"/>
      <name val="Calibri"/>
      <family val="2"/>
    </font>
    <font>
      <b/>
      <sz val="14"/>
      <name val="Calibri"/>
      <family val="2"/>
      <scheme val="minor"/>
    </font>
    <font>
      <b/>
      <sz val="14"/>
      <color theme="5" tint="-0.499984740745262"/>
      <name val="Arial"/>
      <family val="2"/>
    </font>
    <font>
      <sz val="16"/>
      <name val="Calibri"/>
      <family val="2"/>
    </font>
    <font>
      <sz val="20"/>
      <color theme="1"/>
      <name val="Calibri"/>
      <family val="2"/>
    </font>
    <font>
      <sz val="16"/>
      <color rgb="FF000000"/>
      <name val="Times New Roman"/>
      <family val="1"/>
    </font>
    <font>
      <sz val="14"/>
      <color theme="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18"/>
      <color theme="0"/>
      <name val="Calibri"/>
      <family val="2"/>
    </font>
    <font>
      <b/>
      <sz val="14"/>
      <name val="Arial"/>
      <family val="2"/>
    </font>
    <font>
      <sz val="14"/>
      <color theme="0"/>
      <name val="Calibri"/>
      <family val="2"/>
    </font>
    <font>
      <b/>
      <sz val="18"/>
      <color rgb="FFC00000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</font>
    <font>
      <b/>
      <sz val="9"/>
      <name val="Calibri"/>
      <family val="2"/>
    </font>
    <font>
      <b/>
      <sz val="14"/>
      <name val="Calibri"/>
      <family val="2"/>
    </font>
    <font>
      <b/>
      <sz val="20"/>
      <name val="Calibri"/>
      <family val="2"/>
    </font>
    <font>
      <sz val="20"/>
      <color theme="0"/>
      <name val="Calibri"/>
      <family val="2"/>
    </font>
    <font>
      <b/>
      <sz val="8"/>
      <name val="Arial"/>
      <family val="2"/>
    </font>
    <font>
      <sz val="12"/>
      <name val="Calibri"/>
      <family val="2"/>
    </font>
    <font>
      <b/>
      <sz val="10"/>
      <name val="Arial"/>
      <family val="2"/>
    </font>
    <font>
      <sz val="8"/>
      <name val="Calibri"/>
      <family val="2"/>
    </font>
    <font>
      <sz val="8"/>
      <name val="Times New Roman"/>
      <family val="1"/>
    </font>
    <font>
      <b/>
      <sz val="8"/>
      <name val="Calibri"/>
      <family val="2"/>
    </font>
    <font>
      <b/>
      <sz val="22"/>
      <name val="Calibri"/>
      <family val="2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6"/>
      <color rgb="FFC00000"/>
      <name val="Arial"/>
      <family val="2"/>
    </font>
    <font>
      <b/>
      <sz val="12"/>
      <color theme="0"/>
      <name val="Times New Roman"/>
      <family val="1"/>
    </font>
    <font>
      <b/>
      <sz val="22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3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5" tint="-0.499984740745262"/>
      <name val="Calibri"/>
      <family val="2"/>
      <scheme val="minor"/>
    </font>
    <font>
      <b/>
      <sz val="24"/>
      <color rgb="FFC0000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0"/>
      <name val="Arial"/>
      <family val="2"/>
    </font>
    <font>
      <sz val="20"/>
      <color theme="0"/>
      <name val="Arial"/>
      <family val="2"/>
    </font>
    <font>
      <b/>
      <sz val="20"/>
      <color theme="0"/>
      <name val="Arial"/>
      <family val="2"/>
    </font>
    <font>
      <sz val="20"/>
      <color theme="1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theme="0"/>
      <name val="Arial"/>
      <family val="2"/>
    </font>
    <font>
      <b/>
      <sz val="24"/>
      <color theme="0"/>
      <name val="Calibri"/>
      <family val="2"/>
    </font>
    <font>
      <sz val="16"/>
      <color theme="0"/>
      <name val="Times New Roman"/>
      <family val="1"/>
    </font>
    <font>
      <b/>
      <sz val="24"/>
      <color theme="5" tint="-0.499984740745262"/>
      <name val="Calibri"/>
      <family val="2"/>
      <scheme val="minor"/>
    </font>
    <font>
      <b/>
      <sz val="24"/>
      <color rgb="FF002060"/>
      <name val="Arial Narrow"/>
      <family val="2"/>
    </font>
    <font>
      <b/>
      <strike/>
      <sz val="24"/>
      <name val="Arial"/>
      <family val="2"/>
    </font>
    <font>
      <b/>
      <sz val="24"/>
      <name val="Arial Narrow"/>
      <family val="2"/>
    </font>
    <font>
      <sz val="24"/>
      <color theme="1"/>
      <name val="Calibri"/>
      <family val="2"/>
      <scheme val="minor"/>
    </font>
    <font>
      <sz val="24"/>
      <name val="Arial"/>
      <family val="2"/>
    </font>
    <font>
      <strike/>
      <sz val="24"/>
      <name val="Arial"/>
      <family val="2"/>
    </font>
    <font>
      <sz val="24"/>
      <color theme="1"/>
      <name val="Arial"/>
      <family val="2"/>
    </font>
    <font>
      <b/>
      <sz val="26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2"/>
      <color rgb="FF00206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indexed="64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indexed="64"/>
      </right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0" fontId="22" fillId="2" borderId="0" applyNumberFormat="0" applyBorder="0" applyAlignment="0" applyProtection="0"/>
    <xf numFmtId="0" fontId="23" fillId="0" borderId="0" applyNumberFormat="0" applyFill="0" applyBorder="0" applyAlignment="0" applyProtection="0"/>
    <xf numFmtId="164" fontId="21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4" fillId="0" borderId="0" applyFont="0" applyFill="0" applyBorder="0" applyAlignment="0" applyProtection="0"/>
    <xf numFmtId="44" fontId="21" fillId="0" borderId="0" applyFont="0" applyFill="0" applyBorder="0" applyAlignment="0" applyProtection="0"/>
    <xf numFmtId="167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4" fillId="0" borderId="0"/>
    <xf numFmtId="0" fontId="4" fillId="0" borderId="0"/>
    <xf numFmtId="9" fontId="21" fillId="0" borderId="0" applyFont="0" applyFill="0" applyBorder="0" applyAlignment="0" applyProtection="0"/>
    <xf numFmtId="41" fontId="21" fillId="0" borderId="0" applyFont="0" applyFill="0" applyBorder="0" applyAlignment="0" applyProtection="0"/>
  </cellStyleXfs>
  <cellXfs count="733">
    <xf numFmtId="0" fontId="0" fillId="0" borderId="0" xfId="0"/>
    <xf numFmtId="0" fontId="0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4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horizontal="right" vertical="center" wrapText="1"/>
    </xf>
    <xf numFmtId="0" fontId="5" fillId="0" borderId="0" xfId="14" applyFont="1" applyFill="1" applyBorder="1"/>
    <xf numFmtId="0" fontId="0" fillId="0" borderId="0" xfId="0" quotePrefix="1" applyFont="1" applyBorder="1" applyAlignment="1">
      <alignment horizontal="center" vertical="center" wrapText="1"/>
    </xf>
    <xf numFmtId="0" fontId="23" fillId="0" borderId="0" xfId="2" quotePrefix="1" applyFont="1" applyBorder="1" applyAlignment="1">
      <alignment horizontal="center" vertical="center" wrapText="1"/>
    </xf>
    <xf numFmtId="169" fontId="0" fillId="0" borderId="0" xfId="0" applyNumberFormat="1" applyFont="1" applyFill="1" applyBorder="1" applyAlignment="1">
      <alignment horizontal="center" vertical="center" wrapText="1"/>
    </xf>
    <xf numFmtId="172" fontId="0" fillId="0" borderId="0" xfId="0" applyNumberFormat="1" applyFont="1" applyFill="1" applyBorder="1" applyAlignment="1">
      <alignment horizontal="center" vertical="center" wrapText="1"/>
    </xf>
    <xf numFmtId="172" fontId="0" fillId="0" borderId="0" xfId="0" applyNumberFormat="1" applyFont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center" wrapText="1"/>
    </xf>
    <xf numFmtId="14" fontId="29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5" fillId="0" borderId="0" xfId="14" applyFont="1" applyFill="1" applyBorder="1" applyAlignment="1"/>
    <xf numFmtId="0" fontId="12" fillId="0" borderId="0" xfId="14" applyNumberFormat="1" applyFont="1" applyFill="1" applyBorder="1" applyAlignment="1">
      <alignment horizontal="center" vertical="center" wrapText="1" readingOrder="1"/>
    </xf>
    <xf numFmtId="0" fontId="10" fillId="0" borderId="1" xfId="14" applyNumberFormat="1" applyFont="1" applyFill="1" applyBorder="1" applyAlignment="1">
      <alignment horizontal="center" vertical="center" wrapText="1" readingOrder="1"/>
    </xf>
    <xf numFmtId="0" fontId="7" fillId="6" borderId="20" xfId="14" applyNumberFormat="1" applyFont="1" applyFill="1" applyBorder="1" applyAlignment="1">
      <alignment horizontal="center" vertical="center" wrapText="1" readingOrder="1"/>
    </xf>
    <xf numFmtId="0" fontId="14" fillId="0" borderId="0" xfId="14" applyFont="1" applyFill="1" applyBorder="1"/>
    <xf numFmtId="0" fontId="14" fillId="6" borderId="0" xfId="14" applyFont="1" applyFill="1" applyBorder="1"/>
    <xf numFmtId="0" fontId="31" fillId="5" borderId="20" xfId="14" applyNumberFormat="1" applyFont="1" applyFill="1" applyBorder="1" applyAlignment="1">
      <alignment horizontal="center" vertical="center" wrapText="1" readingOrder="1"/>
    </xf>
    <xf numFmtId="0" fontId="32" fillId="5" borderId="0" xfId="14" applyFont="1" applyFill="1" applyBorder="1"/>
    <xf numFmtId="0" fontId="34" fillId="5" borderId="1" xfId="14" applyNumberFormat="1" applyFont="1" applyFill="1" applyBorder="1" applyAlignment="1">
      <alignment horizontal="left" vertical="center" wrapText="1" readingOrder="1"/>
    </xf>
    <xf numFmtId="0" fontId="9" fillId="3" borderId="1" xfId="14" applyNumberFormat="1" applyFont="1" applyFill="1" applyBorder="1" applyAlignment="1">
      <alignment horizontal="left" vertical="center" wrapText="1" readingOrder="1"/>
    </xf>
    <xf numFmtId="0" fontId="9" fillId="7" borderId="6" xfId="14" applyNumberFormat="1" applyFont="1" applyFill="1" applyBorder="1" applyAlignment="1">
      <alignment horizontal="center" vertical="center" wrapText="1" readingOrder="1"/>
    </xf>
    <xf numFmtId="39" fontId="35" fillId="5" borderId="1" xfId="14" applyNumberFormat="1" applyFont="1" applyFill="1" applyBorder="1" applyAlignment="1">
      <alignment horizontal="right" vertical="center" wrapText="1" readingOrder="1"/>
    </xf>
    <xf numFmtId="0" fontId="26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 wrapText="1"/>
    </xf>
    <xf numFmtId="0" fontId="36" fillId="3" borderId="1" xfId="14" applyNumberFormat="1" applyFont="1" applyFill="1" applyBorder="1" applyAlignment="1">
      <alignment horizontal="left" vertical="center" wrapText="1" readingOrder="1"/>
    </xf>
    <xf numFmtId="39" fontId="19" fillId="3" borderId="1" xfId="14" applyNumberFormat="1" applyFont="1" applyFill="1" applyBorder="1" applyAlignment="1">
      <alignment horizontal="right" vertical="center" wrapText="1" readingOrder="1"/>
    </xf>
    <xf numFmtId="39" fontId="37" fillId="9" borderId="1" xfId="14" applyNumberFormat="1" applyFont="1" applyFill="1" applyBorder="1" applyAlignment="1">
      <alignment horizontal="right" vertical="center" wrapText="1" readingOrder="1"/>
    </xf>
    <xf numFmtId="174" fontId="17" fillId="3" borderId="1" xfId="7" applyNumberFormat="1" applyFont="1" applyFill="1" applyBorder="1" applyAlignment="1">
      <alignment horizontal="center" vertical="center"/>
    </xf>
    <xf numFmtId="0" fontId="40" fillId="11" borderId="0" xfId="14" applyNumberFormat="1" applyFont="1" applyFill="1" applyBorder="1" applyAlignment="1">
      <alignment horizontal="center" vertical="center" wrapText="1" readingOrder="1"/>
    </xf>
    <xf numFmtId="0" fontId="33" fillId="11" borderId="6" xfId="14" applyNumberFormat="1" applyFont="1" applyFill="1" applyBorder="1" applyAlignment="1">
      <alignment horizontal="center" vertical="center" wrapText="1" readingOrder="1"/>
    </xf>
    <xf numFmtId="39" fontId="43" fillId="0" borderId="0" xfId="14" applyNumberFormat="1" applyFont="1" applyFill="1" applyBorder="1" applyAlignment="1"/>
    <xf numFmtId="39" fontId="20" fillId="3" borderId="1" xfId="14" applyNumberFormat="1" applyFont="1" applyFill="1" applyBorder="1" applyAlignment="1">
      <alignment horizontal="right" vertical="center" wrapText="1" readingOrder="1"/>
    </xf>
    <xf numFmtId="39" fontId="20" fillId="3" borderId="1" xfId="14" applyNumberFormat="1" applyFont="1" applyFill="1" applyBorder="1" applyAlignment="1">
      <alignment vertical="center" wrapText="1" readingOrder="1"/>
    </xf>
    <xf numFmtId="164" fontId="21" fillId="0" borderId="0" xfId="3" applyFont="1" applyBorder="1" applyAlignment="1">
      <alignment horizontal="right" vertical="center" wrapText="1"/>
    </xf>
    <xf numFmtId="164" fontId="21" fillId="0" borderId="0" xfId="3" applyFont="1" applyFill="1" applyAlignment="1">
      <alignment horizontal="right" vertical="center" wrapText="1"/>
    </xf>
    <xf numFmtId="164" fontId="21" fillId="0" borderId="0" xfId="3" applyFont="1" applyFill="1" applyBorder="1" applyAlignment="1">
      <alignment horizontal="right" vertical="center" wrapText="1"/>
    </xf>
    <xf numFmtId="44" fontId="44" fillId="3" borderId="0" xfId="11" applyFont="1" applyFill="1" applyAlignment="1">
      <alignment horizontal="right" vertical="center" wrapText="1"/>
    </xf>
    <xf numFmtId="0" fontId="0" fillId="0" borderId="0" xfId="0" applyFont="1" applyFill="1" applyBorder="1" applyAlignment="1">
      <alignment horizontal="center" vertical="center" wrapText="1"/>
    </xf>
    <xf numFmtId="174" fontId="16" fillId="3" borderId="1" xfId="7" applyNumberFormat="1" applyFont="1" applyFill="1" applyBorder="1" applyAlignment="1">
      <alignment horizontal="center" vertical="center"/>
    </xf>
    <xf numFmtId="44" fontId="0" fillId="0" borderId="0" xfId="0" applyNumberFormat="1" applyFont="1" applyAlignment="1">
      <alignment horizontal="center" vertical="center" wrapText="1"/>
    </xf>
    <xf numFmtId="164" fontId="46" fillId="0" borderId="0" xfId="3" applyFont="1" applyFill="1" applyAlignment="1">
      <alignment horizontal="center" vertical="center" wrapText="1"/>
    </xf>
    <xf numFmtId="172" fontId="46" fillId="0" borderId="0" xfId="0" applyNumberFormat="1" applyFont="1" applyFill="1" applyAlignment="1">
      <alignment horizontal="center" vertical="center" wrapText="1"/>
    </xf>
    <xf numFmtId="170" fontId="0" fillId="0" borderId="0" xfId="0" applyNumberFormat="1" applyFont="1" applyFill="1" applyBorder="1" applyAlignment="1">
      <alignment horizontal="center" vertical="center" wrapText="1"/>
    </xf>
    <xf numFmtId="14" fontId="28" fillId="3" borderId="0" xfId="0" applyNumberFormat="1" applyFont="1" applyFill="1" applyBorder="1" applyAlignment="1">
      <alignment horizontal="center" vertical="center" wrapText="1"/>
    </xf>
    <xf numFmtId="0" fontId="51" fillId="0" borderId="0" xfId="3" applyNumberFormat="1" applyFont="1" applyAlignment="1">
      <alignment horizontal="left" wrapText="1"/>
    </xf>
    <xf numFmtId="0" fontId="52" fillId="0" borderId="0" xfId="0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vertical="center" wrapText="1"/>
    </xf>
    <xf numFmtId="175" fontId="5" fillId="0" borderId="0" xfId="14" applyNumberFormat="1" applyFont="1" applyFill="1" applyBorder="1"/>
    <xf numFmtId="0" fontId="14" fillId="3" borderId="0" xfId="14" applyFont="1" applyFill="1" applyBorder="1"/>
    <xf numFmtId="0" fontId="5" fillId="0" borderId="0" xfId="14" applyFont="1" applyFill="1" applyBorder="1" applyAlignment="1">
      <alignment horizontal="center" vertical="center"/>
    </xf>
    <xf numFmtId="0" fontId="5" fillId="0" borderId="1" xfId="14" applyFont="1" applyFill="1" applyBorder="1" applyAlignment="1">
      <alignment horizontal="center" vertical="center" wrapText="1"/>
    </xf>
    <xf numFmtId="0" fontId="5" fillId="3" borderId="0" xfId="14" applyFont="1" applyFill="1" applyBorder="1" applyAlignment="1">
      <alignment horizontal="center" vertical="center"/>
    </xf>
    <xf numFmtId="174" fontId="16" fillId="0" borderId="0" xfId="7" applyNumberFormat="1" applyFont="1" applyFill="1" applyBorder="1" applyAlignment="1">
      <alignment horizontal="center" vertical="center"/>
    </xf>
    <xf numFmtId="0" fontId="16" fillId="0" borderId="0" xfId="14" applyFont="1" applyFill="1" applyBorder="1"/>
    <xf numFmtId="0" fontId="54" fillId="0" borderId="0" xfId="14" applyFont="1" applyFill="1" applyBorder="1" applyAlignment="1">
      <alignment horizontal="center" vertical="center"/>
    </xf>
    <xf numFmtId="175" fontId="14" fillId="3" borderId="0" xfId="14" applyNumberFormat="1" applyFont="1" applyFill="1" applyBorder="1"/>
    <xf numFmtId="39" fontId="55" fillId="0" borderId="0" xfId="14" applyNumberFormat="1" applyFont="1" applyFill="1" applyBorder="1" applyAlignment="1"/>
    <xf numFmtId="176" fontId="5" fillId="0" borderId="0" xfId="14" applyNumberFormat="1" applyFont="1" applyFill="1" applyBorder="1" applyAlignment="1"/>
    <xf numFmtId="0" fontId="5" fillId="4" borderId="0" xfId="14" applyFont="1" applyFill="1" applyBorder="1" applyAlignment="1"/>
    <xf numFmtId="0" fontId="5" fillId="0" borderId="0" xfId="14" applyFont="1" applyFill="1" applyBorder="1" applyAlignment="1">
      <alignment horizontal="center"/>
    </xf>
    <xf numFmtId="175" fontId="5" fillId="3" borderId="0" xfId="14" applyNumberFormat="1" applyFont="1" applyFill="1" applyBorder="1" applyAlignment="1">
      <alignment horizontal="center" vertical="center"/>
    </xf>
    <xf numFmtId="0" fontId="41" fillId="11" borderId="0" xfId="14" applyNumberFormat="1" applyFont="1" applyFill="1" applyBorder="1" applyAlignment="1">
      <alignment horizontal="center" vertical="center" wrapText="1" readingOrder="1"/>
    </xf>
    <xf numFmtId="0" fontId="33" fillId="11" borderId="7" xfId="14" applyNumberFormat="1" applyFont="1" applyFill="1" applyBorder="1" applyAlignment="1">
      <alignment vertical="center" wrapText="1" readingOrder="1"/>
    </xf>
    <xf numFmtId="0" fontId="9" fillId="4" borderId="7" xfId="14" applyNumberFormat="1" applyFont="1" applyFill="1" applyBorder="1" applyAlignment="1">
      <alignment vertical="center" wrapText="1" readingOrder="1"/>
    </xf>
    <xf numFmtId="0" fontId="56" fillId="4" borderId="0" xfId="14" applyFont="1" applyFill="1" applyBorder="1" applyAlignment="1">
      <alignment vertical="center" wrapText="1"/>
    </xf>
    <xf numFmtId="0" fontId="56" fillId="11" borderId="0" xfId="14" applyFont="1" applyFill="1" applyBorder="1" applyAlignment="1">
      <alignment vertical="center" wrapText="1"/>
    </xf>
    <xf numFmtId="0" fontId="33" fillId="11" borderId="12" xfId="14" applyNumberFormat="1" applyFont="1" applyFill="1" applyBorder="1" applyAlignment="1">
      <alignment vertical="center" wrapText="1" readingOrder="1"/>
    </xf>
    <xf numFmtId="0" fontId="58" fillId="12" borderId="0" xfId="14" applyFont="1" applyFill="1" applyBorder="1"/>
    <xf numFmtId="0" fontId="56" fillId="11" borderId="0" xfId="14" applyFont="1" applyFill="1" applyBorder="1"/>
    <xf numFmtId="0" fontId="56" fillId="11" borderId="0" xfId="14" applyFont="1" applyFill="1" applyBorder="1" applyAlignment="1">
      <alignment horizontal="center" vertical="center"/>
    </xf>
    <xf numFmtId="0" fontId="59" fillId="11" borderId="0" xfId="14" applyFont="1" applyFill="1" applyBorder="1"/>
    <xf numFmtId="0" fontId="59" fillId="11" borderId="1" xfId="14" applyFont="1" applyFill="1" applyBorder="1" applyAlignment="1">
      <alignment horizontal="center" vertical="center" wrapText="1"/>
    </xf>
    <xf numFmtId="174" fontId="61" fillId="4" borderId="0" xfId="7" applyNumberFormat="1" applyFont="1" applyFill="1" applyBorder="1" applyAlignment="1">
      <alignment horizontal="center" vertical="center"/>
    </xf>
    <xf numFmtId="174" fontId="62" fillId="10" borderId="0" xfId="14" applyNumberFormat="1" applyFont="1" applyFill="1" applyBorder="1"/>
    <xf numFmtId="0" fontId="62" fillId="10" borderId="0" xfId="14" applyFont="1" applyFill="1" applyBorder="1"/>
    <xf numFmtId="0" fontId="33" fillId="11" borderId="13" xfId="14" applyNumberFormat="1" applyFont="1" applyFill="1" applyBorder="1" applyAlignment="1">
      <alignment horizontal="center" vertical="center" wrapText="1" readingOrder="1"/>
    </xf>
    <xf numFmtId="0" fontId="63" fillId="4" borderId="1" xfId="14" applyFont="1" applyFill="1" applyBorder="1" applyAlignment="1">
      <alignment vertical="center" wrapText="1"/>
    </xf>
    <xf numFmtId="0" fontId="56" fillId="11" borderId="1" xfId="14" applyFont="1" applyFill="1" applyBorder="1" applyAlignment="1">
      <alignment vertical="center" wrapText="1"/>
    </xf>
    <xf numFmtId="0" fontId="57" fillId="12" borderId="6" xfId="14" applyNumberFormat="1" applyFont="1" applyFill="1" applyBorder="1" applyAlignment="1">
      <alignment horizontal="center" vertical="center" wrapText="1" readingOrder="1"/>
    </xf>
    <xf numFmtId="0" fontId="57" fillId="12" borderId="13" xfId="14" applyNumberFormat="1" applyFont="1" applyFill="1" applyBorder="1" applyAlignment="1">
      <alignment horizontal="center" vertical="center" wrapText="1" readingOrder="1"/>
    </xf>
    <xf numFmtId="0" fontId="58" fillId="12" borderId="13" xfId="14" applyFont="1" applyFill="1" applyBorder="1" applyAlignment="1">
      <alignment horizontal="center" vertical="center" wrapText="1"/>
    </xf>
    <xf numFmtId="0" fontId="58" fillId="7" borderId="13" xfId="14" applyFont="1" applyFill="1" applyBorder="1" applyAlignment="1">
      <alignment horizontal="center" vertical="center" wrapText="1"/>
    </xf>
    <xf numFmtId="0" fontId="64" fillId="11" borderId="1" xfId="14" applyFont="1" applyFill="1" applyBorder="1" applyAlignment="1">
      <alignment horizontal="center" vertical="center" wrapText="1"/>
    </xf>
    <xf numFmtId="0" fontId="53" fillId="11" borderId="6" xfId="0" applyFont="1" applyFill="1" applyBorder="1" applyAlignment="1">
      <alignment horizontal="center" vertical="center" wrapText="1"/>
    </xf>
    <xf numFmtId="0" fontId="53" fillId="11" borderId="1" xfId="0" applyFont="1" applyFill="1" applyBorder="1" applyAlignment="1">
      <alignment horizontal="center" vertical="center" wrapText="1"/>
    </xf>
    <xf numFmtId="0" fontId="65" fillId="11" borderId="0" xfId="14" applyFont="1" applyFill="1" applyBorder="1" applyAlignment="1">
      <alignment horizontal="center" vertical="center"/>
    </xf>
    <xf numFmtId="0" fontId="66" fillId="3" borderId="6" xfId="0" applyFont="1" applyFill="1" applyBorder="1" applyAlignment="1">
      <alignment horizontal="center" vertical="center" wrapText="1"/>
    </xf>
    <xf numFmtId="0" fontId="6" fillId="4" borderId="1" xfId="14" applyFont="1" applyFill="1" applyBorder="1" applyAlignment="1">
      <alignment horizontal="center" vertical="center" wrapText="1"/>
    </xf>
    <xf numFmtId="39" fontId="19" fillId="3" borderId="1" xfId="14" applyNumberFormat="1" applyFont="1" applyFill="1" applyBorder="1" applyAlignment="1">
      <alignment horizontal="right" vertical="top" wrapText="1" readingOrder="1"/>
    </xf>
    <xf numFmtId="39" fontId="19" fillId="4" borderId="1" xfId="14" applyNumberFormat="1" applyFont="1" applyFill="1" applyBorder="1" applyAlignment="1">
      <alignment horizontal="right" vertical="center"/>
    </xf>
    <xf numFmtId="39" fontId="8" fillId="3" borderId="1" xfId="14" applyNumberFormat="1" applyFont="1" applyFill="1" applyBorder="1" applyAlignment="1">
      <alignment horizontal="right" vertical="center"/>
    </xf>
    <xf numFmtId="39" fontId="8" fillId="3" borderId="1" xfId="14" applyNumberFormat="1" applyFont="1" applyFill="1" applyBorder="1" applyAlignment="1">
      <alignment horizontal="right" vertical="center" wrapText="1" readingOrder="1"/>
    </xf>
    <xf numFmtId="39" fontId="67" fillId="3" borderId="1" xfId="14" applyNumberFormat="1" applyFont="1" applyFill="1" applyBorder="1" applyAlignment="1">
      <alignment horizontal="right" vertical="center"/>
    </xf>
    <xf numFmtId="10" fontId="19" fillId="3" borderId="1" xfId="17" applyNumberFormat="1" applyFont="1" applyFill="1" applyBorder="1" applyAlignment="1">
      <alignment horizontal="center" vertical="center"/>
    </xf>
    <xf numFmtId="39" fontId="19" fillId="13" borderId="1" xfId="14" applyNumberFormat="1" applyFont="1" applyFill="1" applyBorder="1" applyAlignment="1">
      <alignment horizontal="right" vertical="center"/>
    </xf>
    <xf numFmtId="39" fontId="19" fillId="13" borderId="1" xfId="14" applyNumberFormat="1" applyFont="1" applyFill="1" applyBorder="1" applyAlignment="1">
      <alignment horizontal="center" vertical="center" wrapText="1"/>
    </xf>
    <xf numFmtId="39" fontId="19" fillId="3" borderId="5" xfId="14" applyNumberFormat="1" applyFont="1" applyFill="1" applyBorder="1" applyAlignment="1">
      <alignment horizontal="right" vertical="center"/>
    </xf>
    <xf numFmtId="10" fontId="19" fillId="0" borderId="1" xfId="14" applyNumberFormat="1" applyFont="1" applyFill="1" applyBorder="1" applyAlignment="1">
      <alignment horizontal="center" vertical="center"/>
    </xf>
    <xf numFmtId="10" fontId="16" fillId="3" borderId="0" xfId="14" applyNumberFormat="1" applyFont="1" applyFill="1" applyBorder="1" applyAlignment="1">
      <alignment horizontal="center" vertical="center"/>
    </xf>
    <xf numFmtId="0" fontId="68" fillId="3" borderId="1" xfId="14" applyFont="1" applyFill="1" applyBorder="1"/>
    <xf numFmtId="174" fontId="69" fillId="3" borderId="8" xfId="7" applyNumberFormat="1" applyFont="1" applyFill="1" applyBorder="1" applyAlignment="1">
      <alignment horizontal="center" vertical="center"/>
    </xf>
    <xf numFmtId="0" fontId="7" fillId="3" borderId="20" xfId="14" applyNumberFormat="1" applyFont="1" applyFill="1" applyBorder="1" applyAlignment="1">
      <alignment horizontal="center" vertical="center" wrapText="1" readingOrder="1"/>
    </xf>
    <xf numFmtId="10" fontId="16" fillId="3" borderId="0" xfId="17" applyNumberFormat="1" applyFont="1" applyFill="1" applyBorder="1" applyAlignment="1">
      <alignment horizontal="center" vertical="center"/>
    </xf>
    <xf numFmtId="177" fontId="70" fillId="3" borderId="1" xfId="14" applyNumberFormat="1" applyFont="1" applyFill="1" applyBorder="1" applyAlignment="1">
      <alignment horizontal="right" vertical="center" wrapText="1" readingOrder="1"/>
    </xf>
    <xf numFmtId="10" fontId="14" fillId="3" borderId="1" xfId="17" applyNumberFormat="1" applyFont="1" applyFill="1" applyBorder="1" applyAlignment="1">
      <alignment horizontal="center" vertical="center" wrapText="1"/>
    </xf>
    <xf numFmtId="0" fontId="16" fillId="3" borderId="0" xfId="14" applyFont="1" applyFill="1" applyBorder="1"/>
    <xf numFmtId="0" fontId="54" fillId="3" borderId="0" xfId="14" applyFont="1" applyFill="1" applyBorder="1" applyAlignment="1">
      <alignment horizontal="center" vertical="center"/>
    </xf>
    <xf numFmtId="0" fontId="33" fillId="14" borderId="1" xfId="14" applyNumberFormat="1" applyFont="1" applyFill="1" applyBorder="1" applyAlignment="1">
      <alignment horizontal="left" vertical="center" wrapText="1" readingOrder="1"/>
    </xf>
    <xf numFmtId="39" fontId="37" fillId="14" borderId="1" xfId="14" applyNumberFormat="1" applyFont="1" applyFill="1" applyBorder="1" applyAlignment="1">
      <alignment horizontal="right" vertical="center" wrapText="1" readingOrder="1"/>
    </xf>
    <xf numFmtId="39" fontId="71" fillId="14" borderId="1" xfId="14" applyNumberFormat="1" applyFont="1" applyFill="1" applyBorder="1" applyAlignment="1">
      <alignment horizontal="right" vertical="center" wrapText="1" readingOrder="1"/>
    </xf>
    <xf numFmtId="10" fontId="37" fillId="15" borderId="1" xfId="14" applyNumberFormat="1" applyFont="1" applyFill="1" applyBorder="1" applyAlignment="1">
      <alignment horizontal="center" vertical="center"/>
    </xf>
    <xf numFmtId="0" fontId="68" fillId="15" borderId="1" xfId="14" applyFont="1" applyFill="1" applyBorder="1"/>
    <xf numFmtId="174" fontId="17" fillId="15" borderId="1" xfId="7" applyNumberFormat="1" applyFont="1" applyFill="1" applyBorder="1" applyAlignment="1">
      <alignment horizontal="center" vertical="center"/>
    </xf>
    <xf numFmtId="39" fontId="73" fillId="14" borderId="1" xfId="14" applyNumberFormat="1" applyFont="1" applyFill="1" applyBorder="1" applyAlignment="1">
      <alignment horizontal="right" vertical="center" wrapText="1" readingOrder="1"/>
    </xf>
    <xf numFmtId="39" fontId="71" fillId="14" borderId="1" xfId="14" applyNumberFormat="1" applyFont="1" applyFill="1" applyBorder="1" applyAlignment="1">
      <alignment horizontal="right" vertical="center"/>
    </xf>
    <xf numFmtId="39" fontId="37" fillId="14" borderId="1" xfId="14" applyNumberFormat="1" applyFont="1" applyFill="1" applyBorder="1" applyAlignment="1">
      <alignment horizontal="right" vertical="center"/>
    </xf>
    <xf numFmtId="10" fontId="74" fillId="3" borderId="0" xfId="14" applyNumberFormat="1" applyFont="1" applyFill="1" applyBorder="1" applyAlignment="1">
      <alignment horizontal="center" vertical="center"/>
    </xf>
    <xf numFmtId="0" fontId="7" fillId="0" borderId="20" xfId="14" applyNumberFormat="1" applyFont="1" applyFill="1" applyBorder="1" applyAlignment="1">
      <alignment horizontal="center" vertical="center" wrapText="1" readingOrder="1"/>
    </xf>
    <xf numFmtId="39" fontId="7" fillId="16" borderId="1" xfId="14" applyNumberFormat="1" applyFont="1" applyFill="1" applyBorder="1" applyAlignment="1">
      <alignment horizontal="right" vertical="center" wrapText="1" readingOrder="1"/>
    </xf>
    <xf numFmtId="39" fontId="19" fillId="0" borderId="1" xfId="14" applyNumberFormat="1" applyFont="1" applyFill="1" applyBorder="1" applyAlignment="1">
      <alignment horizontal="right" vertical="center" wrapText="1" readingOrder="1"/>
    </xf>
    <xf numFmtId="0" fontId="8" fillId="3" borderId="1" xfId="14" applyNumberFormat="1" applyFont="1" applyFill="1" applyBorder="1" applyAlignment="1">
      <alignment horizontal="right" vertical="center" wrapText="1" readingOrder="1"/>
    </xf>
    <xf numFmtId="174" fontId="69" fillId="3" borderId="1" xfId="7" applyNumberFormat="1" applyFont="1" applyFill="1" applyBorder="1" applyAlignment="1">
      <alignment horizontal="center" vertical="center"/>
    </xf>
    <xf numFmtId="49" fontId="31" fillId="14" borderId="1" xfId="14" applyNumberFormat="1" applyFont="1" applyFill="1" applyBorder="1" applyAlignment="1">
      <alignment horizontal="center" vertical="center" wrapText="1" readingOrder="1"/>
    </xf>
    <xf numFmtId="39" fontId="71" fillId="4" borderId="1" xfId="14" applyNumberFormat="1" applyFont="1" applyFill="1" applyBorder="1" applyAlignment="1">
      <alignment horizontal="right" vertical="center" wrapText="1" readingOrder="1"/>
    </xf>
    <xf numFmtId="0" fontId="71" fillId="14" borderId="1" xfId="14" applyNumberFormat="1" applyFont="1" applyFill="1" applyBorder="1" applyAlignment="1">
      <alignment horizontal="right" vertical="center" wrapText="1" readingOrder="1"/>
    </xf>
    <xf numFmtId="10" fontId="37" fillId="14" borderId="1" xfId="17" applyNumberFormat="1" applyFont="1" applyFill="1" applyBorder="1" applyAlignment="1">
      <alignment horizontal="center" vertical="center"/>
    </xf>
    <xf numFmtId="39" fontId="38" fillId="14" borderId="12" xfId="14" applyNumberFormat="1" applyFont="1" applyFill="1" applyBorder="1" applyAlignment="1">
      <alignment horizontal="right" vertical="center"/>
    </xf>
    <xf numFmtId="39" fontId="38" fillId="14" borderId="1" xfId="14" applyNumberFormat="1" applyFont="1" applyFill="1" applyBorder="1" applyAlignment="1">
      <alignment horizontal="center" vertical="center" wrapText="1"/>
    </xf>
    <xf numFmtId="39" fontId="37" fillId="14" borderId="0" xfId="14" applyNumberFormat="1" applyFont="1" applyFill="1" applyBorder="1" applyAlignment="1">
      <alignment horizontal="right" vertical="center"/>
    </xf>
    <xf numFmtId="0" fontId="32" fillId="15" borderId="1" xfId="14" applyFont="1" applyFill="1" applyBorder="1" applyAlignment="1">
      <alignment horizontal="center" vertical="center" wrapText="1"/>
    </xf>
    <xf numFmtId="0" fontId="3" fillId="0" borderId="1" xfId="14" applyNumberFormat="1" applyFont="1" applyFill="1" applyBorder="1" applyAlignment="1">
      <alignment horizontal="left" vertical="center" wrapText="1" readingOrder="1"/>
    </xf>
    <xf numFmtId="39" fontId="19" fillId="3" borderId="1" xfId="14" applyNumberFormat="1" applyFont="1" applyFill="1" applyBorder="1" applyAlignment="1">
      <alignment horizontal="center" vertical="center"/>
    </xf>
    <xf numFmtId="39" fontId="15" fillId="3" borderId="13" xfId="14" applyNumberFormat="1" applyFont="1" applyFill="1" applyBorder="1" applyAlignment="1">
      <alignment horizontal="right" vertical="center"/>
    </xf>
    <xf numFmtId="39" fontId="15" fillId="6" borderId="1" xfId="14" applyNumberFormat="1" applyFont="1" applyFill="1" applyBorder="1" applyAlignment="1">
      <alignment horizontal="center" vertical="center" wrapText="1"/>
    </xf>
    <xf numFmtId="39" fontId="19" fillId="3" borderId="0" xfId="14" applyNumberFormat="1" applyFont="1" applyFill="1" applyBorder="1" applyAlignment="1">
      <alignment horizontal="right" vertical="center"/>
    </xf>
    <xf numFmtId="0" fontId="19" fillId="0" borderId="1" xfId="14" applyFont="1" applyFill="1" applyBorder="1" applyAlignment="1">
      <alignment horizontal="center" vertical="center"/>
    </xf>
    <xf numFmtId="0" fontId="16" fillId="3" borderId="0" xfId="14" applyFont="1" applyFill="1" applyBorder="1" applyAlignment="1">
      <alignment horizontal="center" vertical="center"/>
    </xf>
    <xf numFmtId="0" fontId="68" fillId="0" borderId="1" xfId="14" applyFont="1" applyFill="1" applyBorder="1"/>
    <xf numFmtId="0" fontId="14" fillId="3" borderId="1" xfId="14" applyFont="1" applyFill="1" applyBorder="1" applyAlignment="1">
      <alignment horizontal="center" vertical="center" wrapText="1"/>
    </xf>
    <xf numFmtId="0" fontId="10" fillId="5" borderId="21" xfId="14" applyNumberFormat="1" applyFont="1" applyFill="1" applyBorder="1" applyAlignment="1">
      <alignment horizontal="center" vertical="center" wrapText="1" readingOrder="1"/>
    </xf>
    <xf numFmtId="0" fontId="10" fillId="5" borderId="22" xfId="14" applyNumberFormat="1" applyFont="1" applyFill="1" applyBorder="1" applyAlignment="1">
      <alignment horizontal="center" vertical="center" wrapText="1" readingOrder="1"/>
    </xf>
    <xf numFmtId="0" fontId="3" fillId="5" borderId="22" xfId="14" applyNumberFormat="1" applyFont="1" applyFill="1" applyBorder="1" applyAlignment="1">
      <alignment horizontal="left" vertical="center" wrapText="1" readingOrder="1"/>
    </xf>
    <xf numFmtId="39" fontId="7" fillId="5" borderId="22" xfId="14" applyNumberFormat="1" applyFont="1" applyFill="1" applyBorder="1" applyAlignment="1">
      <alignment horizontal="right" vertical="center" wrapText="1" readingOrder="1"/>
    </xf>
    <xf numFmtId="39" fontId="7" fillId="5" borderId="23" xfId="14" applyNumberFormat="1" applyFont="1" applyFill="1" applyBorder="1" applyAlignment="1">
      <alignment horizontal="right" vertical="center" wrapText="1" readingOrder="1"/>
    </xf>
    <xf numFmtId="39" fontId="15" fillId="5" borderId="22" xfId="14" applyNumberFormat="1" applyFont="1" applyFill="1" applyBorder="1" applyAlignment="1">
      <alignment horizontal="right" vertical="center" wrapText="1" readingOrder="1"/>
    </xf>
    <xf numFmtId="39" fontId="15" fillId="5" borderId="24" xfId="14" applyNumberFormat="1" applyFont="1" applyFill="1" applyBorder="1" applyAlignment="1">
      <alignment horizontal="right" vertical="center" wrapText="1" readingOrder="1"/>
    </xf>
    <xf numFmtId="39" fontId="15" fillId="4" borderId="24" xfId="14" applyNumberFormat="1" applyFont="1" applyFill="1" applyBorder="1" applyAlignment="1">
      <alignment horizontal="right" vertical="center" wrapText="1" readingOrder="1"/>
    </xf>
    <xf numFmtId="39" fontId="75" fillId="5" borderId="24" xfId="14" applyNumberFormat="1" applyFont="1" applyFill="1" applyBorder="1" applyAlignment="1">
      <alignment horizontal="right" vertical="center" wrapText="1" readingOrder="1"/>
    </xf>
    <xf numFmtId="39" fontId="15" fillId="14" borderId="25" xfId="14" applyNumberFormat="1" applyFont="1" applyFill="1" applyBorder="1" applyAlignment="1">
      <alignment horizontal="right" vertical="center" wrapText="1" readingOrder="1"/>
    </xf>
    <xf numFmtId="39" fontId="15" fillId="5" borderId="24" xfId="14" applyNumberFormat="1" applyFont="1" applyFill="1" applyBorder="1" applyAlignment="1">
      <alignment horizontal="center" vertical="center" wrapText="1"/>
    </xf>
    <xf numFmtId="39" fontId="15" fillId="5" borderId="26" xfId="14" applyNumberFormat="1" applyFont="1" applyFill="1" applyBorder="1" applyAlignment="1">
      <alignment horizontal="right" vertical="center" wrapText="1" readingOrder="1"/>
    </xf>
    <xf numFmtId="39" fontId="15" fillId="5" borderId="27" xfId="14" applyNumberFormat="1" applyFont="1" applyFill="1" applyBorder="1" applyAlignment="1">
      <alignment horizontal="right" vertical="center" wrapText="1" readingOrder="1"/>
    </xf>
    <xf numFmtId="39" fontId="18" fillId="3" borderId="0" xfId="14" applyNumberFormat="1" applyFont="1" applyFill="1" applyBorder="1" applyAlignment="1">
      <alignment horizontal="center" vertical="center" wrapText="1"/>
    </xf>
    <xf numFmtId="0" fontId="5" fillId="15" borderId="1" xfId="14" applyFont="1" applyFill="1" applyBorder="1" applyAlignment="1">
      <alignment horizontal="center" vertical="center" wrapText="1"/>
    </xf>
    <xf numFmtId="0" fontId="10" fillId="5" borderId="28" xfId="14" applyNumberFormat="1" applyFont="1" applyFill="1" applyBorder="1" applyAlignment="1">
      <alignment horizontal="center" vertical="center" wrapText="1" readingOrder="1"/>
    </xf>
    <xf numFmtId="0" fontId="3" fillId="5" borderId="28" xfId="14" applyNumberFormat="1" applyFont="1" applyFill="1" applyBorder="1" applyAlignment="1">
      <alignment horizontal="left" vertical="center" wrapText="1" readingOrder="1"/>
    </xf>
    <xf numFmtId="39" fontId="7" fillId="5" borderId="28" xfId="14" applyNumberFormat="1" applyFont="1" applyFill="1" applyBorder="1" applyAlignment="1">
      <alignment horizontal="right" vertical="center" wrapText="1" readingOrder="1"/>
    </xf>
    <xf numFmtId="39" fontId="7" fillId="5" borderId="29" xfId="14" applyNumberFormat="1" applyFont="1" applyFill="1" applyBorder="1" applyAlignment="1">
      <alignment horizontal="right" vertical="center" wrapText="1" readingOrder="1"/>
    </xf>
    <xf numFmtId="39" fontId="15" fillId="5" borderId="28" xfId="14" applyNumberFormat="1" applyFont="1" applyFill="1" applyBorder="1" applyAlignment="1">
      <alignment horizontal="right" vertical="center" wrapText="1" readingOrder="1"/>
    </xf>
    <xf numFmtId="39" fontId="15" fillId="5" borderId="30" xfId="14" applyNumberFormat="1" applyFont="1" applyFill="1" applyBorder="1" applyAlignment="1">
      <alignment horizontal="right" vertical="center" wrapText="1" readingOrder="1"/>
    </xf>
    <xf numFmtId="39" fontId="15" fillId="4" borderId="30" xfId="14" applyNumberFormat="1" applyFont="1" applyFill="1" applyBorder="1" applyAlignment="1">
      <alignment horizontal="right" vertical="center" wrapText="1" readingOrder="1"/>
    </xf>
    <xf numFmtId="39" fontId="75" fillId="5" borderId="30" xfId="14" applyNumberFormat="1" applyFont="1" applyFill="1" applyBorder="1" applyAlignment="1">
      <alignment horizontal="right" vertical="center" wrapText="1" readingOrder="1"/>
    </xf>
    <xf numFmtId="39" fontId="15" fillId="5" borderId="30" xfId="14" applyNumberFormat="1" applyFont="1" applyFill="1" applyBorder="1" applyAlignment="1">
      <alignment horizontal="center" vertical="center" wrapText="1"/>
    </xf>
    <xf numFmtId="39" fontId="15" fillId="5" borderId="31" xfId="14" applyNumberFormat="1" applyFont="1" applyFill="1" applyBorder="1" applyAlignment="1">
      <alignment horizontal="right" vertical="center" wrapText="1" readingOrder="1"/>
    </xf>
    <xf numFmtId="39" fontId="20" fillId="4" borderId="1" xfId="14" applyNumberFormat="1" applyFont="1" applyFill="1" applyBorder="1" applyAlignment="1">
      <alignment horizontal="right" vertical="center"/>
    </xf>
    <xf numFmtId="0" fontId="16" fillId="3" borderId="1" xfId="14" applyFont="1" applyFill="1" applyBorder="1"/>
    <xf numFmtId="0" fontId="16" fillId="3" borderId="1" xfId="14" applyFont="1" applyFill="1" applyBorder="1" applyAlignment="1">
      <alignment horizontal="center" vertical="center" wrapText="1"/>
    </xf>
    <xf numFmtId="0" fontId="16" fillId="6" borderId="0" xfId="14" applyFont="1" applyFill="1" applyBorder="1"/>
    <xf numFmtId="0" fontId="54" fillId="6" borderId="0" xfId="14" applyFont="1" applyFill="1" applyBorder="1" applyAlignment="1">
      <alignment horizontal="center" vertical="center"/>
    </xf>
    <xf numFmtId="39" fontId="19" fillId="17" borderId="1" xfId="14" applyNumberFormat="1" applyFont="1" applyFill="1" applyBorder="1" applyAlignment="1">
      <alignment horizontal="right" vertical="center" wrapText="1" readingOrder="1"/>
    </xf>
    <xf numFmtId="39" fontId="20" fillId="3" borderId="1" xfId="14" applyNumberFormat="1" applyFont="1" applyFill="1" applyBorder="1" applyAlignment="1">
      <alignment horizontal="right" vertical="center"/>
    </xf>
    <xf numFmtId="10" fontId="20" fillId="3" borderId="1" xfId="17" applyNumberFormat="1" applyFont="1" applyFill="1" applyBorder="1" applyAlignment="1">
      <alignment horizontal="center" vertical="center"/>
    </xf>
    <xf numFmtId="39" fontId="20" fillId="13" borderId="1" xfId="14" applyNumberFormat="1" applyFont="1" applyFill="1" applyBorder="1" applyAlignment="1">
      <alignment horizontal="right" vertical="center"/>
    </xf>
    <xf numFmtId="39" fontId="20" fillId="13" borderId="1" xfId="14" applyNumberFormat="1" applyFont="1" applyFill="1" applyBorder="1" applyAlignment="1">
      <alignment horizontal="center" vertical="center" wrapText="1"/>
    </xf>
    <xf numFmtId="39" fontId="20" fillId="3" borderId="5" xfId="14" applyNumberFormat="1" applyFont="1" applyFill="1" applyBorder="1" applyAlignment="1">
      <alignment horizontal="right" vertical="center"/>
    </xf>
    <xf numFmtId="10" fontId="20" fillId="0" borderId="1" xfId="14" applyNumberFormat="1" applyFont="1" applyFill="1" applyBorder="1" applyAlignment="1">
      <alignment horizontal="center" vertical="center"/>
    </xf>
    <xf numFmtId="10" fontId="16" fillId="3" borderId="1" xfId="14" applyNumberFormat="1" applyFont="1" applyFill="1" applyBorder="1" applyAlignment="1">
      <alignment horizontal="center" vertical="center" wrapText="1"/>
    </xf>
    <xf numFmtId="0" fontId="16" fillId="3" borderId="1" xfId="14" applyFont="1" applyFill="1" applyBorder="1" applyAlignment="1">
      <alignment wrapText="1"/>
    </xf>
    <xf numFmtId="39" fontId="31" fillId="5" borderId="1" xfId="14" applyNumberFormat="1" applyFont="1" applyFill="1" applyBorder="1" applyAlignment="1">
      <alignment horizontal="right" vertical="center" wrapText="1" readingOrder="1"/>
    </xf>
    <xf numFmtId="39" fontId="37" fillId="5" borderId="1" xfId="14" applyNumberFormat="1" applyFont="1" applyFill="1" applyBorder="1" applyAlignment="1">
      <alignment horizontal="right" vertical="center" wrapText="1" readingOrder="1"/>
    </xf>
    <xf numFmtId="39" fontId="35" fillId="4" borderId="1" xfId="14" applyNumberFormat="1" applyFont="1" applyFill="1" applyBorder="1" applyAlignment="1">
      <alignment horizontal="right" vertical="center" wrapText="1" readingOrder="1"/>
    </xf>
    <xf numFmtId="39" fontId="35" fillId="14" borderId="1" xfId="14" applyNumberFormat="1" applyFont="1" applyFill="1" applyBorder="1" applyAlignment="1">
      <alignment horizontal="right" vertical="center"/>
    </xf>
    <xf numFmtId="10" fontId="35" fillId="14" borderId="1" xfId="17" applyNumberFormat="1" applyFont="1" applyFill="1" applyBorder="1" applyAlignment="1">
      <alignment horizontal="center" vertical="center"/>
    </xf>
    <xf numFmtId="39" fontId="35" fillId="5" borderId="1" xfId="14" applyNumberFormat="1" applyFont="1" applyFill="1" applyBorder="1" applyAlignment="1">
      <alignment horizontal="right" vertical="center"/>
    </xf>
    <xf numFmtId="39" fontId="35" fillId="3" borderId="5" xfId="14" applyNumberFormat="1" applyFont="1" applyFill="1" applyBorder="1" applyAlignment="1">
      <alignment horizontal="right" vertical="center"/>
    </xf>
    <xf numFmtId="10" fontId="35" fillId="15" borderId="1" xfId="14" applyNumberFormat="1" applyFont="1" applyFill="1" applyBorder="1" applyAlignment="1">
      <alignment horizontal="center" vertical="center"/>
    </xf>
    <xf numFmtId="0" fontId="74" fillId="5" borderId="1" xfId="14" applyFont="1" applyFill="1" applyBorder="1"/>
    <xf numFmtId="0" fontId="74" fillId="5" borderId="1" xfId="14" applyFont="1" applyFill="1" applyBorder="1" applyAlignment="1">
      <alignment horizontal="center" vertical="center" wrapText="1"/>
    </xf>
    <xf numFmtId="174" fontId="74" fillId="5" borderId="1" xfId="7" applyNumberFormat="1" applyFont="1" applyFill="1" applyBorder="1" applyAlignment="1">
      <alignment horizontal="center" vertical="center"/>
    </xf>
    <xf numFmtId="0" fontId="74" fillId="5" borderId="0" xfId="14" applyFont="1" applyFill="1" applyBorder="1"/>
    <xf numFmtId="0" fontId="76" fillId="5" borderId="0" xfId="14" applyFont="1" applyFill="1" applyBorder="1" applyAlignment="1">
      <alignment horizontal="center" vertical="center"/>
    </xf>
    <xf numFmtId="0" fontId="16" fillId="13" borderId="0" xfId="14" applyFont="1" applyFill="1" applyBorder="1"/>
    <xf numFmtId="0" fontId="14" fillId="13" borderId="0" xfId="14" applyFont="1" applyFill="1" applyBorder="1"/>
    <xf numFmtId="0" fontId="54" fillId="13" borderId="0" xfId="14" applyFont="1" applyFill="1" applyBorder="1" applyAlignment="1">
      <alignment horizontal="center" vertical="center"/>
    </xf>
    <xf numFmtId="39" fontId="77" fillId="3" borderId="1" xfId="14" applyNumberFormat="1" applyFont="1" applyFill="1" applyBorder="1" applyAlignment="1">
      <alignment horizontal="right" vertical="center"/>
    </xf>
    <xf numFmtId="0" fontId="61" fillId="6" borderId="0" xfId="14" applyFont="1" applyFill="1" applyBorder="1"/>
    <xf numFmtId="167" fontId="16" fillId="6" borderId="0" xfId="14" applyNumberFormat="1" applyFont="1" applyFill="1" applyBorder="1"/>
    <xf numFmtId="39" fontId="39" fillId="17" borderId="1" xfId="14" applyNumberFormat="1" applyFont="1" applyFill="1" applyBorder="1" applyAlignment="1">
      <alignment horizontal="right" vertical="center" wrapText="1" readingOrder="1"/>
    </xf>
    <xf numFmtId="39" fontId="7" fillId="3" borderId="1" xfId="14" applyNumberFormat="1" applyFont="1" applyFill="1" applyBorder="1" applyAlignment="1">
      <alignment horizontal="center" vertical="center" wrapText="1" readingOrder="1"/>
    </xf>
    <xf numFmtId="10" fontId="35" fillId="5" borderId="1" xfId="17" applyNumberFormat="1" applyFont="1" applyFill="1" applyBorder="1" applyAlignment="1">
      <alignment horizontal="center" vertical="center"/>
    </xf>
    <xf numFmtId="10" fontId="61" fillId="3" borderId="0" xfId="14" applyNumberFormat="1" applyFont="1" applyFill="1" applyBorder="1" applyAlignment="1">
      <alignment horizontal="center" vertical="center"/>
    </xf>
    <xf numFmtId="39" fontId="18" fillId="3" borderId="1" xfId="14" applyNumberFormat="1" applyFont="1" applyFill="1" applyBorder="1" applyAlignment="1">
      <alignment horizontal="right" vertical="center" wrapText="1" readingOrder="1"/>
    </xf>
    <xf numFmtId="39" fontId="34" fillId="5" borderId="1" xfId="14" applyNumberFormat="1" applyFont="1" applyFill="1" applyBorder="1" applyAlignment="1">
      <alignment horizontal="right" vertical="center" wrapText="1" readingOrder="1"/>
    </xf>
    <xf numFmtId="39" fontId="72" fillId="3" borderId="1" xfId="14" applyNumberFormat="1" applyFont="1" applyFill="1" applyBorder="1" applyAlignment="1">
      <alignment horizontal="right" vertical="center" wrapText="1" readingOrder="1"/>
    </xf>
    <xf numFmtId="39" fontId="9" fillId="3" borderId="1" xfId="14" applyNumberFormat="1" applyFont="1" applyFill="1" applyBorder="1" applyAlignment="1">
      <alignment horizontal="right" vertical="center" wrapText="1" readingOrder="1"/>
    </xf>
    <xf numFmtId="39" fontId="18" fillId="4" borderId="1" xfId="14" applyNumberFormat="1" applyFont="1" applyFill="1" applyBorder="1" applyAlignment="1">
      <alignment horizontal="right" vertical="center" wrapText="1" readingOrder="1"/>
    </xf>
    <xf numFmtId="10" fontId="16" fillId="3" borderId="1" xfId="17" applyNumberFormat="1" applyFont="1" applyFill="1" applyBorder="1" applyAlignment="1">
      <alignment horizontal="center" vertical="center"/>
    </xf>
    <xf numFmtId="39" fontId="16" fillId="13" borderId="1" xfId="14" applyNumberFormat="1" applyFont="1" applyFill="1" applyBorder="1" applyAlignment="1">
      <alignment horizontal="right" vertical="center"/>
    </xf>
    <xf numFmtId="39" fontId="16" fillId="13" borderId="1" xfId="14" applyNumberFormat="1" applyFont="1" applyFill="1" applyBorder="1" applyAlignment="1">
      <alignment horizontal="center" vertical="center" wrapText="1"/>
    </xf>
    <xf numFmtId="39" fontId="16" fillId="3" borderId="5" xfId="14" applyNumberFormat="1" applyFont="1" applyFill="1" applyBorder="1" applyAlignment="1">
      <alignment horizontal="right" vertical="center"/>
    </xf>
    <xf numFmtId="10" fontId="16" fillId="0" borderId="1" xfId="14" applyNumberFormat="1" applyFont="1" applyFill="1" applyBorder="1" applyAlignment="1">
      <alignment horizontal="center" vertical="center"/>
    </xf>
    <xf numFmtId="10" fontId="79" fillId="3" borderId="0" xfId="14" applyNumberFormat="1" applyFont="1" applyFill="1" applyBorder="1" applyAlignment="1">
      <alignment horizontal="center" vertical="center"/>
    </xf>
    <xf numFmtId="0" fontId="7" fillId="5" borderId="20" xfId="14" applyNumberFormat="1" applyFont="1" applyFill="1" applyBorder="1" applyAlignment="1">
      <alignment horizontal="center" vertical="center" wrapText="1" readingOrder="1"/>
    </xf>
    <xf numFmtId="39" fontId="33" fillId="18" borderId="1" xfId="14" applyNumberFormat="1" applyFont="1" applyFill="1" applyBorder="1" applyAlignment="1">
      <alignment horizontal="right" vertical="center" wrapText="1" readingOrder="1"/>
    </xf>
    <xf numFmtId="39" fontId="3" fillId="5" borderId="1" xfId="14" applyNumberFormat="1" applyFont="1" applyFill="1" applyBorder="1" applyAlignment="1">
      <alignment horizontal="right" vertical="center" wrapText="1" readingOrder="1"/>
    </xf>
    <xf numFmtId="39" fontId="5" fillId="4" borderId="1" xfId="14" applyNumberFormat="1" applyFont="1" applyFill="1" applyBorder="1" applyAlignment="1">
      <alignment horizontal="right"/>
    </xf>
    <xf numFmtId="39" fontId="76" fillId="5" borderId="1" xfId="14" applyNumberFormat="1" applyFont="1" applyFill="1" applyBorder="1" applyAlignment="1">
      <alignment horizontal="right"/>
    </xf>
    <xf numFmtId="39" fontId="71" fillId="5" borderId="1" xfId="14" applyNumberFormat="1" applyFont="1" applyFill="1" applyBorder="1" applyAlignment="1">
      <alignment horizontal="right" vertical="center" wrapText="1" readingOrder="1"/>
    </xf>
    <xf numFmtId="39" fontId="8" fillId="5" borderId="1" xfId="14" applyNumberFormat="1" applyFont="1" applyFill="1" applyBorder="1" applyAlignment="1">
      <alignment horizontal="right" vertical="center" wrapText="1" readingOrder="1"/>
    </xf>
    <xf numFmtId="39" fontId="14" fillId="14" borderId="1" xfId="14" applyNumberFormat="1" applyFont="1" applyFill="1" applyBorder="1" applyAlignment="1">
      <alignment horizontal="right"/>
    </xf>
    <xf numFmtId="39" fontId="5" fillId="5" borderId="1" xfId="14" applyNumberFormat="1" applyFont="1" applyFill="1" applyBorder="1" applyAlignment="1">
      <alignment horizontal="center" vertical="center"/>
    </xf>
    <xf numFmtId="39" fontId="14" fillId="5" borderId="1" xfId="14" applyNumberFormat="1" applyFont="1" applyFill="1" applyBorder="1" applyAlignment="1">
      <alignment horizontal="right"/>
    </xf>
    <xf numFmtId="0" fontId="14" fillId="5" borderId="1" xfId="14" applyFont="1" applyFill="1" applyBorder="1" applyAlignment="1">
      <alignment horizontal="center" vertical="center" wrapText="1"/>
    </xf>
    <xf numFmtId="39" fontId="14" fillId="3" borderId="5" xfId="14" applyNumberFormat="1" applyFont="1" applyFill="1" applyBorder="1" applyAlignment="1">
      <alignment horizontal="right" vertical="center"/>
    </xf>
    <xf numFmtId="0" fontId="68" fillId="5" borderId="1" xfId="14" applyFont="1" applyFill="1" applyBorder="1"/>
    <xf numFmtId="39" fontId="14" fillId="5" borderId="1" xfId="14" applyNumberFormat="1" applyFont="1" applyFill="1" applyBorder="1" applyAlignment="1">
      <alignment horizontal="center" vertical="center" wrapText="1"/>
    </xf>
    <xf numFmtId="174" fontId="83" fillId="5" borderId="1" xfId="7" applyNumberFormat="1" applyFont="1" applyFill="1" applyBorder="1" applyAlignment="1">
      <alignment horizontal="center" vertical="center"/>
    </xf>
    <xf numFmtId="174" fontId="17" fillId="5" borderId="1" xfId="7" applyNumberFormat="1" applyFont="1" applyFill="1" applyBorder="1" applyAlignment="1">
      <alignment horizontal="center" vertical="center"/>
    </xf>
    <xf numFmtId="0" fontId="5" fillId="4" borderId="1" xfId="14" applyFont="1" applyFill="1" applyBorder="1" applyAlignment="1">
      <alignment horizontal="right"/>
    </xf>
    <xf numFmtId="0" fontId="76" fillId="5" borderId="1" xfId="14" applyFont="1" applyFill="1" applyBorder="1" applyAlignment="1">
      <alignment horizontal="right"/>
    </xf>
    <xf numFmtId="175" fontId="76" fillId="5" borderId="1" xfId="14" applyNumberFormat="1" applyFont="1" applyFill="1" applyBorder="1" applyAlignment="1">
      <alignment horizontal="right"/>
    </xf>
    <xf numFmtId="0" fontId="14" fillId="14" borderId="1" xfId="14" applyFont="1" applyFill="1" applyBorder="1" applyAlignment="1">
      <alignment horizontal="right"/>
    </xf>
    <xf numFmtId="0" fontId="5" fillId="5" borderId="1" xfId="14" applyFont="1" applyFill="1" applyBorder="1" applyAlignment="1">
      <alignment horizontal="center" vertical="center"/>
    </xf>
    <xf numFmtId="0" fontId="14" fillId="5" borderId="1" xfId="14" applyFont="1" applyFill="1" applyBorder="1" applyAlignment="1">
      <alignment horizontal="right"/>
    </xf>
    <xf numFmtId="0" fontId="14" fillId="5" borderId="1" xfId="14" applyFont="1" applyFill="1" applyBorder="1" applyAlignment="1">
      <alignment horizontal="center" vertical="center"/>
    </xf>
    <xf numFmtId="0" fontId="14" fillId="3" borderId="0" xfId="14" applyFont="1" applyFill="1" applyBorder="1" applyAlignment="1">
      <alignment horizontal="center" vertical="center"/>
    </xf>
    <xf numFmtId="0" fontId="84" fillId="20" borderId="20" xfId="14" applyNumberFormat="1" applyFont="1" applyFill="1" applyBorder="1" applyAlignment="1">
      <alignment horizontal="center" vertical="center" wrapText="1" readingOrder="1"/>
    </xf>
    <xf numFmtId="0" fontId="84" fillId="20" borderId="1" xfId="14" applyNumberFormat="1" applyFont="1" applyFill="1" applyBorder="1" applyAlignment="1">
      <alignment horizontal="center" vertical="center" wrapText="1" readingOrder="1"/>
    </xf>
    <xf numFmtId="0" fontId="9" fillId="20" borderId="1" xfId="14" applyNumberFormat="1" applyFont="1" applyFill="1" applyBorder="1" applyAlignment="1">
      <alignment horizontal="left" vertical="center" wrapText="1" readingOrder="1"/>
    </xf>
    <xf numFmtId="39" fontId="72" fillId="20" borderId="1" xfId="14" applyNumberFormat="1" applyFont="1" applyFill="1" applyBorder="1" applyAlignment="1">
      <alignment horizontal="right" vertical="center" wrapText="1" readingOrder="1"/>
    </xf>
    <xf numFmtId="39" fontId="9" fillId="20" borderId="1" xfId="14" applyNumberFormat="1" applyFont="1" applyFill="1" applyBorder="1" applyAlignment="1">
      <alignment horizontal="right" vertical="center" wrapText="1" readingOrder="1"/>
    </xf>
    <xf numFmtId="39" fontId="9" fillId="4" borderId="1" xfId="14" applyNumberFormat="1" applyFont="1" applyFill="1" applyBorder="1" applyAlignment="1">
      <alignment horizontal="right" vertical="center" wrapText="1" readingOrder="1"/>
    </xf>
    <xf numFmtId="39" fontId="75" fillId="20" borderId="1" xfId="14" applyNumberFormat="1" applyFont="1" applyFill="1" applyBorder="1" applyAlignment="1">
      <alignment horizontal="right" vertical="center" wrapText="1" readingOrder="1"/>
    </xf>
    <xf numFmtId="39" fontId="75" fillId="20" borderId="1" xfId="14" applyNumberFormat="1" applyFont="1" applyFill="1" applyBorder="1" applyAlignment="1">
      <alignment horizontal="right" vertical="center" wrapText="1"/>
    </xf>
    <xf numFmtId="39" fontId="72" fillId="3" borderId="1" xfId="14" applyNumberFormat="1" applyFont="1" applyFill="1" applyBorder="1" applyAlignment="1">
      <alignment horizontal="right" vertical="center" wrapText="1"/>
    </xf>
    <xf numFmtId="10" fontId="16" fillId="20" borderId="1" xfId="17" applyNumberFormat="1" applyFont="1" applyFill="1" applyBorder="1" applyAlignment="1">
      <alignment horizontal="center" vertical="center"/>
    </xf>
    <xf numFmtId="39" fontId="16" fillId="20" borderId="1" xfId="14" applyNumberFormat="1" applyFont="1" applyFill="1" applyBorder="1" applyAlignment="1">
      <alignment horizontal="right" vertical="center"/>
    </xf>
    <xf numFmtId="39" fontId="16" fillId="20" borderId="1" xfId="14" applyNumberFormat="1" applyFont="1" applyFill="1" applyBorder="1" applyAlignment="1">
      <alignment horizontal="center" vertical="center" wrapText="1"/>
    </xf>
    <xf numFmtId="39" fontId="16" fillId="20" borderId="5" xfId="14" applyNumberFormat="1" applyFont="1" applyFill="1" applyBorder="1" applyAlignment="1">
      <alignment horizontal="right" vertical="center"/>
    </xf>
    <xf numFmtId="10" fontId="16" fillId="20" borderId="1" xfId="14" applyNumberFormat="1" applyFont="1" applyFill="1" applyBorder="1" applyAlignment="1">
      <alignment horizontal="center" vertical="center"/>
    </xf>
    <xf numFmtId="0" fontId="68" fillId="20" borderId="1" xfId="14" applyFont="1" applyFill="1" applyBorder="1"/>
    <xf numFmtId="0" fontId="5" fillId="20" borderId="1" xfId="14" applyFont="1" applyFill="1" applyBorder="1" applyAlignment="1">
      <alignment horizontal="center" vertical="center" wrapText="1"/>
    </xf>
    <xf numFmtId="174" fontId="17" fillId="20" borderId="1" xfId="7" applyNumberFormat="1" applyFont="1" applyFill="1" applyBorder="1" applyAlignment="1">
      <alignment horizontal="center" vertical="center"/>
    </xf>
    <xf numFmtId="166" fontId="16" fillId="20" borderId="0" xfId="14" applyNumberFormat="1" applyFont="1" applyFill="1" applyBorder="1"/>
    <xf numFmtId="0" fontId="5" fillId="20" borderId="0" xfId="14" applyFont="1" applyFill="1" applyBorder="1"/>
    <xf numFmtId="0" fontId="54" fillId="20" borderId="0" xfId="14" applyFont="1" applyFill="1" applyBorder="1" applyAlignment="1">
      <alignment horizontal="center" vertical="center"/>
    </xf>
    <xf numFmtId="0" fontId="84" fillId="3" borderId="20" xfId="14" applyNumberFormat="1" applyFont="1" applyFill="1" applyBorder="1" applyAlignment="1">
      <alignment horizontal="center" vertical="center" wrapText="1" readingOrder="1"/>
    </xf>
    <xf numFmtId="39" fontId="9" fillId="4" borderId="1" xfId="14" applyNumberFormat="1" applyFont="1" applyFill="1" applyBorder="1" applyAlignment="1">
      <alignment horizontal="right" vertical="center" wrapText="1"/>
    </xf>
    <xf numFmtId="39" fontId="75" fillId="3" borderId="1" xfId="14" applyNumberFormat="1" applyFont="1" applyFill="1" applyBorder="1" applyAlignment="1">
      <alignment horizontal="right" vertical="center" wrapText="1"/>
    </xf>
    <xf numFmtId="39" fontId="75" fillId="3" borderId="1" xfId="14" applyNumberFormat="1" applyFont="1" applyFill="1" applyBorder="1" applyAlignment="1">
      <alignment horizontal="right" vertical="center" wrapText="1" readingOrder="1"/>
    </xf>
    <xf numFmtId="39" fontId="9" fillId="3" borderId="1" xfId="14" applyNumberFormat="1" applyFont="1" applyFill="1" applyBorder="1" applyAlignment="1">
      <alignment horizontal="center" vertical="center" wrapText="1"/>
    </xf>
    <xf numFmtId="39" fontId="9" fillId="3" borderId="1" xfId="14" applyNumberFormat="1" applyFont="1" applyFill="1" applyBorder="1" applyAlignment="1">
      <alignment horizontal="right" vertical="center" wrapText="1"/>
    </xf>
    <xf numFmtId="39" fontId="6" fillId="3" borderId="1" xfId="14" applyNumberFormat="1" applyFont="1" applyFill="1" applyBorder="1" applyAlignment="1">
      <alignment horizontal="center" vertical="center" wrapText="1"/>
    </xf>
    <xf numFmtId="39" fontId="85" fillId="3" borderId="5" xfId="14" applyNumberFormat="1" applyFont="1" applyFill="1" applyBorder="1" applyAlignment="1">
      <alignment horizontal="right" vertical="center"/>
    </xf>
    <xf numFmtId="0" fontId="5" fillId="3" borderId="1" xfId="14" applyFont="1" applyFill="1" applyBorder="1" applyAlignment="1">
      <alignment horizontal="center" vertical="center"/>
    </xf>
    <xf numFmtId="0" fontId="5" fillId="3" borderId="1" xfId="14" applyFont="1" applyFill="1" applyBorder="1" applyAlignment="1">
      <alignment horizontal="center" vertical="center" wrapText="1"/>
    </xf>
    <xf numFmtId="0" fontId="5" fillId="3" borderId="0" xfId="14" applyFont="1" applyFill="1" applyBorder="1"/>
    <xf numFmtId="0" fontId="10" fillId="0" borderId="20" xfId="14" applyNumberFormat="1" applyFont="1" applyFill="1" applyBorder="1" applyAlignment="1">
      <alignment horizontal="center" vertical="center" wrapText="1" readingOrder="1"/>
    </xf>
    <xf numFmtId="39" fontId="7" fillId="0" borderId="1" xfId="14" applyNumberFormat="1" applyFont="1" applyFill="1" applyBorder="1" applyAlignment="1">
      <alignment horizontal="right" vertical="center" wrapText="1" readingOrder="1"/>
    </xf>
    <xf numFmtId="39" fontId="9" fillId="0" borderId="1" xfId="14" applyNumberFormat="1" applyFont="1" applyFill="1" applyBorder="1" applyAlignment="1">
      <alignment horizontal="right" vertical="center" wrapText="1" readingOrder="1"/>
    </xf>
    <xf numFmtId="0" fontId="6" fillId="0" borderId="1" xfId="14" applyFont="1" applyFill="1" applyBorder="1" applyAlignment="1">
      <alignment horizontal="center" vertical="center" wrapText="1"/>
    </xf>
    <xf numFmtId="0" fontId="5" fillId="0" borderId="1" xfId="14" applyFont="1" applyFill="1" applyBorder="1" applyAlignment="1">
      <alignment horizontal="center" vertical="center"/>
    </xf>
    <xf numFmtId="174" fontId="17" fillId="0" borderId="1" xfId="7" applyNumberFormat="1" applyFont="1" applyFill="1" applyBorder="1" applyAlignment="1">
      <alignment horizontal="center" vertical="center"/>
    </xf>
    <xf numFmtId="170" fontId="84" fillId="20" borderId="1" xfId="14" applyNumberFormat="1" applyFont="1" applyFill="1" applyBorder="1" applyAlignment="1">
      <alignment horizontal="center" vertical="center" wrapText="1" readingOrder="1"/>
    </xf>
    <xf numFmtId="39" fontId="9" fillId="20" borderId="1" xfId="14" applyNumberFormat="1" applyFont="1" applyFill="1" applyBorder="1" applyAlignment="1">
      <alignment horizontal="right" vertical="center" wrapText="1"/>
    </xf>
    <xf numFmtId="39" fontId="72" fillId="20" borderId="1" xfId="14" applyNumberFormat="1" applyFont="1" applyFill="1" applyBorder="1" applyAlignment="1">
      <alignment horizontal="right" vertical="center" wrapText="1"/>
    </xf>
    <xf numFmtId="39" fontId="9" fillId="20" borderId="1" xfId="14" applyNumberFormat="1" applyFont="1" applyFill="1" applyBorder="1" applyAlignment="1">
      <alignment horizontal="center" vertical="center" wrapText="1"/>
    </xf>
    <xf numFmtId="0" fontId="6" fillId="20" borderId="1" xfId="14" applyFont="1" applyFill="1" applyBorder="1" applyAlignment="1">
      <alignment horizontal="center" vertical="center" wrapText="1"/>
    </xf>
    <xf numFmtId="0" fontId="5" fillId="20" borderId="1" xfId="14" applyFont="1" applyFill="1" applyBorder="1" applyAlignment="1">
      <alignment horizontal="center" vertical="center"/>
    </xf>
    <xf numFmtId="0" fontId="16" fillId="20" borderId="0" xfId="14" applyFont="1" applyFill="1" applyBorder="1"/>
    <xf numFmtId="0" fontId="8" fillId="21" borderId="1" xfId="14" applyNumberFormat="1" applyFont="1" applyFill="1" applyBorder="1" applyAlignment="1">
      <alignment horizontal="center" vertical="center" wrapText="1" readingOrder="1"/>
    </xf>
    <xf numFmtId="1" fontId="8" fillId="21" borderId="1" xfId="14" applyNumberFormat="1" applyFont="1" applyFill="1" applyBorder="1" applyAlignment="1">
      <alignment horizontal="center" vertical="center" wrapText="1" readingOrder="1"/>
    </xf>
    <xf numFmtId="39" fontId="72" fillId="21" borderId="1" xfId="14" applyNumberFormat="1" applyFont="1" applyFill="1" applyBorder="1" applyAlignment="1">
      <alignment horizontal="right" vertical="center" wrapText="1" readingOrder="1"/>
    </xf>
    <xf numFmtId="39" fontId="75" fillId="22" borderId="1" xfId="14" applyNumberFormat="1" applyFont="1" applyFill="1" applyBorder="1" applyAlignment="1">
      <alignment horizontal="right" vertical="center" wrapText="1" readingOrder="1"/>
    </xf>
    <xf numFmtId="10" fontId="13" fillId="3" borderId="0" xfId="14" applyNumberFormat="1" applyFont="1" applyFill="1" applyBorder="1" applyAlignment="1">
      <alignment horizontal="center" vertical="center"/>
    </xf>
    <xf numFmtId="10" fontId="5" fillId="3" borderId="1" xfId="14" applyNumberFormat="1" applyFont="1" applyFill="1" applyBorder="1" applyAlignment="1">
      <alignment horizontal="center" vertical="center" wrapText="1"/>
    </xf>
    <xf numFmtId="49" fontId="86" fillId="21" borderId="1" xfId="14" applyNumberFormat="1" applyFont="1" applyFill="1" applyBorder="1" applyAlignment="1">
      <alignment horizontal="center" vertical="center" wrapText="1" readingOrder="1"/>
    </xf>
    <xf numFmtId="0" fontId="86" fillId="21" borderId="1" xfId="14" applyNumberFormat="1" applyFont="1" applyFill="1" applyBorder="1" applyAlignment="1">
      <alignment horizontal="center" vertical="center" wrapText="1" readingOrder="1"/>
    </xf>
    <xf numFmtId="39" fontId="75" fillId="4" borderId="1" xfId="14" applyNumberFormat="1" applyFont="1" applyFill="1" applyBorder="1" applyAlignment="1">
      <alignment horizontal="right" vertical="center" wrapText="1"/>
    </xf>
    <xf numFmtId="39" fontId="16" fillId="8" borderId="1" xfId="14" applyNumberFormat="1" applyFont="1" applyFill="1" applyBorder="1" applyAlignment="1">
      <alignment horizontal="right" vertical="center"/>
    </xf>
    <xf numFmtId="39" fontId="16" fillId="8" borderId="1" xfId="14" applyNumberFormat="1" applyFont="1" applyFill="1" applyBorder="1" applyAlignment="1">
      <alignment horizontal="center" vertical="center" wrapText="1"/>
    </xf>
    <xf numFmtId="39" fontId="16" fillId="8" borderId="5" xfId="14" applyNumberFormat="1" applyFont="1" applyFill="1" applyBorder="1" applyAlignment="1">
      <alignment horizontal="right" vertical="center"/>
    </xf>
    <xf numFmtId="178" fontId="13" fillId="3" borderId="0" xfId="14" applyNumberFormat="1" applyFont="1" applyFill="1" applyBorder="1" applyAlignment="1">
      <alignment horizontal="center" vertical="center"/>
    </xf>
    <xf numFmtId="178" fontId="6" fillId="3" borderId="1" xfId="14" applyNumberFormat="1" applyFont="1" applyFill="1" applyBorder="1" applyAlignment="1">
      <alignment horizontal="center" vertical="center" wrapText="1"/>
    </xf>
    <xf numFmtId="10" fontId="6" fillId="3" borderId="1" xfId="14" applyNumberFormat="1" applyFont="1" applyFill="1" applyBorder="1" applyAlignment="1">
      <alignment horizontal="center" vertical="center" wrapText="1"/>
    </xf>
    <xf numFmtId="0" fontId="87" fillId="20" borderId="1" xfId="14" applyFont="1" applyFill="1" applyBorder="1" applyAlignment="1">
      <alignment horizontal="center" vertical="center" wrapText="1"/>
    </xf>
    <xf numFmtId="0" fontId="87" fillId="20" borderId="0" xfId="14" applyFont="1" applyFill="1" applyBorder="1"/>
    <xf numFmtId="0" fontId="88" fillId="0" borderId="20" xfId="14" applyNumberFormat="1" applyFont="1" applyFill="1" applyBorder="1" applyAlignment="1">
      <alignment horizontal="center" vertical="center" wrapText="1" readingOrder="1"/>
    </xf>
    <xf numFmtId="0" fontId="88" fillId="0" borderId="1" xfId="14" applyNumberFormat="1" applyFont="1" applyFill="1" applyBorder="1" applyAlignment="1">
      <alignment horizontal="center" vertical="center" wrapText="1" readingOrder="1"/>
    </xf>
    <xf numFmtId="4" fontId="9" fillId="0" borderId="1" xfId="14" applyNumberFormat="1" applyFont="1" applyFill="1" applyBorder="1" applyAlignment="1" applyProtection="1">
      <alignment horizontal="center" vertical="center"/>
    </xf>
    <xf numFmtId="39" fontId="6" fillId="0" borderId="1" xfId="14" applyNumberFormat="1" applyFont="1" applyFill="1" applyBorder="1"/>
    <xf numFmtId="39" fontId="6" fillId="4" borderId="1" xfId="14" applyNumberFormat="1" applyFont="1" applyFill="1" applyBorder="1" applyAlignment="1">
      <alignment horizontal="center" vertical="center"/>
    </xf>
    <xf numFmtId="39" fontId="6" fillId="23" borderId="1" xfId="14" applyNumberFormat="1" applyFont="1" applyFill="1" applyBorder="1" applyAlignment="1">
      <alignment horizontal="right"/>
    </xf>
    <xf numFmtId="39" fontId="6" fillId="23" borderId="1" xfId="14" applyNumberFormat="1" applyFont="1" applyFill="1" applyBorder="1"/>
    <xf numFmtId="39" fontId="9" fillId="23" borderId="1" xfId="14" applyNumberFormat="1" applyFont="1" applyFill="1" applyBorder="1" applyAlignment="1">
      <alignment horizontal="right" vertical="center" wrapText="1"/>
    </xf>
    <xf numFmtId="39" fontId="80" fillId="3" borderId="1" xfId="14" applyNumberFormat="1" applyFont="1" applyFill="1" applyBorder="1" applyAlignment="1">
      <alignment horizontal="right"/>
    </xf>
    <xf numFmtId="39" fontId="6" fillId="23" borderId="1" xfId="14" applyNumberFormat="1" applyFont="1" applyFill="1" applyBorder="1" applyAlignment="1">
      <alignment horizontal="center" vertical="center"/>
    </xf>
    <xf numFmtId="39" fontId="89" fillId="23" borderId="1" xfId="14" applyNumberFormat="1" applyFont="1" applyFill="1" applyBorder="1" applyAlignment="1">
      <alignment horizontal="right"/>
    </xf>
    <xf numFmtId="39" fontId="6" fillId="19" borderId="1" xfId="14" applyNumberFormat="1" applyFont="1" applyFill="1" applyBorder="1" applyAlignment="1">
      <alignment wrapText="1"/>
    </xf>
    <xf numFmtId="0" fontId="87" fillId="0" borderId="5" xfId="14" applyFont="1" applyFill="1" applyBorder="1"/>
    <xf numFmtId="0" fontId="87" fillId="0" borderId="1" xfId="14" applyFont="1" applyFill="1" applyBorder="1" applyAlignment="1">
      <alignment horizontal="center" vertical="center"/>
    </xf>
    <xf numFmtId="0" fontId="87" fillId="3" borderId="0" xfId="14" applyFont="1" applyFill="1" applyBorder="1" applyAlignment="1">
      <alignment horizontal="center" vertical="center"/>
    </xf>
    <xf numFmtId="0" fontId="87" fillId="0" borderId="0" xfId="14" applyFont="1" applyFill="1" applyBorder="1"/>
    <xf numFmtId="10" fontId="5" fillId="0" borderId="8" xfId="14" applyNumberFormat="1" applyFont="1" applyFill="1" applyBorder="1" applyAlignment="1">
      <alignment horizontal="center" vertical="center" wrapText="1"/>
    </xf>
    <xf numFmtId="174" fontId="16" fillId="0" borderId="1" xfId="7" applyNumberFormat="1" applyFont="1" applyFill="1" applyBorder="1" applyAlignment="1">
      <alignment horizontal="center" vertical="center"/>
    </xf>
    <xf numFmtId="4" fontId="3" fillId="0" borderId="0" xfId="14" applyNumberFormat="1" applyFont="1" applyFill="1" applyBorder="1" applyAlignment="1" applyProtection="1">
      <alignment horizontal="center"/>
    </xf>
    <xf numFmtId="0" fontId="5" fillId="0" borderId="2" xfId="14" applyFont="1" applyFill="1" applyBorder="1"/>
    <xf numFmtId="0" fontId="6" fillId="0" borderId="0" xfId="14" applyFont="1" applyFill="1" applyBorder="1"/>
    <xf numFmtId="39" fontId="6" fillId="0" borderId="0" xfId="14" applyNumberFormat="1" applyFont="1" applyFill="1" applyBorder="1"/>
    <xf numFmtId="0" fontId="6" fillId="3" borderId="0" xfId="14" applyFont="1" applyFill="1" applyBorder="1"/>
    <xf numFmtId="0" fontId="6" fillId="4" borderId="4" xfId="14" applyFont="1" applyFill="1" applyBorder="1"/>
    <xf numFmtId="0" fontId="6" fillId="0" borderId="4" xfId="14" applyFont="1" applyFill="1" applyBorder="1"/>
    <xf numFmtId="0" fontId="6" fillId="16" borderId="0" xfId="14" applyFont="1" applyFill="1" applyBorder="1"/>
    <xf numFmtId="175" fontId="6" fillId="0" borderId="4" xfId="14" applyNumberFormat="1" applyFont="1" applyFill="1" applyBorder="1"/>
    <xf numFmtId="0" fontId="80" fillId="3" borderId="4" xfId="14" applyFont="1" applyFill="1" applyBorder="1"/>
    <xf numFmtId="0" fontId="6" fillId="0" borderId="4" xfId="14" applyFont="1" applyFill="1" applyBorder="1" applyAlignment="1">
      <alignment horizontal="center" vertical="center"/>
    </xf>
    <xf numFmtId="0" fontId="6" fillId="0" borderId="9" xfId="14" applyFont="1" applyFill="1" applyBorder="1" applyAlignment="1">
      <alignment horizontal="center" vertical="center" wrapText="1"/>
    </xf>
    <xf numFmtId="0" fontId="87" fillId="0" borderId="0" xfId="14" applyFont="1" applyFill="1" applyBorder="1" applyAlignment="1">
      <alignment horizontal="center" vertical="center"/>
    </xf>
    <xf numFmtId="0" fontId="90" fillId="4" borderId="12" xfId="14" applyFont="1" applyFill="1" applyBorder="1" applyAlignment="1">
      <alignment vertical="center"/>
    </xf>
    <xf numFmtId="0" fontId="90" fillId="4" borderId="1" xfId="14" applyFont="1" applyFill="1" applyBorder="1" applyAlignment="1">
      <alignment vertical="center"/>
    </xf>
    <xf numFmtId="4" fontId="3" fillId="3" borderId="0" xfId="14" applyNumberFormat="1" applyFont="1" applyFill="1" applyBorder="1" applyAlignment="1" applyProtection="1">
      <alignment horizontal="center"/>
    </xf>
    <xf numFmtId="39" fontId="6" fillId="3" borderId="0" xfId="14" applyNumberFormat="1" applyFont="1" applyFill="1" applyBorder="1"/>
    <xf numFmtId="39" fontId="6" fillId="4" borderId="9" xfId="14" applyNumberFormat="1" applyFont="1" applyFill="1" applyBorder="1" applyAlignment="1">
      <alignment horizontal="center" vertical="center" wrapText="1"/>
    </xf>
    <xf numFmtId="0" fontId="9" fillId="4" borderId="9" xfId="14" applyNumberFormat="1" applyFont="1" applyFill="1" applyBorder="1" applyAlignment="1">
      <alignment horizontal="center" vertical="center" wrapText="1" readingOrder="1"/>
    </xf>
    <xf numFmtId="0" fontId="9" fillId="4" borderId="4" xfId="14" applyNumberFormat="1" applyFont="1" applyFill="1" applyBorder="1" applyAlignment="1">
      <alignment horizontal="center" vertical="center" wrapText="1" readingOrder="1"/>
    </xf>
    <xf numFmtId="39" fontId="6" fillId="4" borderId="4" xfId="14" applyNumberFormat="1" applyFont="1" applyFill="1" applyBorder="1" applyAlignment="1">
      <alignment horizontal="center" vertical="center" wrapText="1"/>
    </xf>
    <xf numFmtId="0" fontId="6" fillId="4" borderId="4" xfId="14" applyFont="1" applyFill="1" applyBorder="1" applyAlignment="1">
      <alignment horizontal="center" vertical="center" wrapText="1"/>
    </xf>
    <xf numFmtId="0" fontId="91" fillId="4" borderId="6" xfId="0" applyFont="1" applyFill="1" applyBorder="1" applyAlignment="1">
      <alignment horizontal="center" vertical="center" wrapText="1"/>
    </xf>
    <xf numFmtId="4" fontId="9" fillId="3" borderId="0" xfId="14" applyNumberFormat="1" applyFont="1" applyFill="1" applyBorder="1" applyAlignment="1" applyProtection="1">
      <alignment horizontal="center" vertical="center"/>
    </xf>
    <xf numFmtId="0" fontId="80" fillId="4" borderId="0" xfId="14" applyFont="1" applyFill="1" applyBorder="1" applyAlignment="1">
      <alignment horizontal="center" vertical="center"/>
    </xf>
    <xf numFmtId="0" fontId="6" fillId="3" borderId="0" xfId="14" applyFont="1" applyFill="1" applyBorder="1" applyAlignment="1">
      <alignment horizontal="center" vertical="center"/>
    </xf>
    <xf numFmtId="0" fontId="9" fillId="3" borderId="0" xfId="14" applyNumberFormat="1" applyFont="1" applyFill="1" applyBorder="1" applyAlignment="1">
      <alignment horizontal="center" vertical="center" wrapText="1" readingOrder="1"/>
    </xf>
    <xf numFmtId="39" fontId="82" fillId="3" borderId="1" xfId="14" applyNumberFormat="1" applyFont="1" applyFill="1" applyBorder="1" applyAlignment="1">
      <alignment horizontal="center" vertical="center"/>
    </xf>
    <xf numFmtId="10" fontId="18" fillId="24" borderId="1" xfId="17" applyNumberFormat="1" applyFont="1" applyFill="1" applyBorder="1" applyAlignment="1">
      <alignment horizontal="center" vertical="center"/>
    </xf>
    <xf numFmtId="39" fontId="18" fillId="24" borderId="1" xfId="14" applyNumberFormat="1" applyFont="1" applyFill="1" applyBorder="1" applyAlignment="1">
      <alignment horizontal="right" vertical="center"/>
    </xf>
    <xf numFmtId="39" fontId="18" fillId="24" borderId="1" xfId="14" applyNumberFormat="1" applyFont="1" applyFill="1" applyBorder="1" applyAlignment="1">
      <alignment horizontal="center" vertical="center" wrapText="1"/>
    </xf>
    <xf numFmtId="39" fontId="18" fillId="24" borderId="5" xfId="14" applyNumberFormat="1" applyFont="1" applyFill="1" applyBorder="1" applyAlignment="1">
      <alignment horizontal="right" vertical="center"/>
    </xf>
    <xf numFmtId="10" fontId="18" fillId="24" borderId="1" xfId="14" applyNumberFormat="1" applyFont="1" applyFill="1" applyBorder="1" applyAlignment="1">
      <alignment horizontal="center" vertical="center"/>
    </xf>
    <xf numFmtId="10" fontId="6" fillId="3" borderId="0" xfId="14" applyNumberFormat="1" applyFont="1" applyFill="1" applyBorder="1" applyAlignment="1">
      <alignment horizontal="center" vertical="center"/>
    </xf>
    <xf numFmtId="4" fontId="3" fillId="3" borderId="0" xfId="14" applyNumberFormat="1" applyFont="1" applyFill="1" applyBorder="1" applyAlignment="1" applyProtection="1">
      <alignment horizontal="left" vertical="center" wrapText="1"/>
    </xf>
    <xf numFmtId="39" fontId="5" fillId="0" borderId="12" xfId="14" applyNumberFormat="1" applyFont="1" applyFill="1" applyBorder="1"/>
    <xf numFmtId="39" fontId="5" fillId="0" borderId="1" xfId="14" applyNumberFormat="1" applyFont="1" applyFill="1" applyBorder="1"/>
    <xf numFmtId="39" fontId="5" fillId="0" borderId="5" xfId="14" applyNumberFormat="1" applyFont="1" applyFill="1" applyBorder="1"/>
    <xf numFmtId="4" fontId="3" fillId="3" borderId="0" xfId="14" applyNumberFormat="1" applyFont="1" applyFill="1" applyBorder="1" applyAlignment="1" applyProtection="1">
      <alignment horizontal="left" vertical="center"/>
    </xf>
    <xf numFmtId="39" fontId="6" fillId="4" borderId="0" xfId="14" applyNumberFormat="1" applyFont="1" applyFill="1" applyBorder="1"/>
    <xf numFmtId="0" fontId="90" fillId="3" borderId="1" xfId="14" applyFont="1" applyFill="1" applyBorder="1" applyAlignment="1">
      <alignment horizontal="center" vertical="center"/>
    </xf>
    <xf numFmtId="4" fontId="9" fillId="3" borderId="0" xfId="14" applyNumberFormat="1" applyFont="1" applyFill="1" applyBorder="1" applyAlignment="1" applyProtection="1">
      <alignment horizontal="left" vertical="center"/>
    </xf>
    <xf numFmtId="39" fontId="6" fillId="0" borderId="12" xfId="14" applyNumberFormat="1" applyFont="1" applyFill="1" applyBorder="1"/>
    <xf numFmtId="39" fontId="6" fillId="0" borderId="5" xfId="14" applyNumberFormat="1" applyFont="1" applyFill="1" applyBorder="1"/>
    <xf numFmtId="39" fontId="6" fillId="3" borderId="0" xfId="14" applyNumberFormat="1" applyFont="1" applyFill="1" applyBorder="1" applyAlignment="1">
      <alignment vertical="center"/>
    </xf>
    <xf numFmtId="39" fontId="6" fillId="13" borderId="32" xfId="14" applyNumberFormat="1" applyFont="1" applyFill="1" applyBorder="1"/>
    <xf numFmtId="39" fontId="6" fillId="13" borderId="0" xfId="14" applyNumberFormat="1" applyFont="1" applyFill="1" applyBorder="1"/>
    <xf numFmtId="39" fontId="6" fillId="13" borderId="33" xfId="14" applyNumberFormat="1" applyFont="1" applyFill="1" applyBorder="1"/>
    <xf numFmtId="39" fontId="80" fillId="3" borderId="0" xfId="14" applyNumberFormat="1" applyFont="1" applyFill="1" applyBorder="1"/>
    <xf numFmtId="39" fontId="6" fillId="23" borderId="0" xfId="14" applyNumberFormat="1" applyFont="1" applyFill="1" applyBorder="1" applyAlignment="1">
      <alignment horizontal="center" vertical="center"/>
    </xf>
    <xf numFmtId="39" fontId="6" fillId="23" borderId="0" xfId="14" applyNumberFormat="1" applyFont="1" applyFill="1" applyBorder="1"/>
    <xf numFmtId="0" fontId="5" fillId="0" borderId="12" xfId="14" applyFont="1" applyFill="1" applyBorder="1"/>
    <xf numFmtId="0" fontId="5" fillId="0" borderId="1" xfId="14" applyFont="1" applyFill="1" applyBorder="1"/>
    <xf numFmtId="0" fontId="5" fillId="0" borderId="5" xfId="14" applyFont="1" applyFill="1" applyBorder="1"/>
    <xf numFmtId="0" fontId="6" fillId="3" borderId="0" xfId="14" applyFont="1" applyFill="1" applyBorder="1" applyAlignment="1">
      <alignment vertical="center"/>
    </xf>
    <xf numFmtId="0" fontId="6" fillId="4" borderId="0" xfId="14" applyFont="1" applyFill="1" applyBorder="1"/>
    <xf numFmtId="39" fontId="6" fillId="13" borderId="34" xfId="14" applyNumberFormat="1" applyFont="1" applyFill="1" applyBorder="1"/>
    <xf numFmtId="39" fontId="6" fillId="13" borderId="15" xfId="14" applyNumberFormat="1" applyFont="1" applyFill="1" applyBorder="1"/>
    <xf numFmtId="39" fontId="6" fillId="13" borderId="35" xfId="14" applyNumberFormat="1" applyFont="1" applyFill="1" applyBorder="1"/>
    <xf numFmtId="175" fontId="6" fillId="3" borderId="0" xfId="14" applyNumberFormat="1" applyFont="1" applyFill="1" applyBorder="1"/>
    <xf numFmtId="175" fontId="61" fillId="3" borderId="0" xfId="14" applyNumberFormat="1" applyFont="1" applyFill="1" applyBorder="1"/>
    <xf numFmtId="0" fontId="80" fillId="3" borderId="0" xfId="14" applyFont="1" applyFill="1" applyBorder="1"/>
    <xf numFmtId="0" fontId="6" fillId="0" borderId="6" xfId="14" applyFont="1" applyFill="1" applyBorder="1" applyAlignment="1">
      <alignment horizontal="center" vertical="center" wrapText="1"/>
    </xf>
    <xf numFmtId="175" fontId="75" fillId="3" borderId="1" xfId="14" applyNumberFormat="1" applyFont="1" applyFill="1" applyBorder="1" applyAlignment="1">
      <alignment vertical="center" wrapText="1" readingOrder="1"/>
    </xf>
    <xf numFmtId="0" fontId="11" fillId="3" borderId="1" xfId="14" applyNumberFormat="1" applyFont="1" applyFill="1" applyBorder="1" applyAlignment="1">
      <alignment vertical="center" wrapText="1" readingOrder="1"/>
    </xf>
    <xf numFmtId="175" fontId="11" fillId="3" borderId="1" xfId="14" applyNumberFormat="1" applyFont="1" applyFill="1" applyBorder="1" applyAlignment="1">
      <alignment vertical="center" wrapText="1" readingOrder="1"/>
    </xf>
    <xf numFmtId="0" fontId="5" fillId="3" borderId="0" xfId="14" applyFont="1" applyFill="1" applyBorder="1" applyAlignment="1">
      <alignment horizontal="center" vertical="center" wrapText="1"/>
    </xf>
    <xf numFmtId="0" fontId="81" fillId="3" borderId="1" xfId="14" applyFont="1" applyFill="1" applyBorder="1" applyAlignment="1">
      <alignment vertical="center" wrapText="1"/>
    </xf>
    <xf numFmtId="0" fontId="82" fillId="3" borderId="1" xfId="14" applyFont="1" applyFill="1" applyBorder="1" applyAlignment="1">
      <alignment vertical="center" wrapText="1"/>
    </xf>
    <xf numFmtId="0" fontId="80" fillId="3" borderId="0" xfId="14" applyFont="1" applyFill="1" applyBorder="1" applyAlignment="1">
      <alignment horizontal="center" vertical="center" wrapText="1"/>
    </xf>
    <xf numFmtId="0" fontId="91" fillId="3" borderId="0" xfId="0" applyFont="1" applyFill="1" applyBorder="1" applyAlignment="1">
      <alignment horizontal="center" vertical="center" wrapText="1"/>
    </xf>
    <xf numFmtId="0" fontId="13" fillId="3" borderId="0" xfId="14" applyFont="1" applyFill="1" applyBorder="1" applyAlignment="1">
      <alignment horizontal="center" vertical="center"/>
    </xf>
    <xf numFmtId="0" fontId="82" fillId="3" borderId="1" xfId="14" applyFont="1" applyFill="1" applyBorder="1" applyAlignment="1">
      <alignment wrapText="1"/>
    </xf>
    <xf numFmtId="175" fontId="82" fillId="3" borderId="1" xfId="14" applyNumberFormat="1" applyFont="1" applyFill="1" applyBorder="1" applyAlignment="1">
      <alignment wrapText="1"/>
    </xf>
    <xf numFmtId="10" fontId="18" fillId="3" borderId="0" xfId="17" applyNumberFormat="1" applyFont="1" applyFill="1" applyBorder="1" applyAlignment="1">
      <alignment horizontal="center" vertical="center"/>
    </xf>
    <xf numFmtId="39" fontId="18" fillId="3" borderId="0" xfId="14" applyNumberFormat="1" applyFont="1" applyFill="1" applyBorder="1" applyAlignment="1">
      <alignment horizontal="right" vertical="center"/>
    </xf>
    <xf numFmtId="10" fontId="18" fillId="3" borderId="0" xfId="14" applyNumberFormat="1" applyFont="1" applyFill="1" applyBorder="1" applyAlignment="1">
      <alignment horizontal="center" vertical="center"/>
    </xf>
    <xf numFmtId="39" fontId="5" fillId="3" borderId="0" xfId="14" applyNumberFormat="1" applyFont="1" applyFill="1" applyBorder="1"/>
    <xf numFmtId="0" fontId="5" fillId="4" borderId="0" xfId="14" applyFont="1" applyFill="1" applyBorder="1"/>
    <xf numFmtId="0" fontId="6" fillId="3" borderId="1" xfId="14" applyFont="1" applyFill="1" applyBorder="1" applyAlignment="1">
      <alignment wrapText="1"/>
    </xf>
    <xf numFmtId="39" fontId="80" fillId="3" borderId="0" xfId="14" applyNumberFormat="1" applyFont="1" applyFill="1" applyBorder="1" applyAlignment="1">
      <alignment horizontal="right" vertical="center"/>
    </xf>
    <xf numFmtId="39" fontId="5" fillId="0" borderId="0" xfId="14" applyNumberFormat="1" applyFont="1" applyFill="1" applyBorder="1"/>
    <xf numFmtId="39" fontId="6" fillId="3" borderId="0" xfId="14" applyNumberFormat="1" applyFont="1" applyFill="1" applyBorder="1" applyAlignment="1">
      <alignment horizontal="center" vertical="center"/>
    </xf>
    <xf numFmtId="39" fontId="6" fillId="3" borderId="1" xfId="14" applyNumberFormat="1" applyFont="1" applyFill="1" applyBorder="1" applyAlignment="1">
      <alignment horizontal="center" vertical="center"/>
    </xf>
    <xf numFmtId="175" fontId="5" fillId="0" borderId="1" xfId="14" applyNumberFormat="1" applyFont="1" applyFill="1" applyBorder="1"/>
    <xf numFmtId="0" fontId="5" fillId="0" borderId="8" xfId="14" applyFont="1" applyFill="1" applyBorder="1" applyAlignment="1">
      <alignment horizontal="center" vertical="center" wrapText="1"/>
    </xf>
    <xf numFmtId="39" fontId="19" fillId="3" borderId="1" xfId="14" applyNumberFormat="1" applyFont="1" applyFill="1" applyBorder="1" applyAlignment="1">
      <alignment horizontal="right" vertical="center"/>
    </xf>
    <xf numFmtId="44" fontId="93" fillId="0" borderId="0" xfId="11" applyFont="1" applyFill="1" applyAlignment="1">
      <alignment horizontal="right" vertical="center" wrapText="1"/>
    </xf>
    <xf numFmtId="39" fontId="94" fillId="3" borderId="1" xfId="14" applyNumberFormat="1" applyFont="1" applyFill="1" applyBorder="1" applyAlignment="1">
      <alignment horizontal="right" vertical="center" wrapText="1" readingOrder="1"/>
    </xf>
    <xf numFmtId="39" fontId="18" fillId="3" borderId="1" xfId="14" applyNumberFormat="1" applyFont="1" applyFill="1" applyBorder="1" applyAlignment="1">
      <alignment horizontal="right" vertical="center" wrapText="1"/>
    </xf>
    <xf numFmtId="10" fontId="5" fillId="3" borderId="1" xfId="17" applyNumberFormat="1" applyFont="1" applyFill="1" applyBorder="1" applyAlignment="1">
      <alignment horizontal="center" vertical="center" wrapText="1"/>
    </xf>
    <xf numFmtId="39" fontId="19" fillId="25" borderId="1" xfId="14" applyNumberFormat="1" applyFont="1" applyFill="1" applyBorder="1" applyAlignment="1">
      <alignment horizontal="right" vertical="center"/>
    </xf>
    <xf numFmtId="39" fontId="20" fillId="25" borderId="1" xfId="14" applyNumberFormat="1" applyFont="1" applyFill="1" applyBorder="1" applyAlignment="1">
      <alignment horizontal="right" vertical="center"/>
    </xf>
    <xf numFmtId="39" fontId="16" fillId="25" borderId="1" xfId="14" applyNumberFormat="1" applyFont="1" applyFill="1" applyBorder="1" applyAlignment="1">
      <alignment horizontal="right" vertical="center"/>
    </xf>
    <xf numFmtId="175" fontId="41" fillId="11" borderId="0" xfId="14" applyNumberFormat="1" applyFont="1" applyFill="1" applyBorder="1" applyAlignment="1">
      <alignment horizontal="center" vertical="center" wrapText="1" readingOrder="1"/>
    </xf>
    <xf numFmtId="172" fontId="95" fillId="11" borderId="0" xfId="7" applyNumberFormat="1" applyFont="1" applyFill="1" applyBorder="1" applyAlignment="1">
      <alignment horizontal="center" vertical="center" wrapText="1" readingOrder="1"/>
    </xf>
    <xf numFmtId="0" fontId="97" fillId="21" borderId="1" xfId="14" applyNumberFormat="1" applyFont="1" applyFill="1" applyBorder="1" applyAlignment="1">
      <alignment horizontal="center" vertical="center" wrapText="1" readingOrder="1"/>
    </xf>
    <xf numFmtId="0" fontId="51" fillId="0" borderId="1" xfId="3" applyNumberFormat="1" applyFont="1" applyBorder="1" applyAlignment="1">
      <alignment horizontal="left" wrapText="1"/>
    </xf>
    <xf numFmtId="0" fontId="45" fillId="0" borderId="1" xfId="0" applyFont="1" applyBorder="1" applyAlignment="1">
      <alignment horizontal="center" vertical="center" wrapText="1"/>
    </xf>
    <xf numFmtId="0" fontId="52" fillId="0" borderId="1" xfId="3" applyNumberFormat="1" applyFont="1" applyBorder="1" applyAlignment="1">
      <alignment horizontal="center" vertical="center" wrapText="1"/>
    </xf>
    <xf numFmtId="174" fontId="101" fillId="0" borderId="1" xfId="7" applyNumberFormat="1" applyFont="1" applyBorder="1" applyAlignment="1">
      <alignment horizontal="left" wrapText="1"/>
    </xf>
    <xf numFmtId="174" fontId="101" fillId="4" borderId="1" xfId="7" applyNumberFormat="1" applyFont="1" applyFill="1" applyBorder="1" applyAlignment="1">
      <alignment horizontal="left" wrapText="1"/>
    </xf>
    <xf numFmtId="174" fontId="96" fillId="0" borderId="1" xfId="7" applyNumberFormat="1" applyFont="1" applyBorder="1" applyAlignment="1">
      <alignment wrapText="1"/>
    </xf>
    <xf numFmtId="10" fontId="102" fillId="24" borderId="1" xfId="17" applyNumberFormat="1" applyFont="1" applyFill="1" applyBorder="1" applyAlignment="1">
      <alignment horizontal="center" vertical="center"/>
    </xf>
    <xf numFmtId="39" fontId="18" fillId="8" borderId="1" xfId="14" applyNumberFormat="1" applyFont="1" applyFill="1" applyBorder="1" applyAlignment="1">
      <alignment horizontal="right" vertical="center" wrapText="1"/>
    </xf>
    <xf numFmtId="39" fontId="7" fillId="3" borderId="1" xfId="14" applyNumberFormat="1" applyFont="1" applyFill="1" applyBorder="1" applyAlignment="1">
      <alignment horizontal="right" vertical="center" wrapText="1" readingOrder="1"/>
    </xf>
    <xf numFmtId="0" fontId="42" fillId="11" borderId="6" xfId="14" applyNumberFormat="1" applyFont="1" applyFill="1" applyBorder="1" applyAlignment="1">
      <alignment horizontal="center" vertical="center" wrapText="1" readingOrder="1"/>
    </xf>
    <xf numFmtId="0" fontId="6" fillId="0" borderId="0" xfId="14" applyFont="1" applyFill="1" applyBorder="1" applyAlignment="1">
      <alignment horizontal="center"/>
    </xf>
    <xf numFmtId="179" fontId="6" fillId="3" borderId="1" xfId="14" applyNumberFormat="1" applyFont="1" applyFill="1" applyBorder="1" applyAlignment="1">
      <alignment horizontal="center" vertical="center" wrapText="1"/>
    </xf>
    <xf numFmtId="10" fontId="16" fillId="3" borderId="1" xfId="14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51" fillId="0" borderId="0" xfId="3" applyNumberFormat="1" applyFont="1" applyAlignment="1">
      <alignment horizontal="left" wrapText="1"/>
    </xf>
    <xf numFmtId="39" fontId="18" fillId="10" borderId="1" xfId="14" applyNumberFormat="1" applyFont="1" applyFill="1" applyBorder="1" applyAlignment="1">
      <alignment horizontal="right" vertical="center" wrapText="1"/>
    </xf>
    <xf numFmtId="39" fontId="7" fillId="3" borderId="1" xfId="14" applyNumberFormat="1" applyFont="1" applyFill="1" applyBorder="1" applyAlignment="1">
      <alignment horizontal="right" vertical="center" wrapText="1" readingOrder="1"/>
    </xf>
    <xf numFmtId="39" fontId="11" fillId="3" borderId="1" xfId="14" applyNumberFormat="1" applyFont="1" applyFill="1" applyBorder="1" applyAlignment="1">
      <alignment horizontal="center" vertical="center" wrapText="1"/>
    </xf>
    <xf numFmtId="39" fontId="75" fillId="21" borderId="1" xfId="14" applyNumberFormat="1" applyFont="1" applyFill="1" applyBorder="1" applyAlignment="1">
      <alignment horizontal="right" vertical="center" wrapText="1" readingOrder="1"/>
    </xf>
    <xf numFmtId="39" fontId="18" fillId="4" borderId="1" xfId="14" applyNumberFormat="1" applyFont="1" applyFill="1" applyBorder="1" applyAlignment="1">
      <alignment horizontal="right" vertical="center" wrapText="1"/>
    </xf>
    <xf numFmtId="0" fontId="75" fillId="3" borderId="1" xfId="14" applyNumberFormat="1" applyFont="1" applyFill="1" applyBorder="1" applyAlignment="1">
      <alignment horizontal="left" vertical="center" wrapText="1" readingOrder="1"/>
    </xf>
    <xf numFmtId="0" fontId="100" fillId="0" borderId="1" xfId="0" applyFont="1" applyBorder="1" applyAlignment="1">
      <alignment horizontal="center" vertical="center" wrapText="1"/>
    </xf>
    <xf numFmtId="0" fontId="96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5" fillId="0" borderId="0" xfId="0" applyFont="1" applyAlignment="1">
      <alignment wrapText="1"/>
    </xf>
    <xf numFmtId="39" fontId="20" fillId="26" borderId="1" xfId="14" applyNumberFormat="1" applyFont="1" applyFill="1" applyBorder="1" applyAlignment="1">
      <alignment horizontal="right" vertical="center"/>
    </xf>
    <xf numFmtId="39" fontId="18" fillId="26" borderId="1" xfId="14" applyNumberFormat="1" applyFont="1" applyFill="1" applyBorder="1" applyAlignment="1">
      <alignment horizontal="right" vertical="center" wrapText="1"/>
    </xf>
    <xf numFmtId="39" fontId="75" fillId="26" borderId="1" xfId="14" applyNumberFormat="1" applyFont="1" applyFill="1" applyBorder="1" applyAlignment="1">
      <alignment horizontal="right" vertical="center" wrapText="1" readingOrder="1"/>
    </xf>
    <xf numFmtId="39" fontId="20" fillId="8" borderId="1" xfId="14" applyNumberFormat="1" applyFont="1" applyFill="1" applyBorder="1" applyAlignment="1">
      <alignment horizontal="right" vertical="center" wrapText="1" readingOrder="1"/>
    </xf>
    <xf numFmtId="44" fontId="78" fillId="8" borderId="0" xfId="11" applyFont="1" applyFill="1" applyAlignment="1">
      <alignment horizontal="right" vertical="center" wrapText="1"/>
    </xf>
    <xf numFmtId="165" fontId="1" fillId="0" borderId="1" xfId="0" applyNumberFormat="1" applyFont="1" applyBorder="1" applyAlignment="1">
      <alignment wrapText="1"/>
    </xf>
    <xf numFmtId="172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39" fontId="7" fillId="3" borderId="1" xfId="14" applyNumberFormat="1" applyFont="1" applyFill="1" applyBorder="1" applyAlignment="1">
      <alignment horizontal="right" vertical="center" wrapText="1" readingOrder="1"/>
    </xf>
    <xf numFmtId="39" fontId="31" fillId="5" borderId="1" xfId="14" applyNumberFormat="1" applyFont="1" applyFill="1" applyBorder="1" applyAlignment="1">
      <alignment horizontal="center" vertical="center" wrapText="1" readingOrder="1"/>
    </xf>
    <xf numFmtId="39" fontId="7" fillId="3" borderId="1" xfId="14" applyNumberFormat="1" applyFont="1" applyFill="1" applyBorder="1" applyAlignment="1">
      <alignment horizontal="right" vertical="center" wrapText="1" readingOrder="1"/>
    </xf>
    <xf numFmtId="0" fontId="103" fillId="5" borderId="21" xfId="14" applyNumberFormat="1" applyFont="1" applyFill="1" applyBorder="1" applyAlignment="1">
      <alignment horizontal="left" vertical="center" wrapText="1" readingOrder="1"/>
    </xf>
    <xf numFmtId="39" fontId="37" fillId="11" borderId="1" xfId="14" applyNumberFormat="1" applyFont="1" applyFill="1" applyBorder="1" applyAlignment="1">
      <alignment horizontal="right" vertical="center" wrapText="1" readingOrder="1"/>
    </xf>
    <xf numFmtId="0" fontId="42" fillId="11" borderId="0" xfId="14" applyNumberFormat="1" applyFont="1" applyFill="1" applyBorder="1" applyAlignment="1">
      <alignment horizontal="center" vertical="center" wrapText="1" readingOrder="1"/>
    </xf>
    <xf numFmtId="39" fontId="7" fillId="5" borderId="36" xfId="14" applyNumberFormat="1" applyFont="1" applyFill="1" applyBorder="1" applyAlignment="1">
      <alignment horizontal="right" vertical="center" wrapText="1" readingOrder="1"/>
    </xf>
    <xf numFmtId="39" fontId="7" fillId="5" borderId="37" xfId="14" applyNumberFormat="1" applyFont="1" applyFill="1" applyBorder="1" applyAlignment="1">
      <alignment horizontal="right" vertical="center" wrapText="1" readingOrder="1"/>
    </xf>
    <xf numFmtId="0" fontId="103" fillId="11" borderId="6" xfId="14" applyNumberFormat="1" applyFont="1" applyFill="1" applyBorder="1" applyAlignment="1">
      <alignment horizontal="center" vertical="center" wrapText="1" readingOrder="1"/>
    </xf>
    <xf numFmtId="0" fontId="36" fillId="27" borderId="1" xfId="14" applyNumberFormat="1" applyFont="1" applyFill="1" applyBorder="1" applyAlignment="1">
      <alignment horizontal="left" vertical="center" wrapText="1" readingOrder="1"/>
    </xf>
    <xf numFmtId="0" fontId="36" fillId="12" borderId="1" xfId="14" applyNumberFormat="1" applyFont="1" applyFill="1" applyBorder="1" applyAlignment="1">
      <alignment horizontal="left" vertical="center" wrapText="1" readingOrder="1"/>
    </xf>
    <xf numFmtId="0" fontId="36" fillId="11" borderId="1" xfId="14" applyNumberFormat="1" applyFont="1" applyFill="1" applyBorder="1" applyAlignment="1">
      <alignment horizontal="left" vertical="center" wrapText="1" readingOrder="1"/>
    </xf>
    <xf numFmtId="0" fontId="33" fillId="27" borderId="1" xfId="14" applyNumberFormat="1" applyFont="1" applyFill="1" applyBorder="1" applyAlignment="1">
      <alignment horizontal="left" vertical="center" wrapText="1" readingOrder="1"/>
    </xf>
    <xf numFmtId="39" fontId="106" fillId="3" borderId="1" xfId="14" applyNumberFormat="1" applyFont="1" applyFill="1" applyBorder="1" applyAlignment="1">
      <alignment horizontal="right" vertical="center" wrapText="1" readingOrder="1"/>
    </xf>
    <xf numFmtId="39" fontId="107" fillId="5" borderId="1" xfId="14" applyNumberFormat="1" applyFont="1" applyFill="1" applyBorder="1" applyAlignment="1">
      <alignment horizontal="right" vertical="center" wrapText="1" readingOrder="1"/>
    </xf>
    <xf numFmtId="39" fontId="11" fillId="3" borderId="1" xfId="14" applyNumberFormat="1" applyFont="1" applyFill="1" applyBorder="1" applyAlignment="1">
      <alignment horizontal="right" vertical="center" wrapText="1" readingOrder="1"/>
    </xf>
    <xf numFmtId="39" fontId="108" fillId="5" borderId="1" xfId="14" applyNumberFormat="1" applyFont="1" applyFill="1" applyBorder="1" applyAlignment="1">
      <alignment horizontal="right" vertical="center" wrapText="1" readingOrder="1"/>
    </xf>
    <xf numFmtId="39" fontId="107" fillId="11" borderId="1" xfId="14" applyNumberFormat="1" applyFont="1" applyFill="1" applyBorder="1" applyAlignment="1">
      <alignment horizontal="right" vertical="center" wrapText="1" readingOrder="1"/>
    </xf>
    <xf numFmtId="39" fontId="109" fillId="3" borderId="1" xfId="14" applyNumberFormat="1" applyFont="1" applyFill="1" applyBorder="1" applyAlignment="1">
      <alignment horizontal="right" vertical="center" wrapText="1" readingOrder="1"/>
    </xf>
    <xf numFmtId="39" fontId="106" fillId="3" borderId="1" xfId="14" applyNumberFormat="1" applyFont="1" applyFill="1" applyBorder="1" applyAlignment="1">
      <alignment horizontal="center" vertical="center" wrapText="1" readingOrder="1"/>
    </xf>
    <xf numFmtId="39" fontId="110" fillId="3" borderId="1" xfId="14" applyNumberFormat="1" applyFont="1" applyFill="1" applyBorder="1" applyAlignment="1">
      <alignment horizontal="right" vertical="center" wrapText="1" readingOrder="1"/>
    </xf>
    <xf numFmtId="39" fontId="111" fillId="3" borderId="1" xfId="14" applyNumberFormat="1" applyFont="1" applyFill="1" applyBorder="1" applyAlignment="1">
      <alignment horizontal="right" vertical="center" wrapText="1" readingOrder="1"/>
    </xf>
    <xf numFmtId="0" fontId="66" fillId="3" borderId="0" xfId="0" applyFont="1" applyFill="1" applyBorder="1" applyAlignment="1">
      <alignment horizontal="center" vertical="center" wrapText="1"/>
    </xf>
    <xf numFmtId="0" fontId="10" fillId="3" borderId="0" xfId="14" applyNumberFormat="1" applyFont="1" applyFill="1" applyBorder="1" applyAlignment="1">
      <alignment horizontal="center" vertical="center" wrapText="1" readingOrder="1"/>
    </xf>
    <xf numFmtId="0" fontId="42" fillId="3" borderId="0" xfId="14" applyNumberFormat="1" applyFont="1" applyFill="1" applyBorder="1" applyAlignment="1">
      <alignment horizontal="center" vertical="center" wrapText="1" readingOrder="1"/>
    </xf>
    <xf numFmtId="0" fontId="42" fillId="3" borderId="6" xfId="14" applyNumberFormat="1" applyFont="1" applyFill="1" applyBorder="1" applyAlignment="1">
      <alignment horizontal="center" vertical="center" wrapText="1" readingOrder="1"/>
    </xf>
    <xf numFmtId="0" fontId="33" fillId="3" borderId="6" xfId="14" applyNumberFormat="1" applyFont="1" applyFill="1" applyBorder="1" applyAlignment="1">
      <alignment horizontal="center" vertical="center" wrapText="1" readingOrder="1"/>
    </xf>
    <xf numFmtId="0" fontId="103" fillId="3" borderId="6" xfId="14" applyNumberFormat="1" applyFont="1" applyFill="1" applyBorder="1" applyAlignment="1">
      <alignment horizontal="center" vertical="center" wrapText="1" readingOrder="1"/>
    </xf>
    <xf numFmtId="0" fontId="33" fillId="3" borderId="13" xfId="14" applyNumberFormat="1" applyFont="1" applyFill="1" applyBorder="1" applyAlignment="1">
      <alignment horizontal="center" vertical="center" wrapText="1" readingOrder="1"/>
    </xf>
    <xf numFmtId="0" fontId="9" fillId="3" borderId="6" xfId="14" applyNumberFormat="1" applyFont="1" applyFill="1" applyBorder="1" applyAlignment="1">
      <alignment horizontal="center" vertical="center" wrapText="1" readingOrder="1"/>
    </xf>
    <xf numFmtId="0" fontId="63" fillId="3" borderId="1" xfId="14" applyFont="1" applyFill="1" applyBorder="1" applyAlignment="1">
      <alignment vertical="center" wrapText="1"/>
    </xf>
    <xf numFmtId="0" fontId="56" fillId="3" borderId="1" xfId="14" applyFont="1" applyFill="1" applyBorder="1" applyAlignment="1">
      <alignment vertical="center" wrapText="1"/>
    </xf>
    <xf numFmtId="0" fontId="57" fillId="3" borderId="6" xfId="14" applyNumberFormat="1" applyFont="1" applyFill="1" applyBorder="1" applyAlignment="1">
      <alignment horizontal="center" vertical="center" wrapText="1" readingOrder="1"/>
    </xf>
    <xf numFmtId="0" fontId="57" fillId="3" borderId="13" xfId="14" applyNumberFormat="1" applyFont="1" applyFill="1" applyBorder="1" applyAlignment="1">
      <alignment horizontal="center" vertical="center" wrapText="1" readingOrder="1"/>
    </xf>
    <xf numFmtId="0" fontId="58" fillId="3" borderId="13" xfId="14" applyFont="1" applyFill="1" applyBorder="1" applyAlignment="1">
      <alignment horizontal="center" vertical="center" wrapText="1"/>
    </xf>
    <xf numFmtId="0" fontId="64" fillId="3" borderId="1" xfId="14" applyFont="1" applyFill="1" applyBorder="1" applyAlignment="1">
      <alignment horizontal="center" vertical="center" wrapText="1"/>
    </xf>
    <xf numFmtId="0" fontId="53" fillId="3" borderId="6" xfId="0" applyFont="1" applyFill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center" vertical="center" wrapText="1"/>
    </xf>
    <xf numFmtId="0" fontId="59" fillId="3" borderId="1" xfId="14" applyFont="1" applyFill="1" applyBorder="1" applyAlignment="1">
      <alignment horizontal="center" vertical="center" wrapText="1"/>
    </xf>
    <xf numFmtId="0" fontId="65" fillId="3" borderId="0" xfId="14" applyFont="1" applyFill="1" applyBorder="1" applyAlignment="1">
      <alignment horizontal="center" vertical="center"/>
    </xf>
    <xf numFmtId="0" fontId="60" fillId="3" borderId="17" xfId="0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center" vertical="center" wrapText="1"/>
    </xf>
    <xf numFmtId="174" fontId="61" fillId="3" borderId="1" xfId="7" applyNumberFormat="1" applyFont="1" applyFill="1" applyBorder="1" applyAlignment="1">
      <alignment horizontal="center" vertical="center" wrapText="1"/>
    </xf>
    <xf numFmtId="174" fontId="61" fillId="3" borderId="8" xfId="7" applyNumberFormat="1" applyFont="1" applyFill="1" applyBorder="1" applyAlignment="1">
      <alignment horizontal="center" vertical="center" wrapText="1"/>
    </xf>
    <xf numFmtId="0" fontId="33" fillId="11" borderId="1" xfId="14" applyNumberFormat="1" applyFont="1" applyFill="1" applyBorder="1" applyAlignment="1">
      <alignment horizontal="left" vertical="center" wrapText="1" readingOrder="1"/>
    </xf>
    <xf numFmtId="0" fontId="57" fillId="12" borderId="1" xfId="14" applyNumberFormat="1" applyFont="1" applyFill="1" applyBorder="1" applyAlignment="1">
      <alignment horizontal="left" vertical="center" wrapText="1" readingOrder="1"/>
    </xf>
    <xf numFmtId="166" fontId="1" fillId="3" borderId="0" xfId="7" applyFont="1" applyFill="1" applyBorder="1" applyAlignment="1">
      <alignment horizontal="center" vertical="center" wrapText="1"/>
    </xf>
    <xf numFmtId="39" fontId="31" fillId="14" borderId="1" xfId="14" applyNumberFormat="1" applyFont="1" applyFill="1" applyBorder="1" applyAlignment="1">
      <alignment horizontal="right" vertical="center" wrapText="1" readingOrder="1"/>
    </xf>
    <xf numFmtId="39" fontId="37" fillId="14" borderId="1" xfId="14" applyNumberFormat="1" applyFont="1" applyFill="1" applyBorder="1" applyAlignment="1">
      <alignment horizontal="right" vertical="top" wrapText="1" readingOrder="1"/>
    </xf>
    <xf numFmtId="10" fontId="74" fillId="14" borderId="0" xfId="14" applyNumberFormat="1" applyFont="1" applyFill="1" applyBorder="1" applyAlignment="1">
      <alignment horizontal="center" vertical="center"/>
    </xf>
    <xf numFmtId="174" fontId="83" fillId="14" borderId="8" xfId="7" applyNumberFormat="1" applyFont="1" applyFill="1" applyBorder="1" applyAlignment="1">
      <alignment horizontal="center" vertical="center"/>
    </xf>
    <xf numFmtId="0" fontId="74" fillId="14" borderId="0" xfId="14" applyFont="1" applyFill="1" applyBorder="1"/>
    <xf numFmtId="0" fontId="32" fillId="14" borderId="0" xfId="14" applyFont="1" applyFill="1" applyBorder="1"/>
    <xf numFmtId="0" fontId="76" fillId="14" borderId="0" xfId="14" applyFont="1" applyFill="1" applyBorder="1" applyAlignment="1">
      <alignment horizontal="center" vertical="center"/>
    </xf>
    <xf numFmtId="0" fontId="38" fillId="14" borderId="21" xfId="14" applyNumberFormat="1" applyFont="1" applyFill="1" applyBorder="1" applyAlignment="1">
      <alignment horizontal="left" vertical="center" wrapText="1" readingOrder="1"/>
    </xf>
    <xf numFmtId="39" fontId="37" fillId="14" borderId="1" xfId="14" applyNumberFormat="1" applyFont="1" applyFill="1" applyBorder="1" applyAlignment="1">
      <alignment horizontal="center" vertical="center" wrapText="1"/>
    </xf>
    <xf numFmtId="39" fontId="37" fillId="14" borderId="5" xfId="14" applyNumberFormat="1" applyFont="1" applyFill="1" applyBorder="1" applyAlignment="1">
      <alignment horizontal="right" vertical="center"/>
    </xf>
    <xf numFmtId="10" fontId="37" fillId="14" borderId="1" xfId="14" applyNumberFormat="1" applyFont="1" applyFill="1" applyBorder="1" applyAlignment="1">
      <alignment horizontal="center" vertical="center"/>
    </xf>
    <xf numFmtId="0" fontId="114" fillId="14" borderId="20" xfId="0" applyNumberFormat="1" applyFont="1" applyFill="1" applyBorder="1" applyAlignment="1">
      <alignment horizontal="center" vertical="center" wrapText="1" readingOrder="1"/>
    </xf>
    <xf numFmtId="49" fontId="114" fillId="14" borderId="21" xfId="14" applyNumberFormat="1" applyFont="1" applyFill="1" applyBorder="1" applyAlignment="1">
      <alignment horizontal="center" vertical="center" wrapText="1" readingOrder="1"/>
    </xf>
    <xf numFmtId="0" fontId="114" fillId="14" borderId="21" xfId="14" applyNumberFormat="1" applyFont="1" applyFill="1" applyBorder="1" applyAlignment="1">
      <alignment horizontal="left" vertical="center" wrapText="1" readingOrder="1"/>
    </xf>
    <xf numFmtId="39" fontId="114" fillId="14" borderId="1" xfId="14" applyNumberFormat="1" applyFont="1" applyFill="1" applyBorder="1" applyAlignment="1">
      <alignment horizontal="right" vertical="center" wrapText="1" readingOrder="1"/>
    </xf>
    <xf numFmtId="39" fontId="114" fillId="14" borderId="1" xfId="14" applyNumberFormat="1" applyFont="1" applyFill="1" applyBorder="1" applyAlignment="1">
      <alignment horizontal="right" vertical="top" wrapText="1" readingOrder="1"/>
    </xf>
    <xf numFmtId="39" fontId="114" fillId="14" borderId="1" xfId="14" applyNumberFormat="1" applyFont="1" applyFill="1" applyBorder="1" applyAlignment="1">
      <alignment horizontal="right" vertical="center"/>
    </xf>
    <xf numFmtId="10" fontId="114" fillId="14" borderId="1" xfId="17" applyNumberFormat="1" applyFont="1" applyFill="1" applyBorder="1" applyAlignment="1">
      <alignment horizontal="center" vertical="center"/>
    </xf>
    <xf numFmtId="39" fontId="114" fillId="14" borderId="1" xfId="14" applyNumberFormat="1" applyFont="1" applyFill="1" applyBorder="1" applyAlignment="1">
      <alignment horizontal="center" vertical="center" wrapText="1"/>
    </xf>
    <xf numFmtId="39" fontId="114" fillId="14" borderId="5" xfId="14" applyNumberFormat="1" applyFont="1" applyFill="1" applyBorder="1" applyAlignment="1">
      <alignment horizontal="right" vertical="center"/>
    </xf>
    <xf numFmtId="10" fontId="114" fillId="14" borderId="1" xfId="14" applyNumberFormat="1" applyFont="1" applyFill="1" applyBorder="1" applyAlignment="1">
      <alignment horizontal="center" vertical="center"/>
    </xf>
    <xf numFmtId="10" fontId="115" fillId="14" borderId="0" xfId="14" applyNumberFormat="1" applyFont="1" applyFill="1" applyBorder="1" applyAlignment="1">
      <alignment horizontal="center" vertical="center"/>
    </xf>
    <xf numFmtId="0" fontId="115" fillId="14" borderId="1" xfId="14" applyFont="1" applyFill="1" applyBorder="1"/>
    <xf numFmtId="10" fontId="115" fillId="14" borderId="1" xfId="14" applyNumberFormat="1" applyFont="1" applyFill="1" applyBorder="1" applyAlignment="1">
      <alignment horizontal="center" vertical="center" wrapText="1"/>
    </xf>
    <xf numFmtId="174" fontId="115" fillId="14" borderId="1" xfId="7" applyNumberFormat="1" applyFont="1" applyFill="1" applyBorder="1" applyAlignment="1">
      <alignment horizontal="center" vertical="center"/>
    </xf>
    <xf numFmtId="174" fontId="115" fillId="14" borderId="8" xfId="7" applyNumberFormat="1" applyFont="1" applyFill="1" applyBorder="1" applyAlignment="1">
      <alignment horizontal="center" vertical="center"/>
    </xf>
    <xf numFmtId="0" fontId="115" fillId="14" borderId="0" xfId="14" applyFont="1" applyFill="1" applyBorder="1"/>
    <xf numFmtId="0" fontId="115" fillId="14" borderId="0" xfId="14" applyFont="1" applyFill="1" applyBorder="1" applyAlignment="1">
      <alignment horizontal="center" vertical="center"/>
    </xf>
    <xf numFmtId="0" fontId="31" fillId="14" borderId="20" xfId="14" applyNumberFormat="1" applyFont="1" applyFill="1" applyBorder="1" applyAlignment="1">
      <alignment horizontal="center" vertical="center" wrapText="1" readingOrder="1"/>
    </xf>
    <xf numFmtId="49" fontId="112" fillId="14" borderId="1" xfId="14" applyNumberFormat="1" applyFont="1" applyFill="1" applyBorder="1" applyAlignment="1">
      <alignment horizontal="center" vertical="center" wrapText="1" readingOrder="1"/>
    </xf>
    <xf numFmtId="39" fontId="113" fillId="14" borderId="1" xfId="14" applyNumberFormat="1" applyFont="1" applyFill="1" applyBorder="1" applyAlignment="1">
      <alignment horizontal="right" vertical="center"/>
    </xf>
    <xf numFmtId="177" fontId="116" fillId="14" borderId="1" xfId="14" applyNumberFormat="1" applyFont="1" applyFill="1" applyBorder="1" applyAlignment="1">
      <alignment horizontal="right" vertical="center" wrapText="1" readingOrder="1"/>
    </xf>
    <xf numFmtId="10" fontId="59" fillId="14" borderId="1" xfId="17" applyNumberFormat="1" applyFont="1" applyFill="1" applyBorder="1" applyAlignment="1">
      <alignment horizontal="center" vertical="center" wrapText="1"/>
    </xf>
    <xf numFmtId="174" fontId="83" fillId="14" borderId="1" xfId="7" applyNumberFormat="1" applyFont="1" applyFill="1" applyBorder="1" applyAlignment="1">
      <alignment horizontal="center" vertical="center"/>
    </xf>
    <xf numFmtId="39" fontId="8" fillId="17" borderId="1" xfId="14" applyNumberFormat="1" applyFont="1" applyFill="1" applyBorder="1" applyAlignment="1">
      <alignment horizontal="right" vertical="center" wrapText="1" readingOrder="1"/>
    </xf>
    <xf numFmtId="0" fontId="7" fillId="12" borderId="20" xfId="14" applyNumberFormat="1" applyFont="1" applyFill="1" applyBorder="1" applyAlignment="1">
      <alignment horizontal="center" vertical="center" wrapText="1" readingOrder="1"/>
    </xf>
    <xf numFmtId="39" fontId="7" fillId="12" borderId="1" xfId="14" applyNumberFormat="1" applyFont="1" applyFill="1" applyBorder="1" applyAlignment="1">
      <alignment horizontal="right" vertical="center" wrapText="1" readingOrder="1"/>
    </xf>
    <xf numFmtId="39" fontId="11" fillId="12" borderId="1" xfId="14" applyNumberFormat="1" applyFont="1" applyFill="1" applyBorder="1" applyAlignment="1">
      <alignment horizontal="right" vertical="center" wrapText="1" readingOrder="1"/>
    </xf>
    <xf numFmtId="39" fontId="106" fillId="12" borderId="1" xfId="14" applyNumberFormat="1" applyFont="1" applyFill="1" applyBorder="1" applyAlignment="1">
      <alignment horizontal="right" vertical="center" wrapText="1" readingOrder="1"/>
    </xf>
    <xf numFmtId="39" fontId="19" fillId="12" borderId="1" xfId="14" applyNumberFormat="1" applyFont="1" applyFill="1" applyBorder="1" applyAlignment="1">
      <alignment horizontal="right" vertical="center" wrapText="1" readingOrder="1"/>
    </xf>
    <xf numFmtId="39" fontId="39" fillId="12" borderId="1" xfId="14" applyNumberFormat="1" applyFont="1" applyFill="1" applyBorder="1" applyAlignment="1">
      <alignment horizontal="right" vertical="center" wrapText="1" readingOrder="1"/>
    </xf>
    <xf numFmtId="39" fontId="20" fillId="12" borderId="1" xfId="14" applyNumberFormat="1" applyFont="1" applyFill="1" applyBorder="1" applyAlignment="1">
      <alignment horizontal="right" vertical="center" wrapText="1" readingOrder="1"/>
    </xf>
    <xf numFmtId="39" fontId="20" fillId="12" borderId="1" xfId="14" applyNumberFormat="1" applyFont="1" applyFill="1" applyBorder="1" applyAlignment="1">
      <alignment horizontal="right" vertical="center"/>
    </xf>
    <xf numFmtId="44" fontId="78" fillId="12" borderId="0" xfId="11" applyFont="1" applyFill="1" applyAlignment="1">
      <alignment horizontal="right" vertical="center" wrapText="1"/>
    </xf>
    <xf numFmtId="10" fontId="20" fillId="12" borderId="1" xfId="17" applyNumberFormat="1" applyFont="1" applyFill="1" applyBorder="1" applyAlignment="1">
      <alignment horizontal="center" vertical="center"/>
    </xf>
    <xf numFmtId="39" fontId="20" fillId="12" borderId="1" xfId="14" applyNumberFormat="1" applyFont="1" applyFill="1" applyBorder="1" applyAlignment="1">
      <alignment horizontal="center" vertical="center" wrapText="1"/>
    </xf>
    <xf numFmtId="39" fontId="20" fillId="12" borderId="5" xfId="14" applyNumberFormat="1" applyFont="1" applyFill="1" applyBorder="1" applyAlignment="1">
      <alignment horizontal="right" vertical="center"/>
    </xf>
    <xf numFmtId="10" fontId="20" fillId="12" borderId="1" xfId="14" applyNumberFormat="1" applyFont="1" applyFill="1" applyBorder="1" applyAlignment="1">
      <alignment horizontal="center" vertical="center"/>
    </xf>
    <xf numFmtId="10" fontId="16" fillId="12" borderId="0" xfId="14" applyNumberFormat="1" applyFont="1" applyFill="1" applyBorder="1" applyAlignment="1">
      <alignment horizontal="center" vertical="center"/>
    </xf>
    <xf numFmtId="0" fontId="16" fillId="12" borderId="1" xfId="14" applyFont="1" applyFill="1" applyBorder="1"/>
    <xf numFmtId="10" fontId="16" fillId="12" borderId="1" xfId="14" applyNumberFormat="1" applyFont="1" applyFill="1" applyBorder="1" applyAlignment="1">
      <alignment horizontal="center" vertical="center" wrapText="1"/>
    </xf>
    <xf numFmtId="174" fontId="16" fillId="12" borderId="1" xfId="7" applyNumberFormat="1" applyFont="1" applyFill="1" applyBorder="1" applyAlignment="1">
      <alignment horizontal="center" vertical="center"/>
    </xf>
    <xf numFmtId="174" fontId="69" fillId="12" borderId="8" xfId="7" applyNumberFormat="1" applyFont="1" applyFill="1" applyBorder="1" applyAlignment="1">
      <alignment horizontal="center" vertical="center"/>
    </xf>
    <xf numFmtId="0" fontId="16" fillId="12" borderId="0" xfId="14" applyFont="1" applyFill="1" applyBorder="1"/>
    <xf numFmtId="0" fontId="14" fillId="12" borderId="0" xfId="14" applyFont="1" applyFill="1" applyBorder="1"/>
    <xf numFmtId="0" fontId="54" fillId="12" borderId="0" xfId="14" applyFont="1" applyFill="1" applyBorder="1" applyAlignment="1">
      <alignment horizontal="center" vertical="center"/>
    </xf>
    <xf numFmtId="39" fontId="109" fillId="12" borderId="1" xfId="14" applyNumberFormat="1" applyFont="1" applyFill="1" applyBorder="1" applyAlignment="1">
      <alignment horizontal="right" vertical="center" wrapText="1" readingOrder="1"/>
    </xf>
    <xf numFmtId="39" fontId="77" fillId="12" borderId="1" xfId="14" applyNumberFormat="1" applyFont="1" applyFill="1" applyBorder="1" applyAlignment="1">
      <alignment horizontal="right" vertical="center"/>
    </xf>
    <xf numFmtId="0" fontId="16" fillId="12" borderId="1" xfId="14" applyFont="1" applyFill="1" applyBorder="1" applyAlignment="1">
      <alignment wrapText="1"/>
    </xf>
    <xf numFmtId="0" fontId="61" fillId="12" borderId="0" xfId="14" applyFont="1" applyFill="1" applyBorder="1"/>
    <xf numFmtId="167" fontId="16" fillId="12" borderId="0" xfId="14" applyNumberFormat="1" applyFont="1" applyFill="1" applyBorder="1"/>
    <xf numFmtId="0" fontId="117" fillId="0" borderId="0" xfId="0" applyFont="1" applyFill="1" applyBorder="1" applyAlignment="1">
      <alignment horizontal="center" vertical="center" wrapText="1"/>
    </xf>
    <xf numFmtId="0" fontId="117" fillId="0" borderId="0" xfId="0" applyFont="1" applyFill="1" applyAlignment="1">
      <alignment horizontal="center" vertical="center" wrapText="1"/>
    </xf>
    <xf numFmtId="0" fontId="118" fillId="28" borderId="38" xfId="1" applyFont="1" applyFill="1" applyBorder="1" applyAlignment="1">
      <alignment horizontal="center" vertical="center" wrapText="1"/>
    </xf>
    <xf numFmtId="0" fontId="111" fillId="0" borderId="1" xfId="0" applyFont="1" applyFill="1" applyBorder="1" applyAlignment="1">
      <alignment horizontal="center" vertical="center" wrapText="1"/>
    </xf>
    <xf numFmtId="0" fontId="111" fillId="0" borderId="6" xfId="0" applyFont="1" applyFill="1" applyBorder="1" applyAlignment="1">
      <alignment horizontal="center" vertical="center" wrapText="1"/>
    </xf>
    <xf numFmtId="0" fontId="111" fillId="3" borderId="1" xfId="0" applyFont="1" applyFill="1" applyBorder="1" applyAlignment="1">
      <alignment horizontal="center" vertical="center" wrapText="1"/>
    </xf>
    <xf numFmtId="0" fontId="119" fillId="3" borderId="1" xfId="0" applyFont="1" applyFill="1" applyBorder="1" applyAlignment="1">
      <alignment horizontal="center" vertical="center" wrapText="1"/>
    </xf>
    <xf numFmtId="0" fontId="120" fillId="3" borderId="0" xfId="1" applyFont="1" applyFill="1" applyBorder="1" applyAlignment="1">
      <alignment horizontal="center" vertical="center" wrapText="1"/>
    </xf>
    <xf numFmtId="0" fontId="111" fillId="3" borderId="0" xfId="0" applyFont="1" applyFill="1" applyBorder="1" applyAlignment="1">
      <alignment horizontal="center" vertical="center" wrapText="1"/>
    </xf>
    <xf numFmtId="41" fontId="118" fillId="28" borderId="38" xfId="18" applyFont="1" applyFill="1" applyBorder="1" applyAlignment="1">
      <alignment horizontal="center" vertical="center" wrapText="1"/>
    </xf>
    <xf numFmtId="0" fontId="122" fillId="0" borderId="1" xfId="0" applyFont="1" applyFill="1" applyBorder="1" applyAlignment="1">
      <alignment horizontal="center" vertical="center" wrapText="1"/>
    </xf>
    <xf numFmtId="0" fontId="122" fillId="0" borderId="12" xfId="0" applyFont="1" applyFill="1" applyBorder="1" applyAlignment="1">
      <alignment horizontal="center" vertical="center" wrapText="1"/>
    </xf>
    <xf numFmtId="0" fontId="122" fillId="0" borderId="1" xfId="0" applyFont="1" applyFill="1" applyBorder="1" applyAlignment="1">
      <alignment horizontal="left" vertical="center" wrapText="1"/>
    </xf>
    <xf numFmtId="14" fontId="122" fillId="0" borderId="1" xfId="0" applyNumberFormat="1" applyFont="1" applyFill="1" applyBorder="1" applyAlignment="1">
      <alignment horizontal="center" vertical="center" wrapText="1"/>
    </xf>
    <xf numFmtId="170" fontId="122" fillId="0" borderId="1" xfId="3" applyNumberFormat="1" applyFont="1" applyFill="1" applyBorder="1" applyAlignment="1">
      <alignment horizontal="right" vertical="center" wrapText="1"/>
    </xf>
    <xf numFmtId="44" fontId="122" fillId="0" borderId="1" xfId="11" applyNumberFormat="1" applyFont="1" applyFill="1" applyBorder="1" applyAlignment="1">
      <alignment horizontal="center" vertical="center" wrapText="1"/>
    </xf>
    <xf numFmtId="0" fontId="122" fillId="0" borderId="6" xfId="0" applyFont="1" applyFill="1" applyBorder="1" applyAlignment="1">
      <alignment horizontal="center" vertical="center" wrapText="1"/>
    </xf>
    <xf numFmtId="0" fontId="122" fillId="0" borderId="6" xfId="0" applyFont="1" applyFill="1" applyBorder="1" applyAlignment="1">
      <alignment horizontal="left" vertical="center" wrapText="1"/>
    </xf>
    <xf numFmtId="14" fontId="122" fillId="0" borderId="6" xfId="0" applyNumberFormat="1" applyFont="1" applyFill="1" applyBorder="1" applyAlignment="1">
      <alignment horizontal="center" vertical="center" wrapText="1"/>
    </xf>
    <xf numFmtId="170" fontId="122" fillId="0" borderId="6" xfId="3" applyNumberFormat="1" applyFont="1" applyFill="1" applyBorder="1" applyAlignment="1">
      <alignment vertical="center" wrapText="1"/>
    </xf>
    <xf numFmtId="44" fontId="122" fillId="0" borderId="6" xfId="11" applyNumberFormat="1" applyFont="1" applyFill="1" applyBorder="1" applyAlignment="1">
      <alignment vertical="center" wrapText="1"/>
    </xf>
    <xf numFmtId="14" fontId="122" fillId="3" borderId="1" xfId="0" applyNumberFormat="1" applyFont="1" applyFill="1" applyBorder="1" applyAlignment="1">
      <alignment horizontal="center" vertical="center" wrapText="1"/>
    </xf>
    <xf numFmtId="170" fontId="122" fillId="3" borderId="1" xfId="3" applyNumberFormat="1" applyFont="1" applyFill="1" applyBorder="1" applyAlignment="1">
      <alignment horizontal="right" vertical="center" wrapText="1"/>
    </xf>
    <xf numFmtId="44" fontId="122" fillId="3" borderId="1" xfId="11" applyNumberFormat="1" applyFont="1" applyFill="1" applyBorder="1" applyAlignment="1">
      <alignment horizontal="center" vertical="center" wrapText="1"/>
    </xf>
    <xf numFmtId="0" fontId="122" fillId="0" borderId="14" xfId="0" applyFont="1" applyFill="1" applyBorder="1" applyAlignment="1">
      <alignment horizontal="center" vertical="center" wrapText="1"/>
    </xf>
    <xf numFmtId="0" fontId="122" fillId="3" borderId="1" xfId="0" applyFont="1" applyFill="1" applyBorder="1" applyAlignment="1">
      <alignment horizontal="center" vertical="center" wrapText="1"/>
    </xf>
    <xf numFmtId="0" fontId="122" fillId="3" borderId="12" xfId="0" applyFont="1" applyFill="1" applyBorder="1" applyAlignment="1">
      <alignment horizontal="center" vertical="center" wrapText="1"/>
    </xf>
    <xf numFmtId="0" fontId="122" fillId="3" borderId="1" xfId="0" applyFont="1" applyFill="1" applyBorder="1" applyAlignment="1">
      <alignment horizontal="left" vertical="center" wrapText="1"/>
    </xf>
    <xf numFmtId="0" fontId="123" fillId="3" borderId="1" xfId="0" applyFont="1" applyFill="1" applyBorder="1" applyAlignment="1">
      <alignment horizontal="center" vertical="center" wrapText="1"/>
    </xf>
    <xf numFmtId="0" fontId="123" fillId="3" borderId="12" xfId="0" applyFont="1" applyFill="1" applyBorder="1" applyAlignment="1">
      <alignment horizontal="center" vertical="center" wrapText="1"/>
    </xf>
    <xf numFmtId="0" fontId="123" fillId="3" borderId="1" xfId="0" applyFont="1" applyFill="1" applyBorder="1" applyAlignment="1">
      <alignment horizontal="left" vertical="center" wrapText="1"/>
    </xf>
    <xf numFmtId="14" fontId="123" fillId="3" borderId="1" xfId="0" applyNumberFormat="1" applyFont="1" applyFill="1" applyBorder="1" applyAlignment="1">
      <alignment horizontal="center" vertical="center" wrapText="1"/>
    </xf>
    <xf numFmtId="44" fontId="123" fillId="3" borderId="1" xfId="11" applyNumberFormat="1" applyFont="1" applyFill="1" applyBorder="1" applyAlignment="1">
      <alignment horizontal="center" vertical="center" wrapText="1"/>
    </xf>
    <xf numFmtId="170" fontId="123" fillId="3" borderId="1" xfId="3" applyNumberFormat="1" applyFont="1" applyFill="1" applyBorder="1" applyAlignment="1">
      <alignment horizontal="right" vertical="center" wrapText="1"/>
    </xf>
    <xf numFmtId="0" fontId="122" fillId="0" borderId="9" xfId="0" applyFont="1" applyFill="1" applyBorder="1" applyAlignment="1">
      <alignment horizontal="center" vertical="center" wrapText="1"/>
    </xf>
    <xf numFmtId="170" fontId="122" fillId="0" borderId="1" xfId="3" applyNumberFormat="1" applyFont="1" applyFill="1" applyBorder="1" applyAlignment="1">
      <alignment vertical="center" wrapText="1"/>
    </xf>
    <xf numFmtId="44" fontId="122" fillId="0" borderId="1" xfId="11" applyNumberFormat="1" applyFont="1" applyFill="1" applyBorder="1" applyAlignment="1">
      <alignment vertical="center" wrapText="1"/>
    </xf>
    <xf numFmtId="0" fontId="122" fillId="4" borderId="1" xfId="0" applyFont="1" applyFill="1" applyBorder="1" applyAlignment="1">
      <alignment horizontal="center" vertical="center" wrapText="1"/>
    </xf>
    <xf numFmtId="170" fontId="122" fillId="4" borderId="1" xfId="3" applyNumberFormat="1" applyFont="1" applyFill="1" applyBorder="1" applyAlignment="1">
      <alignment horizontal="right" vertical="center" wrapText="1"/>
    </xf>
    <xf numFmtId="0" fontId="25" fillId="10" borderId="0" xfId="0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7" fillId="0" borderId="0" xfId="0" applyFont="1" applyAlignment="1">
      <alignment horizontal="center" vertical="center" wrapText="1"/>
    </xf>
    <xf numFmtId="44" fontId="0" fillId="0" borderId="0" xfId="0" applyNumberFormat="1" applyFont="1" applyAlignment="1">
      <alignment wrapText="1"/>
    </xf>
    <xf numFmtId="0" fontId="0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117" fillId="0" borderId="0" xfId="0" applyFont="1" applyFill="1" applyAlignment="1">
      <alignment horizontal="center" wrapText="1"/>
    </xf>
    <xf numFmtId="0" fontId="52" fillId="0" borderId="0" xfId="0" applyFont="1" applyFill="1" applyAlignment="1">
      <alignment horizontal="center" wrapText="1"/>
    </xf>
    <xf numFmtId="0" fontId="48" fillId="10" borderId="0" xfId="0" applyFont="1" applyFill="1" applyBorder="1" applyAlignment="1">
      <alignment horizontal="center" vertical="center" wrapText="1"/>
    </xf>
    <xf numFmtId="0" fontId="25" fillId="10" borderId="0" xfId="0" applyFont="1" applyFill="1" applyAlignment="1">
      <alignment vertical="center" wrapText="1"/>
    </xf>
    <xf numFmtId="165" fontId="0" fillId="0" borderId="0" xfId="0" applyNumberFormat="1" applyFont="1" applyAlignment="1">
      <alignment wrapText="1"/>
    </xf>
    <xf numFmtId="44" fontId="25" fillId="10" borderId="0" xfId="0" applyNumberFormat="1" applyFont="1" applyFill="1" applyAlignment="1">
      <alignment vertical="center" wrapText="1"/>
    </xf>
    <xf numFmtId="44" fontId="22" fillId="3" borderId="0" xfId="0" applyNumberFormat="1" applyFont="1" applyFill="1" applyAlignment="1">
      <alignment wrapText="1"/>
    </xf>
    <xf numFmtId="166" fontId="1" fillId="3" borderId="0" xfId="7" applyFont="1" applyFill="1" applyBorder="1" applyAlignment="1">
      <alignment horizontal="center" wrapText="1"/>
    </xf>
    <xf numFmtId="172" fontId="25" fillId="10" borderId="0" xfId="0" applyNumberFormat="1" applyFont="1" applyFill="1" applyAlignment="1">
      <alignment vertical="center" wrapText="1"/>
    </xf>
    <xf numFmtId="172" fontId="0" fillId="0" borderId="0" xfId="0" applyNumberFormat="1" applyFont="1" applyAlignment="1">
      <alignment wrapText="1"/>
    </xf>
    <xf numFmtId="172" fontId="27" fillId="0" borderId="0" xfId="0" applyNumberFormat="1" applyFont="1" applyAlignment="1">
      <alignment horizontal="center" vertical="center" wrapText="1"/>
    </xf>
    <xf numFmtId="44" fontId="46" fillId="0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0" fontId="121" fillId="3" borderId="0" xfId="0" applyFont="1" applyFill="1" applyAlignment="1">
      <alignment wrapText="1"/>
    </xf>
    <xf numFmtId="0" fontId="0" fillId="3" borderId="0" xfId="0" applyFill="1" applyAlignment="1">
      <alignment horizontal="center" vertical="center" wrapText="1"/>
    </xf>
    <xf numFmtId="0" fontId="12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164" fontId="120" fillId="3" borderId="0" xfId="3" applyFont="1" applyFill="1" applyBorder="1" applyAlignment="1">
      <alignment horizontal="center" vertical="center" wrapText="1"/>
    </xf>
    <xf numFmtId="0" fontId="120" fillId="10" borderId="6" xfId="1" applyFont="1" applyFill="1" applyBorder="1" applyAlignment="1">
      <alignment horizontal="center" vertical="center" wrapText="1"/>
    </xf>
    <xf numFmtId="0" fontId="121" fillId="29" borderId="0" xfId="0" applyFont="1" applyFill="1" applyAlignment="1">
      <alignment wrapText="1"/>
    </xf>
    <xf numFmtId="14" fontId="111" fillId="3" borderId="0" xfId="0" applyNumberFormat="1" applyFont="1" applyFill="1" applyBorder="1" applyAlignment="1">
      <alignment horizontal="center" vertical="center" wrapText="1"/>
    </xf>
    <xf numFmtId="169" fontId="111" fillId="3" borderId="0" xfId="11" applyNumberFormat="1" applyFont="1" applyFill="1" applyBorder="1" applyAlignment="1">
      <alignment horizontal="center" vertical="center" wrapText="1"/>
    </xf>
    <xf numFmtId="44" fontId="111" fillId="3" borderId="0" xfId="11" applyNumberFormat="1" applyFont="1" applyFill="1" applyBorder="1" applyAlignment="1">
      <alignment horizontal="center" vertical="center" wrapText="1"/>
    </xf>
    <xf numFmtId="0" fontId="122" fillId="0" borderId="1" xfId="0" applyFont="1" applyFill="1" applyBorder="1" applyAlignment="1">
      <alignment vertical="center" wrapText="1"/>
    </xf>
    <xf numFmtId="0" fontId="124" fillId="0" borderId="1" xfId="0" applyFont="1" applyFill="1" applyBorder="1" applyAlignment="1">
      <alignment horizontal="left" vertical="center" wrapText="1"/>
    </xf>
    <xf numFmtId="0" fontId="111" fillId="3" borderId="0" xfId="0" applyFont="1" applyFill="1" applyBorder="1" applyAlignment="1">
      <alignment vertical="center" wrapText="1"/>
    </xf>
    <xf numFmtId="171" fontId="111" fillId="3" borderId="0" xfId="0" applyNumberFormat="1" applyFont="1" applyFill="1" applyBorder="1" applyAlignment="1">
      <alignment horizontal="center" vertical="center" wrapText="1"/>
    </xf>
    <xf numFmtId="170" fontId="111" fillId="3" borderId="0" xfId="3" applyNumberFormat="1" applyFont="1" applyFill="1" applyBorder="1" applyAlignment="1">
      <alignment horizontal="right" vertical="center" wrapText="1"/>
    </xf>
    <xf numFmtId="0" fontId="121" fillId="3" borderId="0" xfId="0" applyFont="1" applyFill="1" applyBorder="1" applyAlignment="1">
      <alignment horizontal="center" vertical="center" wrapText="1"/>
    </xf>
    <xf numFmtId="0" fontId="121" fillId="3" borderId="0" xfId="0" applyFont="1" applyFill="1" applyBorder="1" applyAlignment="1">
      <alignment wrapText="1"/>
    </xf>
    <xf numFmtId="0" fontId="121" fillId="3" borderId="0" xfId="0" applyFont="1" applyFill="1" applyAlignment="1">
      <alignment horizontal="center" vertical="center" wrapText="1"/>
    </xf>
    <xf numFmtId="39" fontId="20" fillId="10" borderId="1" xfId="14" applyNumberFormat="1" applyFont="1" applyFill="1" applyBorder="1" applyAlignment="1">
      <alignment horizontal="right" vertical="center"/>
    </xf>
    <xf numFmtId="49" fontId="127" fillId="3" borderId="1" xfId="14" applyNumberFormat="1" applyFont="1" applyFill="1" applyBorder="1" applyAlignment="1">
      <alignment horizontal="center" vertical="center" wrapText="1" readingOrder="1"/>
    </xf>
    <xf numFmtId="49" fontId="128" fillId="0" borderId="1" xfId="14" applyNumberFormat="1" applyFont="1" applyFill="1" applyBorder="1" applyAlignment="1">
      <alignment horizontal="center" vertical="center" wrapText="1" readingOrder="1"/>
    </xf>
    <xf numFmtId="0" fontId="129" fillId="14" borderId="1" xfId="14" applyNumberFormat="1" applyFont="1" applyFill="1" applyBorder="1" applyAlignment="1">
      <alignment horizontal="center" vertical="center" wrapText="1" readingOrder="1"/>
    </xf>
    <xf numFmtId="49" fontId="129" fillId="14" borderId="1" xfId="14" applyNumberFormat="1" applyFont="1" applyFill="1" applyBorder="1" applyAlignment="1">
      <alignment horizontal="center" vertical="center" wrapText="1" readingOrder="1"/>
    </xf>
    <xf numFmtId="0" fontId="128" fillId="0" borderId="1" xfId="14" applyNumberFormat="1" applyFont="1" applyFill="1" applyBorder="1" applyAlignment="1">
      <alignment horizontal="center" vertical="center" wrapText="1" readingOrder="1"/>
    </xf>
    <xf numFmtId="0" fontId="128" fillId="3" borderId="1" xfId="14" applyNumberFormat="1" applyFont="1" applyFill="1" applyBorder="1" applyAlignment="1">
      <alignment horizontal="center" vertical="center" wrapText="1" readingOrder="1"/>
    </xf>
    <xf numFmtId="0" fontId="128" fillId="3" borderId="1" xfId="14" applyNumberFormat="1" applyFont="1" applyFill="1" applyBorder="1" applyAlignment="1">
      <alignment vertical="center" wrapText="1" readingOrder="1"/>
    </xf>
    <xf numFmtId="0" fontId="128" fillId="12" borderId="1" xfId="14" applyNumberFormat="1" applyFont="1" applyFill="1" applyBorder="1" applyAlignment="1">
      <alignment horizontal="center" vertical="center" wrapText="1" readingOrder="1"/>
    </xf>
    <xf numFmtId="0" fontId="128" fillId="12" borderId="1" xfId="14" applyNumberFormat="1" applyFont="1" applyFill="1" applyBorder="1" applyAlignment="1">
      <alignment vertical="center" wrapText="1" readingOrder="1"/>
    </xf>
    <xf numFmtId="0" fontId="129" fillId="5" borderId="1" xfId="14" applyNumberFormat="1" applyFont="1" applyFill="1" applyBorder="1" applyAlignment="1">
      <alignment horizontal="center" vertical="center" wrapText="1" readingOrder="1"/>
    </xf>
    <xf numFmtId="0" fontId="129" fillId="5" borderId="1" xfId="14" applyNumberFormat="1" applyFont="1" applyFill="1" applyBorder="1" applyAlignment="1">
      <alignment vertical="center" wrapText="1" readingOrder="1"/>
    </xf>
    <xf numFmtId="49" fontId="128" fillId="12" borderId="1" xfId="14" applyNumberFormat="1" applyFont="1" applyFill="1" applyBorder="1" applyAlignment="1">
      <alignment horizontal="center" vertical="center" wrapText="1" readingOrder="1"/>
    </xf>
    <xf numFmtId="0" fontId="128" fillId="6" borderId="1" xfId="14" applyNumberFormat="1" applyFont="1" applyFill="1" applyBorder="1" applyAlignment="1">
      <alignment horizontal="center" vertical="center" wrapText="1" readingOrder="1"/>
    </xf>
    <xf numFmtId="0" fontId="16" fillId="10" borderId="1" xfId="14" applyFont="1" applyFill="1" applyBorder="1" applyAlignment="1">
      <alignment wrapText="1"/>
    </xf>
    <xf numFmtId="0" fontId="75" fillId="8" borderId="1" xfId="14" applyNumberFormat="1" applyFont="1" applyFill="1" applyBorder="1" applyAlignment="1">
      <alignment horizontal="left" vertical="center" wrapText="1" readingOrder="1"/>
    </xf>
    <xf numFmtId="0" fontId="92" fillId="3" borderId="0" xfId="0" applyFont="1" applyFill="1" applyBorder="1" applyAlignment="1">
      <alignment horizontal="center" vertical="center" wrapText="1"/>
    </xf>
    <xf numFmtId="175" fontId="82" fillId="3" borderId="1" xfId="14" applyNumberFormat="1" applyFont="1" applyFill="1" applyBorder="1" applyAlignment="1">
      <alignment horizontal="center" vertical="center" wrapText="1"/>
    </xf>
    <xf numFmtId="0" fontId="82" fillId="3" borderId="1" xfId="14" applyFont="1" applyFill="1" applyBorder="1" applyAlignment="1">
      <alignment horizontal="center" vertical="center" wrapText="1"/>
    </xf>
    <xf numFmtId="175" fontId="82" fillId="3" borderId="5" xfId="14" applyNumberFormat="1" applyFont="1" applyFill="1" applyBorder="1" applyAlignment="1">
      <alignment horizontal="center" wrapText="1"/>
    </xf>
    <xf numFmtId="0" fontId="82" fillId="3" borderId="12" xfId="14" applyFont="1" applyFill="1" applyBorder="1" applyAlignment="1">
      <alignment horizontal="center" wrapText="1"/>
    </xf>
    <xf numFmtId="39" fontId="31" fillId="5" borderId="1" xfId="14" applyNumberFormat="1" applyFont="1" applyFill="1" applyBorder="1" applyAlignment="1">
      <alignment horizontal="center" vertical="center" wrapText="1" readingOrder="1"/>
    </xf>
    <xf numFmtId="0" fontId="15" fillId="3" borderId="5" xfId="14" applyNumberFormat="1" applyFont="1" applyFill="1" applyBorder="1" applyAlignment="1">
      <alignment horizontal="center" vertical="center" wrapText="1" readingOrder="1"/>
    </xf>
    <xf numFmtId="0" fontId="15" fillId="3" borderId="7" xfId="14" applyNumberFormat="1" applyFont="1" applyFill="1" applyBorder="1" applyAlignment="1">
      <alignment horizontal="center" vertical="center" wrapText="1" readingOrder="1"/>
    </xf>
    <xf numFmtId="0" fontId="11" fillId="20" borderId="5" xfId="14" applyNumberFormat="1" applyFont="1" applyFill="1" applyBorder="1" applyAlignment="1">
      <alignment horizontal="center" vertical="center" wrapText="1" readingOrder="1"/>
    </xf>
    <xf numFmtId="0" fontId="11" fillId="20" borderId="7" xfId="14" applyNumberFormat="1" applyFont="1" applyFill="1" applyBorder="1" applyAlignment="1">
      <alignment horizontal="center" vertical="center" wrapText="1" readingOrder="1"/>
    </xf>
    <xf numFmtId="0" fontId="11" fillId="20" borderId="12" xfId="14" applyNumberFormat="1" applyFont="1" applyFill="1" applyBorder="1" applyAlignment="1">
      <alignment horizontal="center" vertical="center" wrapText="1" readingOrder="1"/>
    </xf>
    <xf numFmtId="0" fontId="90" fillId="4" borderId="5" xfId="14" applyFont="1" applyFill="1" applyBorder="1" applyAlignment="1">
      <alignment horizontal="center" vertical="center"/>
    </xf>
    <xf numFmtId="0" fontId="90" fillId="4" borderId="7" xfId="14" applyFont="1" applyFill="1" applyBorder="1" applyAlignment="1">
      <alignment horizontal="center" vertical="center"/>
    </xf>
    <xf numFmtId="39" fontId="82" fillId="4" borderId="18" xfId="14" applyNumberFormat="1" applyFont="1" applyFill="1" applyBorder="1" applyAlignment="1">
      <alignment horizontal="center" vertical="center" wrapText="1"/>
    </xf>
    <xf numFmtId="39" fontId="82" fillId="4" borderId="17" xfId="14" applyNumberFormat="1" applyFont="1" applyFill="1" applyBorder="1" applyAlignment="1">
      <alignment horizontal="center" vertical="center" wrapText="1"/>
    </xf>
    <xf numFmtId="39" fontId="82" fillId="4" borderId="16" xfId="14" applyNumberFormat="1" applyFont="1" applyFill="1" applyBorder="1" applyAlignment="1">
      <alignment horizontal="center" vertical="center" wrapText="1"/>
    </xf>
    <xf numFmtId="0" fontId="82" fillId="4" borderId="1" xfId="14" applyFont="1" applyFill="1" applyBorder="1" applyAlignment="1">
      <alignment horizontal="center" vertical="center" wrapText="1"/>
    </xf>
    <xf numFmtId="0" fontId="73" fillId="5" borderId="13" xfId="14" applyNumberFormat="1" applyFont="1" applyFill="1" applyBorder="1" applyAlignment="1">
      <alignment horizontal="center" vertical="center" wrapText="1" readingOrder="1"/>
    </xf>
    <xf numFmtId="0" fontId="73" fillId="5" borderId="19" xfId="14" applyNumberFormat="1" applyFont="1" applyFill="1" applyBorder="1" applyAlignment="1">
      <alignment horizontal="center" vertical="center" wrapText="1" readingOrder="1"/>
    </xf>
    <xf numFmtId="0" fontId="73" fillId="5" borderId="14" xfId="14" applyNumberFormat="1" applyFont="1" applyFill="1" applyBorder="1" applyAlignment="1">
      <alignment horizontal="center" vertical="center" wrapText="1" readingOrder="1"/>
    </xf>
    <xf numFmtId="0" fontId="73" fillId="5" borderId="4" xfId="14" applyNumberFormat="1" applyFont="1" applyFill="1" applyBorder="1" applyAlignment="1">
      <alignment horizontal="center" vertical="center" wrapText="1" readingOrder="1"/>
    </xf>
    <xf numFmtId="0" fontId="73" fillId="5" borderId="0" xfId="14" applyNumberFormat="1" applyFont="1" applyFill="1" applyBorder="1" applyAlignment="1">
      <alignment horizontal="center" vertical="center" wrapText="1" readingOrder="1"/>
    </xf>
    <xf numFmtId="0" fontId="73" fillId="5" borderId="2" xfId="14" applyNumberFormat="1" applyFont="1" applyFill="1" applyBorder="1" applyAlignment="1">
      <alignment horizontal="center" vertical="center" wrapText="1" readingOrder="1"/>
    </xf>
    <xf numFmtId="0" fontId="73" fillId="5" borderId="18" xfId="14" applyNumberFormat="1" applyFont="1" applyFill="1" applyBorder="1" applyAlignment="1">
      <alignment horizontal="center" vertical="center" wrapText="1" readingOrder="1"/>
    </xf>
    <xf numFmtId="0" fontId="73" fillId="5" borderId="17" xfId="14" applyNumberFormat="1" applyFont="1" applyFill="1" applyBorder="1" applyAlignment="1">
      <alignment horizontal="center" vertical="center" wrapText="1" readingOrder="1"/>
    </xf>
    <xf numFmtId="0" fontId="73" fillId="5" borderId="16" xfId="14" applyNumberFormat="1" applyFont="1" applyFill="1" applyBorder="1" applyAlignment="1">
      <alignment horizontal="center" vertical="center" wrapText="1" readingOrder="1"/>
    </xf>
    <xf numFmtId="39" fontId="82" fillId="4" borderId="1" xfId="14" applyNumberFormat="1" applyFont="1" applyFill="1" applyBorder="1" applyAlignment="1">
      <alignment horizontal="center" vertical="center" wrapText="1"/>
    </xf>
    <xf numFmtId="39" fontId="82" fillId="4" borderId="18" xfId="14" applyNumberFormat="1" applyFont="1" applyFill="1" applyBorder="1" applyAlignment="1">
      <alignment horizontal="center" vertical="center"/>
    </xf>
    <xf numFmtId="39" fontId="82" fillId="4" borderId="17" xfId="14" applyNumberFormat="1" applyFont="1" applyFill="1" applyBorder="1" applyAlignment="1">
      <alignment horizontal="center" vertical="center"/>
    </xf>
    <xf numFmtId="39" fontId="82" fillId="4" borderId="16" xfId="14" applyNumberFormat="1" applyFont="1" applyFill="1" applyBorder="1" applyAlignment="1">
      <alignment horizontal="center" vertical="center"/>
    </xf>
    <xf numFmtId="9" fontId="90" fillId="3" borderId="5" xfId="17" applyFont="1" applyFill="1" applyBorder="1" applyAlignment="1">
      <alignment horizontal="center" vertical="center"/>
    </xf>
    <xf numFmtId="9" fontId="90" fillId="3" borderId="7" xfId="17" applyFont="1" applyFill="1" applyBorder="1" applyAlignment="1">
      <alignment horizontal="center" vertical="center"/>
    </xf>
    <xf numFmtId="9" fontId="90" fillId="3" borderId="12" xfId="17" applyFont="1" applyFill="1" applyBorder="1" applyAlignment="1">
      <alignment horizontal="center" vertical="center"/>
    </xf>
    <xf numFmtId="0" fontId="60" fillId="11" borderId="0" xfId="0" applyFont="1" applyFill="1" applyBorder="1" applyAlignment="1">
      <alignment horizontal="center" vertical="center" wrapText="1"/>
    </xf>
    <xf numFmtId="0" fontId="60" fillId="11" borderId="17" xfId="0" applyFont="1" applyFill="1" applyBorder="1" applyAlignment="1">
      <alignment horizontal="center" vertical="center" wrapText="1"/>
    </xf>
    <xf numFmtId="174" fontId="61" fillId="4" borderId="1" xfId="7" applyNumberFormat="1" applyFont="1" applyFill="1" applyBorder="1" applyAlignment="1">
      <alignment horizontal="center" vertical="center" wrapText="1"/>
    </xf>
    <xf numFmtId="0" fontId="6" fillId="0" borderId="0" xfId="14" applyFont="1" applyFill="1" applyBorder="1" applyAlignment="1">
      <alignment horizontal="center"/>
    </xf>
    <xf numFmtId="0" fontId="13" fillId="0" borderId="0" xfId="14" applyFont="1" applyFill="1" applyBorder="1" applyAlignment="1">
      <alignment horizontal="center"/>
    </xf>
    <xf numFmtId="166" fontId="17" fillId="0" borderId="0" xfId="7" applyFont="1" applyFill="1" applyBorder="1" applyAlignment="1">
      <alignment horizontal="center"/>
    </xf>
    <xf numFmtId="0" fontId="42" fillId="11" borderId="1" xfId="14" applyNumberFormat="1" applyFont="1" applyFill="1" applyBorder="1" applyAlignment="1">
      <alignment horizontal="center" vertical="center" wrapText="1" readingOrder="1"/>
    </xf>
    <xf numFmtId="0" fontId="42" fillId="11" borderId="6" xfId="14" applyNumberFormat="1" applyFont="1" applyFill="1" applyBorder="1" applyAlignment="1">
      <alignment horizontal="center" vertical="center" wrapText="1" readingOrder="1"/>
    </xf>
    <xf numFmtId="0" fontId="57" fillId="12" borderId="18" xfId="14" applyNumberFormat="1" applyFont="1" applyFill="1" applyBorder="1" applyAlignment="1">
      <alignment horizontal="center" vertical="center" wrapText="1" readingOrder="1"/>
    </xf>
    <xf numFmtId="0" fontId="57" fillId="12" borderId="17" xfId="14" applyNumberFormat="1" applyFont="1" applyFill="1" applyBorder="1" applyAlignment="1">
      <alignment horizontal="center" vertical="center" wrapText="1" readingOrder="1"/>
    </xf>
    <xf numFmtId="0" fontId="111" fillId="0" borderId="6" xfId="0" applyFont="1" applyFill="1" applyBorder="1" applyAlignment="1">
      <alignment horizontal="center" vertical="center" wrapText="1"/>
    </xf>
    <xf numFmtId="0" fontId="111" fillId="0" borderId="8" xfId="0" applyFont="1" applyFill="1" applyBorder="1" applyAlignment="1">
      <alignment horizontal="center" vertical="center" wrapText="1"/>
    </xf>
    <xf numFmtId="0" fontId="111" fillId="0" borderId="9" xfId="0" applyFont="1" applyFill="1" applyBorder="1" applyAlignment="1">
      <alignment horizontal="center" vertical="center" wrapText="1"/>
    </xf>
    <xf numFmtId="0" fontId="49" fillId="0" borderId="13" xfId="0" applyFont="1" applyFill="1" applyBorder="1" applyAlignment="1">
      <alignment horizontal="center" vertical="center" wrapText="1"/>
    </xf>
    <xf numFmtId="0" fontId="49" fillId="0" borderId="19" xfId="0" applyFont="1" applyFill="1" applyBorder="1" applyAlignment="1">
      <alignment horizontal="center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18" xfId="0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169" fontId="125" fillId="4" borderId="5" xfId="0" applyNumberFormat="1" applyFont="1" applyFill="1" applyBorder="1" applyAlignment="1">
      <alignment horizontal="right" vertical="center" wrapText="1"/>
    </xf>
    <xf numFmtId="169" fontId="125" fillId="4" borderId="12" xfId="0" applyNumberFormat="1" applyFont="1" applyFill="1" applyBorder="1" applyAlignment="1">
      <alignment horizontal="right" vertical="center" wrapText="1"/>
    </xf>
    <xf numFmtId="170" fontId="126" fillId="4" borderId="1" xfId="0" applyNumberFormat="1" applyFont="1" applyFill="1" applyBorder="1" applyAlignment="1">
      <alignment horizontal="right" vertical="center" wrapText="1"/>
    </xf>
    <xf numFmtId="166" fontId="126" fillId="4" borderId="1" xfId="9" applyFont="1" applyFill="1" applyBorder="1" applyAlignment="1">
      <alignment horizontal="right" vertical="center" wrapText="1"/>
    </xf>
    <xf numFmtId="14" fontId="125" fillId="4" borderId="5" xfId="0" applyNumberFormat="1" applyFont="1" applyFill="1" applyBorder="1" applyAlignment="1">
      <alignment horizontal="right" vertical="center" wrapText="1"/>
    </xf>
    <xf numFmtId="14" fontId="125" fillId="4" borderId="12" xfId="0" applyNumberFormat="1" applyFont="1" applyFill="1" applyBorder="1" applyAlignment="1">
      <alignment horizontal="right" vertical="center" wrapText="1"/>
    </xf>
    <xf numFmtId="0" fontId="26" fillId="0" borderId="15" xfId="0" applyFont="1" applyBorder="1" applyAlignment="1">
      <alignment horizontal="left" vertical="center" wrapText="1"/>
    </xf>
    <xf numFmtId="166" fontId="1" fillId="3" borderId="0" xfId="7" applyFont="1" applyFill="1" applyBorder="1" applyAlignment="1">
      <alignment horizontal="center" wrapText="1"/>
    </xf>
    <xf numFmtId="166" fontId="1" fillId="3" borderId="0" xfId="7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0" fontId="50" fillId="0" borderId="5" xfId="0" applyFont="1" applyBorder="1" applyAlignment="1">
      <alignment horizontal="left" vertical="center" wrapText="1"/>
    </xf>
    <xf numFmtId="0" fontId="50" fillId="0" borderId="12" xfId="0" applyFont="1" applyBorder="1" applyAlignment="1">
      <alignment horizontal="left" vertical="center" wrapText="1"/>
    </xf>
    <xf numFmtId="0" fontId="99" fillId="0" borderId="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0" fillId="0" borderId="1" xfId="0" quotePrefix="1" applyFont="1" applyBorder="1" applyAlignment="1">
      <alignment horizontal="center" vertical="center" wrapText="1"/>
    </xf>
    <xf numFmtId="0" fontId="50" fillId="0" borderId="0" xfId="0" quotePrefix="1" applyFont="1" applyAlignment="1">
      <alignment horizontal="center" vertical="center" wrapText="1"/>
    </xf>
  </cellXfs>
  <cellStyles count="19">
    <cellStyle name="Énfasis1" xfId="1" builtinId="29"/>
    <cellStyle name="Hipervínculo" xfId="2" builtinId="8"/>
    <cellStyle name="Millares [0] 2" xfId="3"/>
    <cellStyle name="Millares [0] 3" xfId="18"/>
    <cellStyle name="Millares 2" xfId="4"/>
    <cellStyle name="Millares 3" xfId="5"/>
    <cellStyle name="Millares 4" xfId="6"/>
    <cellStyle name="Moneda [0]" xfId="7" builtinId="7"/>
    <cellStyle name="Moneda [0] 2" xfId="8"/>
    <cellStyle name="Moneda [0] 2 2" xfId="9"/>
    <cellStyle name="Moneda 2" xfId="10"/>
    <cellStyle name="Moneda 2 2" xfId="11"/>
    <cellStyle name="Moneda 3" xfId="12"/>
    <cellStyle name="Moneda 4" xfId="13"/>
    <cellStyle name="Normal" xfId="0" builtinId="0"/>
    <cellStyle name="Normal 2" xfId="14"/>
    <cellStyle name="Normal 3" xfId="15"/>
    <cellStyle name="Normal 6" xfId="16"/>
    <cellStyle name="Porcentaje" xfId="17" builtinId="5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plan_sice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%20COMPRAS\PLAN%202003\MAO&#180;S\Plan%20de%20compras%202002%20formato%20sice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iraldo\planes\PLAN%20COMPRAS\PLAN%202004\Plan_Compr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INICIAL (3)"/>
      <sheetName val="ORIGINAL (2)"/>
      <sheetName val="BASE_DATOS"/>
      <sheetName val="PLAN COMPRAS_2003"/>
      <sheetName val="LISTAS"/>
    </sheetNames>
    <sheetDataSet>
      <sheetData sheetId="0"/>
      <sheetData sheetId="1"/>
      <sheetData sheetId="2">
        <row r="1">
          <cell r="A1" t="str">
            <v>Nombre del Articulo</v>
          </cell>
          <cell r="B1" t="str">
            <v>Código CUBS</v>
          </cell>
          <cell r="C1" t="str">
            <v>Descripción - SISE</v>
          </cell>
        </row>
        <row r="2">
          <cell r="A2" t="str">
            <v>Fólder AZ Oficio</v>
          </cell>
          <cell r="B2" t="str">
            <v>1.52.1</v>
          </cell>
          <cell r="C2" t="str">
            <v>Suministros De Oficina</v>
          </cell>
        </row>
        <row r="3">
          <cell r="A3" t="str">
            <v>Alcohol antiséptico</v>
          </cell>
          <cell r="B3" t="str">
            <v>1.42.5</v>
          </cell>
          <cell r="C3" t="str">
            <v>Material de curacion.</v>
          </cell>
        </row>
        <row r="4">
          <cell r="A4" t="str">
            <v>Alcohol isopropílico</v>
          </cell>
          <cell r="B4" t="str">
            <v>1.45.1</v>
          </cell>
          <cell r="C4" t="str">
            <v>Quimicos.</v>
          </cell>
        </row>
        <row r="5">
          <cell r="A5" t="str">
            <v>Cinta para Backup 4mm DAT de 125</v>
          </cell>
          <cell r="B5" t="str">
            <v>1.52.1</v>
          </cell>
          <cell r="C5" t="str">
            <v>Suministros De Oficina</v>
          </cell>
        </row>
        <row r="6">
          <cell r="A6" t="str">
            <v>Tinta 500 cc para duplicadora digital</v>
          </cell>
          <cell r="B6" t="str">
            <v>1.52.1</v>
          </cell>
          <cell r="C6" t="str">
            <v>Suministros De Oficina</v>
          </cell>
        </row>
        <row r="7">
          <cell r="A7" t="str">
            <v>Toner negro CT-55 TBLKG - Gestetner 2751</v>
          </cell>
          <cell r="B7" t="str">
            <v>1.52.1</v>
          </cell>
          <cell r="C7" t="str">
            <v>Suministros De Oficina</v>
          </cell>
        </row>
        <row r="8">
          <cell r="A8" t="str">
            <v>Toner para fotocopiadora NP 1010/1020 CANON</v>
          </cell>
          <cell r="B8" t="str">
            <v>1.52.1</v>
          </cell>
          <cell r="C8" t="str">
            <v>Suministros De Oficina</v>
          </cell>
        </row>
        <row r="9">
          <cell r="A9" t="str">
            <v xml:space="preserve">Cajas de CDWRITER marca Sony </v>
          </cell>
          <cell r="B9" t="str">
            <v>1.52.1</v>
          </cell>
          <cell r="C9" t="str">
            <v>Suministros De Oficina</v>
          </cell>
        </row>
        <row r="10">
          <cell r="A10" t="str">
            <v>Vasos desechables 6 onzas</v>
          </cell>
          <cell r="B10" t="str">
            <v>1.50.5</v>
          </cell>
          <cell r="C10" t="str">
            <v>Articulos para la mesa</v>
          </cell>
        </row>
        <row r="11">
          <cell r="A11" t="str">
            <v>Acetatos para fotocopiadora e impr. laser</v>
          </cell>
          <cell r="B11" t="str">
            <v>1.52.1</v>
          </cell>
          <cell r="C11" t="str">
            <v>Suministros De Oficina</v>
          </cell>
        </row>
        <row r="12">
          <cell r="A12" t="str">
            <v>Adhesivos post-it</v>
          </cell>
          <cell r="B12" t="str">
            <v>1.52.1</v>
          </cell>
          <cell r="C12" t="str">
            <v>Suministros De Oficina</v>
          </cell>
        </row>
        <row r="13">
          <cell r="A13" t="str">
            <v>Borrador de nata</v>
          </cell>
          <cell r="B13" t="str">
            <v>1.52.1</v>
          </cell>
          <cell r="C13" t="str">
            <v>Suministros De Oficina</v>
          </cell>
        </row>
        <row r="14">
          <cell r="A14" t="str">
            <v>Borrador para tablero acrílico</v>
          </cell>
          <cell r="B14" t="str">
            <v>1.52.1</v>
          </cell>
          <cell r="C14" t="str">
            <v>Suministros De Oficina</v>
          </cell>
        </row>
        <row r="15">
          <cell r="A15" t="str">
            <v>Cartulina plastificada carta</v>
          </cell>
          <cell r="B15" t="str">
            <v>1.52.1</v>
          </cell>
          <cell r="C15" t="str">
            <v>Suministros De Oficina</v>
          </cell>
        </row>
        <row r="16">
          <cell r="A16" t="str">
            <v>Cartulina plastificada oficio</v>
          </cell>
          <cell r="B16" t="str">
            <v>1.52.1</v>
          </cell>
          <cell r="C16" t="str">
            <v>Suministros De Oficina</v>
          </cell>
        </row>
        <row r="17">
          <cell r="A17" t="str">
            <v>Cartulina tamaño carta</v>
          </cell>
          <cell r="B17" t="str">
            <v>1.52.1</v>
          </cell>
          <cell r="C17" t="str">
            <v>Suministros De Oficina</v>
          </cell>
        </row>
        <row r="18">
          <cell r="A18" t="str">
            <v>Cinta de enmascarar angosta</v>
          </cell>
          <cell r="B18" t="str">
            <v>1.52.1</v>
          </cell>
          <cell r="C18" t="str">
            <v>Suministros De Oficina</v>
          </cell>
        </row>
        <row r="19">
          <cell r="A19" t="str">
            <v>Cinta mágica 3/4" X 36 YARDAS</v>
          </cell>
          <cell r="B19" t="str">
            <v>1.52.1</v>
          </cell>
          <cell r="C19" t="str">
            <v>Suministros De Oficina</v>
          </cell>
        </row>
        <row r="20">
          <cell r="A20" t="str">
            <v>Cinta pegante para empaque</v>
          </cell>
          <cell r="B20" t="str">
            <v>1.52.1</v>
          </cell>
          <cell r="C20" t="str">
            <v>Suministros De Oficina</v>
          </cell>
        </row>
        <row r="21">
          <cell r="A21" t="str">
            <v>Cinta pegante transparente</v>
          </cell>
          <cell r="B21" t="str">
            <v>1.52.1</v>
          </cell>
          <cell r="C21" t="str">
            <v>Suministros De Oficina</v>
          </cell>
        </row>
        <row r="22">
          <cell r="A22" t="str">
            <v>Corrector líquido X 30 Grms</v>
          </cell>
          <cell r="B22" t="str">
            <v>1.52.1</v>
          </cell>
          <cell r="C22" t="str">
            <v>Suministros De Oficina</v>
          </cell>
        </row>
        <row r="23">
          <cell r="A23" t="str">
            <v>Cortador para papel L-200</v>
          </cell>
          <cell r="B23" t="str">
            <v>1.52.1</v>
          </cell>
          <cell r="C23" t="str">
            <v>Suministros De Oficina</v>
          </cell>
        </row>
        <row r="24">
          <cell r="A24" t="str">
            <v>Cuchilla para cortador L-200</v>
          </cell>
          <cell r="B24" t="str">
            <v>1.52.1</v>
          </cell>
          <cell r="C24" t="str">
            <v>Suministros De Oficina</v>
          </cell>
        </row>
        <row r="25">
          <cell r="A25" t="str">
            <v>Esfero  negro</v>
          </cell>
          <cell r="B25" t="str">
            <v>1.52.1</v>
          </cell>
          <cell r="C25" t="str">
            <v>Suministros De Oficina</v>
          </cell>
        </row>
        <row r="26">
          <cell r="A26" t="str">
            <v>Esfero rojo</v>
          </cell>
          <cell r="B26" t="str">
            <v>1.52.1</v>
          </cell>
          <cell r="C26" t="str">
            <v>Suministros De Oficina</v>
          </cell>
        </row>
        <row r="27">
          <cell r="A27" t="str">
            <v>Fólder celuguía horizontal oficio</v>
          </cell>
          <cell r="B27" t="str">
            <v>1.52.1</v>
          </cell>
          <cell r="C27" t="str">
            <v>Suministros De Oficina</v>
          </cell>
        </row>
        <row r="28">
          <cell r="A28" t="str">
            <v>Fólder celuguía horizontal oficio</v>
          </cell>
          <cell r="B28" t="str">
            <v>1.52.1</v>
          </cell>
          <cell r="C28" t="str">
            <v>Suministros De Oficina</v>
          </cell>
        </row>
        <row r="29">
          <cell r="A29" t="str">
            <v>Ganchos clips  Ref C2 X 100</v>
          </cell>
          <cell r="B29" t="str">
            <v>1.52.1</v>
          </cell>
          <cell r="C29" t="str">
            <v>Suministros De Oficina</v>
          </cell>
        </row>
        <row r="30">
          <cell r="A30" t="str">
            <v>Ganchos para legajar 20 JGOS X 3 PCS.</v>
          </cell>
          <cell r="B30" t="str">
            <v>1.52.1</v>
          </cell>
          <cell r="C30" t="str">
            <v>Suministros De Oficina</v>
          </cell>
        </row>
        <row r="31">
          <cell r="A31" t="str">
            <v>Lápices negros</v>
          </cell>
          <cell r="B31" t="str">
            <v>1.52.1</v>
          </cell>
          <cell r="C31" t="str">
            <v>Suministros De Oficina</v>
          </cell>
        </row>
        <row r="32">
          <cell r="A32" t="str">
            <v>Libreta amarilla rayada</v>
          </cell>
          <cell r="B32" t="str">
            <v>1.52.1</v>
          </cell>
          <cell r="C32" t="str">
            <v>Suministros De Oficina</v>
          </cell>
        </row>
        <row r="33">
          <cell r="A33" t="str">
            <v>Libreta borrador oficio</v>
          </cell>
          <cell r="B33" t="str">
            <v>1.52.1</v>
          </cell>
          <cell r="C33" t="str">
            <v>Suministros De Oficina</v>
          </cell>
        </row>
        <row r="34">
          <cell r="A34" t="str">
            <v>Cartulina tamaño carta</v>
          </cell>
          <cell r="B34" t="str">
            <v>1.52.1</v>
          </cell>
          <cell r="C34" t="str">
            <v>Suministros De Oficina</v>
          </cell>
        </row>
        <row r="35">
          <cell r="A35" t="str">
            <v>Minas para portaminas  0.5 EST. X 12</v>
          </cell>
          <cell r="B35" t="str">
            <v>1.52.1</v>
          </cell>
          <cell r="C35" t="str">
            <v>Suministros De Oficina</v>
          </cell>
        </row>
        <row r="36">
          <cell r="A36" t="str">
            <v>Papel contac x 20 metros</v>
          </cell>
          <cell r="B36" t="str">
            <v>1.52.1</v>
          </cell>
          <cell r="C36" t="str">
            <v>Suministros De Oficina</v>
          </cell>
        </row>
        <row r="37">
          <cell r="A37" t="str">
            <v>Papel periódico 70 x 100</v>
          </cell>
          <cell r="B37" t="str">
            <v>1.52.1</v>
          </cell>
          <cell r="C37" t="str">
            <v>Suministros De Oficina</v>
          </cell>
        </row>
        <row r="38">
          <cell r="A38" t="str">
            <v>Papel térmico fax</v>
          </cell>
          <cell r="B38" t="str">
            <v>1.52.1</v>
          </cell>
          <cell r="C38" t="str">
            <v>Suministros De Oficina</v>
          </cell>
        </row>
        <row r="39">
          <cell r="A39" t="str">
            <v>Pegante colbón 245 gramos</v>
          </cell>
          <cell r="B39" t="str">
            <v>1.52.1</v>
          </cell>
          <cell r="C39" t="str">
            <v>Suministros De Oficina</v>
          </cell>
        </row>
        <row r="40">
          <cell r="A40" t="str">
            <v>Libreta borrador oficio</v>
          </cell>
          <cell r="B40" t="str">
            <v>1.52.1</v>
          </cell>
          <cell r="C40" t="str">
            <v>Suministros De Oficina</v>
          </cell>
        </row>
        <row r="41">
          <cell r="A41" t="str">
            <v>Refuerzos autoadhesivos engomados X 100</v>
          </cell>
          <cell r="B41" t="str">
            <v>1.52.1</v>
          </cell>
          <cell r="C41" t="str">
            <v>Suministros De Oficina</v>
          </cell>
        </row>
        <row r="42">
          <cell r="A42" t="str">
            <v>Regla plastica 30 cm.</v>
          </cell>
          <cell r="B42" t="str">
            <v>1.52.1</v>
          </cell>
          <cell r="C42" t="str">
            <v>Suministros De Oficina</v>
          </cell>
        </row>
        <row r="43">
          <cell r="A43" t="str">
            <v>Resaltadores</v>
          </cell>
          <cell r="B43" t="str">
            <v>1.52.1</v>
          </cell>
          <cell r="C43" t="str">
            <v>Suministros De Oficina</v>
          </cell>
        </row>
        <row r="44">
          <cell r="A44" t="str">
            <v>Sobres bond blanco oficio</v>
          </cell>
          <cell r="B44" t="str">
            <v>1.52.1</v>
          </cell>
          <cell r="C44" t="str">
            <v>Suministros De Oficina</v>
          </cell>
        </row>
        <row r="45">
          <cell r="A45" t="str">
            <v>Esfero  negro</v>
          </cell>
          <cell r="B45" t="str">
            <v>1.52.1</v>
          </cell>
          <cell r="C45" t="str">
            <v>Suministros De Oficina</v>
          </cell>
        </row>
        <row r="46">
          <cell r="A46" t="str">
            <v>Sobres de manila extraoficio</v>
          </cell>
          <cell r="B46" t="str">
            <v>1.52.1</v>
          </cell>
          <cell r="C46" t="str">
            <v>Suministros De Oficina</v>
          </cell>
        </row>
        <row r="47">
          <cell r="A47" t="str">
            <v>Sobres de manila gigante</v>
          </cell>
          <cell r="B47" t="str">
            <v>1.52.1</v>
          </cell>
          <cell r="C47" t="str">
            <v>Suministros De Oficina</v>
          </cell>
        </row>
        <row r="48">
          <cell r="A48" t="str">
            <v>Sobres de manila oficio</v>
          </cell>
          <cell r="B48" t="str">
            <v>1.52.1</v>
          </cell>
          <cell r="C48" t="str">
            <v>Suministros De Oficina</v>
          </cell>
        </row>
        <row r="49">
          <cell r="A49" t="str">
            <v>Stiker adhesivo a 1 columna</v>
          </cell>
          <cell r="B49" t="str">
            <v>1.52.1</v>
          </cell>
          <cell r="C49" t="str">
            <v>Suministros De Oficina</v>
          </cell>
        </row>
        <row r="50">
          <cell r="A50" t="str">
            <v>Tinta para Protector de Cheques marca UCHIDA color rojo</v>
          </cell>
          <cell r="B50" t="str">
            <v>1.52.1</v>
          </cell>
          <cell r="C50" t="str">
            <v>Suministros De Oficina</v>
          </cell>
        </row>
        <row r="51">
          <cell r="A51" t="str">
            <v>Toner BC-02</v>
          </cell>
          <cell r="B51" t="str">
            <v>1.52.1</v>
          </cell>
          <cell r="C51" t="str">
            <v>Suministros De Oficina</v>
          </cell>
        </row>
        <row r="52">
          <cell r="A52" t="str">
            <v>Toner BC-20 Faxphone modelo CFXB 3801F</v>
          </cell>
          <cell r="B52" t="str">
            <v>1.52.1</v>
          </cell>
          <cell r="C52" t="str">
            <v>Suministros De Oficina</v>
          </cell>
        </row>
        <row r="53">
          <cell r="A53" t="str">
            <v>Toner Canon BJI-642  (BJ-330) Negro</v>
          </cell>
          <cell r="B53" t="str">
            <v>1.52.1</v>
          </cell>
          <cell r="C53" t="str">
            <v>Suministros De Oficina</v>
          </cell>
        </row>
        <row r="54">
          <cell r="A54" t="str">
            <v>Toner HP 92275A Laser Jet II plus</v>
          </cell>
          <cell r="B54" t="str">
            <v>1.52.1</v>
          </cell>
          <cell r="C54" t="str">
            <v>Suministros De Oficina</v>
          </cell>
        </row>
        <row r="55">
          <cell r="A55" t="str">
            <v>Toner Laser Writer 16/600 macintoch</v>
          </cell>
          <cell r="B55" t="str">
            <v>1.52.1</v>
          </cell>
          <cell r="C55" t="str">
            <v>Suministros De Oficina</v>
          </cell>
        </row>
        <row r="56">
          <cell r="A56" t="str">
            <v>Toner para fax Canon BX-3</v>
          </cell>
          <cell r="B56" t="str">
            <v>1.52.1</v>
          </cell>
          <cell r="C56" t="str">
            <v>Suministros De Oficina</v>
          </cell>
        </row>
        <row r="57">
          <cell r="A57" t="str">
            <v>Toner para impresora HP Laser Jet 6P C-3903A</v>
          </cell>
          <cell r="B57" t="str">
            <v>1.52.1</v>
          </cell>
          <cell r="C57" t="str">
            <v>Suministros De Oficina</v>
          </cell>
        </row>
        <row r="58">
          <cell r="A58" t="str">
            <v>Transparecias  marca Epson</v>
          </cell>
          <cell r="B58" t="str">
            <v>1.52.1</v>
          </cell>
          <cell r="C58" t="str">
            <v>Suministros De Oficina</v>
          </cell>
        </row>
        <row r="59">
          <cell r="A59" t="str">
            <v xml:space="preserve">Cosedora </v>
          </cell>
          <cell r="B59" t="str">
            <v>1.52.2</v>
          </cell>
          <cell r="C59" t="str">
            <v>Elementos Y Accesorios De Oficina</v>
          </cell>
        </row>
        <row r="60">
          <cell r="A60" t="str">
            <v>Folder para legajar 3 argollas 1 pulg.</v>
          </cell>
          <cell r="B60" t="str">
            <v>1.52.1</v>
          </cell>
          <cell r="C60" t="str">
            <v>Suministros De Oficina</v>
          </cell>
        </row>
        <row r="61">
          <cell r="A61" t="str">
            <v>Ganchos para cosedora standar</v>
          </cell>
          <cell r="B61" t="str">
            <v>1.52.1</v>
          </cell>
          <cell r="C61" t="str">
            <v>Suministros De Oficina</v>
          </cell>
        </row>
        <row r="62">
          <cell r="A62" t="str">
            <v xml:space="preserve">Pasta Normadata 10 ALP </v>
          </cell>
          <cell r="B62" t="str">
            <v>1.52.1</v>
          </cell>
          <cell r="C62" t="str">
            <v>Suministros De Oficina</v>
          </cell>
        </row>
        <row r="63">
          <cell r="A63" t="str">
            <v>Pasta Normadata 14 AP azul</v>
          </cell>
          <cell r="B63" t="str">
            <v>1.52.1</v>
          </cell>
          <cell r="C63" t="str">
            <v>Suministros De Oficina</v>
          </cell>
        </row>
        <row r="64">
          <cell r="A64" t="str">
            <v>Perforadora</v>
          </cell>
          <cell r="B64" t="str">
            <v>1.52.2</v>
          </cell>
          <cell r="C64" t="str">
            <v>Elementos Y Accesorios De Oficina</v>
          </cell>
        </row>
        <row r="65">
          <cell r="A65" t="str">
            <v>Sacaganchos</v>
          </cell>
          <cell r="B65" t="str">
            <v>1.52.2</v>
          </cell>
          <cell r="C65" t="str">
            <v>Elementos Y Accesorios De Oficina</v>
          </cell>
        </row>
        <row r="66">
          <cell r="A66" t="str">
            <v>Bayetilla Roja</v>
          </cell>
          <cell r="B66" t="str">
            <v>1.56.2</v>
          </cell>
          <cell r="C66" t="str">
            <v>Escobas, Cepillos, Trapeadores Y Esponja</v>
          </cell>
        </row>
        <row r="67">
          <cell r="A67" t="str">
            <v>Alcohol isopropílico</v>
          </cell>
          <cell r="B67" t="str">
            <v>1.56.2</v>
          </cell>
          <cell r="C67" t="str">
            <v>Escobas, Cepillos, Trapeadores Y Esponja</v>
          </cell>
        </row>
        <row r="68">
          <cell r="A68" t="str">
            <v>Escobas de nylon</v>
          </cell>
          <cell r="B68" t="str">
            <v>1.56.2</v>
          </cell>
          <cell r="C68" t="str">
            <v>Escobas, Cepillos, Trapeadores Y Esponja</v>
          </cell>
        </row>
        <row r="69">
          <cell r="A69" t="str">
            <v>Esponja sintética sabra</v>
          </cell>
          <cell r="B69" t="str">
            <v>1.56.2</v>
          </cell>
          <cell r="C69" t="str">
            <v>Escobas, Cepillos, Trapeadores Y Esponja</v>
          </cell>
        </row>
        <row r="70">
          <cell r="A70" t="str">
            <v>Guantes de caucho calibre 25 Duralón</v>
          </cell>
          <cell r="B70" t="str">
            <v>1.56.2</v>
          </cell>
          <cell r="C70" t="str">
            <v>Escobas, Cepillos, Trapeadores Y Esponja</v>
          </cell>
        </row>
        <row r="71">
          <cell r="A71" t="str">
            <v xml:space="preserve">Limpiones en tela toalla </v>
          </cell>
          <cell r="B71" t="str">
            <v>1.56.2</v>
          </cell>
          <cell r="C71" t="str">
            <v>Escobas, Cepillos, Trapeadores Y Esponja</v>
          </cell>
        </row>
        <row r="72">
          <cell r="A72" t="str">
            <v>Mechas para trapero</v>
          </cell>
          <cell r="B72" t="str">
            <v>1.56.2</v>
          </cell>
          <cell r="C72" t="str">
            <v>Escobas, Cepillos, Trapeadores Y Esponja</v>
          </cell>
        </row>
        <row r="73">
          <cell r="A73" t="str">
            <v>Cresopinol</v>
          </cell>
          <cell r="B73" t="str">
            <v>1.56.3</v>
          </cell>
          <cell r="C73" t="str">
            <v>Compuestos Preparados Para Limpieza Y Pu</v>
          </cell>
        </row>
        <row r="74">
          <cell r="A74" t="str">
            <v>Detergente en polvo x 1000 gramos</v>
          </cell>
          <cell r="B74" t="str">
            <v>1.56.3</v>
          </cell>
          <cell r="C74" t="str">
            <v>Compuestos Preparados Para Limpieza Y Pu</v>
          </cell>
        </row>
        <row r="75">
          <cell r="A75" t="str">
            <v>Jabón lavaplatos</v>
          </cell>
          <cell r="B75" t="str">
            <v>1.56.3</v>
          </cell>
          <cell r="C75" t="str">
            <v>Compuestos Preparados Para Limpieza Y Pu</v>
          </cell>
        </row>
        <row r="76">
          <cell r="A76" t="str">
            <v>Jabón líquido para manos X GALÓN</v>
          </cell>
          <cell r="B76" t="str">
            <v>1.56.3</v>
          </cell>
          <cell r="C76" t="str">
            <v>Compuestos Preparados Para Limpieza Y Pu</v>
          </cell>
        </row>
        <row r="77">
          <cell r="A77" t="str">
            <v>Lustramuebles  X 500 cc poliflor</v>
          </cell>
          <cell r="B77" t="str">
            <v>1.56.3</v>
          </cell>
          <cell r="C77" t="str">
            <v>Compuestos Preparados Para Limpieza Y Pu</v>
          </cell>
        </row>
        <row r="78">
          <cell r="A78" t="str">
            <v xml:space="preserve">Bolsas para la basura </v>
          </cell>
          <cell r="B78" t="str">
            <v>1.52.1</v>
          </cell>
          <cell r="C78" t="str">
            <v>Suministros De Oficina</v>
          </cell>
        </row>
        <row r="79">
          <cell r="A79" t="str">
            <v>OVEROLES DRIL</v>
          </cell>
          <cell r="B79" t="str">
            <v>1.60.1</v>
          </cell>
          <cell r="C79" t="str">
            <v>Ropa de uso exterior para hombres.</v>
          </cell>
        </row>
        <row r="80">
          <cell r="A80" t="str">
            <v>BLUSAS DE DRIL</v>
          </cell>
          <cell r="B80" t="str">
            <v>1.60.1</v>
          </cell>
          <cell r="C80" t="str">
            <v>Ropa de uso exterior para hombres.</v>
          </cell>
        </row>
        <row r="81">
          <cell r="A81" t="str">
            <v xml:space="preserve">Gafas Protectoras </v>
          </cell>
          <cell r="B81" t="str">
            <v>1.60.15</v>
          </cell>
          <cell r="C81" t="str">
            <v>Ropa ligera especializada y accesorios.</v>
          </cell>
        </row>
        <row r="82">
          <cell r="A82" t="str">
            <v>Papel higiénico</v>
          </cell>
          <cell r="B82" t="str">
            <v>1.61.4</v>
          </cell>
          <cell r="C82" t="str">
            <v>Productos de papel para tocador.</v>
          </cell>
        </row>
        <row r="83">
          <cell r="A83" t="str">
            <v xml:space="preserve">Toalla manos para dispensador </v>
          </cell>
          <cell r="B83" t="str">
            <v>1.61.4</v>
          </cell>
          <cell r="C83" t="str">
            <v>Productos de papel para tocador.</v>
          </cell>
        </row>
        <row r="84">
          <cell r="A84" t="str">
            <v>Cinta para impresora Epson LQ-1070 / 1170</v>
          </cell>
          <cell r="B84" t="str">
            <v>1.52.1</v>
          </cell>
          <cell r="C84" t="str">
            <v>Suministros De Oficina</v>
          </cell>
        </row>
        <row r="85">
          <cell r="A85" t="str">
            <v>Cinta para impresora Epson LQ- 2170 / 2070</v>
          </cell>
          <cell r="B85" t="str">
            <v>1.52.1</v>
          </cell>
          <cell r="C85" t="str">
            <v>Suministros De Oficina</v>
          </cell>
        </row>
        <row r="86">
          <cell r="A86" t="str">
            <v>Papel bond 75 grs. carta</v>
          </cell>
          <cell r="B86" t="str">
            <v>1.52.1</v>
          </cell>
          <cell r="C86" t="str">
            <v>Suministros De Oficina</v>
          </cell>
        </row>
        <row r="87">
          <cell r="A87" t="str">
            <v>Papel bond 75 grs. oficio</v>
          </cell>
          <cell r="B87" t="str">
            <v>1.52.1</v>
          </cell>
          <cell r="C87" t="str">
            <v>Suministros De Oficina</v>
          </cell>
        </row>
        <row r="88">
          <cell r="A88" t="str">
            <v>Diskette 3.5 HD 1.44 Mb (CAJA X 10 )</v>
          </cell>
          <cell r="B88" t="str">
            <v>1.52.1</v>
          </cell>
          <cell r="C88" t="str">
            <v>Suministros De Oficina</v>
          </cell>
        </row>
        <row r="89">
          <cell r="A89" t="str">
            <v>Mezclador para tinto paquete x 1000 unid.</v>
          </cell>
          <cell r="B89" t="str">
            <v>1.50.5</v>
          </cell>
          <cell r="C89" t="str">
            <v>Articulos para la mesa.</v>
          </cell>
        </row>
        <row r="90">
          <cell r="A90" t="str">
            <v>Toner para cartridge C4092A -HP. 1100A</v>
          </cell>
          <cell r="B90" t="str">
            <v>1.52.1</v>
          </cell>
          <cell r="C90" t="str">
            <v>Suministros De Oficina</v>
          </cell>
        </row>
        <row r="91">
          <cell r="A91" t="str">
            <v>Toner HP ref 51645a 720 C</v>
          </cell>
          <cell r="B91" t="str">
            <v>1.52.1</v>
          </cell>
          <cell r="C91" t="str">
            <v>Suministros De Oficina</v>
          </cell>
        </row>
        <row r="92">
          <cell r="A92" t="str">
            <v>Papel F.C. 9 1/2 * 11, 2 partes blanco</v>
          </cell>
          <cell r="B92" t="str">
            <v>1.52.3</v>
          </cell>
          <cell r="C92" t="str">
            <v>Formas Y Sobres</v>
          </cell>
        </row>
        <row r="93">
          <cell r="A93" t="str">
            <v>Café</v>
          </cell>
          <cell r="B93" t="str">
            <v>1.64.11</v>
          </cell>
          <cell r="C93" t="str">
            <v>Cafe, te, chocolate y aromatica</v>
          </cell>
        </row>
        <row r="94">
          <cell r="A94" t="str">
            <v>Azúcar (caja x 560 cubos)</v>
          </cell>
          <cell r="B94" t="str">
            <v>1.64.5</v>
          </cell>
          <cell r="C94" t="str">
            <v>Azucar, confiteria y nueces.</v>
          </cell>
        </row>
        <row r="95">
          <cell r="A95" t="str">
            <v>Telefax</v>
          </cell>
          <cell r="B95" t="str">
            <v>1.52.2</v>
          </cell>
          <cell r="C95" t="str">
            <v>Elementos Y Accesorios De Oficina</v>
          </cell>
        </row>
        <row r="96">
          <cell r="A96" t="str">
            <v>Remachadora con remaches diversos tamaños</v>
          </cell>
          <cell r="B96" t="str">
            <v>1.14.29</v>
          </cell>
          <cell r="C96" t="str">
            <v>Maquinas remachadoras.</v>
          </cell>
        </row>
        <row r="97">
          <cell r="A97" t="str">
            <v>Kit destornilladores diferentes longitudes y calibres</v>
          </cell>
          <cell r="B97" t="str">
            <v>1.30.1</v>
          </cell>
          <cell r="C97" t="str">
            <v>Herramientas manuales afiladas y sin fuerza motriz.</v>
          </cell>
        </row>
        <row r="98">
          <cell r="A98" t="str">
            <v>Taladro percutor Bosch</v>
          </cell>
          <cell r="B98" t="str">
            <v>1.30.3</v>
          </cell>
          <cell r="C98" t="str">
            <v>Herramientas manuales y con fuerza motriz.</v>
          </cell>
        </row>
        <row r="99">
          <cell r="A99" t="str">
            <v>Kit herramienta vehicular</v>
          </cell>
          <cell r="B99" t="str">
            <v>1.30.6</v>
          </cell>
          <cell r="C99" t="str">
            <v>Cajas de herramientas y ferreteria</v>
          </cell>
        </row>
        <row r="100">
          <cell r="A100" t="str">
            <v>Pilas para camara fotográfica  Ref. Lithium 3V</v>
          </cell>
          <cell r="B100" t="str">
            <v>1.39.9</v>
          </cell>
          <cell r="C100" t="str">
            <v>Baterias o pilas</v>
          </cell>
        </row>
        <row r="101">
          <cell r="A101" t="str">
            <v>Disco Duro de 20 Gb</v>
          </cell>
          <cell r="B101" t="str">
            <v>1.47.3</v>
          </cell>
          <cell r="C101" t="str">
            <v>Hardware</v>
          </cell>
        </row>
        <row r="102">
          <cell r="A102" t="str">
            <v>Impresora para Sticker</v>
          </cell>
          <cell r="B102" t="str">
            <v>1.47.3</v>
          </cell>
          <cell r="C102" t="str">
            <v>Hardware</v>
          </cell>
        </row>
        <row r="103">
          <cell r="A103" t="str">
            <v>Teclado para computador</v>
          </cell>
          <cell r="B103" t="str">
            <v>1.47.2</v>
          </cell>
          <cell r="C103" t="str">
            <v>Periferico</v>
          </cell>
        </row>
        <row r="104">
          <cell r="A104" t="str">
            <v>Disco Optico marca Sony de 640 MB</v>
          </cell>
          <cell r="B104" t="str">
            <v>1.47.2</v>
          </cell>
          <cell r="C104" t="str">
            <v>Periferico</v>
          </cell>
        </row>
        <row r="105">
          <cell r="A105" t="str">
            <v>Cajas de cartón para archivo Ref. L-200</v>
          </cell>
          <cell r="B105" t="str">
            <v>1.52.1</v>
          </cell>
          <cell r="C105" t="str">
            <v>Suministros De Oficina</v>
          </cell>
        </row>
        <row r="106">
          <cell r="A106" t="str">
            <v>Toner Epson Stylus 3000 Ref: S020122</v>
          </cell>
          <cell r="B106" t="str">
            <v>1.52.1</v>
          </cell>
          <cell r="C106" t="str">
            <v>Suministros De Oficina</v>
          </cell>
        </row>
        <row r="107">
          <cell r="A107" t="str">
            <v>Toner Epson Stylus 3000 Ref: S020126</v>
          </cell>
          <cell r="B107" t="str">
            <v>1.52.1</v>
          </cell>
          <cell r="C107" t="str">
            <v>Suministros De Oficina</v>
          </cell>
        </row>
        <row r="108">
          <cell r="A108" t="str">
            <v>Toner Epson Stylus 3000 Ref: S020130</v>
          </cell>
          <cell r="B108" t="str">
            <v>1.52.1</v>
          </cell>
          <cell r="C108" t="str">
            <v>Suministros De Oficina</v>
          </cell>
        </row>
        <row r="109">
          <cell r="A109" t="str">
            <v>Toner Epson Stylus 3000 Ref: S020118</v>
          </cell>
          <cell r="B109" t="str">
            <v>1.52.1</v>
          </cell>
          <cell r="C109" t="str">
            <v>Suministros De Oficina</v>
          </cell>
        </row>
        <row r="110">
          <cell r="A110" t="str">
            <v>Toner para impresora Lexmar E-310</v>
          </cell>
          <cell r="B110" t="str">
            <v>1.52.1</v>
          </cell>
          <cell r="C110" t="str">
            <v>Suministros De Oficina</v>
          </cell>
        </row>
        <row r="111">
          <cell r="A111" t="str">
            <v>Cosedora Semindustrial</v>
          </cell>
          <cell r="B111" t="str">
            <v>1.52.2</v>
          </cell>
          <cell r="C111" t="str">
            <v>Elementos Y Accesorios De Oficina</v>
          </cell>
        </row>
        <row r="112">
          <cell r="A112" t="str">
            <v>Cosedora Semindustrial</v>
          </cell>
          <cell r="B112" t="str">
            <v>1.52.2</v>
          </cell>
          <cell r="C112" t="str">
            <v>Elementos Y Accesorios De Oficina</v>
          </cell>
        </row>
        <row r="113">
          <cell r="A113" t="str">
            <v>Filtros ozono</v>
          </cell>
          <cell r="B113" t="str">
            <v>1.26.1</v>
          </cell>
          <cell r="C113" t="str">
            <v>Equipo purificador de agua</v>
          </cell>
        </row>
        <row r="114">
          <cell r="A114" t="str">
            <v>Bombilla de 26 w doble twin - Halógena de 4 pines</v>
          </cell>
          <cell r="B114" t="str">
            <v>1.40.1</v>
          </cell>
          <cell r="C114" t="str">
            <v>Dispositivos de iluminacion electrica para interiores y exteriores</v>
          </cell>
        </row>
        <row r="115">
          <cell r="A115" t="str">
            <v>Bombilla de 60 x 120 voltios</v>
          </cell>
          <cell r="B115" t="str">
            <v>1.40.1</v>
          </cell>
          <cell r="C115" t="str">
            <v>Dispositivos de iluminacion electrica para interiores y exteriores</v>
          </cell>
        </row>
        <row r="116">
          <cell r="A116" t="str">
            <v>Bombilla dicróica 12 V x 50 W sin campana, ref. G6.35</v>
          </cell>
          <cell r="B116" t="str">
            <v>1.40.1</v>
          </cell>
          <cell r="C116" t="str">
            <v>Dispositivos de iluminacion electrica para interiores y exteriores</v>
          </cell>
        </row>
        <row r="117">
          <cell r="A117" t="str">
            <v>Bombilla halógena 12 x 50 EXN Realite</v>
          </cell>
          <cell r="B117" t="str">
            <v>1.40.1</v>
          </cell>
          <cell r="C117" t="str">
            <v>Dispositivos de iluminacion electrica para interiores y exteriores</v>
          </cell>
        </row>
        <row r="118">
          <cell r="A118" t="str">
            <v>Bombilla PLC 26w 2 pines Halógena doble twin 624d-3</v>
          </cell>
          <cell r="B118" t="str">
            <v>1.40.1</v>
          </cell>
          <cell r="C118" t="str">
            <v>Dispositivos de iluminacion electrica para interiores y exteriores</v>
          </cell>
        </row>
        <row r="119">
          <cell r="A119" t="str">
            <v>Bombilla VLI 70 w, marca Venture</v>
          </cell>
          <cell r="B119" t="str">
            <v>1.40.1</v>
          </cell>
          <cell r="C119" t="str">
            <v>Dispositivos de iluminacion electrica para interiores y exteriores</v>
          </cell>
        </row>
        <row r="120">
          <cell r="A120" t="str">
            <v>Bombillo de 70 w sodio sin arrancador E-27</v>
          </cell>
          <cell r="B120" t="str">
            <v>1.40.1</v>
          </cell>
          <cell r="C120" t="str">
            <v>Dispositivos de iluminacion electrica para interiores y exteriores</v>
          </cell>
        </row>
        <row r="121">
          <cell r="A121" t="str">
            <v>Bombillo mercurio de 250 w.</v>
          </cell>
          <cell r="B121" t="str">
            <v>1.40.1</v>
          </cell>
          <cell r="C121" t="str">
            <v>Dispositivos de iluminacion electrica para interiores y exteriores</v>
          </cell>
        </row>
        <row r="122">
          <cell r="A122" t="str">
            <v>Revelador 3135</v>
          </cell>
          <cell r="B122" t="str">
            <v>1.44.4</v>
          </cell>
          <cell r="C122" t="str">
            <v>Equipo fotografico para revelado y acabado.</v>
          </cell>
        </row>
        <row r="123">
          <cell r="A123" t="str">
            <v>Revelador negro Ref. CD-55 para fotocopiadora 2751</v>
          </cell>
          <cell r="B123" t="str">
            <v>1.44.4</v>
          </cell>
          <cell r="C123" t="str">
            <v>Equipo fotografico para revelado y acabado.</v>
          </cell>
        </row>
        <row r="124">
          <cell r="A124" t="str">
            <v>Cinta Impresora Unisys LP-800</v>
          </cell>
          <cell r="B124" t="str">
            <v>1.52.1</v>
          </cell>
          <cell r="C124" t="str">
            <v>Suministros De Oficina</v>
          </cell>
        </row>
        <row r="125">
          <cell r="A125" t="str">
            <v>ZIP marca IOMEGA de 250 MB</v>
          </cell>
          <cell r="B125" t="str">
            <v>1.47.2</v>
          </cell>
          <cell r="C125" t="str">
            <v>Periferico</v>
          </cell>
        </row>
        <row r="126">
          <cell r="A126" t="str">
            <v>Pliegos de papel canson en colores surtidos</v>
          </cell>
          <cell r="B126" t="str">
            <v>1.52.1</v>
          </cell>
          <cell r="C126" t="str">
            <v>Suministros De Oficina</v>
          </cell>
        </row>
        <row r="127">
          <cell r="A127" t="str">
            <v>Toner UDS 15</v>
          </cell>
          <cell r="B127" t="str">
            <v>1.52.1</v>
          </cell>
          <cell r="C127" t="str">
            <v>Suministros De Oficina</v>
          </cell>
        </row>
        <row r="128">
          <cell r="A128" t="str">
            <v xml:space="preserve">Multivoltiamperimetro digital </v>
          </cell>
          <cell r="B128" t="str">
            <v>1.31.3</v>
          </cell>
          <cell r="C128" t="str">
            <v>Grupos y paquetes de herramientas de medicion</v>
          </cell>
        </row>
        <row r="129">
          <cell r="A129" t="str">
            <v>Escalera de extension</v>
          </cell>
          <cell r="B129" t="str">
            <v>1.30.2</v>
          </cell>
          <cell r="C129" t="str">
            <v>Herramientas manuales, sin filo y sin fuerza motriz</v>
          </cell>
        </row>
        <row r="130">
          <cell r="A130" t="str">
            <v xml:space="preserve">Multivoltiamperimetro digital </v>
          </cell>
          <cell r="B130" t="str">
            <v>1.31.3</v>
          </cell>
          <cell r="C130" t="str">
            <v>Grupos y paquetes de herramientas de medicion</v>
          </cell>
        </row>
        <row r="131">
          <cell r="A131" t="str">
            <v xml:space="preserve">Multivoltiamperimetro digital </v>
          </cell>
          <cell r="B131" t="str">
            <v>1.31.3</v>
          </cell>
          <cell r="C131" t="str">
            <v>Grupos y paquetes de herramientas de medicion</v>
          </cell>
        </row>
        <row r="132">
          <cell r="A132" t="str">
            <v>Toner para fotocopiadora CANON NP-6012</v>
          </cell>
          <cell r="B132" t="str">
            <v>1.52.1</v>
          </cell>
          <cell r="C132" t="str">
            <v>Suministros De Oficina</v>
          </cell>
        </row>
        <row r="133">
          <cell r="A133" t="str">
            <v>Mouse Apple Ref: PROMOUSE</v>
          </cell>
          <cell r="B133" t="str">
            <v>1.47.2</v>
          </cell>
          <cell r="C133" t="str">
            <v>Periferico</v>
          </cell>
        </row>
        <row r="134">
          <cell r="A134" t="str">
            <v>Papel marca Epson Glossy</v>
          </cell>
          <cell r="B134" t="str">
            <v>1.52.1</v>
          </cell>
          <cell r="C134" t="str">
            <v>Suministros De Oficina</v>
          </cell>
        </row>
        <row r="135">
          <cell r="A135" t="str">
            <v>Papel marca Epson Ref. S04106</v>
          </cell>
          <cell r="B135" t="str">
            <v>1.52.1</v>
          </cell>
          <cell r="C135" t="str">
            <v>Suministros De Oficina</v>
          </cell>
        </row>
        <row r="136">
          <cell r="A136" t="str">
            <v>Papel marca Epson Ref. S041062</v>
          </cell>
          <cell r="B136" t="str">
            <v>1.52.1</v>
          </cell>
          <cell r="C136" t="str">
            <v>Suministros De Oficina</v>
          </cell>
        </row>
        <row r="137">
          <cell r="A137" t="str">
            <v>Papel marca Epson Referencia A2 SO41079</v>
          </cell>
          <cell r="B137" t="str">
            <v>1.52.1</v>
          </cell>
          <cell r="C137" t="str">
            <v>Suministros De Oficina</v>
          </cell>
        </row>
        <row r="138">
          <cell r="A138" t="str">
            <v>Toner HP KIT HPC 3964A color laser 5M</v>
          </cell>
          <cell r="B138" t="str">
            <v>1.52.1</v>
          </cell>
          <cell r="C138" t="str">
            <v>Suministros De Oficina</v>
          </cell>
        </row>
        <row r="139">
          <cell r="A139" t="str">
            <v>Mouse</v>
          </cell>
          <cell r="B139" t="str">
            <v>1.47.2</v>
          </cell>
          <cell r="C139" t="str">
            <v>Periferico</v>
          </cell>
        </row>
        <row r="140">
          <cell r="A140" t="str">
            <v>Toner HP ref 51641a 720 C COLOR</v>
          </cell>
          <cell r="B140" t="str">
            <v>1.52.1</v>
          </cell>
          <cell r="C140" t="str">
            <v>Suministros De Oficina</v>
          </cell>
        </row>
        <row r="141">
          <cell r="A141" t="str">
            <v>Toner HP ref: C3102A</v>
          </cell>
          <cell r="B141" t="str">
            <v>1.52.1</v>
          </cell>
          <cell r="C141" t="str">
            <v>Suministros De Oficina</v>
          </cell>
        </row>
        <row r="142">
          <cell r="A142" t="str">
            <v>Toner HP ref: C3103A</v>
          </cell>
          <cell r="B142" t="str">
            <v>1.52.1</v>
          </cell>
          <cell r="C142" t="str">
            <v>Suministros De Oficina</v>
          </cell>
        </row>
        <row r="143">
          <cell r="A143" t="str">
            <v>Toner HP ref: C3104A</v>
          </cell>
          <cell r="B143" t="str">
            <v>1.52.1</v>
          </cell>
          <cell r="C143" t="str">
            <v>Suministros De Oficina</v>
          </cell>
        </row>
        <row r="144">
          <cell r="A144" t="str">
            <v>Toner HP ref: C3105A</v>
          </cell>
          <cell r="B144" t="str">
            <v>1.52.1</v>
          </cell>
          <cell r="C144" t="str">
            <v>Suministros De Oficina</v>
          </cell>
        </row>
        <row r="145">
          <cell r="A145" t="str">
            <v>Chinches X 50 unidades</v>
          </cell>
          <cell r="B145" t="str">
            <v>1.52.1</v>
          </cell>
          <cell r="C145" t="str">
            <v>Suministros De Oficina</v>
          </cell>
        </row>
        <row r="146">
          <cell r="A146" t="str">
            <v>Blanqueador de 20 litros</v>
          </cell>
          <cell r="B146" t="str">
            <v>1.56.3</v>
          </cell>
          <cell r="C146" t="str">
            <v>Compuestos Preparados Para Limpieza Y Pu</v>
          </cell>
        </row>
        <row r="147">
          <cell r="A147" t="str">
            <v>DOTACION</v>
          </cell>
          <cell r="B147" t="str">
            <v>1.60.1</v>
          </cell>
          <cell r="C147" t="str">
            <v>Ropa de uso exterior para hombres.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ORIGINAL (2)"/>
      <sheetName val="ORIGINAL (3)"/>
      <sheetName val="Hoja2"/>
      <sheetName val="Hoja3"/>
    </sheetNames>
    <sheetDataSet>
      <sheetData sheetId="0"/>
      <sheetData sheetId="1"/>
      <sheetData sheetId="2"/>
      <sheetData sheetId="3">
        <row r="1">
          <cell r="A1">
            <v>3968.36</v>
          </cell>
          <cell r="B1" t="str">
            <v>Alcohol antiséptico</v>
          </cell>
          <cell r="C1" t="str">
            <v>BOTELLA</v>
          </cell>
        </row>
        <row r="2">
          <cell r="A2">
            <v>7656</v>
          </cell>
          <cell r="B2" t="str">
            <v>Alcohol isopropílico</v>
          </cell>
          <cell r="C2" t="str">
            <v>BOTELLA</v>
          </cell>
        </row>
        <row r="3">
          <cell r="A3">
            <v>98890</v>
          </cell>
          <cell r="B3" t="str">
            <v>Bayetilla Roja</v>
          </cell>
          <cell r="C3" t="str">
            <v>METRO</v>
          </cell>
        </row>
        <row r="4">
          <cell r="A4">
            <v>39556</v>
          </cell>
          <cell r="B4" t="str">
            <v>Blanqueador de 20 litros</v>
          </cell>
          <cell r="C4" t="str">
            <v>GARRAFA 20 Lt</v>
          </cell>
        </row>
        <row r="5">
          <cell r="A5">
            <v>331760</v>
          </cell>
          <cell r="B5" t="str">
            <v xml:space="preserve">Bolsas para la basura </v>
          </cell>
          <cell r="C5" t="str">
            <v>UNIDAD</v>
          </cell>
        </row>
        <row r="6">
          <cell r="A6">
            <v>7656</v>
          </cell>
          <cell r="B6" t="str">
            <v>Churruscos para baño</v>
          </cell>
          <cell r="C6" t="str">
            <v>UNIDAD</v>
          </cell>
        </row>
        <row r="7">
          <cell r="A7">
            <v>66511.5</v>
          </cell>
          <cell r="B7" t="str">
            <v>Cresopinol</v>
          </cell>
          <cell r="C7" t="str">
            <v>GALON</v>
          </cell>
        </row>
        <row r="8">
          <cell r="A8">
            <v>91106.4</v>
          </cell>
          <cell r="B8" t="str">
            <v>Detergente en polvo x 1000 gramos</v>
          </cell>
          <cell r="C8" t="str">
            <v>UNIDAD</v>
          </cell>
        </row>
        <row r="9">
          <cell r="A9">
            <v>6647.96</v>
          </cell>
          <cell r="B9" t="str">
            <v>Escobas de nylon</v>
          </cell>
          <cell r="C9" t="str">
            <v>UNIDAD</v>
          </cell>
        </row>
        <row r="10">
          <cell r="A10">
            <v>7145.6</v>
          </cell>
          <cell r="B10" t="str">
            <v>Esponja sintética sabra</v>
          </cell>
          <cell r="C10" t="str">
            <v>UNIDAD</v>
          </cell>
        </row>
        <row r="11">
          <cell r="A11">
            <v>6496</v>
          </cell>
          <cell r="B11" t="str">
            <v xml:space="preserve">Gafas Protectoras </v>
          </cell>
          <cell r="C11" t="str">
            <v>UNIDAD</v>
          </cell>
        </row>
        <row r="12">
          <cell r="A12">
            <v>21436.799999999999</v>
          </cell>
          <cell r="B12" t="str">
            <v>Guantes de caucho calibre 25 Duralón</v>
          </cell>
          <cell r="C12" t="str">
            <v>UNIDAD</v>
          </cell>
        </row>
        <row r="13">
          <cell r="A13">
            <v>20000</v>
          </cell>
          <cell r="B13" t="str">
            <v>Guantes de Seguridad Industrial</v>
          </cell>
          <cell r="C13" t="str">
            <v>UNIDAD</v>
          </cell>
        </row>
        <row r="14">
          <cell r="A14">
            <v>100485</v>
          </cell>
          <cell r="B14" t="str">
            <v>Jabón lavaplatos</v>
          </cell>
          <cell r="C14" t="str">
            <v>UNIDAD</v>
          </cell>
        </row>
        <row r="15">
          <cell r="A15">
            <v>220110</v>
          </cell>
          <cell r="B15" t="str">
            <v>Jabón líquido para manos X GALÓN</v>
          </cell>
          <cell r="C15" t="str">
            <v>GALON</v>
          </cell>
        </row>
        <row r="16">
          <cell r="A16">
            <v>36748.800000000003</v>
          </cell>
          <cell r="B16" t="str">
            <v xml:space="preserve">Limpiones en tela toalla </v>
          </cell>
          <cell r="C16" t="str">
            <v>UNIDAD</v>
          </cell>
        </row>
        <row r="17">
          <cell r="A17">
            <v>43868.88</v>
          </cell>
          <cell r="B17" t="str">
            <v>Lustramuebles  X 500 cc poliflor</v>
          </cell>
          <cell r="C17" t="str">
            <v>UNIDAD</v>
          </cell>
        </row>
        <row r="18">
          <cell r="A18">
            <v>34196.800000000003</v>
          </cell>
          <cell r="B18" t="str">
            <v>Mechas para trapero</v>
          </cell>
          <cell r="C18" t="str">
            <v>UNIDAD</v>
          </cell>
        </row>
        <row r="19">
          <cell r="A19">
            <v>3552384</v>
          </cell>
          <cell r="B19" t="str">
            <v>Papel higiénico</v>
          </cell>
          <cell r="C19" t="str">
            <v>ROLLO</v>
          </cell>
        </row>
        <row r="20">
          <cell r="A20">
            <v>251372</v>
          </cell>
          <cell r="B20" t="str">
            <v xml:space="preserve">Toalla manos para dispensador </v>
          </cell>
          <cell r="C20" t="str">
            <v>PAQUETE</v>
          </cell>
        </row>
        <row r="21">
          <cell r="A21">
            <v>4947996.0999999996</v>
          </cell>
        </row>
        <row r="23">
          <cell r="B23" t="str">
            <v xml:space="preserve">PRODUCTOS DE CAFETERIA     </v>
          </cell>
        </row>
        <row r="24">
          <cell r="A24">
            <v>1452000</v>
          </cell>
          <cell r="B24" t="str">
            <v>Azúcar (caja x 560 cubos)</v>
          </cell>
          <cell r="C24" t="str">
            <v>CAJA</v>
          </cell>
        </row>
        <row r="25">
          <cell r="A25">
            <v>5214000</v>
          </cell>
          <cell r="B25" t="str">
            <v>Café</v>
          </cell>
          <cell r="C25" t="str">
            <v>LIBRAS</v>
          </cell>
        </row>
        <row r="26">
          <cell r="A26">
            <v>673728</v>
          </cell>
          <cell r="B26" t="str">
            <v>Cajas de cartón para archivo Ref. L-200</v>
          </cell>
          <cell r="C26" t="str">
            <v>UNIDAD</v>
          </cell>
        </row>
        <row r="27">
          <cell r="A27">
            <v>22330</v>
          </cell>
          <cell r="B27" t="str">
            <v>Mezclador para tinto paquete x 1000 unid.</v>
          </cell>
          <cell r="C27" t="str">
            <v>PAQUETE</v>
          </cell>
        </row>
        <row r="28">
          <cell r="A28">
            <v>89320</v>
          </cell>
          <cell r="B28" t="str">
            <v>Vasos desechables 6 onzas</v>
          </cell>
          <cell r="C28" t="str">
            <v>UNIDAD</v>
          </cell>
        </row>
        <row r="29">
          <cell r="A29">
            <v>7451378</v>
          </cell>
        </row>
        <row r="31">
          <cell r="B31" t="str">
            <v>PAPELERIA, UTILES DE ESCRITORIO Y OFICINA</v>
          </cell>
        </row>
        <row r="32">
          <cell r="A32">
            <v>204542.8</v>
          </cell>
          <cell r="B32" t="str">
            <v>Acetatos para fotocopiadora e impr. laser</v>
          </cell>
          <cell r="C32" t="str">
            <v>UNIDAD</v>
          </cell>
        </row>
        <row r="33">
          <cell r="A33">
            <v>273064</v>
          </cell>
          <cell r="B33" t="str">
            <v>Adhesivos post-it</v>
          </cell>
          <cell r="C33" t="str">
            <v>TACO</v>
          </cell>
        </row>
        <row r="34">
          <cell r="A34">
            <v>15312</v>
          </cell>
          <cell r="B34" t="str">
            <v>Borrador de nata</v>
          </cell>
          <cell r="C34" t="str">
            <v>UNIDAD</v>
          </cell>
        </row>
        <row r="35">
          <cell r="A35">
            <v>5423</v>
          </cell>
          <cell r="B35" t="str">
            <v>Borrador para tablero acrílico</v>
          </cell>
          <cell r="C35" t="str">
            <v>UNIDAD</v>
          </cell>
        </row>
        <row r="36">
          <cell r="A36">
            <v>185020</v>
          </cell>
          <cell r="B36" t="str">
            <v xml:space="preserve">Cajas de CDWRITER marca Sony </v>
          </cell>
          <cell r="C36" t="str">
            <v>CAJA</v>
          </cell>
        </row>
        <row r="37">
          <cell r="A37">
            <v>574200</v>
          </cell>
          <cell r="B37" t="str">
            <v>Cartulina plastificada carta</v>
          </cell>
          <cell r="C37" t="str">
            <v>UNIDAD</v>
          </cell>
        </row>
        <row r="38">
          <cell r="A38">
            <v>459360</v>
          </cell>
          <cell r="B38" t="str">
            <v>Cartulina plastificada oficio</v>
          </cell>
          <cell r="C38" t="str">
            <v>UNIDAD</v>
          </cell>
        </row>
        <row r="39">
          <cell r="A39">
            <v>61248</v>
          </cell>
          <cell r="B39" t="str">
            <v>Cartulina tamaño carta</v>
          </cell>
          <cell r="C39" t="str">
            <v>UNIDAD</v>
          </cell>
        </row>
        <row r="40">
          <cell r="A40">
            <v>186296</v>
          </cell>
          <cell r="B40" t="str">
            <v>Cassete para video Hi8 filmadora P6-120MP NTSC 106m</v>
          </cell>
          <cell r="C40" t="str">
            <v>UNIDAD</v>
          </cell>
        </row>
        <row r="41">
          <cell r="A41">
            <v>1526989.2</v>
          </cell>
          <cell r="B41" t="str">
            <v>Cassette Betacam 30 minutos</v>
          </cell>
          <cell r="C41" t="str">
            <v>UNIDAD</v>
          </cell>
        </row>
        <row r="42">
          <cell r="A42">
            <v>2488200</v>
          </cell>
          <cell r="B42" t="str">
            <v>Cassette Betacam 60 minutos</v>
          </cell>
          <cell r="C42" t="str">
            <v>UNIDAD</v>
          </cell>
        </row>
        <row r="43">
          <cell r="A43">
            <v>125941.2</v>
          </cell>
          <cell r="B43" t="str">
            <v xml:space="preserve">Cassettes para VHS SONY T-120 </v>
          </cell>
          <cell r="C43" t="str">
            <v>UNIDAD</v>
          </cell>
        </row>
        <row r="44">
          <cell r="A44">
            <v>7528.4</v>
          </cell>
          <cell r="B44" t="str">
            <v>Chinches X 50 unidades</v>
          </cell>
          <cell r="C44" t="str">
            <v>CAJA</v>
          </cell>
        </row>
        <row r="45">
          <cell r="A45">
            <v>45680.800000000003</v>
          </cell>
          <cell r="B45" t="str">
            <v>Cinta de enmascarar angosta</v>
          </cell>
          <cell r="C45" t="str">
            <v>ROLLO</v>
          </cell>
        </row>
        <row r="46">
          <cell r="A46">
            <v>114666</v>
          </cell>
          <cell r="B46" t="str">
            <v>Cinta Impresora Unisys LP-800</v>
          </cell>
          <cell r="C46" t="str">
            <v>UNIDAD</v>
          </cell>
        </row>
        <row r="47">
          <cell r="A47">
            <v>347710</v>
          </cell>
          <cell r="B47" t="str">
            <v>Cinta mágica 3/4" X 36 YARDAS</v>
          </cell>
          <cell r="C47" t="str">
            <v>ROLLO</v>
          </cell>
        </row>
        <row r="48">
          <cell r="A48">
            <v>6873173.9999999991</v>
          </cell>
          <cell r="B48" t="str">
            <v>Cinta para Backup 4mm DAT de 125</v>
          </cell>
          <cell r="C48" t="str">
            <v>UNIDAD</v>
          </cell>
        </row>
        <row r="49">
          <cell r="A49">
            <v>22620000</v>
          </cell>
          <cell r="B49" t="str">
            <v>Cinta para impresora Epson LQ- 2170 / 2070</v>
          </cell>
          <cell r="C49" t="str">
            <v>UNIDAD</v>
          </cell>
        </row>
        <row r="50">
          <cell r="A50">
            <v>4350000</v>
          </cell>
          <cell r="B50" t="str">
            <v>Cinta para impresora Epson LQ-1070 / 1170</v>
          </cell>
          <cell r="C50" t="str">
            <v>UNIDAD</v>
          </cell>
        </row>
        <row r="51">
          <cell r="A51">
            <v>28072</v>
          </cell>
          <cell r="B51" t="str">
            <v>Cinta pegante para empaque</v>
          </cell>
          <cell r="C51" t="str">
            <v>ROLLO</v>
          </cell>
        </row>
        <row r="52">
          <cell r="A52">
            <v>15790.5</v>
          </cell>
          <cell r="B52" t="str">
            <v>Cinta pegante transparente</v>
          </cell>
          <cell r="C52" t="str">
            <v>ROLLO</v>
          </cell>
        </row>
        <row r="53">
          <cell r="A53">
            <v>10463.200000000001</v>
          </cell>
          <cell r="B53" t="str">
            <v>Corrector líquido X 30 Grms</v>
          </cell>
          <cell r="C53" t="str">
            <v>FRASCO</v>
          </cell>
        </row>
        <row r="54">
          <cell r="A54">
            <v>10080.4</v>
          </cell>
          <cell r="B54" t="str">
            <v>Cortador para papel L-200</v>
          </cell>
          <cell r="C54" t="str">
            <v>UNIDAD</v>
          </cell>
        </row>
        <row r="55">
          <cell r="A55">
            <v>116000</v>
          </cell>
          <cell r="B55" t="str">
            <v xml:space="preserve">Cosedora </v>
          </cell>
          <cell r="C55" t="str">
            <v>UNIDAD</v>
          </cell>
        </row>
        <row r="56">
          <cell r="A56">
            <v>16588</v>
          </cell>
          <cell r="B56" t="str">
            <v>Cuchilla para cortador L-200</v>
          </cell>
          <cell r="C56" t="str">
            <v>UNIDAD</v>
          </cell>
        </row>
        <row r="57">
          <cell r="A57">
            <v>1438945.2</v>
          </cell>
          <cell r="B57" t="str">
            <v>Disco Optico marca Sony de 640 MB</v>
          </cell>
          <cell r="C57" t="str">
            <v>CARTUC</v>
          </cell>
        </row>
        <row r="58">
          <cell r="A58">
            <v>6635200.0000000009</v>
          </cell>
          <cell r="B58" t="str">
            <v>Diskette 3.5 HD 1.44 Mb (CAJA X 10 )</v>
          </cell>
          <cell r="C58" t="str">
            <v>CAJA</v>
          </cell>
        </row>
        <row r="59">
          <cell r="A59">
            <v>248820</v>
          </cell>
          <cell r="B59" t="str">
            <v>Esfero  negro</v>
          </cell>
          <cell r="C59" t="str">
            <v>UNIDAD</v>
          </cell>
        </row>
        <row r="60">
          <cell r="A60">
            <v>20735</v>
          </cell>
          <cell r="B60" t="str">
            <v>Esfero rojo</v>
          </cell>
          <cell r="C60" t="str">
            <v>UNIDAD</v>
          </cell>
        </row>
        <row r="61">
          <cell r="A61">
            <v>147378</v>
          </cell>
          <cell r="B61" t="str">
            <v>Fólder AZ Oficio</v>
          </cell>
          <cell r="C61" t="str">
            <v>UNIDAD</v>
          </cell>
        </row>
        <row r="62">
          <cell r="A62">
            <v>127600</v>
          </cell>
          <cell r="B62" t="str">
            <v>Fólder celuguía horizontal oficio</v>
          </cell>
          <cell r="C62" t="str">
            <v>UNIDAD</v>
          </cell>
        </row>
        <row r="63">
          <cell r="A63">
            <v>127600</v>
          </cell>
          <cell r="B63" t="str">
            <v>Fólder celuguía vertical oficio</v>
          </cell>
          <cell r="C63" t="str">
            <v>UNIDAD</v>
          </cell>
        </row>
        <row r="64">
          <cell r="A64">
            <v>26100</v>
          </cell>
          <cell r="B64" t="str">
            <v>Folder para legajar 3 argollas 1 pulg.</v>
          </cell>
          <cell r="C64" t="str">
            <v>UNIDAD</v>
          </cell>
        </row>
        <row r="65">
          <cell r="A65">
            <v>66990</v>
          </cell>
          <cell r="B65" t="str">
            <v>Ganchos clips  Ref C2 X 100</v>
          </cell>
          <cell r="C65" t="str">
            <v>CAJA</v>
          </cell>
        </row>
        <row r="66">
          <cell r="A66">
            <v>81664</v>
          </cell>
          <cell r="B66" t="str">
            <v>Ganchos para cosedora standar</v>
          </cell>
          <cell r="C66" t="str">
            <v>CAJA</v>
          </cell>
        </row>
        <row r="67">
          <cell r="A67">
            <v>239250</v>
          </cell>
          <cell r="B67" t="str">
            <v>Ganchos para legajar 20 JGOS X 3 PCS.</v>
          </cell>
          <cell r="C67" t="str">
            <v>CAJA</v>
          </cell>
        </row>
        <row r="68">
          <cell r="A68">
            <v>56144</v>
          </cell>
          <cell r="B68" t="str">
            <v>Lápices negros</v>
          </cell>
          <cell r="C68" t="str">
            <v>UNIDAD</v>
          </cell>
        </row>
        <row r="69">
          <cell r="A69">
            <v>403216</v>
          </cell>
          <cell r="B69" t="str">
            <v>Libreta amarilla rayada</v>
          </cell>
          <cell r="C69" t="str">
            <v>UNIDAD</v>
          </cell>
        </row>
        <row r="70">
          <cell r="A70">
            <v>191400</v>
          </cell>
          <cell r="B70" t="str">
            <v>Libreta borrador oficio</v>
          </cell>
          <cell r="C70" t="str">
            <v>UNIDAD</v>
          </cell>
        </row>
        <row r="71">
          <cell r="A71">
            <v>61248</v>
          </cell>
          <cell r="B71" t="str">
            <v xml:space="preserve">Marcadores indelebles </v>
          </cell>
          <cell r="C71" t="str">
            <v>UNIDAD</v>
          </cell>
        </row>
        <row r="72">
          <cell r="A72">
            <v>55680</v>
          </cell>
          <cell r="B72" t="str">
            <v>Microcassette Sony MC60</v>
          </cell>
          <cell r="C72" t="str">
            <v>UNIDAD</v>
          </cell>
        </row>
        <row r="73">
          <cell r="A73">
            <v>325380</v>
          </cell>
          <cell r="B73" t="str">
            <v>Minas para portaminas  0.5 EST. X 12</v>
          </cell>
          <cell r="C73" t="str">
            <v>ESTUCHE</v>
          </cell>
        </row>
        <row r="74">
          <cell r="A74">
            <v>23765499.999999996</v>
          </cell>
          <cell r="B74" t="str">
            <v>Papel bond 75 grs. carta</v>
          </cell>
          <cell r="C74" t="str">
            <v>RESMA</v>
          </cell>
        </row>
        <row r="75">
          <cell r="A75">
            <v>14779908</v>
          </cell>
          <cell r="B75" t="str">
            <v>Papel bond 75 grs. oficio</v>
          </cell>
          <cell r="C75" t="str">
            <v>RESMA</v>
          </cell>
        </row>
        <row r="76">
          <cell r="A76">
            <v>121730.24000000001</v>
          </cell>
          <cell r="B76" t="str">
            <v>Papel contac x 20 metros</v>
          </cell>
          <cell r="C76" t="str">
            <v>ROLLO</v>
          </cell>
        </row>
        <row r="77">
          <cell r="A77">
            <v>1290000</v>
          </cell>
          <cell r="B77" t="str">
            <v>Papel F.C. 9 1/2 * 11, 2 partes blanco</v>
          </cell>
          <cell r="C77" t="str">
            <v>CAJA</v>
          </cell>
        </row>
        <row r="78">
          <cell r="A78">
            <v>243600</v>
          </cell>
          <cell r="B78" t="str">
            <v>Papel marca Epson Glossy</v>
          </cell>
          <cell r="C78" t="str">
            <v>PAQUETE</v>
          </cell>
        </row>
        <row r="79">
          <cell r="A79">
            <v>446600</v>
          </cell>
          <cell r="B79" t="str">
            <v>Papel marca Epson Ref. S04106</v>
          </cell>
          <cell r="C79" t="str">
            <v>PAQUETE</v>
          </cell>
        </row>
        <row r="80">
          <cell r="A80">
            <v>1670400</v>
          </cell>
          <cell r="B80" t="str">
            <v>Papel marca Epson Ref. S041062</v>
          </cell>
          <cell r="C80" t="str">
            <v>PAQUETE</v>
          </cell>
        </row>
        <row r="81">
          <cell r="A81">
            <v>645656</v>
          </cell>
          <cell r="B81" t="str">
            <v>Papel marca Epson Referencia A2 SO41079</v>
          </cell>
          <cell r="C81" t="str">
            <v>PAQUETE</v>
          </cell>
        </row>
        <row r="82">
          <cell r="A82">
            <v>25009.599999999999</v>
          </cell>
          <cell r="B82" t="str">
            <v>Papel periódico 70 x 100</v>
          </cell>
          <cell r="C82" t="str">
            <v>PLIEGO</v>
          </cell>
        </row>
        <row r="83">
          <cell r="A83">
            <v>526350</v>
          </cell>
          <cell r="B83" t="str">
            <v>Papel térmico fax</v>
          </cell>
          <cell r="C83" t="str">
            <v>ROLLO</v>
          </cell>
        </row>
        <row r="84">
          <cell r="A84">
            <v>271788</v>
          </cell>
          <cell r="B84" t="str">
            <v xml:space="preserve">Pasta Normadata 10 ALP </v>
          </cell>
          <cell r="C84" t="str">
            <v>UNIDAD</v>
          </cell>
        </row>
        <row r="85">
          <cell r="A85">
            <v>206456.8</v>
          </cell>
          <cell r="B85" t="str">
            <v>Pasta Normadata 14 AP azul</v>
          </cell>
          <cell r="C85" t="str">
            <v>UNIDAD</v>
          </cell>
        </row>
        <row r="86">
          <cell r="A86">
            <v>75922</v>
          </cell>
          <cell r="B86" t="str">
            <v>Pegante colbón 245 gramos</v>
          </cell>
          <cell r="C86" t="str">
            <v>FRASCO</v>
          </cell>
        </row>
        <row r="87">
          <cell r="A87">
            <v>81200</v>
          </cell>
          <cell r="B87" t="str">
            <v>Perforadora</v>
          </cell>
          <cell r="C87" t="str">
            <v>UNIDAD</v>
          </cell>
        </row>
        <row r="88">
          <cell r="A88">
            <v>48720</v>
          </cell>
          <cell r="B88" t="str">
            <v>Pilas para camara fotográfica  Ref. Lithium 3V</v>
          </cell>
          <cell r="C88" t="str">
            <v>UNIDAD</v>
          </cell>
        </row>
        <row r="89">
          <cell r="A89">
            <v>158688</v>
          </cell>
          <cell r="B89" t="str">
            <v>Pliegos de papel canson en colores surtidos</v>
          </cell>
          <cell r="C89" t="str">
            <v>UNIDAD</v>
          </cell>
        </row>
        <row r="90">
          <cell r="A90">
            <v>191400</v>
          </cell>
          <cell r="B90" t="str">
            <v>Portaminas de 0.5 mm</v>
          </cell>
          <cell r="C90" t="str">
            <v>UNIDAD</v>
          </cell>
        </row>
        <row r="91">
          <cell r="A91">
            <v>15950</v>
          </cell>
          <cell r="B91" t="str">
            <v>Refuerzos autoadhesivos engomados X 100</v>
          </cell>
          <cell r="C91" t="str">
            <v>CAJA</v>
          </cell>
        </row>
        <row r="92">
          <cell r="A92">
            <v>2615.8000000000002</v>
          </cell>
          <cell r="B92" t="str">
            <v>Regla plastica 30 cm.</v>
          </cell>
          <cell r="C92" t="str">
            <v>UNIDAD</v>
          </cell>
        </row>
        <row r="93">
          <cell r="A93">
            <v>472120</v>
          </cell>
          <cell r="B93" t="str">
            <v>Resaltadores</v>
          </cell>
          <cell r="C93" t="str">
            <v>UNIDAD</v>
          </cell>
        </row>
        <row r="94">
          <cell r="A94">
            <v>21692</v>
          </cell>
          <cell r="B94" t="str">
            <v>Sacaganchos</v>
          </cell>
          <cell r="C94" t="str">
            <v>UNIDAD</v>
          </cell>
        </row>
        <row r="95">
          <cell r="A95">
            <v>1827000</v>
          </cell>
          <cell r="B95" t="str">
            <v>Sobres bond blanco oficio</v>
          </cell>
          <cell r="C95" t="str">
            <v>UNIDAD</v>
          </cell>
        </row>
        <row r="96">
          <cell r="A96">
            <v>248820</v>
          </cell>
          <cell r="B96" t="str">
            <v>Sobres de manila carta</v>
          </cell>
          <cell r="C96" t="str">
            <v>UNIDAD</v>
          </cell>
        </row>
        <row r="97">
          <cell r="A97">
            <v>160776</v>
          </cell>
          <cell r="B97" t="str">
            <v>Sobres de manila extraoficio</v>
          </cell>
          <cell r="C97" t="str">
            <v>UNIDAD</v>
          </cell>
        </row>
        <row r="98">
          <cell r="A98">
            <v>47850</v>
          </cell>
          <cell r="B98" t="str">
            <v>Sobres de manila gigante</v>
          </cell>
          <cell r="C98" t="str">
            <v>UNIDAD</v>
          </cell>
        </row>
        <row r="99">
          <cell r="A99">
            <v>187572</v>
          </cell>
          <cell r="B99" t="str">
            <v>Sobres de manila oficio</v>
          </cell>
          <cell r="C99" t="str">
            <v>UNIDAD</v>
          </cell>
        </row>
        <row r="100">
          <cell r="A100">
            <v>370620</v>
          </cell>
          <cell r="B100" t="str">
            <v>Stiker adhesivo a 1 columna</v>
          </cell>
          <cell r="C100" t="str">
            <v>CAJA</v>
          </cell>
        </row>
        <row r="101">
          <cell r="A101">
            <v>223300</v>
          </cell>
          <cell r="B101" t="str">
            <v>Tinta 500 cc para duplicadora digital</v>
          </cell>
          <cell r="C101" t="str">
            <v>FRASCO</v>
          </cell>
        </row>
        <row r="102">
          <cell r="A102">
            <v>10208</v>
          </cell>
          <cell r="B102" t="str">
            <v>Tinta para Protector de Cheques marca UCHIDA color rojo</v>
          </cell>
          <cell r="C102" t="str">
            <v>UNIDAD</v>
          </cell>
        </row>
        <row r="103">
          <cell r="A103">
            <v>1908258</v>
          </cell>
          <cell r="B103" t="str">
            <v>Toner BC-02</v>
          </cell>
          <cell r="C103" t="str">
            <v>UNIDAD</v>
          </cell>
        </row>
        <row r="104">
          <cell r="A104">
            <v>822892.4</v>
          </cell>
          <cell r="B104" t="str">
            <v>Toner BC-20 Faxphone modelo CFXB 3801F</v>
          </cell>
          <cell r="C104" t="str">
            <v>UNIDAD</v>
          </cell>
        </row>
        <row r="105">
          <cell r="A105">
            <v>150006.56</v>
          </cell>
          <cell r="B105" t="str">
            <v>Toner Canon BJI-642  (BJ-330) Negro</v>
          </cell>
          <cell r="C105" t="str">
            <v>UNIDAD</v>
          </cell>
        </row>
        <row r="106">
          <cell r="A106">
            <v>1089448.8</v>
          </cell>
          <cell r="B106" t="str">
            <v>Toner Epson Stylus 3000 Ref: S020122</v>
          </cell>
          <cell r="C106" t="str">
            <v>UNIDAD</v>
          </cell>
        </row>
        <row r="107">
          <cell r="A107">
            <v>1089448.8</v>
          </cell>
          <cell r="B107" t="str">
            <v>Toner Epson Stylus 3000 Ref: S020126</v>
          </cell>
          <cell r="C107" t="str">
            <v>UNIDAD</v>
          </cell>
        </row>
        <row r="108">
          <cell r="A108">
            <v>1089448.8</v>
          </cell>
          <cell r="B108" t="str">
            <v>Toner Epson Stylus 3000 Ref: S020130</v>
          </cell>
          <cell r="C108" t="str">
            <v>UNIDAD</v>
          </cell>
        </row>
        <row r="109">
          <cell r="A109">
            <v>1089448.8</v>
          </cell>
          <cell r="B109" t="str">
            <v>Toner Epson Stylus 3000 Ref: S020118</v>
          </cell>
          <cell r="C109" t="str">
            <v>UNIDAD</v>
          </cell>
        </row>
        <row r="110">
          <cell r="A110">
            <v>1708053.6</v>
          </cell>
          <cell r="B110" t="str">
            <v>Toner HP ref 51645a 720 C</v>
          </cell>
          <cell r="C110" t="str">
            <v>UNIDAD</v>
          </cell>
        </row>
        <row r="111">
          <cell r="A111">
            <v>372336.8</v>
          </cell>
          <cell r="B111" t="str">
            <v>Toner HP ref 51641a 720 C COLOR</v>
          </cell>
          <cell r="C111" t="str">
            <v>UNIDAD</v>
          </cell>
        </row>
        <row r="112">
          <cell r="A112">
            <v>764440</v>
          </cell>
          <cell r="B112" t="str">
            <v>Toner HP KIT HPC 3964A color laser 5M</v>
          </cell>
          <cell r="C112" t="str">
            <v>UNIDAD</v>
          </cell>
        </row>
        <row r="113">
          <cell r="A113">
            <v>366913.8</v>
          </cell>
          <cell r="B113" t="str">
            <v>Toner HP ref: C3102A</v>
          </cell>
          <cell r="C113" t="str">
            <v>UNIDAD</v>
          </cell>
        </row>
        <row r="114">
          <cell r="A114">
            <v>366913.8</v>
          </cell>
          <cell r="B114" t="str">
            <v>Toner HP ref: C3103A</v>
          </cell>
          <cell r="C114" t="str">
            <v>UNIDAD</v>
          </cell>
        </row>
        <row r="115">
          <cell r="A115">
            <v>366913.8</v>
          </cell>
          <cell r="B115" t="str">
            <v>Toner HP ref: C3104A</v>
          </cell>
          <cell r="C115" t="str">
            <v>UNIDAD</v>
          </cell>
        </row>
        <row r="116">
          <cell r="A116">
            <v>63997.2</v>
          </cell>
          <cell r="B116" t="str">
            <v>Toner HP ref: C3105A</v>
          </cell>
          <cell r="C116" t="str">
            <v>UNIDAD</v>
          </cell>
        </row>
        <row r="117">
          <cell r="A117">
            <v>1155151.2</v>
          </cell>
          <cell r="B117" t="str">
            <v>Toner HP 92275A Laser Jet II plus</v>
          </cell>
          <cell r="C117" t="str">
            <v>UNIDAD</v>
          </cell>
        </row>
        <row r="118">
          <cell r="A118">
            <v>1171600</v>
          </cell>
          <cell r="B118" t="str">
            <v>Toner Laser Writer 16/600 macintoch</v>
          </cell>
          <cell r="C118" t="str">
            <v>UNIDAD</v>
          </cell>
        </row>
        <row r="119">
          <cell r="A119">
            <v>4180176</v>
          </cell>
          <cell r="B119" t="str">
            <v>Toner negro CT-55 TBLKG - Gestetner 2751</v>
          </cell>
          <cell r="C119" t="str">
            <v>UNIDAD</v>
          </cell>
        </row>
        <row r="120">
          <cell r="A120">
            <v>3943420</v>
          </cell>
          <cell r="B120" t="str">
            <v>Toner para cartridge C4092A -HP. 1100A</v>
          </cell>
          <cell r="C120" t="str">
            <v>UNIDAD</v>
          </cell>
        </row>
        <row r="121">
          <cell r="A121">
            <v>365284</v>
          </cell>
          <cell r="B121" t="str">
            <v>Toner para fax Canon BX-3</v>
          </cell>
          <cell r="C121" t="str">
            <v>UNIDAD</v>
          </cell>
        </row>
        <row r="122">
          <cell r="A122">
            <v>749216.16</v>
          </cell>
          <cell r="B122" t="str">
            <v>Toner para fotocopiadora CANON NP-6012</v>
          </cell>
          <cell r="C122" t="str">
            <v>UNIDAD</v>
          </cell>
        </row>
        <row r="123">
          <cell r="A123">
            <v>1050211.8</v>
          </cell>
          <cell r="B123" t="str">
            <v>Toner para fotocopiadora NP 1010/1020 CANON</v>
          </cell>
          <cell r="C123" t="str">
            <v>UNIDAD</v>
          </cell>
        </row>
        <row r="124">
          <cell r="A124">
            <v>2196924</v>
          </cell>
          <cell r="B124" t="str">
            <v>Toner para impresora HP Laser Jet 6P C-3903A</v>
          </cell>
          <cell r="C124" t="str">
            <v>UNIDAD</v>
          </cell>
        </row>
        <row r="125">
          <cell r="A125">
            <v>8536439.9999999981</v>
          </cell>
          <cell r="B125" t="str">
            <v>Toner para impresora Lexmar E-310</v>
          </cell>
          <cell r="C125" t="str">
            <v>UNIDAD</v>
          </cell>
        </row>
        <row r="126">
          <cell r="A126">
            <v>9266080</v>
          </cell>
          <cell r="B126" t="str">
            <v>Toner UDS 15</v>
          </cell>
          <cell r="C126" t="str">
            <v>UNIDAD</v>
          </cell>
        </row>
        <row r="127">
          <cell r="A127">
            <v>29348</v>
          </cell>
          <cell r="B127" t="str">
            <v>Transparecias  marca Epson</v>
          </cell>
          <cell r="C127" t="str">
            <v>PAQUETE</v>
          </cell>
        </row>
        <row r="128">
          <cell r="A128">
            <v>1403600</v>
          </cell>
          <cell r="B128" t="str">
            <v>ZIP marca IOMEGA de 250 MB</v>
          </cell>
          <cell r="C128" t="str">
            <v>CARTUC</v>
          </cell>
        </row>
        <row r="129">
          <cell r="A129">
            <v>144348124.45999998</v>
          </cell>
        </row>
        <row r="131">
          <cell r="B131" t="str">
            <v>REPUESTOS</v>
          </cell>
        </row>
        <row r="132">
          <cell r="A132">
            <v>233954.6</v>
          </cell>
          <cell r="B132" t="str">
            <v>Bombilla de 26 w doble twin - Halógena de 4 pines</v>
          </cell>
          <cell r="C132" t="str">
            <v>UNIDAD</v>
          </cell>
        </row>
        <row r="133">
          <cell r="A133">
            <v>168942.4</v>
          </cell>
          <cell r="B133" t="str">
            <v>Bombilla de 60 x 120 voltios</v>
          </cell>
          <cell r="C133" t="str">
            <v>UNIDAD</v>
          </cell>
        </row>
        <row r="134">
          <cell r="A134">
            <v>214074.52</v>
          </cell>
          <cell r="B134" t="str">
            <v>Bombilla dicróica 12 V x 50 W sin campana, ref. G6.35</v>
          </cell>
          <cell r="C134" t="str">
            <v>UNIDAD</v>
          </cell>
        </row>
        <row r="135">
          <cell r="A135">
            <v>14099.8</v>
          </cell>
          <cell r="B135" t="str">
            <v>Bombilla halógena 12 x 50 EXN Realite</v>
          </cell>
          <cell r="C135" t="str">
            <v>UNIDAD</v>
          </cell>
        </row>
        <row r="136">
          <cell r="A136">
            <v>327676.79999999999</v>
          </cell>
          <cell r="B136" t="str">
            <v>Bombilla PLC 26w 2 pines Halógena doble twin 624d-3</v>
          </cell>
          <cell r="C136" t="str">
            <v>UNIDAD</v>
          </cell>
        </row>
        <row r="137">
          <cell r="A137">
            <v>529182.71999999997</v>
          </cell>
          <cell r="B137" t="str">
            <v>Bombilla VLI 70 w, marca Venture</v>
          </cell>
          <cell r="C137" t="str">
            <v>UNIDAD</v>
          </cell>
        </row>
        <row r="138">
          <cell r="A138">
            <v>303208.22399999999</v>
          </cell>
          <cell r="B138" t="str">
            <v>Bombillo de 70 w sodio sin arrancador E-27</v>
          </cell>
          <cell r="C138" t="str">
            <v>UNIDAD</v>
          </cell>
        </row>
        <row r="139">
          <cell r="A139">
            <v>120781.056</v>
          </cell>
          <cell r="B139" t="str">
            <v>Bombillo mercurio de 250 w.</v>
          </cell>
          <cell r="C139" t="str">
            <v>UNIDAD</v>
          </cell>
        </row>
        <row r="140">
          <cell r="A140">
            <v>1670400</v>
          </cell>
          <cell r="B140" t="str">
            <v>Cabezas para impresora epson LQ 1070</v>
          </cell>
          <cell r="C140" t="str">
            <v>UNIDAD</v>
          </cell>
        </row>
        <row r="141">
          <cell r="A141">
            <v>1670400</v>
          </cell>
          <cell r="B141" t="str">
            <v>Cabezas para impresora epson LQ 2170</v>
          </cell>
          <cell r="C141" t="str">
            <v>UNIDAD</v>
          </cell>
        </row>
        <row r="142">
          <cell r="A142">
            <v>2934.8</v>
          </cell>
          <cell r="B142" t="str">
            <v>Cinta  Teflon</v>
          </cell>
          <cell r="C142" t="str">
            <v>ROLLO</v>
          </cell>
        </row>
        <row r="143">
          <cell r="A143">
            <v>137195.51999999999</v>
          </cell>
          <cell r="B143" t="str">
            <v>Cinta aislante (rollo x 20 metros)</v>
          </cell>
          <cell r="C143" t="str">
            <v>ROLLO</v>
          </cell>
        </row>
        <row r="144">
          <cell r="A144">
            <v>106720</v>
          </cell>
          <cell r="B144" t="str">
            <v>Filtros ozono</v>
          </cell>
          <cell r="C144" t="str">
            <v>UNIDAD</v>
          </cell>
        </row>
        <row r="145">
          <cell r="A145">
            <v>5104</v>
          </cell>
          <cell r="B145" t="str">
            <v>Pluff RJ 11</v>
          </cell>
          <cell r="C145" t="str">
            <v>UNIDAD</v>
          </cell>
        </row>
        <row r="146">
          <cell r="A146">
            <v>22330</v>
          </cell>
          <cell r="B146" t="str">
            <v>Pluff RJ 45</v>
          </cell>
          <cell r="C146" t="str">
            <v>UNIDAD</v>
          </cell>
        </row>
        <row r="147">
          <cell r="A147">
            <v>823600</v>
          </cell>
          <cell r="B147" t="str">
            <v>Revelador 3135</v>
          </cell>
          <cell r="C147" t="str">
            <v>UNIDAD</v>
          </cell>
        </row>
        <row r="148">
          <cell r="A148">
            <v>508080</v>
          </cell>
          <cell r="B148" t="str">
            <v>Revelador negro Ref. CD-55 para fotocopiadora 2751</v>
          </cell>
          <cell r="C148" t="str">
            <v>UNIDAD</v>
          </cell>
        </row>
        <row r="149">
          <cell r="A149">
            <v>6858684.4399999995</v>
          </cell>
        </row>
        <row r="151">
          <cell r="A151">
            <v>1125000</v>
          </cell>
          <cell r="B151" t="str">
            <v>DOTACION</v>
          </cell>
          <cell r="C151" t="str">
            <v>DOTACION</v>
          </cell>
        </row>
        <row r="152">
          <cell r="A152">
            <v>150800</v>
          </cell>
          <cell r="B152" t="str">
            <v>OVEROLES DRIL</v>
          </cell>
          <cell r="C152" t="str">
            <v>UNIDAD</v>
          </cell>
        </row>
        <row r="153">
          <cell r="A153">
            <v>111360</v>
          </cell>
          <cell r="B153" t="str">
            <v>BLUSAS DE DRIL</v>
          </cell>
          <cell r="C153" t="str">
            <v>UNIDAD</v>
          </cell>
        </row>
        <row r="155">
          <cell r="A155">
            <v>21000000</v>
          </cell>
          <cell r="B155" t="str">
            <v>COMBUSTIBLE</v>
          </cell>
          <cell r="C155" t="str">
            <v>GLOBAL</v>
          </cell>
        </row>
        <row r="158">
          <cell r="A158">
            <v>7726014</v>
          </cell>
          <cell r="B158" t="str">
            <v>EVENTUALES</v>
          </cell>
        </row>
        <row r="164">
          <cell r="A164">
            <v>193719356.99999997</v>
          </cell>
          <cell r="B164" t="str">
            <v>TOTAL MATERIALES Y SUMINISTROS</v>
          </cell>
        </row>
        <row r="167">
          <cell r="B167" t="str">
            <v>COMPRA DE EQUIPO</v>
          </cell>
        </row>
        <row r="169">
          <cell r="B169" t="str">
            <v>EQUIPO DE SISTEMAS</v>
          </cell>
        </row>
        <row r="170">
          <cell r="A170">
            <v>50000000</v>
          </cell>
          <cell r="B170" t="str">
            <v>Computadores e Impresoras</v>
          </cell>
          <cell r="C170" t="str">
            <v>GLOBAL</v>
          </cell>
        </row>
        <row r="171">
          <cell r="A171">
            <v>548100</v>
          </cell>
          <cell r="B171" t="str">
            <v>Disco Duro de 20 Gb</v>
          </cell>
          <cell r="C171" t="str">
            <v>UNIDAD</v>
          </cell>
        </row>
        <row r="172">
          <cell r="A172">
            <v>2286592</v>
          </cell>
          <cell r="B172" t="str">
            <v>Impresora para Sticker</v>
          </cell>
          <cell r="C172" t="str">
            <v>UNIDAD</v>
          </cell>
        </row>
        <row r="173">
          <cell r="A173">
            <v>382800</v>
          </cell>
          <cell r="B173" t="str">
            <v>Mouse</v>
          </cell>
          <cell r="C173" t="str">
            <v>UNIDAD</v>
          </cell>
        </row>
        <row r="174">
          <cell r="A174">
            <v>267960</v>
          </cell>
          <cell r="B174" t="str">
            <v>Mouse Apple Ref: PROMOUSE</v>
          </cell>
          <cell r="C174" t="str">
            <v>UNIDAD</v>
          </cell>
        </row>
        <row r="175">
          <cell r="A175">
            <v>176900</v>
          </cell>
          <cell r="B175" t="str">
            <v>Teclado para computador</v>
          </cell>
          <cell r="C175" t="str">
            <v>UNIDAD</v>
          </cell>
        </row>
        <row r="176">
          <cell r="A176">
            <v>53662352</v>
          </cell>
        </row>
        <row r="178">
          <cell r="B178" t="str">
            <v>EQUIPOS Y MAQUINA PARA OFICINA</v>
          </cell>
        </row>
        <row r="179">
          <cell r="A179">
            <v>121220</v>
          </cell>
          <cell r="B179" t="str">
            <v>Cosedora Semindustrial</v>
          </cell>
          <cell r="C179" t="str">
            <v>UNIDAD</v>
          </cell>
        </row>
        <row r="180">
          <cell r="A180">
            <v>121220</v>
          </cell>
          <cell r="B180" t="str">
            <v>Perforadora Semindustrial</v>
          </cell>
          <cell r="C180" t="str">
            <v>UNIDAD</v>
          </cell>
        </row>
        <row r="181">
          <cell r="A181">
            <v>242440</v>
          </cell>
        </row>
        <row r="183">
          <cell r="B183" t="str">
            <v>OTROS EQUIPOS DE COMUNICACIÓN</v>
          </cell>
        </row>
        <row r="184">
          <cell r="A184">
            <v>1020800</v>
          </cell>
          <cell r="B184" t="str">
            <v>Telefax</v>
          </cell>
          <cell r="C184" t="str">
            <v>UNIDAD</v>
          </cell>
        </row>
        <row r="185">
          <cell r="A185">
            <v>17400000</v>
          </cell>
          <cell r="B185" t="str">
            <v>Sistemas de procesamiento de voz conmutador</v>
          </cell>
          <cell r="C185" t="str">
            <v>UNIDAD</v>
          </cell>
        </row>
        <row r="186">
          <cell r="A186">
            <v>18420800</v>
          </cell>
        </row>
        <row r="188">
          <cell r="B188" t="str">
            <v>HERRAMIENTAS</v>
          </cell>
        </row>
        <row r="189">
          <cell r="A189">
            <v>80000</v>
          </cell>
          <cell r="B189" t="str">
            <v>Escalera de extension</v>
          </cell>
          <cell r="C189" t="str">
            <v>UNIDAD</v>
          </cell>
        </row>
        <row r="190">
          <cell r="A190">
            <v>63800</v>
          </cell>
          <cell r="B190" t="str">
            <v>Kit destornilladores diferentes longitudes y calibres</v>
          </cell>
          <cell r="C190" t="str">
            <v>KIT</v>
          </cell>
        </row>
        <row r="191">
          <cell r="A191">
            <v>284200</v>
          </cell>
          <cell r="B191" t="str">
            <v>Kit herramienta vehicular</v>
          </cell>
          <cell r="C191" t="str">
            <v>UNIDAD</v>
          </cell>
        </row>
        <row r="192">
          <cell r="A192">
            <v>300000</v>
          </cell>
          <cell r="B192" t="str">
            <v xml:space="preserve">Multivoltiamperimetro digital </v>
          </cell>
          <cell r="C192" t="str">
            <v>UNIDAD</v>
          </cell>
        </row>
        <row r="193">
          <cell r="A193">
            <v>300000</v>
          </cell>
          <cell r="B193" t="str">
            <v>Ponchadora de Golpe o Impacto</v>
          </cell>
          <cell r="C193" t="str">
            <v>UNIDAD</v>
          </cell>
        </row>
        <row r="194">
          <cell r="A194">
            <v>300000</v>
          </cell>
          <cell r="B194" t="str">
            <v>Probador y detector de daños cableado telefonico</v>
          </cell>
          <cell r="C194" t="str">
            <v>UNIDAD</v>
          </cell>
        </row>
        <row r="195">
          <cell r="A195">
            <v>27051</v>
          </cell>
          <cell r="B195" t="str">
            <v>Remachadora con remaches diversos tamaños</v>
          </cell>
          <cell r="C195" t="str">
            <v>UNIDAD</v>
          </cell>
        </row>
        <row r="196">
          <cell r="A196">
            <v>100000</v>
          </cell>
          <cell r="B196" t="str">
            <v>Taladro percutor Bosch</v>
          </cell>
          <cell r="C196" t="str">
            <v>UNIDAD</v>
          </cell>
        </row>
        <row r="197">
          <cell r="A197">
            <v>1455051</v>
          </cell>
        </row>
        <row r="198">
          <cell r="B198" t="str">
            <v>BIENES MUEBLES (CENTROS VACACIONALES)</v>
          </cell>
        </row>
        <row r="199">
          <cell r="A199">
            <v>4200000</v>
          </cell>
          <cell r="B199" t="str">
            <v>Mesas de noche</v>
          </cell>
          <cell r="C199" t="str">
            <v>UNIDAD</v>
          </cell>
        </row>
        <row r="200">
          <cell r="A200">
            <v>4200000</v>
          </cell>
        </row>
        <row r="205">
          <cell r="A205">
            <v>77980643</v>
          </cell>
          <cell r="B205" t="str">
            <v>TOTAL COMPRA DE EQUIPO</v>
          </cell>
        </row>
        <row r="207">
          <cell r="A207">
            <v>271700000</v>
          </cell>
          <cell r="B207" t="str">
            <v>TOTAL PLAN ANUAL DE COMPRAS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almacén"/>
      <sheetName val="Aprobado Comité de L y A 2004"/>
      <sheetName val="Aprob Comité 2004"/>
      <sheetName val="PLAN COMPRAS_2003"/>
      <sheetName val="Hoja2"/>
      <sheetName val="Hoja3"/>
      <sheetName val="Aprob Comité 2004 (2)"/>
    </sheetNames>
    <sheetDataSet>
      <sheetData sheetId="0"/>
      <sheetData sheetId="1"/>
      <sheetData sheetId="2"/>
      <sheetData sheetId="3">
        <row r="4">
          <cell r="A4" t="str">
            <v>ELEMENTOS DE ASEO</v>
          </cell>
          <cell r="C4" t="str">
            <v>Cod SICE</v>
          </cell>
          <cell r="D4" t="str">
            <v>Descripción SICE</v>
          </cell>
        </row>
        <row r="5">
          <cell r="A5" t="str">
            <v>Alcohol antiséptico</v>
          </cell>
          <cell r="B5" t="str">
            <v>BOTELLA</v>
          </cell>
          <cell r="C5" t="str">
            <v>1.42.5</v>
          </cell>
          <cell r="D5" t="str">
            <v>Material de curacion.</v>
          </cell>
        </row>
        <row r="6">
          <cell r="A6" t="str">
            <v>Alcohol isopropílico</v>
          </cell>
          <cell r="B6" t="str">
            <v>BOTELLA</v>
          </cell>
          <cell r="C6" t="str">
            <v>1.45.1</v>
          </cell>
          <cell r="D6" t="str">
            <v>Quimicos.</v>
          </cell>
        </row>
        <row r="7">
          <cell r="A7" t="str">
            <v>Bayetilla Roja</v>
          </cell>
          <cell r="B7" t="str">
            <v>METRO</v>
          </cell>
          <cell r="C7" t="str">
            <v>1.56.2</v>
          </cell>
          <cell r="D7" t="str">
            <v>Escobas, Cepillos, Trapeadores Y Esponja</v>
          </cell>
        </row>
        <row r="8">
          <cell r="A8" t="str">
            <v>Blanqueador de 20 litros</v>
          </cell>
          <cell r="B8" t="str">
            <v>GARRAFA 20 Lt</v>
          </cell>
          <cell r="C8" t="str">
            <v>1.56.3</v>
          </cell>
          <cell r="D8" t="str">
            <v>Compuestos Preparados Para Limpieza Y Pu</v>
          </cell>
        </row>
        <row r="9">
          <cell r="A9" t="str">
            <v xml:space="preserve">Bolsas para la basura </v>
          </cell>
          <cell r="B9" t="str">
            <v>UNIDAD</v>
          </cell>
          <cell r="C9" t="str">
            <v>1.56.2</v>
          </cell>
          <cell r="D9" t="str">
            <v>Escobas, Cepillos, Trapeadores Y Esponja</v>
          </cell>
        </row>
        <row r="10">
          <cell r="A10" t="str">
            <v>Churruscos para baño</v>
          </cell>
          <cell r="B10" t="str">
            <v>UNIDAD</v>
          </cell>
          <cell r="C10" t="str">
            <v>1.56.2</v>
          </cell>
          <cell r="D10" t="str">
            <v>Escobas, Cepillos, Trapeadores Y Esponja</v>
          </cell>
        </row>
        <row r="11">
          <cell r="A11" t="str">
            <v>Cresopinol</v>
          </cell>
          <cell r="B11" t="str">
            <v>GALON</v>
          </cell>
          <cell r="C11" t="str">
            <v>1.56.3</v>
          </cell>
          <cell r="D11" t="str">
            <v>Compuestos Preparados Para Limpieza Y Pu</v>
          </cell>
        </row>
        <row r="12">
          <cell r="A12" t="str">
            <v>Detergente en polvo x 1000 gramos</v>
          </cell>
          <cell r="B12" t="str">
            <v>paquete x 500 gr</v>
          </cell>
          <cell r="C12" t="str">
            <v>1.56.3</v>
          </cell>
          <cell r="D12" t="str">
            <v>Compuestos Preparados Para Limpieza Y Pu</v>
          </cell>
        </row>
        <row r="13">
          <cell r="A13" t="str">
            <v>Escobas de nylon</v>
          </cell>
          <cell r="B13" t="str">
            <v>Unidad</v>
          </cell>
          <cell r="C13" t="str">
            <v>1.56.2</v>
          </cell>
          <cell r="D13" t="str">
            <v>Escobas, Cepillos, Trapeadores Y Esponja</v>
          </cell>
        </row>
        <row r="14">
          <cell r="A14" t="str">
            <v>Abrasivo bombril</v>
          </cell>
          <cell r="B14" t="str">
            <v>Unidad</v>
          </cell>
          <cell r="C14" t="str">
            <v>1.56.2</v>
          </cell>
          <cell r="D14" t="str">
            <v>Escobas, Cepillos, Trapeadores Y Esponja</v>
          </cell>
        </row>
        <row r="15">
          <cell r="A15" t="str">
            <v xml:space="preserve">Gafas Protectoras </v>
          </cell>
          <cell r="B15" t="str">
            <v>Unidad</v>
          </cell>
          <cell r="C15" t="str">
            <v>1.60.15</v>
          </cell>
          <cell r="D15" t="str">
            <v>Ropa ligera especializada y accesorios.</v>
          </cell>
        </row>
        <row r="16">
          <cell r="A16" t="str">
            <v>Guantes de caucho calibre 25 Duralón</v>
          </cell>
          <cell r="B16" t="str">
            <v>par</v>
          </cell>
          <cell r="C16" t="str">
            <v>1.56.2</v>
          </cell>
          <cell r="D16" t="str">
            <v>Escobas, Cepillos, Trapeadores Y Esponja</v>
          </cell>
        </row>
        <row r="17">
          <cell r="A17" t="str">
            <v>Guantes de cirujia No 8</v>
          </cell>
          <cell r="B17" t="str">
            <v>CAJA</v>
          </cell>
          <cell r="C17" t="str">
            <v>1.56.2</v>
          </cell>
          <cell r="D17" t="str">
            <v>Escobas, Cepillos, Trapeadores Y Esponja</v>
          </cell>
        </row>
        <row r="18">
          <cell r="A18" t="str">
            <v>Guantes de Seguridad Industrial</v>
          </cell>
          <cell r="B18" t="str">
            <v>Unidad</v>
          </cell>
          <cell r="C18" t="str">
            <v>1.56.2</v>
          </cell>
          <cell r="D18" t="str">
            <v>Escobas, Cepillos, Trapeadores Y Esponja</v>
          </cell>
        </row>
        <row r="19">
          <cell r="A19" t="str">
            <v>Axion crema gigante</v>
          </cell>
          <cell r="B19" t="str">
            <v>COCA X 500 GR</v>
          </cell>
          <cell r="C19" t="str">
            <v>1.56.3</v>
          </cell>
          <cell r="D19" t="str">
            <v>Compuestos Preparados Para Limpieza Y Pu</v>
          </cell>
        </row>
        <row r="20">
          <cell r="A20" t="str">
            <v>Jabón líquido para manos X GALÓN</v>
          </cell>
          <cell r="B20" t="str">
            <v>GALON</v>
          </cell>
          <cell r="C20" t="str">
            <v>1.56.3</v>
          </cell>
          <cell r="D20" t="str">
            <v>Compuestos Preparados Para Limpieza Y Pu</v>
          </cell>
        </row>
        <row r="21">
          <cell r="A21" t="str">
            <v>kankio</v>
          </cell>
          <cell r="B21" t="str">
            <v>Unidad</v>
          </cell>
          <cell r="C21" t="str">
            <v>1.56.3</v>
          </cell>
          <cell r="D21" t="str">
            <v>Compuestos Preparados Para Limpieza Y Pu</v>
          </cell>
        </row>
        <row r="22">
          <cell r="A22" t="str">
            <v xml:space="preserve">Limpiones en tela toalla </v>
          </cell>
          <cell r="B22" t="str">
            <v>und</v>
          </cell>
          <cell r="C22" t="str">
            <v>1.56.2</v>
          </cell>
          <cell r="D22" t="str">
            <v>Escobas, Cepillos, Trapeadores Y Esponja</v>
          </cell>
        </row>
        <row r="23">
          <cell r="A23" t="str">
            <v>Lustramuebles  X 500 cc poliflor</v>
          </cell>
          <cell r="B23" t="str">
            <v>FRASCO X 150 GR</v>
          </cell>
          <cell r="C23" t="str">
            <v>1.56.3</v>
          </cell>
          <cell r="D23" t="str">
            <v>Compuestos Preparados Para Limpieza Y Pu</v>
          </cell>
        </row>
        <row r="24">
          <cell r="A24" t="str">
            <v>Mechas para trapero</v>
          </cell>
          <cell r="B24" t="str">
            <v>Unidad</v>
          </cell>
          <cell r="C24" t="str">
            <v>1.56.2</v>
          </cell>
          <cell r="D24" t="str">
            <v>Escobas, Cepillos, Trapeadores Y Esponja</v>
          </cell>
        </row>
        <row r="25">
          <cell r="A25" t="str">
            <v>Papel higiénico</v>
          </cell>
          <cell r="B25" t="str">
            <v>rollo x 50 mts</v>
          </cell>
          <cell r="C25" t="str">
            <v>1.61.4</v>
          </cell>
          <cell r="D25" t="str">
            <v>Productos de papel para tocador.</v>
          </cell>
        </row>
        <row r="26">
          <cell r="A26" t="str">
            <v>Papeleras Plasticas</v>
          </cell>
          <cell r="B26" t="str">
            <v>Unidad</v>
          </cell>
          <cell r="C26" t="str">
            <v>1.49.4</v>
          </cell>
          <cell r="D26" t="str">
            <v>Recipientes</v>
          </cell>
        </row>
        <row r="27">
          <cell r="A27" t="str">
            <v>Tapabocas</v>
          </cell>
          <cell r="B27" t="str">
            <v>Unidad</v>
          </cell>
          <cell r="C27" t="str">
            <v>1.56.2</v>
          </cell>
          <cell r="D27" t="str">
            <v>Escobas, Cepillos, Trapeadores Y Esponja</v>
          </cell>
        </row>
        <row r="28">
          <cell r="A28" t="str">
            <v xml:space="preserve">Toalla manos para dispensador </v>
          </cell>
          <cell r="B28" t="str">
            <v>paquete x 150 und</v>
          </cell>
          <cell r="C28" t="str">
            <v>1.61.4</v>
          </cell>
          <cell r="D28" t="str">
            <v>Productos de papel para tocador.</v>
          </cell>
        </row>
        <row r="31">
          <cell r="A31" t="str">
            <v xml:space="preserve">PRODUCTOS DE CAFETERIA     </v>
          </cell>
        </row>
        <row r="32">
          <cell r="A32" t="str">
            <v>Azúcar (caja x 560 cubos)</v>
          </cell>
          <cell r="B32" t="str">
            <v>caja x 560 cubos</v>
          </cell>
          <cell r="C32" t="str">
            <v>1.64.5</v>
          </cell>
          <cell r="D32" t="str">
            <v>Azucar, confiteria y nueces.</v>
          </cell>
        </row>
        <row r="33">
          <cell r="A33" t="str">
            <v>Café</v>
          </cell>
          <cell r="B33" t="str">
            <v>LIBRAS</v>
          </cell>
          <cell r="C33" t="str">
            <v>1.64.11</v>
          </cell>
          <cell r="D33" t="str">
            <v>Cafe, te, chocolate y aromatica</v>
          </cell>
        </row>
        <row r="34">
          <cell r="A34" t="str">
            <v>Caja para archivo l-200</v>
          </cell>
          <cell r="B34" t="str">
            <v>Unidad</v>
          </cell>
          <cell r="C34" t="str">
            <v>1.52.1</v>
          </cell>
          <cell r="D34" t="str">
            <v>Suministros De Oficina</v>
          </cell>
        </row>
        <row r="35">
          <cell r="A35" t="str">
            <v>Mezclador para tinto paquete x 1000 unid.</v>
          </cell>
          <cell r="B35" t="str">
            <v>PAQUETE</v>
          </cell>
          <cell r="C35" t="str">
            <v>1.50.5</v>
          </cell>
          <cell r="D35" t="str">
            <v>Articulos para la mesa.</v>
          </cell>
        </row>
        <row r="36">
          <cell r="A36" t="str">
            <v>Vasos desechables 6 onzas</v>
          </cell>
          <cell r="B36" t="str">
            <v>Unidad</v>
          </cell>
          <cell r="C36" t="str">
            <v>1.50.5</v>
          </cell>
          <cell r="D36" t="str">
            <v>Articulos para la mesa</v>
          </cell>
        </row>
        <row r="39">
          <cell r="A39" t="str">
            <v>PAPELERIA, UTILES DE ESCRITORIO Y OFICINA</v>
          </cell>
        </row>
        <row r="40">
          <cell r="A40" t="str">
            <v>Acetatos para fotocopiadora e impr. laser</v>
          </cell>
          <cell r="B40" t="str">
            <v>Unidad</v>
          </cell>
          <cell r="C40" t="str">
            <v>1.52.1</v>
          </cell>
          <cell r="D40" t="str">
            <v>Suministros De Oficina</v>
          </cell>
        </row>
        <row r="41">
          <cell r="A41" t="str">
            <v>Adhesivos post-it</v>
          </cell>
          <cell r="B41" t="str">
            <v>Taco x 100 hojas</v>
          </cell>
          <cell r="C41" t="str">
            <v>1.52.1</v>
          </cell>
          <cell r="D41" t="str">
            <v>Suministros De Oficina</v>
          </cell>
        </row>
        <row r="42">
          <cell r="A42" t="str">
            <v>Anillo plastico de 18 mm</v>
          </cell>
          <cell r="B42" t="str">
            <v>Paquete x 10 und</v>
          </cell>
          <cell r="C42" t="str">
            <v>1.52.1</v>
          </cell>
          <cell r="D42" t="str">
            <v>Suministros De Oficina</v>
          </cell>
        </row>
        <row r="43">
          <cell r="A43" t="str">
            <v>Anillo plastico de 28 mm</v>
          </cell>
          <cell r="B43" t="str">
            <v>Paquete x 10 und</v>
          </cell>
          <cell r="C43" t="str">
            <v>1.52.1</v>
          </cell>
          <cell r="D43" t="str">
            <v>Suministros De Oficina</v>
          </cell>
        </row>
        <row r="44">
          <cell r="A44" t="str">
            <v>anillo plastico de 15 mm</v>
          </cell>
          <cell r="B44" t="str">
            <v>Paquete x 10 und</v>
          </cell>
          <cell r="C44" t="str">
            <v>1.52.1</v>
          </cell>
          <cell r="D44" t="str">
            <v>Suministros De Oficina</v>
          </cell>
        </row>
        <row r="45">
          <cell r="A45" t="str">
            <v>Anillo plastico de 32 mm</v>
          </cell>
          <cell r="B45" t="str">
            <v>Paquete x 10 und</v>
          </cell>
          <cell r="C45" t="str">
            <v>1.52.1</v>
          </cell>
          <cell r="D45" t="str">
            <v>Suministros De Oficina</v>
          </cell>
        </row>
        <row r="46">
          <cell r="A46" t="str">
            <v>Bandas de caucho</v>
          </cell>
          <cell r="B46" t="str">
            <v>caja x 25 und</v>
          </cell>
          <cell r="C46" t="str">
            <v>1.52.1</v>
          </cell>
          <cell r="D46" t="str">
            <v>Suministros De Oficina</v>
          </cell>
        </row>
        <row r="47">
          <cell r="A47" t="str">
            <v>Borrador lápiz escobilla</v>
          </cell>
          <cell r="B47" t="str">
            <v>Unidad</v>
          </cell>
          <cell r="C47" t="str">
            <v>1.52.1</v>
          </cell>
          <cell r="D47" t="str">
            <v>Suministros De Oficina</v>
          </cell>
        </row>
        <row r="48">
          <cell r="A48" t="str">
            <v>Borrador de nata</v>
          </cell>
          <cell r="B48" t="str">
            <v>UNIDAD</v>
          </cell>
          <cell r="C48" t="str">
            <v>1.52.1</v>
          </cell>
          <cell r="D48" t="str">
            <v>Suministros De Oficina</v>
          </cell>
        </row>
        <row r="49">
          <cell r="A49" t="str">
            <v>Borrador para tablero acrílico</v>
          </cell>
          <cell r="B49" t="str">
            <v>Unidad</v>
          </cell>
          <cell r="C49" t="str">
            <v>1.52.1</v>
          </cell>
          <cell r="D49" t="str">
            <v>Suministros De Oficina</v>
          </cell>
        </row>
        <row r="50">
          <cell r="A50" t="str">
            <v>Cabuya delgada</v>
          </cell>
          <cell r="B50" t="str">
            <v>Unidad</v>
          </cell>
        </row>
        <row r="51">
          <cell r="A51" t="str">
            <v xml:space="preserve">Cajas de CDWRITER marca Sony </v>
          </cell>
          <cell r="B51" t="str">
            <v>CAJA</v>
          </cell>
          <cell r="C51" t="str">
            <v>1.52.1</v>
          </cell>
          <cell r="D51" t="str">
            <v>Suministros De Oficina</v>
          </cell>
        </row>
        <row r="52">
          <cell r="A52" t="str">
            <v>Carnet Tipo Tarjeta de credito y portacarnet</v>
          </cell>
          <cell r="B52" t="str">
            <v>Unidad</v>
          </cell>
          <cell r="C52" t="str">
            <v>1.52.1</v>
          </cell>
          <cell r="D52" t="str">
            <v>Suministros De Oficina</v>
          </cell>
        </row>
        <row r="53">
          <cell r="A53" t="str">
            <v>Cartulina Opalina</v>
          </cell>
          <cell r="B53" t="str">
            <v>Unidad</v>
          </cell>
          <cell r="C53" t="str">
            <v>1.52.1</v>
          </cell>
          <cell r="D53" t="str">
            <v>Suministros De Oficina</v>
          </cell>
        </row>
        <row r="54">
          <cell r="A54" t="str">
            <v>Cartulina plastificada carta</v>
          </cell>
          <cell r="B54" t="str">
            <v>Unidad</v>
          </cell>
          <cell r="C54" t="str">
            <v>1.52.1</v>
          </cell>
          <cell r="D54" t="str">
            <v>Suministros De Oficina</v>
          </cell>
        </row>
        <row r="55">
          <cell r="A55" t="str">
            <v>Cartulina plastificada oficio</v>
          </cell>
          <cell r="B55" t="str">
            <v>Unidad</v>
          </cell>
          <cell r="C55" t="str">
            <v>1.52.1</v>
          </cell>
          <cell r="D55" t="str">
            <v>Suministros De Oficina</v>
          </cell>
        </row>
        <row r="56">
          <cell r="A56" t="str">
            <v>Cartulina tamaño carta</v>
          </cell>
          <cell r="B56" t="str">
            <v>Unidad</v>
          </cell>
          <cell r="C56" t="str">
            <v>1.52.1</v>
          </cell>
          <cell r="D56" t="str">
            <v>Suministros De Oficina</v>
          </cell>
        </row>
        <row r="57">
          <cell r="A57" t="str">
            <v>Cartulina tamaño oficio</v>
          </cell>
          <cell r="B57" t="str">
            <v>Unidad</v>
          </cell>
        </row>
        <row r="58">
          <cell r="A58" t="str">
            <v>Cassete para video Hi8 filmadora P6-120MP NTSC 106m</v>
          </cell>
          <cell r="B58" t="str">
            <v>Unidad</v>
          </cell>
          <cell r="C58" t="str">
            <v>1.52.1</v>
          </cell>
          <cell r="D58" t="str">
            <v>Suministros De Oficina</v>
          </cell>
        </row>
        <row r="59">
          <cell r="A59" t="str">
            <v>Cassette Betacam 30 minutos</v>
          </cell>
          <cell r="B59" t="str">
            <v>Unidad</v>
          </cell>
          <cell r="C59" t="str">
            <v>1.52.1</v>
          </cell>
          <cell r="D59" t="str">
            <v>Suministros De Oficina</v>
          </cell>
        </row>
        <row r="60">
          <cell r="A60" t="str">
            <v>Cassette Betacam 60 minutos</v>
          </cell>
          <cell r="B60" t="str">
            <v>Unidad</v>
          </cell>
          <cell r="C60" t="str">
            <v>1.52.1</v>
          </cell>
          <cell r="D60" t="str">
            <v>Suministros De Oficina</v>
          </cell>
        </row>
        <row r="61">
          <cell r="A61" t="str">
            <v xml:space="preserve">Cassettes para VHS SONY T-120 </v>
          </cell>
          <cell r="B61" t="str">
            <v>Unidad</v>
          </cell>
          <cell r="C61" t="str">
            <v>1.52.1</v>
          </cell>
          <cell r="D61" t="str">
            <v>Suministros De Oficina</v>
          </cell>
        </row>
        <row r="62">
          <cell r="A62" t="str">
            <v>Cassette grabadora 60 minutos</v>
          </cell>
          <cell r="B62" t="str">
            <v>Unidad</v>
          </cell>
          <cell r="C62" t="str">
            <v>1.52.1</v>
          </cell>
          <cell r="D62" t="str">
            <v>Suministros De Oficina</v>
          </cell>
        </row>
        <row r="63">
          <cell r="A63" t="str">
            <v>Cds</v>
          </cell>
          <cell r="B63" t="str">
            <v>caja</v>
          </cell>
          <cell r="C63" t="str">
            <v>1.52.1</v>
          </cell>
          <cell r="D63" t="str">
            <v>Suministros De Oficina</v>
          </cell>
        </row>
        <row r="64">
          <cell r="A64" t="str">
            <v>CD-R</v>
          </cell>
          <cell r="B64" t="str">
            <v>Unidad</v>
          </cell>
          <cell r="C64" t="str">
            <v>1.52.1</v>
          </cell>
          <cell r="D64" t="str">
            <v>Suministros De Oficina</v>
          </cell>
        </row>
        <row r="65">
          <cell r="A65" t="str">
            <v>CD-RW para backup</v>
          </cell>
          <cell r="B65" t="str">
            <v>Unidad</v>
          </cell>
          <cell r="C65" t="str">
            <v>1.52.1</v>
          </cell>
          <cell r="D65" t="str">
            <v>Suministros De Oficina</v>
          </cell>
        </row>
        <row r="66">
          <cell r="A66" t="str">
            <v>Chinches X 50 unidades</v>
          </cell>
          <cell r="B66" t="str">
            <v>CAJA</v>
          </cell>
          <cell r="C66" t="str">
            <v>1.52.1</v>
          </cell>
          <cell r="D66" t="str">
            <v>Suministros De Oficina</v>
          </cell>
        </row>
        <row r="67">
          <cell r="A67" t="str">
            <v>Cinta de enmascarar angosta</v>
          </cell>
          <cell r="B67" t="str">
            <v>ROLLO DE 1/2"X 32 MTS</v>
          </cell>
          <cell r="C67" t="str">
            <v>1.52.1</v>
          </cell>
          <cell r="D67" t="str">
            <v>Suministros De Oficina</v>
          </cell>
        </row>
        <row r="68">
          <cell r="A68" t="str">
            <v>Cinta de enmascarar ancha</v>
          </cell>
          <cell r="B68" t="str">
            <v>ROLLO DE 1"X 32 MTS</v>
          </cell>
          <cell r="C68" t="str">
            <v>1.52.1</v>
          </cell>
          <cell r="D68" t="str">
            <v>Suministros De Oficina</v>
          </cell>
        </row>
        <row r="69">
          <cell r="A69" t="str">
            <v xml:space="preserve">Cinta de transparencias c3968a </v>
          </cell>
          <cell r="B69" t="str">
            <v>Unidad</v>
          </cell>
          <cell r="C69" t="str">
            <v>1.52.1</v>
          </cell>
          <cell r="D69" t="str">
            <v>Suministros De Oficina</v>
          </cell>
        </row>
        <row r="70">
          <cell r="A70" t="str">
            <v>Cinta Impresora Unisys LP-800</v>
          </cell>
          <cell r="B70" t="str">
            <v>UNIDAD</v>
          </cell>
          <cell r="C70" t="str">
            <v>1.52.1</v>
          </cell>
          <cell r="D70" t="str">
            <v>Suministros De Oficina</v>
          </cell>
        </row>
        <row r="71">
          <cell r="A71" t="str">
            <v>Cinta mágica 3/4" X 36 YARDAS</v>
          </cell>
          <cell r="B71" t="str">
            <v>ROLLO DE 1/2"X 32 MTS</v>
          </cell>
          <cell r="C71" t="str">
            <v>1.52.1</v>
          </cell>
          <cell r="D71" t="str">
            <v>Suministros De Oficina</v>
          </cell>
        </row>
        <row r="72">
          <cell r="A72" t="str">
            <v>Cinta Olivetti et 2300/2700</v>
          </cell>
          <cell r="B72" t="str">
            <v>Unidad</v>
          </cell>
          <cell r="C72" t="str">
            <v>1.52.1</v>
          </cell>
          <cell r="D72" t="str">
            <v>Suministros De Oficina</v>
          </cell>
        </row>
        <row r="73">
          <cell r="A73" t="str">
            <v>Cinta para calculadora</v>
          </cell>
          <cell r="B73" t="str">
            <v>rollo x 50 mts</v>
          </cell>
          <cell r="C73" t="str">
            <v>1.52.1</v>
          </cell>
          <cell r="D73" t="str">
            <v>Suministros De Oficina</v>
          </cell>
        </row>
        <row r="74">
          <cell r="A74" t="str">
            <v>Cinta para Backup 4mm DAT de 125</v>
          </cell>
          <cell r="B74" t="str">
            <v>Unidad</v>
          </cell>
          <cell r="C74" t="str">
            <v>1.52.1</v>
          </cell>
          <cell r="D74" t="str">
            <v>Suministros De Oficina</v>
          </cell>
        </row>
        <row r="75">
          <cell r="A75" t="str">
            <v>Cinta para impresora Epson LQ- 2170 / 2070</v>
          </cell>
          <cell r="B75" t="str">
            <v>Unidad</v>
          </cell>
          <cell r="C75" t="str">
            <v>1.52.1</v>
          </cell>
          <cell r="D75" t="str">
            <v>Suministros De Oficina</v>
          </cell>
        </row>
        <row r="76">
          <cell r="A76" t="str">
            <v>Cinta para impresora Epson LQ-1070 / 1170</v>
          </cell>
          <cell r="B76" t="str">
            <v>Unidad</v>
          </cell>
          <cell r="C76" t="str">
            <v>1.52.1</v>
          </cell>
          <cell r="D76" t="str">
            <v>Suministros De Oficina</v>
          </cell>
        </row>
        <row r="77">
          <cell r="A77" t="str">
            <v>Cinta pegante para empaque</v>
          </cell>
          <cell r="B77" t="str">
            <v>ROLLO DE 2"X 32 MTS</v>
          </cell>
          <cell r="C77" t="str">
            <v>1.52.1</v>
          </cell>
          <cell r="D77" t="str">
            <v>Suministros De Oficina</v>
          </cell>
        </row>
        <row r="78">
          <cell r="A78" t="str">
            <v>Cinta pegante transparente</v>
          </cell>
          <cell r="B78" t="str">
            <v>ROLLO</v>
          </cell>
          <cell r="C78" t="str">
            <v>1.52.1</v>
          </cell>
          <cell r="D78" t="str">
            <v>Suministros De Oficina</v>
          </cell>
        </row>
        <row r="79">
          <cell r="A79" t="str">
            <v>Corrector líquido X 30 Grms</v>
          </cell>
          <cell r="B79" t="str">
            <v>FRASCO X 22 ML</v>
          </cell>
          <cell r="C79" t="str">
            <v>1.52.1</v>
          </cell>
          <cell r="D79" t="str">
            <v>Suministros De Oficina</v>
          </cell>
        </row>
        <row r="80">
          <cell r="A80" t="str">
            <v>Cortador para papel L-200</v>
          </cell>
          <cell r="B80" t="str">
            <v>UNIDAD</v>
          </cell>
          <cell r="C80" t="str">
            <v>1.52.1</v>
          </cell>
          <cell r="D80" t="str">
            <v>Suministros De Oficina</v>
          </cell>
        </row>
        <row r="81">
          <cell r="A81" t="str">
            <v xml:space="preserve">Cosedora </v>
          </cell>
          <cell r="B81" t="str">
            <v>UNIDAD</v>
          </cell>
          <cell r="C81" t="str">
            <v>1.52.2</v>
          </cell>
          <cell r="D81" t="str">
            <v>Elementos Y Accesorios De Oficina</v>
          </cell>
        </row>
        <row r="82">
          <cell r="A82" t="str">
            <v>Cuchilla para cortador L-100</v>
          </cell>
          <cell r="B82" t="str">
            <v>Unidad</v>
          </cell>
          <cell r="C82" t="str">
            <v>1.52.1</v>
          </cell>
          <cell r="D82" t="str">
            <v>Suministros De Oficina</v>
          </cell>
        </row>
        <row r="83">
          <cell r="A83" t="str">
            <v>Cuchilla para cortador L-200</v>
          </cell>
          <cell r="B83" t="str">
            <v>UNIDAD</v>
          </cell>
          <cell r="C83" t="str">
            <v>1.52.1</v>
          </cell>
          <cell r="D83" t="str">
            <v>Suministros De Oficina</v>
          </cell>
        </row>
        <row r="84">
          <cell r="A84" t="str">
            <v>Disco Optico marca Sony de 640 MB</v>
          </cell>
          <cell r="B84" t="str">
            <v>Unidad</v>
          </cell>
          <cell r="C84" t="str">
            <v>1.47.2</v>
          </cell>
          <cell r="D84" t="str">
            <v>Periferico</v>
          </cell>
        </row>
        <row r="85">
          <cell r="A85" t="str">
            <v>Diskette 3.5 HD 1.44 Mb (CAJA X 10 )</v>
          </cell>
          <cell r="B85" t="str">
            <v>caja x 10 und</v>
          </cell>
          <cell r="C85" t="str">
            <v>1.52.1</v>
          </cell>
          <cell r="D85" t="str">
            <v>Suministros De Oficina</v>
          </cell>
        </row>
        <row r="86">
          <cell r="A86" t="str">
            <v>Disolvente para corrector</v>
          </cell>
          <cell r="B86" t="str">
            <v>FRASCO X 22 ML</v>
          </cell>
        </row>
        <row r="87">
          <cell r="A87" t="str">
            <v>Escuadras Biseladas</v>
          </cell>
          <cell r="B87" t="str">
            <v>Unidad</v>
          </cell>
        </row>
        <row r="88">
          <cell r="A88" t="str">
            <v>Esfero  negro</v>
          </cell>
          <cell r="B88" t="str">
            <v>Unidad</v>
          </cell>
          <cell r="C88" t="str">
            <v>1.52.1</v>
          </cell>
          <cell r="D88" t="str">
            <v>Suministros De Oficina</v>
          </cell>
        </row>
        <row r="89">
          <cell r="A89" t="str">
            <v>Esfero rojo</v>
          </cell>
          <cell r="B89" t="str">
            <v>UNIDAD</v>
          </cell>
          <cell r="C89" t="str">
            <v>1.52.1</v>
          </cell>
          <cell r="D89" t="str">
            <v>Suministros De Oficina</v>
          </cell>
        </row>
        <row r="90">
          <cell r="A90" t="str">
            <v>Fibra de naylon polipropileno</v>
          </cell>
          <cell r="B90" t="str">
            <v>Unidad</v>
          </cell>
        </row>
        <row r="91">
          <cell r="A91" t="str">
            <v>Fechador</v>
          </cell>
          <cell r="B91" t="str">
            <v>Unidad</v>
          </cell>
        </row>
        <row r="92">
          <cell r="A92" t="str">
            <v>Fólder AZ Oficio</v>
          </cell>
          <cell r="B92" t="str">
            <v>Unidad</v>
          </cell>
          <cell r="C92" t="str">
            <v>1.52.1</v>
          </cell>
          <cell r="D92" t="str">
            <v>Suministros De Oficina</v>
          </cell>
        </row>
        <row r="93">
          <cell r="A93" t="str">
            <v>Fólder celuguía horizontal oficio</v>
          </cell>
          <cell r="B93" t="str">
            <v>Unidad</v>
          </cell>
          <cell r="C93" t="str">
            <v>1.52.1</v>
          </cell>
          <cell r="D93" t="str">
            <v>Suministros De Oficina</v>
          </cell>
        </row>
        <row r="94">
          <cell r="A94" t="str">
            <v>Fólder celuguía vertical oficio</v>
          </cell>
          <cell r="B94" t="str">
            <v>Unidad</v>
          </cell>
          <cell r="C94" t="str">
            <v>1.52.1</v>
          </cell>
          <cell r="D94" t="str">
            <v>Suministros De Oficina</v>
          </cell>
        </row>
        <row r="95">
          <cell r="A95" t="str">
            <v xml:space="preserve">Fólder colgante </v>
          </cell>
          <cell r="B95" t="str">
            <v>Unidad</v>
          </cell>
          <cell r="C95" t="str">
            <v>1.52.1</v>
          </cell>
          <cell r="D95" t="str">
            <v>Suministros De Oficina</v>
          </cell>
        </row>
        <row r="96">
          <cell r="A96" t="str">
            <v>Fólder en cartón yute de 900 grs. con fuelle</v>
          </cell>
          <cell r="B96" t="str">
            <v>Unidad</v>
          </cell>
          <cell r="C96" t="str">
            <v>1.52.1</v>
          </cell>
          <cell r="D96" t="str">
            <v>Suministros De Oficina</v>
          </cell>
        </row>
        <row r="97">
          <cell r="A97" t="str">
            <v>Formulario de declaracion de impuestos sobre vehiculos</v>
          </cell>
          <cell r="B97" t="str">
            <v>Unidad</v>
          </cell>
          <cell r="C97" t="str">
            <v>1.52.1</v>
          </cell>
          <cell r="D97" t="str">
            <v>Suministros De Oficina</v>
          </cell>
        </row>
        <row r="98">
          <cell r="A98" t="str">
            <v>Formulario retefuente</v>
          </cell>
          <cell r="B98" t="str">
            <v>Unidad</v>
          </cell>
          <cell r="C98" t="str">
            <v>1.52.1</v>
          </cell>
          <cell r="D98" t="str">
            <v>Suministros De Oficina</v>
          </cell>
        </row>
        <row r="99">
          <cell r="A99" t="str">
            <v>Formulario unico nal de transporte</v>
          </cell>
          <cell r="B99" t="str">
            <v>Unidad</v>
          </cell>
          <cell r="C99" t="str">
            <v>1.52.1</v>
          </cell>
          <cell r="D99" t="str">
            <v>Suministros De Oficina</v>
          </cell>
        </row>
        <row r="100">
          <cell r="A100" t="str">
            <v>Formulario Predial Unificado</v>
          </cell>
          <cell r="B100" t="str">
            <v>Unidad</v>
          </cell>
          <cell r="C100" t="str">
            <v>1.52.2</v>
          </cell>
          <cell r="D100" t="str">
            <v>Suministros De Oficina</v>
          </cell>
        </row>
        <row r="101">
          <cell r="A101" t="str">
            <v>Formulario retefuente</v>
          </cell>
          <cell r="B101" t="str">
            <v>Unidad</v>
          </cell>
          <cell r="C101" t="str">
            <v>1.52.1</v>
          </cell>
          <cell r="D101" t="str">
            <v>Suministros De Oficina</v>
          </cell>
        </row>
        <row r="102">
          <cell r="A102" t="str">
            <v>Formulario Certificado Ingresos y retenciones</v>
          </cell>
          <cell r="B102" t="str">
            <v>Unidad</v>
          </cell>
          <cell r="C102" t="str">
            <v>1.52.1</v>
          </cell>
          <cell r="D102" t="str">
            <v>Suministros De Oficina</v>
          </cell>
        </row>
        <row r="103">
          <cell r="A103" t="str">
            <v xml:space="preserve">Formulario impuestos de vehiculos </v>
          </cell>
          <cell r="B103" t="str">
            <v>Unidad</v>
          </cell>
          <cell r="C103" t="str">
            <v>1.52.1</v>
          </cell>
          <cell r="D103" t="str">
            <v>Suministros De Oficina</v>
          </cell>
        </row>
        <row r="104">
          <cell r="A104" t="str">
            <v>Certificados</v>
          </cell>
          <cell r="B104" t="str">
            <v>Unidad</v>
          </cell>
          <cell r="C104" t="str">
            <v>1.52.1</v>
          </cell>
          <cell r="D104" t="str">
            <v>Suministros De Oficina</v>
          </cell>
        </row>
        <row r="105">
          <cell r="A105" t="str">
            <v>Ganchos velobind</v>
          </cell>
          <cell r="B105" t="str">
            <v>caja x 100 und</v>
          </cell>
          <cell r="C105" t="str">
            <v>1.52.1</v>
          </cell>
          <cell r="D105" t="str">
            <v>Suministros De Oficina</v>
          </cell>
        </row>
        <row r="106">
          <cell r="A106" t="str">
            <v>Folder para legajar 3 argollas 1 pulg.</v>
          </cell>
          <cell r="B106" t="str">
            <v>UNIDAD</v>
          </cell>
          <cell r="C106" t="str">
            <v>1.52.1</v>
          </cell>
          <cell r="D106" t="str">
            <v>Suministros De Oficina</v>
          </cell>
        </row>
        <row r="107">
          <cell r="A107" t="str">
            <v>Ganchos clips  Ref C2 X 100</v>
          </cell>
          <cell r="B107" t="str">
            <v>caja x 100 und</v>
          </cell>
          <cell r="C107" t="str">
            <v>1.52.1</v>
          </cell>
          <cell r="D107" t="str">
            <v>Suministros De Oficina</v>
          </cell>
        </row>
        <row r="108">
          <cell r="A108" t="str">
            <v>Ganchos mariposa</v>
          </cell>
          <cell r="B108" t="str">
            <v>caja x 50 und</v>
          </cell>
        </row>
        <row r="109">
          <cell r="A109" t="str">
            <v>Ganchos para cosedora semi-industrial</v>
          </cell>
          <cell r="B109" t="str">
            <v>caja x 1000 und</v>
          </cell>
        </row>
        <row r="110">
          <cell r="A110" t="str">
            <v>Ganchos para cosedora standar</v>
          </cell>
          <cell r="B110" t="str">
            <v>caja x 1000 und</v>
          </cell>
          <cell r="C110" t="str">
            <v>1.52.1</v>
          </cell>
          <cell r="D110" t="str">
            <v>Suministros De Oficina</v>
          </cell>
        </row>
        <row r="111">
          <cell r="A111" t="str">
            <v>Ganchos para legajar 20 JGOS X 3 PCS.</v>
          </cell>
          <cell r="B111" t="str">
            <v>caja x 20 pares</v>
          </cell>
          <cell r="C111" t="str">
            <v>1.52.1</v>
          </cell>
          <cell r="D111" t="str">
            <v>Suministros De Oficina</v>
          </cell>
        </row>
        <row r="112">
          <cell r="A112" t="str">
            <v>Guías alfabéticas plastificadas</v>
          </cell>
          <cell r="B112" t="str">
            <v>Unidad</v>
          </cell>
          <cell r="C112" t="str">
            <v>1.52.1</v>
          </cell>
          <cell r="D112" t="str">
            <v>Suministros De Oficina</v>
          </cell>
        </row>
        <row r="113">
          <cell r="A113" t="str">
            <v>Lápices negros</v>
          </cell>
          <cell r="B113" t="str">
            <v>Unidad</v>
          </cell>
          <cell r="C113" t="str">
            <v>1.52.1</v>
          </cell>
          <cell r="D113" t="str">
            <v>Suministros De Oficina</v>
          </cell>
        </row>
        <row r="114">
          <cell r="A114" t="str">
            <v>Lápices azules</v>
          </cell>
          <cell r="B114" t="str">
            <v>Unidad</v>
          </cell>
          <cell r="C114" t="str">
            <v>1.52.1</v>
          </cell>
          <cell r="D114" t="str">
            <v>Suministros De Oficina</v>
          </cell>
        </row>
        <row r="115">
          <cell r="A115" t="str">
            <v>Lápices rojos</v>
          </cell>
          <cell r="B115" t="str">
            <v>Unidad</v>
          </cell>
          <cell r="C115" t="str">
            <v>1.52.1</v>
          </cell>
          <cell r="D115" t="str">
            <v>Suministros De Oficina</v>
          </cell>
        </row>
        <row r="116">
          <cell r="A116" t="str">
            <v>Lápices verdes</v>
          </cell>
          <cell r="B116" t="str">
            <v>Unidad</v>
          </cell>
          <cell r="C116" t="str">
            <v>1.52.1</v>
          </cell>
          <cell r="D116" t="str">
            <v>Suministros De Oficina</v>
          </cell>
        </row>
        <row r="117">
          <cell r="A117" t="str">
            <v>Libreta amarilla rayada</v>
          </cell>
          <cell r="B117" t="str">
            <v>Unidad</v>
          </cell>
          <cell r="C117" t="str">
            <v>1.52.1</v>
          </cell>
          <cell r="D117" t="str">
            <v>Suministros De Oficina</v>
          </cell>
        </row>
        <row r="118">
          <cell r="A118" t="str">
            <v>Libreta bond oficio</v>
          </cell>
          <cell r="B118" t="str">
            <v>Unidad</v>
          </cell>
          <cell r="C118" t="str">
            <v>1.52.1</v>
          </cell>
          <cell r="D118" t="str">
            <v>Suministros De Oficina</v>
          </cell>
        </row>
        <row r="119">
          <cell r="A119" t="str">
            <v>Libreta borrador carta</v>
          </cell>
          <cell r="B119" t="str">
            <v>Unidad</v>
          </cell>
          <cell r="C119" t="str">
            <v>1.52.1</v>
          </cell>
          <cell r="D119" t="str">
            <v>Suministros De Oficina</v>
          </cell>
        </row>
        <row r="120">
          <cell r="A120" t="str">
            <v>Libreta borrador oficio</v>
          </cell>
          <cell r="B120" t="str">
            <v>Unidad</v>
          </cell>
          <cell r="C120" t="str">
            <v>1.52.1</v>
          </cell>
          <cell r="D120" t="str">
            <v>Suministros De Oficina</v>
          </cell>
        </row>
        <row r="121">
          <cell r="A121" t="str">
            <v>Libreta taquigrafía</v>
          </cell>
          <cell r="B121" t="str">
            <v>Unidad</v>
          </cell>
          <cell r="C121" t="str">
            <v>1.52.1</v>
          </cell>
          <cell r="D121" t="str">
            <v>Suministros De Oficina</v>
          </cell>
        </row>
        <row r="122">
          <cell r="A122" t="str">
            <v>Libretas de análisis contabilidad 7 y 3 columnas</v>
          </cell>
          <cell r="B122" t="str">
            <v>Unidad</v>
          </cell>
          <cell r="C122" t="str">
            <v>1.52.1</v>
          </cell>
          <cell r="D122" t="str">
            <v>Suministros De Oficina</v>
          </cell>
        </row>
        <row r="123">
          <cell r="A123" t="str">
            <v>Libro auxiliar contabilidad 3 columnas</v>
          </cell>
          <cell r="B123" t="str">
            <v>Unidad</v>
          </cell>
          <cell r="C123" t="str">
            <v>1.52.1</v>
          </cell>
          <cell r="D123" t="str">
            <v>Suministros De Oficina</v>
          </cell>
        </row>
        <row r="124">
          <cell r="A124" t="str">
            <v>Libro para radicar correspondencia</v>
          </cell>
          <cell r="B124" t="str">
            <v>Unidad</v>
          </cell>
          <cell r="C124" t="str">
            <v>1.52.1</v>
          </cell>
          <cell r="D124" t="str">
            <v>Suministros De Oficina</v>
          </cell>
        </row>
        <row r="125">
          <cell r="A125" t="str">
            <v>Marbetes</v>
          </cell>
          <cell r="B125" t="str">
            <v>paquete x 10 und</v>
          </cell>
          <cell r="C125" t="str">
            <v>1.52.1</v>
          </cell>
          <cell r="D125" t="str">
            <v>Suministros De Oficina</v>
          </cell>
        </row>
        <row r="126">
          <cell r="A126" t="str">
            <v>Marcadores borrables</v>
          </cell>
          <cell r="B126" t="str">
            <v>Unidad</v>
          </cell>
          <cell r="C126" t="str">
            <v>1.52.1</v>
          </cell>
          <cell r="D126" t="str">
            <v>Suministros De Oficina</v>
          </cell>
        </row>
        <row r="127">
          <cell r="A127" t="str">
            <v xml:space="preserve">Marcadores indelebles </v>
          </cell>
          <cell r="B127" t="str">
            <v>Unidad</v>
          </cell>
          <cell r="C127" t="str">
            <v>1.52.1</v>
          </cell>
          <cell r="D127" t="str">
            <v>Suministros De Oficina</v>
          </cell>
        </row>
        <row r="128">
          <cell r="A128" t="str">
            <v>Microcassette Sony MC60</v>
          </cell>
          <cell r="B128" t="str">
            <v>Unidad</v>
          </cell>
          <cell r="C128" t="str">
            <v>1.52.1</v>
          </cell>
          <cell r="D128" t="str">
            <v>Suministros De Oficina</v>
          </cell>
        </row>
        <row r="129">
          <cell r="A129" t="str">
            <v>Minas para portaminas  0.5 EST. X 12</v>
          </cell>
          <cell r="B129" t="str">
            <v>estuche x 10 und</v>
          </cell>
          <cell r="C129" t="str">
            <v>1.52.1</v>
          </cell>
          <cell r="D129" t="str">
            <v>Suministros De Oficina</v>
          </cell>
        </row>
        <row r="130">
          <cell r="A130" t="str">
            <v>Memorando 2003 semanal</v>
          </cell>
          <cell r="B130" t="str">
            <v>Unidad</v>
          </cell>
          <cell r="C130" t="str">
            <v>1.52.1</v>
          </cell>
          <cell r="D130" t="str">
            <v>Suministros De Oficina</v>
          </cell>
        </row>
        <row r="131">
          <cell r="A131" t="str">
            <v>Pad mouse</v>
          </cell>
          <cell r="B131" t="str">
            <v>Unidad</v>
          </cell>
          <cell r="C131" t="str">
            <v>1.52.1</v>
          </cell>
          <cell r="D131" t="str">
            <v>Suministros De Oficina</v>
          </cell>
        </row>
        <row r="132">
          <cell r="A132" t="str">
            <v>Papel bond 75 grs. carta</v>
          </cell>
          <cell r="B132" t="str">
            <v>resma x 500 hojas</v>
          </cell>
          <cell r="C132" t="str">
            <v>1.52.1</v>
          </cell>
          <cell r="D132" t="str">
            <v>Suministros De Oficina</v>
          </cell>
        </row>
        <row r="133">
          <cell r="A133" t="str">
            <v>Papel bond 75 grs. oficio</v>
          </cell>
          <cell r="B133" t="str">
            <v>resma x 500 hojas</v>
          </cell>
          <cell r="C133" t="str">
            <v>1.52.1</v>
          </cell>
          <cell r="D133" t="str">
            <v>Suministros De Oficina</v>
          </cell>
        </row>
        <row r="134">
          <cell r="A134" t="str">
            <v>Papel contac x 20 metros</v>
          </cell>
          <cell r="B134" t="str">
            <v>rollo x 50 mts</v>
          </cell>
          <cell r="C134" t="str">
            <v>1.52.1</v>
          </cell>
          <cell r="D134" t="str">
            <v>Suministros De Oficina</v>
          </cell>
        </row>
        <row r="135">
          <cell r="A135" t="str">
            <v xml:space="preserve">Papel autoadhesivos fotografico epson </v>
          </cell>
          <cell r="B135" t="str">
            <v>Unidad</v>
          </cell>
          <cell r="C135" t="str">
            <v>1.52.1</v>
          </cell>
          <cell r="D135" t="str">
            <v>Suministros De Oficina</v>
          </cell>
        </row>
        <row r="136">
          <cell r="A136" t="str">
            <v>Photopaper calcio tamaño tabloide</v>
          </cell>
          <cell r="B136" t="str">
            <v>Unidad</v>
          </cell>
        </row>
        <row r="137">
          <cell r="A137" t="str">
            <v>Papel cuadriculado doble oficio</v>
          </cell>
          <cell r="B137" t="str">
            <v>paquete x 100 hojas</v>
          </cell>
          <cell r="C137" t="str">
            <v>1.52.1</v>
          </cell>
          <cell r="D137" t="str">
            <v>Suministros De Oficina</v>
          </cell>
        </row>
        <row r="138">
          <cell r="A138" t="str">
            <v>papel kimberly</v>
          </cell>
          <cell r="B138" t="str">
            <v>HOJA</v>
          </cell>
          <cell r="C138" t="str">
            <v>1.52.1</v>
          </cell>
          <cell r="D138" t="str">
            <v>Suministros De Oficina</v>
          </cell>
        </row>
        <row r="139">
          <cell r="A139" t="str">
            <v>Papel Kimberly</v>
          </cell>
          <cell r="B139" t="str">
            <v>resma x 500 hojas</v>
          </cell>
          <cell r="C139" t="str">
            <v>1.52.1</v>
          </cell>
          <cell r="D139" t="str">
            <v>Suministros De Oficina</v>
          </cell>
        </row>
        <row r="140">
          <cell r="A140" t="str">
            <v>Papel F.C. 14 7/8 x 11, 1 parte logo</v>
          </cell>
          <cell r="B140" t="str">
            <v>caja  x 1500 formas</v>
          </cell>
          <cell r="C140" t="str">
            <v>1.52.3</v>
          </cell>
          <cell r="D140" t="str">
            <v>Formas Y Sobres</v>
          </cell>
        </row>
        <row r="141">
          <cell r="A141" t="str">
            <v>Papel F.C. 10 5/8 X 11 a una parte blanco</v>
          </cell>
          <cell r="B141" t="str">
            <v>caja  x 1500 formas</v>
          </cell>
          <cell r="C141" t="str">
            <v>1.52.3</v>
          </cell>
          <cell r="D141" t="str">
            <v>Formas Y Sobres</v>
          </cell>
        </row>
        <row r="142">
          <cell r="A142" t="str">
            <v>Papel F.C. 10 5/8 X 11 a una parte rayado verde</v>
          </cell>
          <cell r="B142" t="str">
            <v>caja  x 1500 formas</v>
          </cell>
          <cell r="C142" t="str">
            <v>1.52.3</v>
          </cell>
          <cell r="D142" t="str">
            <v>Formas Y Sobres</v>
          </cell>
        </row>
        <row r="143">
          <cell r="A143" t="str">
            <v>Papel F.C. 10 5/8 X 11 a dos partes blanco</v>
          </cell>
          <cell r="B143" t="str">
            <v>caja  x 1500 formas</v>
          </cell>
          <cell r="C143" t="str">
            <v>1.52.3</v>
          </cell>
          <cell r="D143" t="str">
            <v>Formas Y Sobres</v>
          </cell>
        </row>
        <row r="144">
          <cell r="A144" t="str">
            <v>Papel F.C. 10 5/8 X 11 a dos partes logo</v>
          </cell>
          <cell r="B144" t="str">
            <v>caja  x 1500 formas</v>
          </cell>
          <cell r="C144" t="str">
            <v>1.52.3</v>
          </cell>
          <cell r="D144" t="str">
            <v>Formas Y Sobres</v>
          </cell>
        </row>
        <row r="145">
          <cell r="A145" t="str">
            <v>Papel F.C. 10 5/8 X 11 a tres partes blanco</v>
          </cell>
          <cell r="B145" t="str">
            <v>caja  x 1500 formas</v>
          </cell>
          <cell r="C145" t="str">
            <v>1.52.3</v>
          </cell>
          <cell r="D145" t="str">
            <v>Formas Y Sobres</v>
          </cell>
        </row>
        <row r="146">
          <cell r="A146" t="str">
            <v>Papel F.C. 10/5/8 X 11 a tres partes logo</v>
          </cell>
          <cell r="B146" t="str">
            <v>caja  x 1500 formas</v>
          </cell>
          <cell r="C146" t="str">
            <v>1.52.3</v>
          </cell>
          <cell r="D146" t="str">
            <v>Formas Y Sobres</v>
          </cell>
        </row>
        <row r="147">
          <cell r="A147" t="str">
            <v>Papel F.C. 10/5/8 X 11 a tres partes logo</v>
          </cell>
          <cell r="B147" t="str">
            <v>caja  x 1500 formas</v>
          </cell>
          <cell r="C147" t="str">
            <v>1.52.3</v>
          </cell>
          <cell r="D147" t="str">
            <v>Formas Y Sobres</v>
          </cell>
        </row>
        <row r="148">
          <cell r="A148" t="str">
            <v>Papel F.C. 14 7/8 X 11 a una parte blanco</v>
          </cell>
          <cell r="B148" t="str">
            <v>caja  x 1500 formas</v>
          </cell>
          <cell r="C148" t="str">
            <v>1.52.3</v>
          </cell>
          <cell r="D148" t="str">
            <v>Formas Y Sobres</v>
          </cell>
        </row>
        <row r="149">
          <cell r="A149" t="str">
            <v>Papel F.C. 14 7/8 X 11 a una parte rayado</v>
          </cell>
          <cell r="B149" t="str">
            <v>caja  x 1500 formas</v>
          </cell>
          <cell r="C149" t="str">
            <v>1.52.3</v>
          </cell>
          <cell r="D149" t="str">
            <v>Formas Y Sobres</v>
          </cell>
        </row>
        <row r="150">
          <cell r="A150" t="str">
            <v>Papel F.C. 14 7/8 X 11 a dos partes blanco</v>
          </cell>
          <cell r="B150" t="str">
            <v>caja  x 1500 formas</v>
          </cell>
          <cell r="C150" t="str">
            <v>1.52.3</v>
          </cell>
          <cell r="D150" t="str">
            <v>Formas Y Sobres</v>
          </cell>
        </row>
        <row r="151">
          <cell r="A151" t="str">
            <v>Papel F.C. 14 7/8 X 11 a tres partes blanco</v>
          </cell>
          <cell r="B151" t="str">
            <v>caja  x 1500 formas</v>
          </cell>
          <cell r="C151" t="str">
            <v>1.52.3</v>
          </cell>
          <cell r="D151" t="str">
            <v>Formas Y Sobres</v>
          </cell>
        </row>
        <row r="152">
          <cell r="A152" t="str">
            <v>Papel F.C. 10/5/8 X 11 a dos  partes logo troquelado a la mitad</v>
          </cell>
          <cell r="B152" t="str">
            <v>caja  x 1500 formas</v>
          </cell>
          <cell r="C152" t="str">
            <v>1.52.3</v>
          </cell>
          <cell r="D152" t="str">
            <v>Formas Y Sobres</v>
          </cell>
        </row>
        <row r="153">
          <cell r="A153" t="str">
            <v>Papel F.C. 9 1/2 X 11, 4 partes blanco</v>
          </cell>
          <cell r="B153" t="str">
            <v>caja  x 1500 formas</v>
          </cell>
          <cell r="C153" t="str">
            <v>1.52.3</v>
          </cell>
          <cell r="D153" t="str">
            <v>Formas Y Sobres</v>
          </cell>
        </row>
        <row r="154">
          <cell r="A154" t="str">
            <v>Papel F.C. 9 1/2 X 11, 3 partes blanco</v>
          </cell>
          <cell r="B154" t="str">
            <v>caja  x 1500 formas</v>
          </cell>
          <cell r="C154" t="str">
            <v>1.52.3</v>
          </cell>
          <cell r="D154" t="str">
            <v>Formas Y Sobres</v>
          </cell>
        </row>
        <row r="155">
          <cell r="A155" t="str">
            <v>Papel F.C. 9 1/2 x 11 a una parte blanco</v>
          </cell>
          <cell r="B155" t="str">
            <v>caja  x 1500 formas</v>
          </cell>
          <cell r="C155" t="str">
            <v>1.52.3</v>
          </cell>
          <cell r="D155" t="str">
            <v>Formas Y Sobres</v>
          </cell>
        </row>
        <row r="156">
          <cell r="A156" t="str">
            <v>Papel F.C. 9 1/2 * 11, 2 partes blanco</v>
          </cell>
          <cell r="B156" t="str">
            <v>caja  x 1500 formas</v>
          </cell>
          <cell r="C156" t="str">
            <v>1.52.3</v>
          </cell>
          <cell r="D156" t="str">
            <v>Formas Y Sobres</v>
          </cell>
        </row>
        <row r="157">
          <cell r="A157" t="str">
            <v>Papel F.C. 9 1/2 X 11, 2 partes con logo</v>
          </cell>
          <cell r="B157" t="str">
            <v>caja  x 1500 formas</v>
          </cell>
          <cell r="C157" t="str">
            <v>1.52.3</v>
          </cell>
          <cell r="D157" t="str">
            <v>Formas Y Sobres</v>
          </cell>
        </row>
        <row r="158">
          <cell r="A158" t="str">
            <v>Papel F.C. 9 1/2 X 13, 1 parte logo</v>
          </cell>
          <cell r="B158" t="str">
            <v>caja  x 1500 formas</v>
          </cell>
          <cell r="C158" t="str">
            <v>1.52.3</v>
          </cell>
          <cell r="D158" t="str">
            <v>Formas Y Sobres</v>
          </cell>
        </row>
        <row r="159">
          <cell r="A159" t="str">
            <v>Papel F.C. 9 1/2 X 13, 4 partes blanco</v>
          </cell>
          <cell r="B159" t="str">
            <v>caja  x 1500 formas</v>
          </cell>
          <cell r="C159" t="str">
            <v>1.52.3</v>
          </cell>
          <cell r="D159" t="str">
            <v>Formas Y Sobres</v>
          </cell>
        </row>
        <row r="160">
          <cell r="A160" t="str">
            <v>Papel marca Epson Glossy</v>
          </cell>
          <cell r="C160" t="str">
            <v>1.52.1</v>
          </cell>
          <cell r="D160" t="str">
            <v>Suministros De Oficina</v>
          </cell>
        </row>
        <row r="161">
          <cell r="A161" t="str">
            <v>Papel marca Epson Ref. S04106</v>
          </cell>
          <cell r="B161" t="str">
            <v>PAQUETE</v>
          </cell>
          <cell r="C161" t="str">
            <v>1.52.1</v>
          </cell>
          <cell r="D161" t="str">
            <v>Suministros De Oficina</v>
          </cell>
        </row>
        <row r="162">
          <cell r="A162" t="str">
            <v>Papel marca Epson Ref. S041062</v>
          </cell>
          <cell r="B162" t="str">
            <v>Unidad</v>
          </cell>
          <cell r="C162" t="str">
            <v>1.52.1</v>
          </cell>
          <cell r="D162" t="str">
            <v>Suministros De Oficina</v>
          </cell>
        </row>
        <row r="163">
          <cell r="A163" t="str">
            <v>Papel marca Epson Referencia A2 SO41079</v>
          </cell>
          <cell r="B163" t="str">
            <v>PAQUETE</v>
          </cell>
          <cell r="C163" t="str">
            <v>1.52.1</v>
          </cell>
          <cell r="D163" t="str">
            <v>Suministros De Oficina</v>
          </cell>
        </row>
        <row r="164">
          <cell r="A164" t="str">
            <v>Papel periódico 70 x 100</v>
          </cell>
          <cell r="B164" t="str">
            <v>PLIEGO</v>
          </cell>
          <cell r="C164" t="str">
            <v>1.52.1</v>
          </cell>
          <cell r="D164" t="str">
            <v>Suministros De Oficina</v>
          </cell>
        </row>
        <row r="165">
          <cell r="A165" t="str">
            <v>Papel para Sumadora</v>
          </cell>
          <cell r="B165" t="str">
            <v>rollo x 50 mts</v>
          </cell>
          <cell r="C165" t="str">
            <v>1.52.1</v>
          </cell>
          <cell r="D165" t="str">
            <v>Suministros De Oficina</v>
          </cell>
        </row>
        <row r="166">
          <cell r="A166" t="str">
            <v xml:space="preserve">Pasta de argolla convert </v>
          </cell>
          <cell r="B166" t="str">
            <v>Unidad</v>
          </cell>
          <cell r="C166" t="str">
            <v>1.52.1</v>
          </cell>
          <cell r="D166" t="str">
            <v>Suministros De Oficina</v>
          </cell>
        </row>
        <row r="167">
          <cell r="A167" t="str">
            <v>Papel térmico fax</v>
          </cell>
          <cell r="B167" t="str">
            <v>rollo x 50 mts</v>
          </cell>
          <cell r="C167" t="str">
            <v>1.52.1</v>
          </cell>
          <cell r="D167" t="str">
            <v>Suministros De Oficina</v>
          </cell>
        </row>
        <row r="168">
          <cell r="A168" t="str">
            <v xml:space="preserve">Pasta Normadata 10 ALP </v>
          </cell>
          <cell r="B168" t="str">
            <v>Unidad</v>
          </cell>
          <cell r="C168" t="str">
            <v>1.52.1</v>
          </cell>
          <cell r="D168" t="str">
            <v>Suministros De Oficina</v>
          </cell>
        </row>
        <row r="169">
          <cell r="A169" t="str">
            <v>Pasta Normadata 14 AP azul</v>
          </cell>
          <cell r="B169" t="str">
            <v>UNIDAD</v>
          </cell>
          <cell r="C169" t="str">
            <v>1.52.1</v>
          </cell>
          <cell r="D169" t="str">
            <v>Suministros De Oficina</v>
          </cell>
        </row>
        <row r="170">
          <cell r="A170" t="str">
            <v>Pegante colbón 245 gramos</v>
          </cell>
          <cell r="B170" t="str">
            <v>FRASCO X 245 GR</v>
          </cell>
          <cell r="C170" t="str">
            <v>1.52.1</v>
          </cell>
          <cell r="D170" t="str">
            <v>Suministros De Oficina</v>
          </cell>
        </row>
        <row r="171">
          <cell r="A171" t="str">
            <v>Pegante en barra</v>
          </cell>
          <cell r="B171" t="str">
            <v>BARRA X 21 GR</v>
          </cell>
          <cell r="C171" t="str">
            <v>1.52.1</v>
          </cell>
          <cell r="D171" t="str">
            <v>Suministros De Oficina</v>
          </cell>
        </row>
        <row r="172">
          <cell r="A172" t="str">
            <v>Perforadora</v>
          </cell>
          <cell r="B172" t="str">
            <v>Unidad</v>
          </cell>
          <cell r="C172" t="str">
            <v>1.52.2</v>
          </cell>
          <cell r="D172" t="str">
            <v>Elementos Y Accesorios De Oficina</v>
          </cell>
        </row>
        <row r="173">
          <cell r="A173" t="str">
            <v>Plastilina limpiatipos</v>
          </cell>
          <cell r="B173" t="str">
            <v>Unidad</v>
          </cell>
          <cell r="C173" t="str">
            <v>1.52.1</v>
          </cell>
          <cell r="D173" t="str">
            <v>Suministros De Oficina</v>
          </cell>
        </row>
        <row r="174">
          <cell r="A174" t="str">
            <v>Papel calcio xerox</v>
          </cell>
          <cell r="B174" t="str">
            <v>Unidad</v>
          </cell>
          <cell r="C174" t="str">
            <v>1.52.1</v>
          </cell>
          <cell r="D174" t="str">
            <v>Suministros De Oficina</v>
          </cell>
        </row>
        <row r="175">
          <cell r="A175" t="str">
            <v>Papel opalina 170 gr</v>
          </cell>
          <cell r="B175" t="str">
            <v>Unidad</v>
          </cell>
          <cell r="C175" t="str">
            <v>1.52.1</v>
          </cell>
          <cell r="D175" t="str">
            <v>Suministros De Oficina</v>
          </cell>
        </row>
        <row r="176">
          <cell r="A176" t="str">
            <v>Sobre carta blanco granito</v>
          </cell>
          <cell r="B176" t="str">
            <v>Unidad</v>
          </cell>
          <cell r="C176" t="str">
            <v>1.52.3</v>
          </cell>
          <cell r="D176" t="str">
            <v>Formas Y Sobres</v>
          </cell>
        </row>
        <row r="177">
          <cell r="A177" t="str">
            <v>Carpeta carta blanco Granito</v>
          </cell>
          <cell r="B177" t="str">
            <v>Unidad</v>
          </cell>
          <cell r="C177" t="str">
            <v>1.52.1</v>
          </cell>
          <cell r="D177" t="str">
            <v>Suministros De Oficina</v>
          </cell>
        </row>
        <row r="178">
          <cell r="A178" t="str">
            <v>Tablero acrilico</v>
          </cell>
          <cell r="B178" t="str">
            <v>Unidad</v>
          </cell>
          <cell r="C178" t="str">
            <v>1.52.1</v>
          </cell>
          <cell r="D178" t="str">
            <v>Suministros De Oficina</v>
          </cell>
        </row>
        <row r="179">
          <cell r="A179" t="str">
            <v>Tablero programador para proyectos</v>
          </cell>
          <cell r="B179" t="str">
            <v>Unidad</v>
          </cell>
          <cell r="C179" t="str">
            <v>1.52.2</v>
          </cell>
          <cell r="D179" t="str">
            <v>Suministros De Oficina</v>
          </cell>
        </row>
        <row r="180">
          <cell r="A180" t="str">
            <v>Pasta catalogo 3.0 color blanco</v>
          </cell>
          <cell r="B180" t="str">
            <v>Unidad</v>
          </cell>
          <cell r="C180" t="str">
            <v>1.52.1</v>
          </cell>
          <cell r="D180" t="str">
            <v>Suministros De Oficina</v>
          </cell>
        </row>
        <row r="181">
          <cell r="A181" t="str">
            <v>Pila alcalina cuadriculada</v>
          </cell>
          <cell r="B181" t="str">
            <v>Unidad</v>
          </cell>
          <cell r="C181" t="str">
            <v>1.39.9</v>
          </cell>
          <cell r="D181" t="str">
            <v>Baterias o pilas</v>
          </cell>
        </row>
        <row r="182">
          <cell r="A182" t="str">
            <v>Pilas para camara fotográfica  Ref. Lithium 3V</v>
          </cell>
          <cell r="B182" t="str">
            <v>Unidad</v>
          </cell>
          <cell r="C182" t="str">
            <v>1.39.9</v>
          </cell>
          <cell r="D182" t="str">
            <v>Baterias o pilas</v>
          </cell>
        </row>
        <row r="183">
          <cell r="A183" t="str">
            <v>Pliegos de papel canson en colores surtidos</v>
          </cell>
          <cell r="B183" t="str">
            <v>UNIDAD</v>
          </cell>
          <cell r="C183" t="str">
            <v>1.52.1</v>
          </cell>
          <cell r="D183" t="str">
            <v>Suministros De Oficina</v>
          </cell>
        </row>
        <row r="184">
          <cell r="A184" t="str">
            <v>Portaminas de 0.5 mm</v>
          </cell>
          <cell r="B184" t="str">
            <v>Unidad</v>
          </cell>
          <cell r="C184" t="str">
            <v>1.52.1</v>
          </cell>
          <cell r="D184" t="str">
            <v>Suministros De Oficina</v>
          </cell>
        </row>
        <row r="185">
          <cell r="A185" t="str">
            <v>Portadiskette 3.5 x 100</v>
          </cell>
          <cell r="B185" t="str">
            <v>Unidad</v>
          </cell>
          <cell r="C185" t="str">
            <v>1.52.1</v>
          </cell>
          <cell r="D185" t="str">
            <v>Suministros De Oficina</v>
          </cell>
        </row>
        <row r="186">
          <cell r="A186" t="str">
            <v>Refuerzos autoadhesivos engomados X 100</v>
          </cell>
          <cell r="B186" t="str">
            <v>sobre x 100 und</v>
          </cell>
          <cell r="C186" t="str">
            <v>1.52.1</v>
          </cell>
          <cell r="D186" t="str">
            <v>Suministros De Oficina</v>
          </cell>
        </row>
        <row r="187">
          <cell r="A187" t="str">
            <v>Regla plastica 30 cm.</v>
          </cell>
          <cell r="B187" t="str">
            <v>Unidad</v>
          </cell>
          <cell r="C187" t="str">
            <v>1.52.1</v>
          </cell>
          <cell r="D187" t="str">
            <v>Suministros De Oficina</v>
          </cell>
        </row>
        <row r="188">
          <cell r="A188" t="str">
            <v>Resaltadores</v>
          </cell>
          <cell r="B188" t="str">
            <v>Unidad</v>
          </cell>
          <cell r="C188" t="str">
            <v>1.52.1</v>
          </cell>
          <cell r="D188" t="str">
            <v>Suministros De Oficina</v>
          </cell>
        </row>
        <row r="189">
          <cell r="A189" t="str">
            <v>Sacaganchos</v>
          </cell>
          <cell r="B189" t="str">
            <v>UNIDAD</v>
          </cell>
          <cell r="C189" t="str">
            <v>1.52.2</v>
          </cell>
          <cell r="D189" t="str">
            <v>Elementos Y Accesorios De Oficina</v>
          </cell>
        </row>
        <row r="190">
          <cell r="A190" t="str">
            <v>Señalador laser</v>
          </cell>
          <cell r="B190" t="str">
            <v>Unidad</v>
          </cell>
          <cell r="C190" t="str">
            <v>1.52.1</v>
          </cell>
          <cell r="D190" t="str">
            <v>Suministros De Oficina</v>
          </cell>
        </row>
        <row r="191">
          <cell r="A191" t="str">
            <v>Separador 105 x 5 bolsa</v>
          </cell>
          <cell r="B191" t="str">
            <v>Unidad</v>
          </cell>
          <cell r="C191" t="str">
            <v>1.52.1</v>
          </cell>
          <cell r="D191" t="str">
            <v>Suministros De Oficina</v>
          </cell>
        </row>
        <row r="192">
          <cell r="A192" t="str">
            <v>Sobres bond oficio blanco</v>
          </cell>
          <cell r="B192" t="str">
            <v>Unidad</v>
          </cell>
          <cell r="C192" t="str">
            <v>1.52.3</v>
          </cell>
          <cell r="D192" t="str">
            <v>Formas Y Sobres</v>
          </cell>
        </row>
        <row r="193">
          <cell r="A193" t="str">
            <v>Sobres bond tamaño carta</v>
          </cell>
          <cell r="B193" t="str">
            <v>Unidad</v>
          </cell>
          <cell r="C193" t="str">
            <v>1.52.3</v>
          </cell>
          <cell r="D193" t="str">
            <v>Formas Y Sobres</v>
          </cell>
        </row>
        <row r="194">
          <cell r="A194" t="str">
            <v>Sobre  lord</v>
          </cell>
          <cell r="B194" t="str">
            <v>Unidad</v>
          </cell>
          <cell r="C194" t="str">
            <v>1.52.3</v>
          </cell>
          <cell r="D194" t="str">
            <v>Formas Y Sobres</v>
          </cell>
        </row>
        <row r="195">
          <cell r="A195" t="str">
            <v>Sobres kimberly</v>
          </cell>
          <cell r="B195" t="str">
            <v>Unidad</v>
          </cell>
          <cell r="C195" t="str">
            <v>1.52.3</v>
          </cell>
          <cell r="D195" t="str">
            <v>Formas Y Sobres</v>
          </cell>
        </row>
        <row r="196">
          <cell r="A196" t="str">
            <v>Sobres de manila carta</v>
          </cell>
          <cell r="B196" t="str">
            <v>Unidad</v>
          </cell>
          <cell r="C196" t="str">
            <v>1.52.3</v>
          </cell>
          <cell r="D196" t="str">
            <v>Formas Y Sobres</v>
          </cell>
        </row>
        <row r="197">
          <cell r="A197" t="str">
            <v>Sobres de manila extraoficio</v>
          </cell>
          <cell r="B197" t="str">
            <v>Unidad</v>
          </cell>
          <cell r="C197" t="str">
            <v>1.52.1</v>
          </cell>
          <cell r="D197" t="str">
            <v>Formas Y Sobres</v>
          </cell>
        </row>
        <row r="198">
          <cell r="A198" t="str">
            <v>Sobres de manila gigante</v>
          </cell>
          <cell r="B198" t="str">
            <v>Unidad</v>
          </cell>
          <cell r="C198" t="str">
            <v>1.52.1</v>
          </cell>
          <cell r="D198" t="str">
            <v>Formas Y Sobres</v>
          </cell>
        </row>
        <row r="199">
          <cell r="A199" t="str">
            <v>Sobres de manila Oficio</v>
          </cell>
          <cell r="B199" t="str">
            <v>Unidad</v>
          </cell>
          <cell r="C199" t="str">
            <v>1.52.1</v>
          </cell>
          <cell r="D199" t="str">
            <v>Formas Y Sobres</v>
          </cell>
        </row>
        <row r="200">
          <cell r="A200" t="str">
            <v>Sobres de manila medio oficio</v>
          </cell>
          <cell r="B200" t="str">
            <v>Unidad</v>
          </cell>
          <cell r="C200" t="str">
            <v>1.52.3</v>
          </cell>
          <cell r="D200" t="str">
            <v>Formas Y Sobres</v>
          </cell>
        </row>
        <row r="201">
          <cell r="A201" t="str">
            <v>Solucion pegacaucho</v>
          </cell>
          <cell r="B201" t="str">
            <v>FRASCO X 245 GR</v>
          </cell>
          <cell r="C201" t="str">
            <v>1.52.3</v>
          </cell>
          <cell r="D201" t="str">
            <v>Formas Y Sobres</v>
          </cell>
        </row>
        <row r="202">
          <cell r="A202" t="str">
            <v xml:space="preserve">Stiker adhesivo </v>
          </cell>
          <cell r="B202" t="str">
            <v>caja x 5000 und</v>
          </cell>
          <cell r="C202" t="str">
            <v>1.52.1</v>
          </cell>
          <cell r="D202" t="str">
            <v>Suministros De Oficina</v>
          </cell>
        </row>
        <row r="203">
          <cell r="A203" t="str">
            <v>Talonarios Formas minerva</v>
          </cell>
          <cell r="B203" t="str">
            <v>Unidad</v>
          </cell>
          <cell r="C203" t="str">
            <v>1.52.3</v>
          </cell>
          <cell r="D203" t="str">
            <v>Formas Y Sobres</v>
          </cell>
        </row>
        <row r="204">
          <cell r="A204" t="str">
            <v>Talonario recibo oficial</v>
          </cell>
          <cell r="B204" t="str">
            <v>Unidad</v>
          </cell>
          <cell r="C204" t="str">
            <v>1.52.3</v>
          </cell>
          <cell r="D204" t="str">
            <v>Formas Y Sobres</v>
          </cell>
        </row>
        <row r="205">
          <cell r="A205" t="str">
            <v>Talonario recibo provicional</v>
          </cell>
          <cell r="B205" t="str">
            <v>Unidad</v>
          </cell>
          <cell r="C205" t="str">
            <v>1.52.3</v>
          </cell>
          <cell r="D205" t="str">
            <v>Formas Y Sobres</v>
          </cell>
        </row>
        <row r="206">
          <cell r="A206" t="str">
            <v>Tinta negra para almohadilla</v>
          </cell>
          <cell r="B206" t="str">
            <v>FRASCO X 28 ML</v>
          </cell>
          <cell r="C206" t="str">
            <v>1.52.1</v>
          </cell>
          <cell r="D206" t="str">
            <v>Suministros De Oficina</v>
          </cell>
        </row>
        <row r="207">
          <cell r="A207" t="str">
            <v>Tinta para duplicadora</v>
          </cell>
          <cell r="B207" t="str">
            <v>Unidad</v>
          </cell>
          <cell r="C207" t="str">
            <v>1.52.1</v>
          </cell>
          <cell r="D207" t="str">
            <v>Suministros De Oficina</v>
          </cell>
        </row>
        <row r="208">
          <cell r="A208" t="str">
            <v>Tinta para protector de cheques Uchida</v>
          </cell>
          <cell r="B208" t="str">
            <v>Unidad</v>
          </cell>
          <cell r="C208" t="str">
            <v>1.52.1</v>
          </cell>
          <cell r="D208" t="str">
            <v>Suministros De Oficina</v>
          </cell>
        </row>
        <row r="209">
          <cell r="A209" t="str">
            <v>Tinta para estilografo parker</v>
          </cell>
          <cell r="B209" t="str">
            <v>FRASCO X 80 ML</v>
          </cell>
          <cell r="C209" t="str">
            <v>1.52.1</v>
          </cell>
          <cell r="D209" t="str">
            <v>Suministros De Oficina</v>
          </cell>
        </row>
        <row r="210">
          <cell r="A210" t="str">
            <v>Tinta para numerador Onix</v>
          </cell>
          <cell r="B210" t="str">
            <v>FRASCO X 22 ML</v>
          </cell>
          <cell r="C210" t="str">
            <v>1.52.1</v>
          </cell>
          <cell r="D210" t="str">
            <v>Suministros De Oficina</v>
          </cell>
        </row>
        <row r="211">
          <cell r="A211" t="str">
            <v>Tinta roja para numerador</v>
          </cell>
          <cell r="B211" t="str">
            <v>FRASCO X 22 ML</v>
          </cell>
          <cell r="C211" t="str">
            <v>1.52.1</v>
          </cell>
          <cell r="D211" t="str">
            <v>Suministros De Oficina</v>
          </cell>
        </row>
        <row r="212">
          <cell r="A212" t="str">
            <v>Toner BC-02</v>
          </cell>
          <cell r="B212" t="str">
            <v>UNIDAD</v>
          </cell>
          <cell r="C212" t="str">
            <v>1.52.1</v>
          </cell>
          <cell r="D212" t="str">
            <v>Suministros De Oficina</v>
          </cell>
        </row>
        <row r="213">
          <cell r="A213" t="str">
            <v>Toner BC-20 Faxphone modelo CFXB 3801F</v>
          </cell>
          <cell r="B213" t="str">
            <v>UNIDAD</v>
          </cell>
          <cell r="C213" t="str">
            <v>1.52.1</v>
          </cell>
          <cell r="D213" t="str">
            <v>Suministros De Oficina</v>
          </cell>
        </row>
        <row r="214">
          <cell r="A214" t="str">
            <v>Toner Canon BJI-642  (BJ-330) Negro</v>
          </cell>
          <cell r="B214" t="str">
            <v>UNIDAD</v>
          </cell>
          <cell r="C214" t="str">
            <v>1.52.1</v>
          </cell>
          <cell r="D214" t="str">
            <v>Suministros De Oficina</v>
          </cell>
        </row>
        <row r="215">
          <cell r="A215" t="str">
            <v>TONER EPSON STYLUS REF SO20122 YELLOW</v>
          </cell>
          <cell r="B215" t="str">
            <v>Unidad</v>
          </cell>
          <cell r="C215" t="str">
            <v>1.52.1</v>
          </cell>
          <cell r="D215" t="str">
            <v>Suministros De Oficina</v>
          </cell>
        </row>
        <row r="216">
          <cell r="A216" t="str">
            <v>TONER EPSON STYLUS REF SO20126 MAGENTA</v>
          </cell>
          <cell r="B216" t="str">
            <v>Unidad</v>
          </cell>
          <cell r="C216" t="str">
            <v>1.52.1</v>
          </cell>
          <cell r="D216" t="str">
            <v>Suministros De Oficina</v>
          </cell>
        </row>
        <row r="217">
          <cell r="A217" t="str">
            <v>TONER EPSON STYLUS REF SO20130 CIAN</v>
          </cell>
          <cell r="B217" t="str">
            <v>Unidad</v>
          </cell>
          <cell r="C217" t="str">
            <v>1.52.1</v>
          </cell>
          <cell r="D217" t="str">
            <v>Suministros De Oficina</v>
          </cell>
        </row>
        <row r="218">
          <cell r="A218" t="str">
            <v>TONER EPSON STYLUS REF SO20118 NEGRO</v>
          </cell>
          <cell r="B218" t="str">
            <v>Unidad</v>
          </cell>
          <cell r="C218" t="str">
            <v>1.52.1</v>
          </cell>
          <cell r="D218" t="str">
            <v>Suministros De Oficina</v>
          </cell>
        </row>
        <row r="219">
          <cell r="A219" t="str">
            <v>Toner hp ref 51645A PARA 720C</v>
          </cell>
          <cell r="B219" t="str">
            <v>Unidad</v>
          </cell>
          <cell r="C219" t="str">
            <v>1.52.1</v>
          </cell>
          <cell r="D219" t="str">
            <v>Suministros De Oficina</v>
          </cell>
        </row>
        <row r="220">
          <cell r="A220" t="str">
            <v>Toner HP ref 51641a 720 C COLOR</v>
          </cell>
          <cell r="B220" t="str">
            <v>UNIDAD</v>
          </cell>
          <cell r="C220" t="str">
            <v>1.52.1</v>
          </cell>
          <cell r="D220" t="str">
            <v>Suministros De Oficina</v>
          </cell>
        </row>
        <row r="221">
          <cell r="A221" t="str">
            <v>Toner HP KIT HPC 3964A color laser 5M</v>
          </cell>
          <cell r="B221" t="str">
            <v>UNIDAD</v>
          </cell>
          <cell r="C221" t="str">
            <v>1.52.1</v>
          </cell>
          <cell r="D221" t="str">
            <v>Suministros De Oficina</v>
          </cell>
        </row>
        <row r="222">
          <cell r="A222" t="str">
            <v>Toner a color para impresora 5m ref 3102-3103-3104</v>
          </cell>
          <cell r="B222" t="str">
            <v>Unidad</v>
          </cell>
          <cell r="C222" t="str">
            <v>1.52.1</v>
          </cell>
          <cell r="D222" t="str">
            <v>Suministros De Oficina</v>
          </cell>
        </row>
        <row r="223">
          <cell r="A223" t="str">
            <v>Toner para impresora 5m ref 3105</v>
          </cell>
          <cell r="B223" t="str">
            <v>Unidad</v>
          </cell>
          <cell r="C223" t="str">
            <v>1.52.1</v>
          </cell>
          <cell r="D223" t="str">
            <v>Suministros De Oficina</v>
          </cell>
        </row>
        <row r="224">
          <cell r="A224" t="str">
            <v>Toner impresora HP 92275A Laser Jet II plus</v>
          </cell>
          <cell r="B224" t="str">
            <v>Unidad</v>
          </cell>
          <cell r="C224" t="str">
            <v>1.52.1</v>
          </cell>
          <cell r="D224" t="str">
            <v>Suministros De Oficina</v>
          </cell>
        </row>
        <row r="225">
          <cell r="A225" t="str">
            <v xml:space="preserve">TONER APPLE LASER RIGHT 16/600 </v>
          </cell>
          <cell r="B225" t="str">
            <v>Unidad</v>
          </cell>
          <cell r="C225" t="str">
            <v>1.52.1</v>
          </cell>
          <cell r="D225" t="str">
            <v>Suministros De Oficina</v>
          </cell>
        </row>
        <row r="226">
          <cell r="A226" t="str">
            <v>TONER GESTETNER PARA FOTOCOPIADORA 2751</v>
          </cell>
          <cell r="B226" t="str">
            <v>Unidad</v>
          </cell>
          <cell r="C226" t="str">
            <v>1.52.1</v>
          </cell>
          <cell r="D226" t="str">
            <v>Suministros De Oficina</v>
          </cell>
        </row>
        <row r="227">
          <cell r="A227" t="str">
            <v>Toner para cartridge C4092A -HP. 1100A</v>
          </cell>
          <cell r="B227" t="str">
            <v>Unidad</v>
          </cell>
          <cell r="C227" t="str">
            <v>1.52.1</v>
          </cell>
          <cell r="D227" t="str">
            <v>Suministros De Oficina</v>
          </cell>
        </row>
        <row r="228">
          <cell r="A228" t="str">
            <v>Toner para fax Canon BX-3</v>
          </cell>
          <cell r="B228" t="str">
            <v>Unidad</v>
          </cell>
          <cell r="C228" t="str">
            <v>1.52.1</v>
          </cell>
          <cell r="D228" t="str">
            <v>Suministros De Oficina</v>
          </cell>
        </row>
        <row r="229">
          <cell r="A229" t="str">
            <v>Toner para fotocopiadora CANON NP-6012</v>
          </cell>
          <cell r="B229" t="str">
            <v>Unidad</v>
          </cell>
          <cell r="C229" t="str">
            <v>1.52.1</v>
          </cell>
          <cell r="D229" t="str">
            <v>Suministros De Oficina</v>
          </cell>
        </row>
        <row r="230">
          <cell r="A230" t="str">
            <v>Toner Canon 1010/1020</v>
          </cell>
          <cell r="B230" t="str">
            <v>Unidad</v>
          </cell>
          <cell r="C230" t="str">
            <v>1.52.1</v>
          </cell>
          <cell r="D230" t="str">
            <v>Suministros De Oficina</v>
          </cell>
        </row>
        <row r="231">
          <cell r="A231" t="str">
            <v>Toner hewlett packard laser jet 6P 3903A</v>
          </cell>
          <cell r="B231" t="str">
            <v>Unidad</v>
          </cell>
          <cell r="C231" t="str">
            <v>1.52.1</v>
          </cell>
          <cell r="D231" t="str">
            <v>Suministros De Oficina</v>
          </cell>
        </row>
        <row r="232">
          <cell r="A232" t="str">
            <v>Toner para impresora Lexmar E-310</v>
          </cell>
          <cell r="B232" t="str">
            <v>Unidad</v>
          </cell>
          <cell r="C232" t="str">
            <v>1.52.1</v>
          </cell>
          <cell r="D232" t="str">
            <v>Suministros De Oficina</v>
          </cell>
        </row>
        <row r="233">
          <cell r="A233" t="str">
            <v>Toner Uds 15</v>
          </cell>
          <cell r="B233" t="str">
            <v>Unidad</v>
          </cell>
          <cell r="C233" t="str">
            <v>1.52.1</v>
          </cell>
          <cell r="D233" t="str">
            <v>Suministros De Oficina</v>
          </cell>
        </row>
        <row r="234">
          <cell r="A234" t="str">
            <v>Toner para fotocopiadora Konica</v>
          </cell>
          <cell r="B234" t="str">
            <v>Unidad</v>
          </cell>
          <cell r="C234" t="str">
            <v>1.52.1</v>
          </cell>
          <cell r="D234" t="str">
            <v>Suministros De Oficina</v>
          </cell>
        </row>
        <row r="235">
          <cell r="A235" t="str">
            <v>Toner para fotocopiadora 320 machitosh</v>
          </cell>
          <cell r="B235" t="str">
            <v>Unidad</v>
          </cell>
          <cell r="C235" t="str">
            <v>1.52.1</v>
          </cell>
          <cell r="D235" t="str">
            <v>Suministros De Oficina</v>
          </cell>
        </row>
        <row r="236">
          <cell r="A236" t="str">
            <v>Toner hp ref C3968A LASER</v>
          </cell>
          <cell r="B236" t="str">
            <v>Unidad</v>
          </cell>
          <cell r="C236" t="str">
            <v>1.52.1</v>
          </cell>
          <cell r="D236" t="str">
            <v>Suministros De Oficina</v>
          </cell>
        </row>
        <row r="237">
          <cell r="A237" t="str">
            <v>Toner Laser Jet HP 20/30</v>
          </cell>
          <cell r="B237" t="str">
            <v>Unidad</v>
          </cell>
          <cell r="C237" t="str">
            <v>1.52.1</v>
          </cell>
          <cell r="D237" t="str">
            <v>Suministros De Oficina</v>
          </cell>
        </row>
        <row r="238">
          <cell r="A238" t="str">
            <v>Transparencias para inkjet</v>
          </cell>
          <cell r="B238" t="str">
            <v>Unidad</v>
          </cell>
          <cell r="C238" t="str">
            <v>1.52.1</v>
          </cell>
          <cell r="D238" t="str">
            <v>Suministros De Oficina</v>
          </cell>
        </row>
        <row r="239">
          <cell r="A239" t="str">
            <v>Disco zip</v>
          </cell>
          <cell r="B239" t="str">
            <v>Unidad</v>
          </cell>
          <cell r="C239" t="str">
            <v>1.47.2</v>
          </cell>
          <cell r="D239" t="str">
            <v>Periferico</v>
          </cell>
        </row>
        <row r="242">
          <cell r="A242" t="str">
            <v>REPUESTOS</v>
          </cell>
        </row>
        <row r="243">
          <cell r="A243" t="str">
            <v>Alambre electrico Nro 12</v>
          </cell>
          <cell r="B243" t="str">
            <v>Unidad</v>
          </cell>
          <cell r="C243" t="str">
            <v>1.37.23</v>
          </cell>
          <cell r="D243" t="str">
            <v>Ensamblajes de cable, cordon y alambre de equipo de comunicacion</v>
          </cell>
        </row>
        <row r="244">
          <cell r="A244" t="str">
            <v>Bala para incrustar 9214</v>
          </cell>
          <cell r="B244" t="str">
            <v>Unidad</v>
          </cell>
          <cell r="C244" t="str">
            <v>1.40.1</v>
          </cell>
          <cell r="D244" t="str">
            <v>Dispositivos de iluminacion electrica para interiores y exteriores</v>
          </cell>
        </row>
        <row r="245">
          <cell r="A245" t="str">
            <v>Bala para incrustar 9215</v>
          </cell>
          <cell r="B245" t="str">
            <v>Unidad</v>
          </cell>
          <cell r="C245" t="str">
            <v>1.40.1</v>
          </cell>
          <cell r="D245" t="str">
            <v>Dispositivos de iluminacion electrica para interiores y exteriores</v>
          </cell>
        </row>
        <row r="246">
          <cell r="A246" t="str">
            <v>balasto 230v a 12v x 105w</v>
          </cell>
          <cell r="B246" t="str">
            <v>Unidad</v>
          </cell>
          <cell r="C246" t="str">
            <v>1.40.1</v>
          </cell>
          <cell r="D246" t="str">
            <v>Dispositivos de iluminacion electrica para interiores y exteriores</v>
          </cell>
        </row>
        <row r="247">
          <cell r="A247" t="str">
            <v>Balasto 2 x 26 w</v>
          </cell>
          <cell r="B247" t="str">
            <v>Unidad</v>
          </cell>
          <cell r="C247" t="str">
            <v>1.40.1</v>
          </cell>
          <cell r="D247" t="str">
            <v>Dispositivos de iluminacion electrica para interiores y exteriores</v>
          </cell>
        </row>
        <row r="248">
          <cell r="A248" t="str">
            <v>balasto 2 x 13</v>
          </cell>
          <cell r="B248" t="str">
            <v>Unidad</v>
          </cell>
          <cell r="C248" t="str">
            <v>1.40.1</v>
          </cell>
          <cell r="D248" t="str">
            <v>Dispositivos de iluminacion electrica para interiores y exteriores</v>
          </cell>
        </row>
        <row r="249">
          <cell r="A249" t="str">
            <v>balasto para ascensores 120v a 11.5v</v>
          </cell>
          <cell r="B249" t="str">
            <v>Unidad</v>
          </cell>
          <cell r="C249" t="str">
            <v>1.40.1</v>
          </cell>
          <cell r="D249" t="str">
            <v>Dispositivos de iluminacion electrica para interiores y exteriores</v>
          </cell>
        </row>
        <row r="250">
          <cell r="A250" t="str">
            <v>Balasto 50w 120v  50/60 Hz Nipol</v>
          </cell>
          <cell r="B250" t="str">
            <v>Unidad</v>
          </cell>
          <cell r="C250" t="str">
            <v>1.40.1</v>
          </cell>
          <cell r="D250" t="str">
            <v>Dispositivos de iluminacion electrica para interiores y exteriores</v>
          </cell>
        </row>
        <row r="251">
          <cell r="A251" t="str">
            <v>Balasto electrónico 4 x 32 a 120 v.</v>
          </cell>
          <cell r="B251" t="str">
            <v>Unidad</v>
          </cell>
          <cell r="C251" t="str">
            <v>1.40.1</v>
          </cell>
          <cell r="D251" t="str">
            <v>Dispositivos de iluminacion electrica para interiores y exteriores</v>
          </cell>
        </row>
        <row r="252">
          <cell r="A252" t="str">
            <v>Balasto magnético de 1 x 13</v>
          </cell>
          <cell r="B252" t="str">
            <v>Unidad</v>
          </cell>
          <cell r="C252" t="str">
            <v>1.40.1</v>
          </cell>
          <cell r="D252" t="str">
            <v>Dispositivos de iluminacion electrica para interiores y exteriores</v>
          </cell>
        </row>
        <row r="253">
          <cell r="A253" t="str">
            <v>Balasto magnético de 2 x 48 a 120 v.</v>
          </cell>
          <cell r="B253" t="str">
            <v>Unidad</v>
          </cell>
          <cell r="C253" t="str">
            <v>1.40.1</v>
          </cell>
          <cell r="D253" t="str">
            <v>Dispositivos de iluminacion electrica para interiores y exteriores</v>
          </cell>
        </row>
        <row r="254">
          <cell r="A254" t="str">
            <v>Bombilla de 26 w doble twin - Halógena de 4 pines</v>
          </cell>
          <cell r="B254" t="str">
            <v>UNIDAD</v>
          </cell>
          <cell r="C254" t="str">
            <v>1.40.1</v>
          </cell>
          <cell r="D254" t="str">
            <v>Dispositivos de iluminacion electrica para interiores y exteriores</v>
          </cell>
        </row>
        <row r="255">
          <cell r="A255" t="str">
            <v>bombillo de 60 x 120</v>
          </cell>
          <cell r="B255" t="str">
            <v>Unidad</v>
          </cell>
          <cell r="C255" t="str">
            <v>1.40.1</v>
          </cell>
          <cell r="D255" t="str">
            <v>Dispositivos de iluminacion electrica para interiores y exteriores</v>
          </cell>
        </row>
        <row r="256">
          <cell r="A256" t="str">
            <v>Bombilla dicróica 12 V x 50 W sin campana, ref. G6.35</v>
          </cell>
          <cell r="B256" t="str">
            <v>Unidad</v>
          </cell>
          <cell r="C256" t="str">
            <v>1.40.1</v>
          </cell>
          <cell r="D256" t="str">
            <v>Dispositivos de iluminacion electrica para interiores y exteriores</v>
          </cell>
        </row>
        <row r="257">
          <cell r="A257" t="str">
            <v>Bombilla dicróica 12 x 50 OS RAM con campana</v>
          </cell>
          <cell r="B257" t="str">
            <v>Unidad</v>
          </cell>
          <cell r="C257" t="str">
            <v>1.40.1</v>
          </cell>
          <cell r="D257" t="str">
            <v>Dispositivos de iluminacion electrica para interiores y exteriores</v>
          </cell>
        </row>
        <row r="258">
          <cell r="A258" t="str">
            <v>Bombilla PLC 26w 2 pines Halógena doble twin 624d-3</v>
          </cell>
          <cell r="B258" t="str">
            <v>UNIDAD</v>
          </cell>
          <cell r="C258" t="str">
            <v>1.40.1</v>
          </cell>
          <cell r="D258" t="str">
            <v>Dispositivos de iluminacion electrica para interiores y exteriores</v>
          </cell>
        </row>
        <row r="259">
          <cell r="A259" t="str">
            <v>Bombilla VLI 70 w, marca Venture</v>
          </cell>
          <cell r="B259" t="str">
            <v>UNIDAD</v>
          </cell>
          <cell r="C259" t="str">
            <v>1.40.1</v>
          </cell>
          <cell r="D259" t="str">
            <v>Dispositivos de iluminacion electrica para interiores y exteriores</v>
          </cell>
        </row>
        <row r="260">
          <cell r="A260" t="str">
            <v>Bombillo de 70 w sodio sin arrancador E-27</v>
          </cell>
          <cell r="B260" t="str">
            <v>UNIDAD</v>
          </cell>
          <cell r="C260" t="str">
            <v>1.40.1</v>
          </cell>
          <cell r="D260" t="str">
            <v>Dispositivos de iluminacion electrica para interiores y exteriores</v>
          </cell>
        </row>
        <row r="261">
          <cell r="A261" t="str">
            <v>Bombillo mercurio de 250 w.</v>
          </cell>
          <cell r="B261" t="str">
            <v>Unidad</v>
          </cell>
          <cell r="C261" t="str">
            <v>1.40.1</v>
          </cell>
          <cell r="D261" t="str">
            <v>Dispositivos de iluminacion electrica para interiores y exteriores</v>
          </cell>
        </row>
        <row r="262">
          <cell r="A262" t="str">
            <v>Bombillo alogeno de 12 x 50 w exn 36</v>
          </cell>
          <cell r="B262" t="str">
            <v>Unidad</v>
          </cell>
          <cell r="C262" t="str">
            <v>1.40.1</v>
          </cell>
          <cell r="D262" t="str">
            <v>Dispositivos de iluminacion electrica para interiores y exteriores</v>
          </cell>
        </row>
        <row r="263">
          <cell r="A263" t="str">
            <v xml:space="preserve">Bombillo  dos pines doble twin </v>
          </cell>
          <cell r="B263" t="str">
            <v>Unidad</v>
          </cell>
          <cell r="C263" t="str">
            <v>1.40.1</v>
          </cell>
          <cell r="D263" t="str">
            <v>Dispositivos de iluminacion electrica para interiores y exteriores</v>
          </cell>
        </row>
        <row r="264">
          <cell r="A264" t="str">
            <v>Bombilla dicróica 12 x 50 realite</v>
          </cell>
          <cell r="B264" t="str">
            <v>Unidad</v>
          </cell>
          <cell r="C264" t="str">
            <v>1.40.1</v>
          </cell>
          <cell r="D264" t="str">
            <v>Dispositivos de iluminacion electrica para interiores y exteriores</v>
          </cell>
        </row>
        <row r="265">
          <cell r="A265" t="str">
            <v>Bombilla PLC de dos pines doble twin</v>
          </cell>
          <cell r="B265" t="str">
            <v>Unidad</v>
          </cell>
          <cell r="C265" t="str">
            <v>1.40.1</v>
          </cell>
          <cell r="D265" t="str">
            <v>Dispositivos de iluminacion electrica para interiores y exteriores</v>
          </cell>
        </row>
        <row r="266">
          <cell r="A266" t="str">
            <v>Bombilla PLC de cuatro pines doble twin</v>
          </cell>
          <cell r="B266" t="str">
            <v>Unidad</v>
          </cell>
          <cell r="C266" t="str">
            <v>1.40.1</v>
          </cell>
          <cell r="D266" t="str">
            <v>Dispositivos de iluminacion electrica para interiores y exteriores</v>
          </cell>
        </row>
        <row r="267">
          <cell r="A267" t="str">
            <v>Bombilla Sylvania capslyte par 20  50 w.120 V</v>
          </cell>
          <cell r="B267" t="str">
            <v>Unidad</v>
          </cell>
          <cell r="C267" t="str">
            <v>1.40.1</v>
          </cell>
          <cell r="D267" t="str">
            <v>Dispositivos de iluminacion electrica para interiores y exteriores</v>
          </cell>
        </row>
        <row r="268">
          <cell r="A268" t="str">
            <v>Bombillo reflector halógeno bipen 12 v - 50W EXN</v>
          </cell>
          <cell r="B268" t="str">
            <v>Unidad</v>
          </cell>
          <cell r="C268" t="str">
            <v>1.40.1</v>
          </cell>
          <cell r="D268" t="str">
            <v>Dispositivos de iluminacion electrica para interiores y exteriores</v>
          </cell>
        </row>
        <row r="269">
          <cell r="A269" t="str">
            <v>Cabezas para impresora epson LQ 1070</v>
          </cell>
          <cell r="B269" t="str">
            <v>UNIDAD</v>
          </cell>
          <cell r="C269" t="str">
            <v>1.47.3</v>
          </cell>
          <cell r="D269" t="str">
            <v>Hardware</v>
          </cell>
        </row>
        <row r="270">
          <cell r="A270" t="str">
            <v>Cabezas para impresora epson LQ 2170</v>
          </cell>
          <cell r="B270" t="str">
            <v>UNIDAD</v>
          </cell>
          <cell r="C270" t="str">
            <v>1.47.3</v>
          </cell>
          <cell r="D270" t="str">
            <v>Hardware</v>
          </cell>
        </row>
        <row r="271">
          <cell r="A271" t="str">
            <v>Cable 2 x 12</v>
          </cell>
          <cell r="B271" t="str">
            <v>Unidad</v>
          </cell>
          <cell r="C271" t="str">
            <v>1.37.23</v>
          </cell>
          <cell r="D271" t="str">
            <v>Ensamblajes de cable, cordon y alambre de equipo de comunicacion</v>
          </cell>
        </row>
        <row r="272">
          <cell r="A272" t="str">
            <v>Cable encauchetado 3 x 16</v>
          </cell>
          <cell r="B272" t="str">
            <v>metro</v>
          </cell>
          <cell r="C272" t="str">
            <v>1.37.23</v>
          </cell>
          <cell r="D272" t="str">
            <v>Ensamblajes de cable, cordon y alambre de equipo de comunicacion</v>
          </cell>
        </row>
        <row r="273">
          <cell r="A273" t="str">
            <v>Cinta teflon</v>
          </cell>
          <cell r="B273" t="str">
            <v xml:space="preserve">rollo de 1/2" x 20 mts  </v>
          </cell>
          <cell r="C273" t="str">
            <v>1.32.9</v>
          </cell>
          <cell r="D273" t="str">
            <v>Otros Elementos Menores De Ferreteria</v>
          </cell>
        </row>
        <row r="274">
          <cell r="A274" t="str">
            <v>Cinta aislante</v>
          </cell>
          <cell r="B274" t="str">
            <v xml:space="preserve">rollo de 1/2" x  50 mts  </v>
          </cell>
          <cell r="C274" t="str">
            <v>1.32.9</v>
          </cell>
          <cell r="D274" t="str">
            <v>Otros Elementos Menores De Ferreteria</v>
          </cell>
        </row>
        <row r="275">
          <cell r="A275" t="str">
            <v xml:space="preserve">Filtro de ozono </v>
          </cell>
          <cell r="B275" t="str">
            <v>Unidad</v>
          </cell>
          <cell r="C275" t="str">
            <v>1.26.1</v>
          </cell>
          <cell r="D275" t="str">
            <v>Equipo purificador de agua</v>
          </cell>
        </row>
        <row r="276">
          <cell r="A276" t="str">
            <v>MASTER PARA DUPLICADORA</v>
          </cell>
          <cell r="B276" t="str">
            <v>Unidad</v>
          </cell>
        </row>
        <row r="277">
          <cell r="A277" t="str">
            <v>PIEZA DE ARRASTRE DE PAPEL IMPRESORA LASER JET 1100</v>
          </cell>
          <cell r="B277" t="str">
            <v>Unidad</v>
          </cell>
        </row>
        <row r="278">
          <cell r="A278" t="str">
            <v>Pluf RJ 45</v>
          </cell>
          <cell r="B278" t="str">
            <v>Unidad</v>
          </cell>
        </row>
        <row r="279">
          <cell r="A279" t="str">
            <v>Pluf RJ 11</v>
          </cell>
          <cell r="B279" t="str">
            <v>Unidad</v>
          </cell>
        </row>
        <row r="280">
          <cell r="A280" t="str">
            <v>Repuestos motobomba</v>
          </cell>
          <cell r="B280" t="str">
            <v>Unidad</v>
          </cell>
          <cell r="C280" t="str">
            <v>1.29.11</v>
          </cell>
          <cell r="D280" t="str">
            <v>Equipo especializado de taller de mantenimiento y reparacion de articulos diversos</v>
          </cell>
        </row>
        <row r="281">
          <cell r="A281" t="str">
            <v>Revelador 3135</v>
          </cell>
          <cell r="B281" t="str">
            <v>UNIDAD</v>
          </cell>
          <cell r="C281" t="str">
            <v>1.44.4</v>
          </cell>
          <cell r="D281" t="str">
            <v>Equipo fotografico para revelado y acabado.</v>
          </cell>
        </row>
        <row r="282">
          <cell r="A282" t="str">
            <v>Revelador de color 3966a</v>
          </cell>
          <cell r="B282" t="str">
            <v>Unidad</v>
          </cell>
          <cell r="C282" t="str">
            <v>1.44.4</v>
          </cell>
          <cell r="D282" t="str">
            <v>Equipo fotografico para revelado y acabado.</v>
          </cell>
        </row>
        <row r="283">
          <cell r="A283" t="str">
            <v>Revelador de negro c3965a</v>
          </cell>
          <cell r="B283" t="str">
            <v>Unidad</v>
          </cell>
          <cell r="C283" t="str">
            <v>1.44.4</v>
          </cell>
          <cell r="D283" t="str">
            <v>Equipo fotografico para revelado y acabado.</v>
          </cell>
        </row>
        <row r="284">
          <cell r="A284" t="str">
            <v>Revelador 2751</v>
          </cell>
          <cell r="B284" t="str">
            <v>Unidad</v>
          </cell>
          <cell r="C284" t="str">
            <v>1.44.4</v>
          </cell>
          <cell r="D284" t="str">
            <v>Equipo fotografico para revelado y acabado.</v>
          </cell>
        </row>
        <row r="285">
          <cell r="A285" t="str">
            <v>Bombillo 12 x 50 campana sellada</v>
          </cell>
          <cell r="B285" t="str">
            <v>Unidad</v>
          </cell>
          <cell r="C285" t="str">
            <v>1.40.1</v>
          </cell>
          <cell r="D285" t="str">
            <v>Dispositivos de iluminacion electrica para interiores y exteriores</v>
          </cell>
        </row>
        <row r="286">
          <cell r="A286" t="str">
            <v>Repuestos y mantenimiento para fotocopiadora (global) orden de servicios</v>
          </cell>
          <cell r="B286" t="str">
            <v>Unidad</v>
          </cell>
        </row>
        <row r="287">
          <cell r="A287" t="str">
            <v>Tubo de 13 w</v>
          </cell>
          <cell r="B287" t="str">
            <v>Unidad</v>
          </cell>
          <cell r="C287" t="str">
            <v>1.40.1</v>
          </cell>
          <cell r="D287" t="str">
            <v>Dispositivos de iluminacion electrica para interiores y exteriores</v>
          </cell>
        </row>
        <row r="288">
          <cell r="A288" t="str">
            <v>Tubo fluorescente  T8 15 w</v>
          </cell>
          <cell r="B288" t="str">
            <v>Unidad</v>
          </cell>
          <cell r="C288" t="str">
            <v>1.40.1</v>
          </cell>
          <cell r="D288" t="str">
            <v>Dispositivos de iluminacion electrica para interiores y exteriores</v>
          </cell>
        </row>
        <row r="289">
          <cell r="A289" t="str">
            <v>Tubo fluorescente T8 de 17 w.</v>
          </cell>
          <cell r="B289" t="str">
            <v>Unidad</v>
          </cell>
          <cell r="C289" t="str">
            <v>1.40.1</v>
          </cell>
          <cell r="D289" t="str">
            <v>Dispositivos de iluminacion electrica para interiores y exteriores</v>
          </cell>
        </row>
        <row r="290">
          <cell r="A290" t="str">
            <v>Tubo fluorescente T8 de 32 w.</v>
          </cell>
          <cell r="B290" t="str">
            <v>Unidad</v>
          </cell>
          <cell r="C290" t="str">
            <v>1.40.1</v>
          </cell>
          <cell r="D290" t="str">
            <v>Dispositivos de iluminacion electrica para interiores y exteriores</v>
          </cell>
        </row>
        <row r="291">
          <cell r="A291" t="str">
            <v>Tubo slim line 48 w.</v>
          </cell>
          <cell r="B291" t="str">
            <v>Unidad</v>
          </cell>
          <cell r="C291" t="str">
            <v>1.40.1</v>
          </cell>
          <cell r="D291" t="str">
            <v>Dispositivos de iluminacion electrica para interiores y exteriores</v>
          </cell>
        </row>
        <row r="292">
          <cell r="A292" t="str">
            <v>tubo de 48</v>
          </cell>
          <cell r="B292" t="str">
            <v>Unidad</v>
          </cell>
          <cell r="C292" t="str">
            <v>1.40.1</v>
          </cell>
          <cell r="D292" t="str">
            <v>Dispositivos de iluminacion electrica para interiores y exteriores</v>
          </cell>
        </row>
        <row r="293">
          <cell r="A293" t="str">
            <v>Juego de limpiador del fusor c3964a</v>
          </cell>
          <cell r="B293" t="str">
            <v>Unidad</v>
          </cell>
        </row>
        <row r="294">
          <cell r="A294" t="str">
            <v>Unidad laser para impresoras uds 15 o lexmar 610</v>
          </cell>
          <cell r="B294" t="str">
            <v>Unidad</v>
          </cell>
        </row>
        <row r="295">
          <cell r="A295" t="str">
            <v>Fusor C3969A</v>
          </cell>
          <cell r="B295" t="str">
            <v>Unidad</v>
          </cell>
        </row>
        <row r="298">
          <cell r="A298" t="str">
            <v>DOTACION</v>
          </cell>
          <cell r="B298" t="str">
            <v>DOTACION</v>
          </cell>
          <cell r="C298" t="str">
            <v>1.60.1</v>
          </cell>
          <cell r="D298" t="str">
            <v>Ropa de uso exterior para hombres.</v>
          </cell>
        </row>
        <row r="299">
          <cell r="A299" t="str">
            <v>Conjunto para aseo</v>
          </cell>
          <cell r="B299" t="str">
            <v>Unidad</v>
          </cell>
          <cell r="C299" t="str">
            <v>1.60.2</v>
          </cell>
          <cell r="D299" t="str">
            <v>Ropa de uso exterior para mujeres</v>
          </cell>
        </row>
        <row r="300">
          <cell r="A300" t="str">
            <v>Overol Tipo Piloto</v>
          </cell>
          <cell r="B300" t="str">
            <v>Unidad</v>
          </cell>
          <cell r="C300" t="str">
            <v>1.60.1</v>
          </cell>
          <cell r="D300" t="str">
            <v>Ropa de uso exterior para hombres.</v>
          </cell>
        </row>
        <row r="301">
          <cell r="A301" t="str">
            <v>Blusa Dril</v>
          </cell>
          <cell r="B301" t="str">
            <v>Unidad</v>
          </cell>
          <cell r="C301" t="str">
            <v>1.60.1</v>
          </cell>
          <cell r="D301" t="str">
            <v>Ropa de uso exterior para hombres.</v>
          </cell>
        </row>
        <row r="303">
          <cell r="A303" t="str">
            <v>COMBUSTIBLE</v>
          </cell>
          <cell r="B303" t="str">
            <v>GLOBAL</v>
          </cell>
        </row>
        <row r="304">
          <cell r="A304" t="str">
            <v>Aceite tres en uno</v>
          </cell>
          <cell r="B304" t="str">
            <v>FRASCO X 150 GR</v>
          </cell>
        </row>
        <row r="307">
          <cell r="A307" t="str">
            <v>OTROS MATERIALES Y SUMINISTROS</v>
          </cell>
        </row>
        <row r="308">
          <cell r="A308" t="str">
            <v>Medicina</v>
          </cell>
        </row>
        <row r="314">
          <cell r="A314" t="str">
            <v>TOTAL MATERIALES Y SUMINISTROS</v>
          </cell>
        </row>
        <row r="317">
          <cell r="A317" t="str">
            <v>COMPRA DE EQUIPO</v>
          </cell>
        </row>
        <row r="319">
          <cell r="A319" t="str">
            <v>EQUIPO DE SISTEMAS</v>
          </cell>
        </row>
        <row r="320">
          <cell r="A320" t="str">
            <v>Cable de poder para computador</v>
          </cell>
          <cell r="B320" t="str">
            <v>Unidad</v>
          </cell>
          <cell r="C320" t="str">
            <v>1.47.5</v>
          </cell>
          <cell r="D320" t="str">
            <v>Accesorios</v>
          </cell>
        </row>
        <row r="321">
          <cell r="A321" t="str">
            <v xml:space="preserve">Computador </v>
          </cell>
          <cell r="B321" t="str">
            <v>Unidad</v>
          </cell>
          <cell r="C321" t="str">
            <v>1.47.1</v>
          </cell>
          <cell r="D321" t="str">
            <v>Computadores</v>
          </cell>
        </row>
        <row r="322">
          <cell r="A322" t="str">
            <v>Computador Macintosh imac de las isguientes caracteristicas e17-inch widescreen lcd fiat, 800mhz power pc g4, nvidia geforce 4mx, 256 mb sdram, 80gb Ultraata hard drive 10/100 base t ethernet, 56k internal modem, apple pro speakers</v>
          </cell>
          <cell r="B322" t="str">
            <v>Unidad</v>
          </cell>
          <cell r="C322" t="str">
            <v>1.47.1</v>
          </cell>
          <cell r="D322" t="str">
            <v>Computadores</v>
          </cell>
        </row>
        <row r="323">
          <cell r="A323" t="str">
            <v>computador pc</v>
          </cell>
          <cell r="B323" t="str">
            <v>Unidad</v>
          </cell>
          <cell r="C323" t="str">
            <v>1.47.1</v>
          </cell>
          <cell r="D323" t="str">
            <v>Computadores</v>
          </cell>
        </row>
        <row r="324">
          <cell r="A324" t="str">
            <v>Computador portatil</v>
          </cell>
          <cell r="B324" t="str">
            <v>Unidad</v>
          </cell>
          <cell r="C324" t="str">
            <v>1.47.1</v>
          </cell>
          <cell r="D324" t="str">
            <v>Computadores</v>
          </cell>
        </row>
        <row r="325">
          <cell r="A325" t="str">
            <v>Impresora a color</v>
          </cell>
          <cell r="B325" t="str">
            <v>Unidad</v>
          </cell>
          <cell r="C325" t="str">
            <v>1.47.1</v>
          </cell>
          <cell r="D325" t="str">
            <v>Computadores</v>
          </cell>
        </row>
        <row r="326">
          <cell r="A326" t="str">
            <v>DISCO DURO DE 20 GB</v>
          </cell>
          <cell r="B326" t="str">
            <v>Unidad</v>
          </cell>
          <cell r="C326" t="str">
            <v>1.47.3</v>
          </cell>
          <cell r="D326" t="str">
            <v>Hardware</v>
          </cell>
        </row>
        <row r="327">
          <cell r="A327" t="str">
            <v>Impresora para stiker</v>
          </cell>
          <cell r="B327" t="str">
            <v>Unidad</v>
          </cell>
          <cell r="C327" t="str">
            <v>1.47.3</v>
          </cell>
          <cell r="D327" t="str">
            <v>Hardware</v>
          </cell>
        </row>
        <row r="328">
          <cell r="A328" t="str">
            <v>Mouse ps/2</v>
          </cell>
          <cell r="B328" t="str">
            <v>Unidad</v>
          </cell>
          <cell r="C328" t="str">
            <v>1.47.2</v>
          </cell>
          <cell r="D328" t="str">
            <v>Periferico</v>
          </cell>
        </row>
        <row r="329">
          <cell r="A329" t="str">
            <v>Mouse Apple Ref: PROMOUSE</v>
          </cell>
          <cell r="B329" t="str">
            <v>UNIDAD</v>
          </cell>
          <cell r="C329" t="str">
            <v>1.47.2</v>
          </cell>
          <cell r="D329" t="str">
            <v>Periferico</v>
          </cell>
        </row>
        <row r="330">
          <cell r="A330" t="str">
            <v>MOUSE  SERIAL</v>
          </cell>
          <cell r="B330" t="str">
            <v>Unidad</v>
          </cell>
          <cell r="C330" t="str">
            <v>1.47.2</v>
          </cell>
          <cell r="D330" t="str">
            <v>Periferico</v>
          </cell>
        </row>
        <row r="331">
          <cell r="A331" t="str">
            <v>Pantalla antibrillo</v>
          </cell>
          <cell r="B331" t="str">
            <v>Unidad</v>
          </cell>
          <cell r="C331" t="str">
            <v>1.47.5</v>
          </cell>
          <cell r="D331" t="str">
            <v>Accesorios</v>
          </cell>
        </row>
        <row r="332">
          <cell r="A332" t="str">
            <v>tambor de impresión c3967a</v>
          </cell>
          <cell r="B332" t="str">
            <v>Unidad</v>
          </cell>
          <cell r="C332" t="str">
            <v>1.47.3</v>
          </cell>
          <cell r="D332" t="str">
            <v>Hardware</v>
          </cell>
        </row>
        <row r="333">
          <cell r="A333" t="str">
            <v>juego de recogida c3120a</v>
          </cell>
          <cell r="B333" t="str">
            <v>Unidad</v>
          </cell>
          <cell r="C333" t="str">
            <v>1.47.3</v>
          </cell>
          <cell r="D333" t="str">
            <v>Hardware</v>
          </cell>
        </row>
        <row r="334">
          <cell r="A334" t="str">
            <v>Servidordedicado para hospedar la pagina web</v>
          </cell>
          <cell r="B334" t="str">
            <v>Unidad</v>
          </cell>
          <cell r="C334" t="str">
            <v>1.47.3</v>
          </cell>
          <cell r="D334" t="str">
            <v>Hardware</v>
          </cell>
        </row>
        <row r="335">
          <cell r="A335" t="str">
            <v>Actualizacion antivirus norton systemworks por 1 licencia</v>
          </cell>
          <cell r="B335" t="str">
            <v>Unidad</v>
          </cell>
          <cell r="C335" t="str">
            <v>1.47.4</v>
          </cell>
          <cell r="D335" t="str">
            <v>Software</v>
          </cell>
        </row>
        <row r="336">
          <cell r="A336" t="str">
            <v>Actualizacion Microsoft exchange 200 a 2002 molp de 150 licencias</v>
          </cell>
          <cell r="B336" t="str">
            <v>Unidad</v>
          </cell>
          <cell r="C336" t="str">
            <v>1.47.4</v>
          </cell>
          <cell r="D336" t="str">
            <v>Software</v>
          </cell>
        </row>
        <row r="337">
          <cell r="A337" t="str">
            <v>Adquisicion de 1 molp de 50 licencias de microsoft exchange 2002</v>
          </cell>
          <cell r="B337" t="str">
            <v>Unidad</v>
          </cell>
          <cell r="C337" t="str">
            <v>1.47.4</v>
          </cell>
          <cell r="D337" t="str">
            <v>Software</v>
          </cell>
        </row>
        <row r="338">
          <cell r="A338" t="str">
            <v>Adquisicion de windowa xp profesional edition 1 paquete y 9 licencias</v>
          </cell>
          <cell r="B338" t="str">
            <v>Unidad</v>
          </cell>
          <cell r="C338" t="str">
            <v>1.47.4</v>
          </cell>
          <cell r="D338" t="str">
            <v>Software</v>
          </cell>
        </row>
        <row r="339">
          <cell r="A339" t="str">
            <v>Adquisicion office xp profesional 1 paquete y 9 licencias</v>
          </cell>
          <cell r="B339" t="str">
            <v>Unidad</v>
          </cell>
          <cell r="C339" t="str">
            <v>1.47.4</v>
          </cell>
          <cell r="D339" t="str">
            <v>Software</v>
          </cell>
        </row>
        <row r="340">
          <cell r="A340" t="str">
            <v>Adquisicion de software aranda asset management AAM- SEQTECH para el departamento</v>
          </cell>
          <cell r="B340" t="str">
            <v>Unidad</v>
          </cell>
          <cell r="C340" t="str">
            <v>1.47.4</v>
          </cell>
          <cell r="D340" t="str">
            <v>Software</v>
          </cell>
        </row>
        <row r="341">
          <cell r="A341" t="str">
            <v>Actualizacion software macintosh, dreamweaver,flash fireworks, director, adobe photoshop, adobe pagemaker, adobe indesing, adobe ilustrator, adobe acrobat, adobe ilustrator, adobe acrobat, adobe livemotion, adobe premiere, carrara, painter,freehand y kpt</v>
          </cell>
          <cell r="B341" t="str">
            <v>Unidad</v>
          </cell>
          <cell r="C341" t="str">
            <v>1.47.4</v>
          </cell>
          <cell r="D341" t="str">
            <v>Software</v>
          </cell>
        </row>
        <row r="342">
          <cell r="A342" t="str">
            <v xml:space="preserve"> licencias para los software anteriormente relacionados</v>
          </cell>
          <cell r="B342" t="str">
            <v>Unidad</v>
          </cell>
          <cell r="C342" t="str">
            <v>1.47.4</v>
          </cell>
          <cell r="D342" t="str">
            <v>Software</v>
          </cell>
        </row>
        <row r="343">
          <cell r="A343" t="str">
            <v>Software para macintosh kpt vector effects, QTVR, ATM Deluxe, Norton optimizador, poser, photoshop elements, acrobat approval</v>
          </cell>
          <cell r="B343" t="str">
            <v>Unidad</v>
          </cell>
          <cell r="C343" t="str">
            <v>1.47.4</v>
          </cell>
          <cell r="D343" t="str">
            <v>Software</v>
          </cell>
        </row>
        <row r="344">
          <cell r="A344" t="str">
            <v>SIMM DE MEMORIA 32 MB</v>
          </cell>
          <cell r="B344" t="str">
            <v>Unidad</v>
          </cell>
          <cell r="C344" t="str">
            <v>1.47.3</v>
          </cell>
          <cell r="D344" t="str">
            <v>Hardware</v>
          </cell>
        </row>
        <row r="345">
          <cell r="A345" t="str">
            <v>Dimm de memoria de 250 mb para macintosh g3</v>
          </cell>
          <cell r="B345" t="str">
            <v>Unidad</v>
          </cell>
          <cell r="C345" t="str">
            <v>1.47.3</v>
          </cell>
          <cell r="D345" t="str">
            <v>Hardware</v>
          </cell>
        </row>
        <row r="346">
          <cell r="A346" t="str">
            <v>Dimm de memoria 64 mb</v>
          </cell>
          <cell r="B346" t="str">
            <v>Unidad</v>
          </cell>
          <cell r="C346" t="str">
            <v>1.47.3</v>
          </cell>
          <cell r="D346" t="str">
            <v>Hardware</v>
          </cell>
        </row>
        <row r="347">
          <cell r="A347" t="str">
            <v>Tarjeta de entrada para audio y video para equipo macintosh g3</v>
          </cell>
          <cell r="B347" t="str">
            <v>Unidad</v>
          </cell>
          <cell r="C347" t="str">
            <v>1.47.3</v>
          </cell>
          <cell r="D347" t="str">
            <v>Hardware</v>
          </cell>
        </row>
        <row r="348">
          <cell r="A348" t="str">
            <v>Tarjeta de proximidad para sistema de control de access</v>
          </cell>
          <cell r="B348" t="str">
            <v>Unidad</v>
          </cell>
          <cell r="C348" t="str">
            <v>1.47.3</v>
          </cell>
          <cell r="D348" t="str">
            <v>Hardware</v>
          </cell>
        </row>
        <row r="349">
          <cell r="A349" t="str">
            <v>TARJETA DE RED PCMCIA</v>
          </cell>
          <cell r="B349" t="str">
            <v>Unidad</v>
          </cell>
          <cell r="C349" t="str">
            <v>1.47.3</v>
          </cell>
          <cell r="D349" t="str">
            <v>Hardware</v>
          </cell>
        </row>
        <row r="350">
          <cell r="A350" t="str">
            <v xml:space="preserve">TARJETA DE RED 3 COM </v>
          </cell>
          <cell r="B350" t="str">
            <v>Unidad</v>
          </cell>
          <cell r="C350" t="str">
            <v>1.47.3</v>
          </cell>
          <cell r="D350" t="str">
            <v>Hardware</v>
          </cell>
        </row>
        <row r="351">
          <cell r="A351" t="str">
            <v>Teclado para computador</v>
          </cell>
          <cell r="B351" t="str">
            <v>UNIDAD</v>
          </cell>
          <cell r="C351" t="str">
            <v>1.47.2</v>
          </cell>
          <cell r="D351" t="str">
            <v>Periferico</v>
          </cell>
        </row>
        <row r="354">
          <cell r="A354" t="str">
            <v>EQUIPOS Y MAQUINA PARA OFICINA</v>
          </cell>
        </row>
        <row r="355">
          <cell r="A355" t="str">
            <v>Cosedora industrial</v>
          </cell>
          <cell r="B355" t="str">
            <v>Unidad</v>
          </cell>
          <cell r="C355" t="str">
            <v>1.52.2</v>
          </cell>
          <cell r="D355" t="str">
            <v>Elementos Y Accesorios De Oficina</v>
          </cell>
        </row>
        <row r="356">
          <cell r="A356" t="str">
            <v>Perforadora Industrial</v>
          </cell>
          <cell r="B356" t="str">
            <v>Unidad</v>
          </cell>
          <cell r="C356" t="str">
            <v>1.52.2</v>
          </cell>
          <cell r="D356" t="str">
            <v>Elementos Y Accesorios De Oficina</v>
          </cell>
        </row>
        <row r="357">
          <cell r="A357" t="str">
            <v>Sumadora calculadora casio dr 8620 de 16 digitos</v>
          </cell>
          <cell r="B357" t="str">
            <v>Unidad</v>
          </cell>
        </row>
        <row r="360">
          <cell r="A360" t="str">
            <v>OTROS EQUIPOS DE COMUNICACIÓN</v>
          </cell>
        </row>
        <row r="361">
          <cell r="A361" t="str">
            <v>fax panasonic</v>
          </cell>
          <cell r="B361" t="str">
            <v>Unidad</v>
          </cell>
          <cell r="C361" t="str">
            <v>1.36.1</v>
          </cell>
          <cell r="D361" t="str">
            <v>Equipos terminales de comunicaciones</v>
          </cell>
        </row>
        <row r="362">
          <cell r="A362" t="str">
            <v>Sistemas de procesamiento de voz conmutador</v>
          </cell>
          <cell r="B362" t="str">
            <v>UNIDAD</v>
          </cell>
          <cell r="C362" t="str">
            <v>1.36.1</v>
          </cell>
          <cell r="D362" t="str">
            <v>Equipos terminales de comunicaciones</v>
          </cell>
        </row>
        <row r="363">
          <cell r="A363" t="str">
            <v>TELEFONO PANASONIC MODELO KXTS15LX-W</v>
          </cell>
          <cell r="B363" t="str">
            <v>Unidad</v>
          </cell>
          <cell r="C363" t="str">
            <v>1.36.1</v>
          </cell>
          <cell r="D363" t="str">
            <v>Equipos terminales de comunicaciones</v>
          </cell>
        </row>
        <row r="364">
          <cell r="A364" t="str">
            <v>TELEFONO PANASONIC MODELO KXT53 SENCILLO</v>
          </cell>
          <cell r="B364" t="str">
            <v>Unidad</v>
          </cell>
          <cell r="C364" t="str">
            <v>1.36.1</v>
          </cell>
          <cell r="D364" t="str">
            <v>Equipos terminales de comunicaciones</v>
          </cell>
        </row>
        <row r="365">
          <cell r="A365" t="str">
            <v>TELEFONO PANASONIC MODELO KXT 2371</v>
          </cell>
          <cell r="B365" t="str">
            <v>Unidad</v>
          </cell>
          <cell r="C365" t="str">
            <v>1.36.1</v>
          </cell>
          <cell r="D365" t="str">
            <v>Equipos terminales de comunicaciones</v>
          </cell>
        </row>
        <row r="366">
          <cell r="A366" t="str">
            <v>TELEFONO PANASONIC MODELO KXT 2310</v>
          </cell>
          <cell r="B366" t="str">
            <v>Unidad</v>
          </cell>
          <cell r="C366" t="str">
            <v>1.36.1</v>
          </cell>
          <cell r="D366" t="str">
            <v>Equipos terminales de comunicaciones</v>
          </cell>
        </row>
        <row r="367">
          <cell r="A367" t="str">
            <v>Camara digital profesional (epson canon,etc</v>
          </cell>
          <cell r="B367" t="str">
            <v>Unidad</v>
          </cell>
          <cell r="C367" t="str">
            <v>1.44.1</v>
          </cell>
          <cell r="D367" t="str">
            <v>Camaras, fotografia en movimiento</v>
          </cell>
        </row>
        <row r="370">
          <cell r="A370" t="str">
            <v>HERRAMIENTAS</v>
          </cell>
        </row>
        <row r="371">
          <cell r="A371" t="str">
            <v>Escalera de extension</v>
          </cell>
          <cell r="B371" t="str">
            <v>UNIDAD</v>
          </cell>
          <cell r="C371" t="str">
            <v>1.30.2</v>
          </cell>
          <cell r="D371" t="str">
            <v>Herramientas manuales, sin filo y sin fuerza motriz</v>
          </cell>
        </row>
        <row r="372">
          <cell r="A372" t="str">
            <v>Kit destornilladores diferentes longitudes y calibres</v>
          </cell>
          <cell r="B372" t="str">
            <v>KIT</v>
          </cell>
          <cell r="C372" t="str">
            <v>1.30.1</v>
          </cell>
          <cell r="D372" t="str">
            <v>Herramientas manuales afiladas y sin fuerza motriz.</v>
          </cell>
        </row>
        <row r="373">
          <cell r="A373" t="str">
            <v>Kit de herramientas para automovil</v>
          </cell>
          <cell r="B373" t="str">
            <v>Unidad</v>
          </cell>
          <cell r="C373" t="str">
            <v>1.30.6</v>
          </cell>
          <cell r="D373" t="str">
            <v>Cajas de herramientas y ferreteria</v>
          </cell>
        </row>
        <row r="374">
          <cell r="A374" t="str">
            <v>kit 3964a</v>
          </cell>
          <cell r="B374" t="str">
            <v>Unidad</v>
          </cell>
        </row>
        <row r="375">
          <cell r="A375" t="str">
            <v xml:space="preserve">Multivoltiamperimetro digital </v>
          </cell>
          <cell r="B375" t="str">
            <v>UNIDAD</v>
          </cell>
          <cell r="C375" t="str">
            <v>1.31.3</v>
          </cell>
          <cell r="D375" t="str">
            <v>Grupos y paquetes de herramientas de medicion</v>
          </cell>
        </row>
        <row r="376">
          <cell r="A376" t="str">
            <v>Ponchadora de Golpe o Impacto</v>
          </cell>
          <cell r="B376" t="str">
            <v>UNIDAD</v>
          </cell>
          <cell r="C376" t="str">
            <v>1.30.2</v>
          </cell>
          <cell r="D376" t="str">
            <v>Herramientas manuales, sin filo y sin fuerza motriz</v>
          </cell>
        </row>
        <row r="377">
          <cell r="A377" t="str">
            <v>Probador y detector de daños cableado telefonico</v>
          </cell>
          <cell r="B377" t="str">
            <v>UNIDAD</v>
          </cell>
          <cell r="C377" t="str">
            <v>1.30.2</v>
          </cell>
          <cell r="D377" t="str">
            <v>Herramientas manuales, sin filo y sin fuerza motriz</v>
          </cell>
        </row>
        <row r="378">
          <cell r="A378" t="str">
            <v>Remachadora con remaches diversos tamaños</v>
          </cell>
          <cell r="B378" t="str">
            <v>UNIDAD</v>
          </cell>
          <cell r="C378" t="str">
            <v>1.14.29</v>
          </cell>
          <cell r="D378" t="str">
            <v>Maquinas remachadoras.</v>
          </cell>
        </row>
        <row r="379">
          <cell r="A379" t="str">
            <v>Taladro percutor Bosch</v>
          </cell>
          <cell r="B379" t="str">
            <v>UNIDAD</v>
          </cell>
          <cell r="C379" t="str">
            <v>1.30.3</v>
          </cell>
          <cell r="D379" t="str">
            <v>Herramientas manuales y con fuerza motriz.</v>
          </cell>
        </row>
        <row r="381">
          <cell r="A381" t="str">
            <v>BIENES MUEBLES (CENTROS VACACIONALES)</v>
          </cell>
        </row>
        <row r="382">
          <cell r="A382" t="str">
            <v>Mesas de noche</v>
          </cell>
          <cell r="B382" t="str">
            <v>UNIDAD</v>
          </cell>
          <cell r="C382" t="str">
            <v>1.48.1</v>
          </cell>
          <cell r="D382" t="str">
            <v>Muebles Domesticos Y De Oficina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</sheetPr>
  <dimension ref="A1:AV139"/>
  <sheetViews>
    <sheetView showGridLines="0" topLeftCell="A5" zoomScale="63" zoomScaleNormal="63" zoomScaleSheetLayoutView="53" zoomScalePageLayoutView="50" workbookViewId="0">
      <pane xSplit="13" ySplit="1" topLeftCell="X88" activePane="bottomRight" state="frozen"/>
      <selection activeCell="A5" sqref="A5"/>
      <selection pane="topRight" activeCell="N5" sqref="N5"/>
      <selection pane="bottomLeft" activeCell="A6" sqref="A6"/>
      <selection pane="bottomRight" activeCell="AA128" sqref="AA128"/>
    </sheetView>
  </sheetViews>
  <sheetFormatPr baseColWidth="10" defaultColWidth="11.42578125" defaultRowHeight="23.25" x14ac:dyDescent="0.35"/>
  <cols>
    <col min="1" max="1" width="3.85546875" style="8" customWidth="1"/>
    <col min="2" max="2" width="8.5703125" style="8" customWidth="1"/>
    <col min="3" max="3" width="8.140625" style="8" customWidth="1"/>
    <col min="4" max="4" width="3.85546875" style="8" customWidth="1"/>
    <col min="5" max="5" width="5" style="8" customWidth="1"/>
    <col min="6" max="6" width="6" style="8" customWidth="1"/>
    <col min="7" max="7" width="5.28515625" style="8" customWidth="1"/>
    <col min="8" max="8" width="12.42578125" style="8" customWidth="1"/>
    <col min="9" max="9" width="3.85546875" style="8" customWidth="1"/>
    <col min="10" max="10" width="58.140625" style="8" customWidth="1"/>
    <col min="11" max="11" width="17.5703125" style="8" hidden="1" customWidth="1"/>
    <col min="12" max="12" width="18.5703125" style="8" hidden="1" customWidth="1"/>
    <col min="13" max="13" width="19.42578125" style="8" hidden="1" customWidth="1"/>
    <col min="14" max="14" width="37.140625" style="8" customWidth="1"/>
    <col min="15" max="15" width="39.5703125" style="8" customWidth="1"/>
    <col min="16" max="16" width="29.28515625" style="8" customWidth="1"/>
    <col min="17" max="17" width="28.85546875" style="8" customWidth="1"/>
    <col min="18" max="18" width="37" style="8" customWidth="1"/>
    <col min="19" max="19" width="23.5703125" style="8" customWidth="1"/>
    <col min="20" max="20" width="24.42578125" style="8" customWidth="1"/>
    <col min="21" max="21" width="23" style="8" customWidth="1"/>
    <col min="22" max="22" width="26.85546875" style="8" customWidth="1"/>
    <col min="23" max="23" width="35.7109375" style="8" customWidth="1"/>
    <col min="24" max="24" width="41.5703125" style="8" customWidth="1"/>
    <col min="25" max="25" width="29" style="401" customWidth="1"/>
    <col min="26" max="26" width="34.7109375" style="8" customWidth="1"/>
    <col min="27" max="27" width="41.5703125" style="8" customWidth="1"/>
    <col min="28" max="28" width="43.28515625" style="8" customWidth="1"/>
    <col min="29" max="29" width="38.140625" style="8" customWidth="1"/>
    <col min="30" max="30" width="31.5703125" style="8" hidden="1" customWidth="1"/>
    <col min="31" max="31" width="35.28515625" style="8" customWidth="1"/>
    <col min="32" max="32" width="32.85546875" style="8" customWidth="1"/>
    <col min="33" max="33" width="42.140625" style="8" customWidth="1"/>
    <col min="34" max="34" width="38.140625" style="56" customWidth="1"/>
    <col min="35" max="35" width="22.5703125" style="57" customWidth="1"/>
    <col min="36" max="36" width="24.42578125" style="8" hidden="1" customWidth="1"/>
    <col min="37" max="37" width="97.42578125" style="58" hidden="1" customWidth="1"/>
    <col min="38" max="38" width="8" style="8" hidden="1" customWidth="1"/>
    <col min="39" max="39" width="24.85546875" style="57" customWidth="1"/>
    <col min="40" max="40" width="3" style="59" customWidth="1"/>
    <col min="41" max="41" width="28.7109375" style="8" customWidth="1"/>
    <col min="42" max="42" width="44.28515625" style="8" customWidth="1"/>
    <col min="43" max="43" width="44.5703125" style="60" customWidth="1"/>
    <col min="44" max="44" width="41.85546875" style="60" customWidth="1"/>
    <col min="45" max="45" width="33.85546875" style="61" customWidth="1"/>
    <col min="46" max="46" width="13.85546875" style="8" customWidth="1"/>
    <col min="47" max="47" width="39.42578125" style="8" customWidth="1"/>
    <col min="48" max="48" width="32.42578125" style="62" customWidth="1"/>
    <col min="49" max="49" width="36.85546875" style="8" customWidth="1"/>
    <col min="50" max="50" width="26.7109375" style="8" customWidth="1"/>
    <col min="51" max="257" width="11.42578125" style="8"/>
    <col min="258" max="258" width="3.85546875" style="8" customWidth="1"/>
    <col min="259" max="259" width="8.5703125" style="8" customWidth="1"/>
    <col min="260" max="260" width="8.140625" style="8" customWidth="1"/>
    <col min="261" max="264" width="3.85546875" style="8" customWidth="1"/>
    <col min="265" max="265" width="12.42578125" style="8" customWidth="1"/>
    <col min="266" max="266" width="3.85546875" style="8" customWidth="1"/>
    <col min="267" max="267" width="45.7109375" style="8" customWidth="1"/>
    <col min="268" max="270" width="0" style="8" hidden="1" customWidth="1"/>
    <col min="271" max="271" width="35.42578125" style="8" customWidth="1"/>
    <col min="272" max="272" width="25.85546875" style="8" customWidth="1"/>
    <col min="273" max="273" width="28.85546875" style="8" customWidth="1"/>
    <col min="274" max="274" width="30.42578125" style="8" customWidth="1"/>
    <col min="275" max="275" width="23.5703125" style="8" customWidth="1"/>
    <col min="276" max="276" width="24.42578125" style="8" customWidth="1"/>
    <col min="277" max="277" width="23" style="8" customWidth="1"/>
    <col min="278" max="278" width="26.85546875" style="8" customWidth="1"/>
    <col min="279" max="279" width="29" style="8" customWidth="1"/>
    <col min="280" max="280" width="34.140625" style="8" customWidth="1"/>
    <col min="281" max="281" width="29" style="8" customWidth="1"/>
    <col min="282" max="282" width="25" style="8" customWidth="1"/>
    <col min="283" max="283" width="36.28515625" style="8" customWidth="1"/>
    <col min="284" max="284" width="36.140625" style="8" customWidth="1"/>
    <col min="285" max="285" width="31.5703125" style="8" customWidth="1"/>
    <col min="286" max="286" width="0" style="8" hidden="1" customWidth="1"/>
    <col min="287" max="287" width="35.28515625" style="8" customWidth="1"/>
    <col min="288" max="288" width="31" style="8" customWidth="1"/>
    <col min="289" max="289" width="34.7109375" style="8" customWidth="1"/>
    <col min="290" max="290" width="31.42578125" style="8" customWidth="1"/>
    <col min="291" max="291" width="22.5703125" style="8" customWidth="1"/>
    <col min="292" max="295" width="0" style="8" hidden="1" customWidth="1"/>
    <col min="296" max="296" width="3" style="8" customWidth="1"/>
    <col min="297" max="297" width="26.85546875" style="8" customWidth="1"/>
    <col min="298" max="298" width="29.85546875" style="8" customWidth="1"/>
    <col min="299" max="299" width="32.7109375" style="8" customWidth="1"/>
    <col min="300" max="300" width="34.85546875" style="8" customWidth="1"/>
    <col min="301" max="301" width="30.42578125" style="8" customWidth="1"/>
    <col min="302" max="302" width="13.85546875" style="8" customWidth="1"/>
    <col min="303" max="303" width="39.42578125" style="8" customWidth="1"/>
    <col min="304" max="304" width="23.5703125" style="8" customWidth="1"/>
    <col min="305" max="513" width="11.42578125" style="8"/>
    <col min="514" max="514" width="3.85546875" style="8" customWidth="1"/>
    <col min="515" max="515" width="8.5703125" style="8" customWidth="1"/>
    <col min="516" max="516" width="8.140625" style="8" customWidth="1"/>
    <col min="517" max="520" width="3.85546875" style="8" customWidth="1"/>
    <col min="521" max="521" width="12.42578125" style="8" customWidth="1"/>
    <col min="522" max="522" width="3.85546875" style="8" customWidth="1"/>
    <col min="523" max="523" width="45.7109375" style="8" customWidth="1"/>
    <col min="524" max="526" width="0" style="8" hidden="1" customWidth="1"/>
    <col min="527" max="527" width="35.42578125" style="8" customWidth="1"/>
    <col min="528" max="528" width="25.85546875" style="8" customWidth="1"/>
    <col min="529" max="529" width="28.85546875" style="8" customWidth="1"/>
    <col min="530" max="530" width="30.42578125" style="8" customWidth="1"/>
    <col min="531" max="531" width="23.5703125" style="8" customWidth="1"/>
    <col min="532" max="532" width="24.42578125" style="8" customWidth="1"/>
    <col min="533" max="533" width="23" style="8" customWidth="1"/>
    <col min="534" max="534" width="26.85546875" style="8" customWidth="1"/>
    <col min="535" max="535" width="29" style="8" customWidth="1"/>
    <col min="536" max="536" width="34.140625" style="8" customWidth="1"/>
    <col min="537" max="537" width="29" style="8" customWidth="1"/>
    <col min="538" max="538" width="25" style="8" customWidth="1"/>
    <col min="539" max="539" width="36.28515625" style="8" customWidth="1"/>
    <col min="540" max="540" width="36.140625" style="8" customWidth="1"/>
    <col min="541" max="541" width="31.5703125" style="8" customWidth="1"/>
    <col min="542" max="542" width="0" style="8" hidden="1" customWidth="1"/>
    <col min="543" max="543" width="35.28515625" style="8" customWidth="1"/>
    <col min="544" max="544" width="31" style="8" customWidth="1"/>
    <col min="545" max="545" width="34.7109375" style="8" customWidth="1"/>
    <col min="546" max="546" width="31.42578125" style="8" customWidth="1"/>
    <col min="547" max="547" width="22.5703125" style="8" customWidth="1"/>
    <col min="548" max="551" width="0" style="8" hidden="1" customWidth="1"/>
    <col min="552" max="552" width="3" style="8" customWidth="1"/>
    <col min="553" max="553" width="26.85546875" style="8" customWidth="1"/>
    <col min="554" max="554" width="29.85546875" style="8" customWidth="1"/>
    <col min="555" max="555" width="32.7109375" style="8" customWidth="1"/>
    <col min="556" max="556" width="34.85546875" style="8" customWidth="1"/>
    <col min="557" max="557" width="30.42578125" style="8" customWidth="1"/>
    <col min="558" max="558" width="13.85546875" style="8" customWidth="1"/>
    <col min="559" max="559" width="39.42578125" style="8" customWidth="1"/>
    <col min="560" max="560" width="23.5703125" style="8" customWidth="1"/>
    <col min="561" max="769" width="11.42578125" style="8"/>
    <col min="770" max="770" width="3.85546875" style="8" customWidth="1"/>
    <col min="771" max="771" width="8.5703125" style="8" customWidth="1"/>
    <col min="772" max="772" width="8.140625" style="8" customWidth="1"/>
    <col min="773" max="776" width="3.85546875" style="8" customWidth="1"/>
    <col min="777" max="777" width="12.42578125" style="8" customWidth="1"/>
    <col min="778" max="778" width="3.85546875" style="8" customWidth="1"/>
    <col min="779" max="779" width="45.7109375" style="8" customWidth="1"/>
    <col min="780" max="782" width="0" style="8" hidden="1" customWidth="1"/>
    <col min="783" max="783" width="35.42578125" style="8" customWidth="1"/>
    <col min="784" max="784" width="25.85546875" style="8" customWidth="1"/>
    <col min="785" max="785" width="28.85546875" style="8" customWidth="1"/>
    <col min="786" max="786" width="30.42578125" style="8" customWidth="1"/>
    <col min="787" max="787" width="23.5703125" style="8" customWidth="1"/>
    <col min="788" max="788" width="24.42578125" style="8" customWidth="1"/>
    <col min="789" max="789" width="23" style="8" customWidth="1"/>
    <col min="790" max="790" width="26.85546875" style="8" customWidth="1"/>
    <col min="791" max="791" width="29" style="8" customWidth="1"/>
    <col min="792" max="792" width="34.140625" style="8" customWidth="1"/>
    <col min="793" max="793" width="29" style="8" customWidth="1"/>
    <col min="794" max="794" width="25" style="8" customWidth="1"/>
    <col min="795" max="795" width="36.28515625" style="8" customWidth="1"/>
    <col min="796" max="796" width="36.140625" style="8" customWidth="1"/>
    <col min="797" max="797" width="31.5703125" style="8" customWidth="1"/>
    <col min="798" max="798" width="0" style="8" hidden="1" customWidth="1"/>
    <col min="799" max="799" width="35.28515625" style="8" customWidth="1"/>
    <col min="800" max="800" width="31" style="8" customWidth="1"/>
    <col min="801" max="801" width="34.7109375" style="8" customWidth="1"/>
    <col min="802" max="802" width="31.42578125" style="8" customWidth="1"/>
    <col min="803" max="803" width="22.5703125" style="8" customWidth="1"/>
    <col min="804" max="807" width="0" style="8" hidden="1" customWidth="1"/>
    <col min="808" max="808" width="3" style="8" customWidth="1"/>
    <col min="809" max="809" width="26.85546875" style="8" customWidth="1"/>
    <col min="810" max="810" width="29.85546875" style="8" customWidth="1"/>
    <col min="811" max="811" width="32.7109375" style="8" customWidth="1"/>
    <col min="812" max="812" width="34.85546875" style="8" customWidth="1"/>
    <col min="813" max="813" width="30.42578125" style="8" customWidth="1"/>
    <col min="814" max="814" width="13.85546875" style="8" customWidth="1"/>
    <col min="815" max="815" width="39.42578125" style="8" customWidth="1"/>
    <col min="816" max="816" width="23.5703125" style="8" customWidth="1"/>
    <col min="817" max="1025" width="11.42578125" style="8"/>
    <col min="1026" max="1026" width="3.85546875" style="8" customWidth="1"/>
    <col min="1027" max="1027" width="8.5703125" style="8" customWidth="1"/>
    <col min="1028" max="1028" width="8.140625" style="8" customWidth="1"/>
    <col min="1029" max="1032" width="3.85546875" style="8" customWidth="1"/>
    <col min="1033" max="1033" width="12.42578125" style="8" customWidth="1"/>
    <col min="1034" max="1034" width="3.85546875" style="8" customWidth="1"/>
    <col min="1035" max="1035" width="45.7109375" style="8" customWidth="1"/>
    <col min="1036" max="1038" width="0" style="8" hidden="1" customWidth="1"/>
    <col min="1039" max="1039" width="35.42578125" style="8" customWidth="1"/>
    <col min="1040" max="1040" width="25.85546875" style="8" customWidth="1"/>
    <col min="1041" max="1041" width="28.85546875" style="8" customWidth="1"/>
    <col min="1042" max="1042" width="30.42578125" style="8" customWidth="1"/>
    <col min="1043" max="1043" width="23.5703125" style="8" customWidth="1"/>
    <col min="1044" max="1044" width="24.42578125" style="8" customWidth="1"/>
    <col min="1045" max="1045" width="23" style="8" customWidth="1"/>
    <col min="1046" max="1046" width="26.85546875" style="8" customWidth="1"/>
    <col min="1047" max="1047" width="29" style="8" customWidth="1"/>
    <col min="1048" max="1048" width="34.140625" style="8" customWidth="1"/>
    <col min="1049" max="1049" width="29" style="8" customWidth="1"/>
    <col min="1050" max="1050" width="25" style="8" customWidth="1"/>
    <col min="1051" max="1051" width="36.28515625" style="8" customWidth="1"/>
    <col min="1052" max="1052" width="36.140625" style="8" customWidth="1"/>
    <col min="1053" max="1053" width="31.5703125" style="8" customWidth="1"/>
    <col min="1054" max="1054" width="0" style="8" hidden="1" customWidth="1"/>
    <col min="1055" max="1055" width="35.28515625" style="8" customWidth="1"/>
    <col min="1056" max="1056" width="31" style="8" customWidth="1"/>
    <col min="1057" max="1057" width="34.7109375" style="8" customWidth="1"/>
    <col min="1058" max="1058" width="31.42578125" style="8" customWidth="1"/>
    <col min="1059" max="1059" width="22.5703125" style="8" customWidth="1"/>
    <col min="1060" max="1063" width="0" style="8" hidden="1" customWidth="1"/>
    <col min="1064" max="1064" width="3" style="8" customWidth="1"/>
    <col min="1065" max="1065" width="26.85546875" style="8" customWidth="1"/>
    <col min="1066" max="1066" width="29.85546875" style="8" customWidth="1"/>
    <col min="1067" max="1067" width="32.7109375" style="8" customWidth="1"/>
    <col min="1068" max="1068" width="34.85546875" style="8" customWidth="1"/>
    <col min="1069" max="1069" width="30.42578125" style="8" customWidth="1"/>
    <col min="1070" max="1070" width="13.85546875" style="8" customWidth="1"/>
    <col min="1071" max="1071" width="39.42578125" style="8" customWidth="1"/>
    <col min="1072" max="1072" width="23.5703125" style="8" customWidth="1"/>
    <col min="1073" max="1281" width="11.42578125" style="8"/>
    <col min="1282" max="1282" width="3.85546875" style="8" customWidth="1"/>
    <col min="1283" max="1283" width="8.5703125" style="8" customWidth="1"/>
    <col min="1284" max="1284" width="8.140625" style="8" customWidth="1"/>
    <col min="1285" max="1288" width="3.85546875" style="8" customWidth="1"/>
    <col min="1289" max="1289" width="12.42578125" style="8" customWidth="1"/>
    <col min="1290" max="1290" width="3.85546875" style="8" customWidth="1"/>
    <col min="1291" max="1291" width="45.7109375" style="8" customWidth="1"/>
    <col min="1292" max="1294" width="0" style="8" hidden="1" customWidth="1"/>
    <col min="1295" max="1295" width="35.42578125" style="8" customWidth="1"/>
    <col min="1296" max="1296" width="25.85546875" style="8" customWidth="1"/>
    <col min="1297" max="1297" width="28.85546875" style="8" customWidth="1"/>
    <col min="1298" max="1298" width="30.42578125" style="8" customWidth="1"/>
    <col min="1299" max="1299" width="23.5703125" style="8" customWidth="1"/>
    <col min="1300" max="1300" width="24.42578125" style="8" customWidth="1"/>
    <col min="1301" max="1301" width="23" style="8" customWidth="1"/>
    <col min="1302" max="1302" width="26.85546875" style="8" customWidth="1"/>
    <col min="1303" max="1303" width="29" style="8" customWidth="1"/>
    <col min="1304" max="1304" width="34.140625" style="8" customWidth="1"/>
    <col min="1305" max="1305" width="29" style="8" customWidth="1"/>
    <col min="1306" max="1306" width="25" style="8" customWidth="1"/>
    <col min="1307" max="1307" width="36.28515625" style="8" customWidth="1"/>
    <col min="1308" max="1308" width="36.140625" style="8" customWidth="1"/>
    <col min="1309" max="1309" width="31.5703125" style="8" customWidth="1"/>
    <col min="1310" max="1310" width="0" style="8" hidden="1" customWidth="1"/>
    <col min="1311" max="1311" width="35.28515625" style="8" customWidth="1"/>
    <col min="1312" max="1312" width="31" style="8" customWidth="1"/>
    <col min="1313" max="1313" width="34.7109375" style="8" customWidth="1"/>
    <col min="1314" max="1314" width="31.42578125" style="8" customWidth="1"/>
    <col min="1315" max="1315" width="22.5703125" style="8" customWidth="1"/>
    <col min="1316" max="1319" width="0" style="8" hidden="1" customWidth="1"/>
    <col min="1320" max="1320" width="3" style="8" customWidth="1"/>
    <col min="1321" max="1321" width="26.85546875" style="8" customWidth="1"/>
    <col min="1322" max="1322" width="29.85546875" style="8" customWidth="1"/>
    <col min="1323" max="1323" width="32.7109375" style="8" customWidth="1"/>
    <col min="1324" max="1324" width="34.85546875" style="8" customWidth="1"/>
    <col min="1325" max="1325" width="30.42578125" style="8" customWidth="1"/>
    <col min="1326" max="1326" width="13.85546875" style="8" customWidth="1"/>
    <col min="1327" max="1327" width="39.42578125" style="8" customWidth="1"/>
    <col min="1328" max="1328" width="23.5703125" style="8" customWidth="1"/>
    <col min="1329" max="1537" width="11.42578125" style="8"/>
    <col min="1538" max="1538" width="3.85546875" style="8" customWidth="1"/>
    <col min="1539" max="1539" width="8.5703125" style="8" customWidth="1"/>
    <col min="1540" max="1540" width="8.140625" style="8" customWidth="1"/>
    <col min="1541" max="1544" width="3.85546875" style="8" customWidth="1"/>
    <col min="1545" max="1545" width="12.42578125" style="8" customWidth="1"/>
    <col min="1546" max="1546" width="3.85546875" style="8" customWidth="1"/>
    <col min="1547" max="1547" width="45.7109375" style="8" customWidth="1"/>
    <col min="1548" max="1550" width="0" style="8" hidden="1" customWidth="1"/>
    <col min="1551" max="1551" width="35.42578125" style="8" customWidth="1"/>
    <col min="1552" max="1552" width="25.85546875" style="8" customWidth="1"/>
    <col min="1553" max="1553" width="28.85546875" style="8" customWidth="1"/>
    <col min="1554" max="1554" width="30.42578125" style="8" customWidth="1"/>
    <col min="1555" max="1555" width="23.5703125" style="8" customWidth="1"/>
    <col min="1556" max="1556" width="24.42578125" style="8" customWidth="1"/>
    <col min="1557" max="1557" width="23" style="8" customWidth="1"/>
    <col min="1558" max="1558" width="26.85546875" style="8" customWidth="1"/>
    <col min="1559" max="1559" width="29" style="8" customWidth="1"/>
    <col min="1560" max="1560" width="34.140625" style="8" customWidth="1"/>
    <col min="1561" max="1561" width="29" style="8" customWidth="1"/>
    <col min="1562" max="1562" width="25" style="8" customWidth="1"/>
    <col min="1563" max="1563" width="36.28515625" style="8" customWidth="1"/>
    <col min="1564" max="1564" width="36.140625" style="8" customWidth="1"/>
    <col min="1565" max="1565" width="31.5703125" style="8" customWidth="1"/>
    <col min="1566" max="1566" width="0" style="8" hidden="1" customWidth="1"/>
    <col min="1567" max="1567" width="35.28515625" style="8" customWidth="1"/>
    <col min="1568" max="1568" width="31" style="8" customWidth="1"/>
    <col min="1569" max="1569" width="34.7109375" style="8" customWidth="1"/>
    <col min="1570" max="1570" width="31.42578125" style="8" customWidth="1"/>
    <col min="1571" max="1571" width="22.5703125" style="8" customWidth="1"/>
    <col min="1572" max="1575" width="0" style="8" hidden="1" customWidth="1"/>
    <col min="1576" max="1576" width="3" style="8" customWidth="1"/>
    <col min="1577" max="1577" width="26.85546875" style="8" customWidth="1"/>
    <col min="1578" max="1578" width="29.85546875" style="8" customWidth="1"/>
    <col min="1579" max="1579" width="32.7109375" style="8" customWidth="1"/>
    <col min="1580" max="1580" width="34.85546875" style="8" customWidth="1"/>
    <col min="1581" max="1581" width="30.42578125" style="8" customWidth="1"/>
    <col min="1582" max="1582" width="13.85546875" style="8" customWidth="1"/>
    <col min="1583" max="1583" width="39.42578125" style="8" customWidth="1"/>
    <col min="1584" max="1584" width="23.5703125" style="8" customWidth="1"/>
    <col min="1585" max="1793" width="11.42578125" style="8"/>
    <col min="1794" max="1794" width="3.85546875" style="8" customWidth="1"/>
    <col min="1795" max="1795" width="8.5703125" style="8" customWidth="1"/>
    <col min="1796" max="1796" width="8.140625" style="8" customWidth="1"/>
    <col min="1797" max="1800" width="3.85546875" style="8" customWidth="1"/>
    <col min="1801" max="1801" width="12.42578125" style="8" customWidth="1"/>
    <col min="1802" max="1802" width="3.85546875" style="8" customWidth="1"/>
    <col min="1803" max="1803" width="45.7109375" style="8" customWidth="1"/>
    <col min="1804" max="1806" width="0" style="8" hidden="1" customWidth="1"/>
    <col min="1807" max="1807" width="35.42578125" style="8" customWidth="1"/>
    <col min="1808" max="1808" width="25.85546875" style="8" customWidth="1"/>
    <col min="1809" max="1809" width="28.85546875" style="8" customWidth="1"/>
    <col min="1810" max="1810" width="30.42578125" style="8" customWidth="1"/>
    <col min="1811" max="1811" width="23.5703125" style="8" customWidth="1"/>
    <col min="1812" max="1812" width="24.42578125" style="8" customWidth="1"/>
    <col min="1813" max="1813" width="23" style="8" customWidth="1"/>
    <col min="1814" max="1814" width="26.85546875" style="8" customWidth="1"/>
    <col min="1815" max="1815" width="29" style="8" customWidth="1"/>
    <col min="1816" max="1816" width="34.140625" style="8" customWidth="1"/>
    <col min="1817" max="1817" width="29" style="8" customWidth="1"/>
    <col min="1818" max="1818" width="25" style="8" customWidth="1"/>
    <col min="1819" max="1819" width="36.28515625" style="8" customWidth="1"/>
    <col min="1820" max="1820" width="36.140625" style="8" customWidth="1"/>
    <col min="1821" max="1821" width="31.5703125" style="8" customWidth="1"/>
    <col min="1822" max="1822" width="0" style="8" hidden="1" customWidth="1"/>
    <col min="1823" max="1823" width="35.28515625" style="8" customWidth="1"/>
    <col min="1824" max="1824" width="31" style="8" customWidth="1"/>
    <col min="1825" max="1825" width="34.7109375" style="8" customWidth="1"/>
    <col min="1826" max="1826" width="31.42578125" style="8" customWidth="1"/>
    <col min="1827" max="1827" width="22.5703125" style="8" customWidth="1"/>
    <col min="1828" max="1831" width="0" style="8" hidden="1" customWidth="1"/>
    <col min="1832" max="1832" width="3" style="8" customWidth="1"/>
    <col min="1833" max="1833" width="26.85546875" style="8" customWidth="1"/>
    <col min="1834" max="1834" width="29.85546875" style="8" customWidth="1"/>
    <col min="1835" max="1835" width="32.7109375" style="8" customWidth="1"/>
    <col min="1836" max="1836" width="34.85546875" style="8" customWidth="1"/>
    <col min="1837" max="1837" width="30.42578125" style="8" customWidth="1"/>
    <col min="1838" max="1838" width="13.85546875" style="8" customWidth="1"/>
    <col min="1839" max="1839" width="39.42578125" style="8" customWidth="1"/>
    <col min="1840" max="1840" width="23.5703125" style="8" customWidth="1"/>
    <col min="1841" max="2049" width="11.42578125" style="8"/>
    <col min="2050" max="2050" width="3.85546875" style="8" customWidth="1"/>
    <col min="2051" max="2051" width="8.5703125" style="8" customWidth="1"/>
    <col min="2052" max="2052" width="8.140625" style="8" customWidth="1"/>
    <col min="2053" max="2056" width="3.85546875" style="8" customWidth="1"/>
    <col min="2057" max="2057" width="12.42578125" style="8" customWidth="1"/>
    <col min="2058" max="2058" width="3.85546875" style="8" customWidth="1"/>
    <col min="2059" max="2059" width="45.7109375" style="8" customWidth="1"/>
    <col min="2060" max="2062" width="0" style="8" hidden="1" customWidth="1"/>
    <col min="2063" max="2063" width="35.42578125" style="8" customWidth="1"/>
    <col min="2064" max="2064" width="25.85546875" style="8" customWidth="1"/>
    <col min="2065" max="2065" width="28.85546875" style="8" customWidth="1"/>
    <col min="2066" max="2066" width="30.42578125" style="8" customWidth="1"/>
    <col min="2067" max="2067" width="23.5703125" style="8" customWidth="1"/>
    <col min="2068" max="2068" width="24.42578125" style="8" customWidth="1"/>
    <col min="2069" max="2069" width="23" style="8" customWidth="1"/>
    <col min="2070" max="2070" width="26.85546875" style="8" customWidth="1"/>
    <col min="2071" max="2071" width="29" style="8" customWidth="1"/>
    <col min="2072" max="2072" width="34.140625" style="8" customWidth="1"/>
    <col min="2073" max="2073" width="29" style="8" customWidth="1"/>
    <col min="2074" max="2074" width="25" style="8" customWidth="1"/>
    <col min="2075" max="2075" width="36.28515625" style="8" customWidth="1"/>
    <col min="2076" max="2076" width="36.140625" style="8" customWidth="1"/>
    <col min="2077" max="2077" width="31.5703125" style="8" customWidth="1"/>
    <col min="2078" max="2078" width="0" style="8" hidden="1" customWidth="1"/>
    <col min="2079" max="2079" width="35.28515625" style="8" customWidth="1"/>
    <col min="2080" max="2080" width="31" style="8" customWidth="1"/>
    <col min="2081" max="2081" width="34.7109375" style="8" customWidth="1"/>
    <col min="2082" max="2082" width="31.42578125" style="8" customWidth="1"/>
    <col min="2083" max="2083" width="22.5703125" style="8" customWidth="1"/>
    <col min="2084" max="2087" width="0" style="8" hidden="1" customWidth="1"/>
    <col min="2088" max="2088" width="3" style="8" customWidth="1"/>
    <col min="2089" max="2089" width="26.85546875" style="8" customWidth="1"/>
    <col min="2090" max="2090" width="29.85546875" style="8" customWidth="1"/>
    <col min="2091" max="2091" width="32.7109375" style="8" customWidth="1"/>
    <col min="2092" max="2092" width="34.85546875" style="8" customWidth="1"/>
    <col min="2093" max="2093" width="30.42578125" style="8" customWidth="1"/>
    <col min="2094" max="2094" width="13.85546875" style="8" customWidth="1"/>
    <col min="2095" max="2095" width="39.42578125" style="8" customWidth="1"/>
    <col min="2096" max="2096" width="23.5703125" style="8" customWidth="1"/>
    <col min="2097" max="2305" width="11.42578125" style="8"/>
    <col min="2306" max="2306" width="3.85546875" style="8" customWidth="1"/>
    <col min="2307" max="2307" width="8.5703125" style="8" customWidth="1"/>
    <col min="2308" max="2308" width="8.140625" style="8" customWidth="1"/>
    <col min="2309" max="2312" width="3.85546875" style="8" customWidth="1"/>
    <col min="2313" max="2313" width="12.42578125" style="8" customWidth="1"/>
    <col min="2314" max="2314" width="3.85546875" style="8" customWidth="1"/>
    <col min="2315" max="2315" width="45.7109375" style="8" customWidth="1"/>
    <col min="2316" max="2318" width="0" style="8" hidden="1" customWidth="1"/>
    <col min="2319" max="2319" width="35.42578125" style="8" customWidth="1"/>
    <col min="2320" max="2320" width="25.85546875" style="8" customWidth="1"/>
    <col min="2321" max="2321" width="28.85546875" style="8" customWidth="1"/>
    <col min="2322" max="2322" width="30.42578125" style="8" customWidth="1"/>
    <col min="2323" max="2323" width="23.5703125" style="8" customWidth="1"/>
    <col min="2324" max="2324" width="24.42578125" style="8" customWidth="1"/>
    <col min="2325" max="2325" width="23" style="8" customWidth="1"/>
    <col min="2326" max="2326" width="26.85546875" style="8" customWidth="1"/>
    <col min="2327" max="2327" width="29" style="8" customWidth="1"/>
    <col min="2328" max="2328" width="34.140625" style="8" customWidth="1"/>
    <col min="2329" max="2329" width="29" style="8" customWidth="1"/>
    <col min="2330" max="2330" width="25" style="8" customWidth="1"/>
    <col min="2331" max="2331" width="36.28515625" style="8" customWidth="1"/>
    <col min="2332" max="2332" width="36.140625" style="8" customWidth="1"/>
    <col min="2333" max="2333" width="31.5703125" style="8" customWidth="1"/>
    <col min="2334" max="2334" width="0" style="8" hidden="1" customWidth="1"/>
    <col min="2335" max="2335" width="35.28515625" style="8" customWidth="1"/>
    <col min="2336" max="2336" width="31" style="8" customWidth="1"/>
    <col min="2337" max="2337" width="34.7109375" style="8" customWidth="1"/>
    <col min="2338" max="2338" width="31.42578125" style="8" customWidth="1"/>
    <col min="2339" max="2339" width="22.5703125" style="8" customWidth="1"/>
    <col min="2340" max="2343" width="0" style="8" hidden="1" customWidth="1"/>
    <col min="2344" max="2344" width="3" style="8" customWidth="1"/>
    <col min="2345" max="2345" width="26.85546875" style="8" customWidth="1"/>
    <col min="2346" max="2346" width="29.85546875" style="8" customWidth="1"/>
    <col min="2347" max="2347" width="32.7109375" style="8" customWidth="1"/>
    <col min="2348" max="2348" width="34.85546875" style="8" customWidth="1"/>
    <col min="2349" max="2349" width="30.42578125" style="8" customWidth="1"/>
    <col min="2350" max="2350" width="13.85546875" style="8" customWidth="1"/>
    <col min="2351" max="2351" width="39.42578125" style="8" customWidth="1"/>
    <col min="2352" max="2352" width="23.5703125" style="8" customWidth="1"/>
    <col min="2353" max="2561" width="11.42578125" style="8"/>
    <col min="2562" max="2562" width="3.85546875" style="8" customWidth="1"/>
    <col min="2563" max="2563" width="8.5703125" style="8" customWidth="1"/>
    <col min="2564" max="2564" width="8.140625" style="8" customWidth="1"/>
    <col min="2565" max="2568" width="3.85546875" style="8" customWidth="1"/>
    <col min="2569" max="2569" width="12.42578125" style="8" customWidth="1"/>
    <col min="2570" max="2570" width="3.85546875" style="8" customWidth="1"/>
    <col min="2571" max="2571" width="45.7109375" style="8" customWidth="1"/>
    <col min="2572" max="2574" width="0" style="8" hidden="1" customWidth="1"/>
    <col min="2575" max="2575" width="35.42578125" style="8" customWidth="1"/>
    <col min="2576" max="2576" width="25.85546875" style="8" customWidth="1"/>
    <col min="2577" max="2577" width="28.85546875" style="8" customWidth="1"/>
    <col min="2578" max="2578" width="30.42578125" style="8" customWidth="1"/>
    <col min="2579" max="2579" width="23.5703125" style="8" customWidth="1"/>
    <col min="2580" max="2580" width="24.42578125" style="8" customWidth="1"/>
    <col min="2581" max="2581" width="23" style="8" customWidth="1"/>
    <col min="2582" max="2582" width="26.85546875" style="8" customWidth="1"/>
    <col min="2583" max="2583" width="29" style="8" customWidth="1"/>
    <col min="2584" max="2584" width="34.140625" style="8" customWidth="1"/>
    <col min="2585" max="2585" width="29" style="8" customWidth="1"/>
    <col min="2586" max="2586" width="25" style="8" customWidth="1"/>
    <col min="2587" max="2587" width="36.28515625" style="8" customWidth="1"/>
    <col min="2588" max="2588" width="36.140625" style="8" customWidth="1"/>
    <col min="2589" max="2589" width="31.5703125" style="8" customWidth="1"/>
    <col min="2590" max="2590" width="0" style="8" hidden="1" customWidth="1"/>
    <col min="2591" max="2591" width="35.28515625" style="8" customWidth="1"/>
    <col min="2592" max="2592" width="31" style="8" customWidth="1"/>
    <col min="2593" max="2593" width="34.7109375" style="8" customWidth="1"/>
    <col min="2594" max="2594" width="31.42578125" style="8" customWidth="1"/>
    <col min="2595" max="2595" width="22.5703125" style="8" customWidth="1"/>
    <col min="2596" max="2599" width="0" style="8" hidden="1" customWidth="1"/>
    <col min="2600" max="2600" width="3" style="8" customWidth="1"/>
    <col min="2601" max="2601" width="26.85546875" style="8" customWidth="1"/>
    <col min="2602" max="2602" width="29.85546875" style="8" customWidth="1"/>
    <col min="2603" max="2603" width="32.7109375" style="8" customWidth="1"/>
    <col min="2604" max="2604" width="34.85546875" style="8" customWidth="1"/>
    <col min="2605" max="2605" width="30.42578125" style="8" customWidth="1"/>
    <col min="2606" max="2606" width="13.85546875" style="8" customWidth="1"/>
    <col min="2607" max="2607" width="39.42578125" style="8" customWidth="1"/>
    <col min="2608" max="2608" width="23.5703125" style="8" customWidth="1"/>
    <col min="2609" max="2817" width="11.42578125" style="8"/>
    <col min="2818" max="2818" width="3.85546875" style="8" customWidth="1"/>
    <col min="2819" max="2819" width="8.5703125" style="8" customWidth="1"/>
    <col min="2820" max="2820" width="8.140625" style="8" customWidth="1"/>
    <col min="2821" max="2824" width="3.85546875" style="8" customWidth="1"/>
    <col min="2825" max="2825" width="12.42578125" style="8" customWidth="1"/>
    <col min="2826" max="2826" width="3.85546875" style="8" customWidth="1"/>
    <col min="2827" max="2827" width="45.7109375" style="8" customWidth="1"/>
    <col min="2828" max="2830" width="0" style="8" hidden="1" customWidth="1"/>
    <col min="2831" max="2831" width="35.42578125" style="8" customWidth="1"/>
    <col min="2832" max="2832" width="25.85546875" style="8" customWidth="1"/>
    <col min="2833" max="2833" width="28.85546875" style="8" customWidth="1"/>
    <col min="2834" max="2834" width="30.42578125" style="8" customWidth="1"/>
    <col min="2835" max="2835" width="23.5703125" style="8" customWidth="1"/>
    <col min="2836" max="2836" width="24.42578125" style="8" customWidth="1"/>
    <col min="2837" max="2837" width="23" style="8" customWidth="1"/>
    <col min="2838" max="2838" width="26.85546875" style="8" customWidth="1"/>
    <col min="2839" max="2839" width="29" style="8" customWidth="1"/>
    <col min="2840" max="2840" width="34.140625" style="8" customWidth="1"/>
    <col min="2841" max="2841" width="29" style="8" customWidth="1"/>
    <col min="2842" max="2842" width="25" style="8" customWidth="1"/>
    <col min="2843" max="2843" width="36.28515625" style="8" customWidth="1"/>
    <col min="2844" max="2844" width="36.140625" style="8" customWidth="1"/>
    <col min="2845" max="2845" width="31.5703125" style="8" customWidth="1"/>
    <col min="2846" max="2846" width="0" style="8" hidden="1" customWidth="1"/>
    <col min="2847" max="2847" width="35.28515625" style="8" customWidth="1"/>
    <col min="2848" max="2848" width="31" style="8" customWidth="1"/>
    <col min="2849" max="2849" width="34.7109375" style="8" customWidth="1"/>
    <col min="2850" max="2850" width="31.42578125" style="8" customWidth="1"/>
    <col min="2851" max="2851" width="22.5703125" style="8" customWidth="1"/>
    <col min="2852" max="2855" width="0" style="8" hidden="1" customWidth="1"/>
    <col min="2856" max="2856" width="3" style="8" customWidth="1"/>
    <col min="2857" max="2857" width="26.85546875" style="8" customWidth="1"/>
    <col min="2858" max="2858" width="29.85546875" style="8" customWidth="1"/>
    <col min="2859" max="2859" width="32.7109375" style="8" customWidth="1"/>
    <col min="2860" max="2860" width="34.85546875" style="8" customWidth="1"/>
    <col min="2861" max="2861" width="30.42578125" style="8" customWidth="1"/>
    <col min="2862" max="2862" width="13.85546875" style="8" customWidth="1"/>
    <col min="2863" max="2863" width="39.42578125" style="8" customWidth="1"/>
    <col min="2864" max="2864" width="23.5703125" style="8" customWidth="1"/>
    <col min="2865" max="3073" width="11.42578125" style="8"/>
    <col min="3074" max="3074" width="3.85546875" style="8" customWidth="1"/>
    <col min="3075" max="3075" width="8.5703125" style="8" customWidth="1"/>
    <col min="3076" max="3076" width="8.140625" style="8" customWidth="1"/>
    <col min="3077" max="3080" width="3.85546875" style="8" customWidth="1"/>
    <col min="3081" max="3081" width="12.42578125" style="8" customWidth="1"/>
    <col min="3082" max="3082" width="3.85546875" style="8" customWidth="1"/>
    <col min="3083" max="3083" width="45.7109375" style="8" customWidth="1"/>
    <col min="3084" max="3086" width="0" style="8" hidden="1" customWidth="1"/>
    <col min="3087" max="3087" width="35.42578125" style="8" customWidth="1"/>
    <col min="3088" max="3088" width="25.85546875" style="8" customWidth="1"/>
    <col min="3089" max="3089" width="28.85546875" style="8" customWidth="1"/>
    <col min="3090" max="3090" width="30.42578125" style="8" customWidth="1"/>
    <col min="3091" max="3091" width="23.5703125" style="8" customWidth="1"/>
    <col min="3092" max="3092" width="24.42578125" style="8" customWidth="1"/>
    <col min="3093" max="3093" width="23" style="8" customWidth="1"/>
    <col min="3094" max="3094" width="26.85546875" style="8" customWidth="1"/>
    <col min="3095" max="3095" width="29" style="8" customWidth="1"/>
    <col min="3096" max="3096" width="34.140625" style="8" customWidth="1"/>
    <col min="3097" max="3097" width="29" style="8" customWidth="1"/>
    <col min="3098" max="3098" width="25" style="8" customWidth="1"/>
    <col min="3099" max="3099" width="36.28515625" style="8" customWidth="1"/>
    <col min="3100" max="3100" width="36.140625" style="8" customWidth="1"/>
    <col min="3101" max="3101" width="31.5703125" style="8" customWidth="1"/>
    <col min="3102" max="3102" width="0" style="8" hidden="1" customWidth="1"/>
    <col min="3103" max="3103" width="35.28515625" style="8" customWidth="1"/>
    <col min="3104" max="3104" width="31" style="8" customWidth="1"/>
    <col min="3105" max="3105" width="34.7109375" style="8" customWidth="1"/>
    <col min="3106" max="3106" width="31.42578125" style="8" customWidth="1"/>
    <col min="3107" max="3107" width="22.5703125" style="8" customWidth="1"/>
    <col min="3108" max="3111" width="0" style="8" hidden="1" customWidth="1"/>
    <col min="3112" max="3112" width="3" style="8" customWidth="1"/>
    <col min="3113" max="3113" width="26.85546875" style="8" customWidth="1"/>
    <col min="3114" max="3114" width="29.85546875" style="8" customWidth="1"/>
    <col min="3115" max="3115" width="32.7109375" style="8" customWidth="1"/>
    <col min="3116" max="3116" width="34.85546875" style="8" customWidth="1"/>
    <col min="3117" max="3117" width="30.42578125" style="8" customWidth="1"/>
    <col min="3118" max="3118" width="13.85546875" style="8" customWidth="1"/>
    <col min="3119" max="3119" width="39.42578125" style="8" customWidth="1"/>
    <col min="3120" max="3120" width="23.5703125" style="8" customWidth="1"/>
    <col min="3121" max="3329" width="11.42578125" style="8"/>
    <col min="3330" max="3330" width="3.85546875" style="8" customWidth="1"/>
    <col min="3331" max="3331" width="8.5703125" style="8" customWidth="1"/>
    <col min="3332" max="3332" width="8.140625" style="8" customWidth="1"/>
    <col min="3333" max="3336" width="3.85546875" style="8" customWidth="1"/>
    <col min="3337" max="3337" width="12.42578125" style="8" customWidth="1"/>
    <col min="3338" max="3338" width="3.85546875" style="8" customWidth="1"/>
    <col min="3339" max="3339" width="45.7109375" style="8" customWidth="1"/>
    <col min="3340" max="3342" width="0" style="8" hidden="1" customWidth="1"/>
    <col min="3343" max="3343" width="35.42578125" style="8" customWidth="1"/>
    <col min="3344" max="3344" width="25.85546875" style="8" customWidth="1"/>
    <col min="3345" max="3345" width="28.85546875" style="8" customWidth="1"/>
    <col min="3346" max="3346" width="30.42578125" style="8" customWidth="1"/>
    <col min="3347" max="3347" width="23.5703125" style="8" customWidth="1"/>
    <col min="3348" max="3348" width="24.42578125" style="8" customWidth="1"/>
    <col min="3349" max="3349" width="23" style="8" customWidth="1"/>
    <col min="3350" max="3350" width="26.85546875" style="8" customWidth="1"/>
    <col min="3351" max="3351" width="29" style="8" customWidth="1"/>
    <col min="3352" max="3352" width="34.140625" style="8" customWidth="1"/>
    <col min="3353" max="3353" width="29" style="8" customWidth="1"/>
    <col min="3354" max="3354" width="25" style="8" customWidth="1"/>
    <col min="3355" max="3355" width="36.28515625" style="8" customWidth="1"/>
    <col min="3356" max="3356" width="36.140625" style="8" customWidth="1"/>
    <col min="3357" max="3357" width="31.5703125" style="8" customWidth="1"/>
    <col min="3358" max="3358" width="0" style="8" hidden="1" customWidth="1"/>
    <col min="3359" max="3359" width="35.28515625" style="8" customWidth="1"/>
    <col min="3360" max="3360" width="31" style="8" customWidth="1"/>
    <col min="3361" max="3361" width="34.7109375" style="8" customWidth="1"/>
    <col min="3362" max="3362" width="31.42578125" style="8" customWidth="1"/>
    <col min="3363" max="3363" width="22.5703125" style="8" customWidth="1"/>
    <col min="3364" max="3367" width="0" style="8" hidden="1" customWidth="1"/>
    <col min="3368" max="3368" width="3" style="8" customWidth="1"/>
    <col min="3369" max="3369" width="26.85546875" style="8" customWidth="1"/>
    <col min="3370" max="3370" width="29.85546875" style="8" customWidth="1"/>
    <col min="3371" max="3371" width="32.7109375" style="8" customWidth="1"/>
    <col min="3372" max="3372" width="34.85546875" style="8" customWidth="1"/>
    <col min="3373" max="3373" width="30.42578125" style="8" customWidth="1"/>
    <col min="3374" max="3374" width="13.85546875" style="8" customWidth="1"/>
    <col min="3375" max="3375" width="39.42578125" style="8" customWidth="1"/>
    <col min="3376" max="3376" width="23.5703125" style="8" customWidth="1"/>
    <col min="3377" max="3585" width="11.42578125" style="8"/>
    <col min="3586" max="3586" width="3.85546875" style="8" customWidth="1"/>
    <col min="3587" max="3587" width="8.5703125" style="8" customWidth="1"/>
    <col min="3588" max="3588" width="8.140625" style="8" customWidth="1"/>
    <col min="3589" max="3592" width="3.85546875" style="8" customWidth="1"/>
    <col min="3593" max="3593" width="12.42578125" style="8" customWidth="1"/>
    <col min="3594" max="3594" width="3.85546875" style="8" customWidth="1"/>
    <col min="3595" max="3595" width="45.7109375" style="8" customWidth="1"/>
    <col min="3596" max="3598" width="0" style="8" hidden="1" customWidth="1"/>
    <col min="3599" max="3599" width="35.42578125" style="8" customWidth="1"/>
    <col min="3600" max="3600" width="25.85546875" style="8" customWidth="1"/>
    <col min="3601" max="3601" width="28.85546875" style="8" customWidth="1"/>
    <col min="3602" max="3602" width="30.42578125" style="8" customWidth="1"/>
    <col min="3603" max="3603" width="23.5703125" style="8" customWidth="1"/>
    <col min="3604" max="3604" width="24.42578125" style="8" customWidth="1"/>
    <col min="3605" max="3605" width="23" style="8" customWidth="1"/>
    <col min="3606" max="3606" width="26.85546875" style="8" customWidth="1"/>
    <col min="3607" max="3607" width="29" style="8" customWidth="1"/>
    <col min="3608" max="3608" width="34.140625" style="8" customWidth="1"/>
    <col min="3609" max="3609" width="29" style="8" customWidth="1"/>
    <col min="3610" max="3610" width="25" style="8" customWidth="1"/>
    <col min="3611" max="3611" width="36.28515625" style="8" customWidth="1"/>
    <col min="3612" max="3612" width="36.140625" style="8" customWidth="1"/>
    <col min="3613" max="3613" width="31.5703125" style="8" customWidth="1"/>
    <col min="3614" max="3614" width="0" style="8" hidden="1" customWidth="1"/>
    <col min="3615" max="3615" width="35.28515625" style="8" customWidth="1"/>
    <col min="3616" max="3616" width="31" style="8" customWidth="1"/>
    <col min="3617" max="3617" width="34.7109375" style="8" customWidth="1"/>
    <col min="3618" max="3618" width="31.42578125" style="8" customWidth="1"/>
    <col min="3619" max="3619" width="22.5703125" style="8" customWidth="1"/>
    <col min="3620" max="3623" width="0" style="8" hidden="1" customWidth="1"/>
    <col min="3624" max="3624" width="3" style="8" customWidth="1"/>
    <col min="3625" max="3625" width="26.85546875" style="8" customWidth="1"/>
    <col min="3626" max="3626" width="29.85546875" style="8" customWidth="1"/>
    <col min="3627" max="3627" width="32.7109375" style="8" customWidth="1"/>
    <col min="3628" max="3628" width="34.85546875" style="8" customWidth="1"/>
    <col min="3629" max="3629" width="30.42578125" style="8" customWidth="1"/>
    <col min="3630" max="3630" width="13.85546875" style="8" customWidth="1"/>
    <col min="3631" max="3631" width="39.42578125" style="8" customWidth="1"/>
    <col min="3632" max="3632" width="23.5703125" style="8" customWidth="1"/>
    <col min="3633" max="3841" width="11.42578125" style="8"/>
    <col min="3842" max="3842" width="3.85546875" style="8" customWidth="1"/>
    <col min="3843" max="3843" width="8.5703125" style="8" customWidth="1"/>
    <col min="3844" max="3844" width="8.140625" style="8" customWidth="1"/>
    <col min="3845" max="3848" width="3.85546875" style="8" customWidth="1"/>
    <col min="3849" max="3849" width="12.42578125" style="8" customWidth="1"/>
    <col min="3850" max="3850" width="3.85546875" style="8" customWidth="1"/>
    <col min="3851" max="3851" width="45.7109375" style="8" customWidth="1"/>
    <col min="3852" max="3854" width="0" style="8" hidden="1" customWidth="1"/>
    <col min="3855" max="3855" width="35.42578125" style="8" customWidth="1"/>
    <col min="3856" max="3856" width="25.85546875" style="8" customWidth="1"/>
    <col min="3857" max="3857" width="28.85546875" style="8" customWidth="1"/>
    <col min="3858" max="3858" width="30.42578125" style="8" customWidth="1"/>
    <col min="3859" max="3859" width="23.5703125" style="8" customWidth="1"/>
    <col min="3860" max="3860" width="24.42578125" style="8" customWidth="1"/>
    <col min="3861" max="3861" width="23" style="8" customWidth="1"/>
    <col min="3862" max="3862" width="26.85546875" style="8" customWidth="1"/>
    <col min="3863" max="3863" width="29" style="8" customWidth="1"/>
    <col min="3864" max="3864" width="34.140625" style="8" customWidth="1"/>
    <col min="3865" max="3865" width="29" style="8" customWidth="1"/>
    <col min="3866" max="3866" width="25" style="8" customWidth="1"/>
    <col min="3867" max="3867" width="36.28515625" style="8" customWidth="1"/>
    <col min="3868" max="3868" width="36.140625" style="8" customWidth="1"/>
    <col min="3869" max="3869" width="31.5703125" style="8" customWidth="1"/>
    <col min="3870" max="3870" width="0" style="8" hidden="1" customWidth="1"/>
    <col min="3871" max="3871" width="35.28515625" style="8" customWidth="1"/>
    <col min="3872" max="3872" width="31" style="8" customWidth="1"/>
    <col min="3873" max="3873" width="34.7109375" style="8" customWidth="1"/>
    <col min="3874" max="3874" width="31.42578125" style="8" customWidth="1"/>
    <col min="3875" max="3875" width="22.5703125" style="8" customWidth="1"/>
    <col min="3876" max="3879" width="0" style="8" hidden="1" customWidth="1"/>
    <col min="3880" max="3880" width="3" style="8" customWidth="1"/>
    <col min="3881" max="3881" width="26.85546875" style="8" customWidth="1"/>
    <col min="3882" max="3882" width="29.85546875" style="8" customWidth="1"/>
    <col min="3883" max="3883" width="32.7109375" style="8" customWidth="1"/>
    <col min="3884" max="3884" width="34.85546875" style="8" customWidth="1"/>
    <col min="3885" max="3885" width="30.42578125" style="8" customWidth="1"/>
    <col min="3886" max="3886" width="13.85546875" style="8" customWidth="1"/>
    <col min="3887" max="3887" width="39.42578125" style="8" customWidth="1"/>
    <col min="3888" max="3888" width="23.5703125" style="8" customWidth="1"/>
    <col min="3889" max="4097" width="11.42578125" style="8"/>
    <col min="4098" max="4098" width="3.85546875" style="8" customWidth="1"/>
    <col min="4099" max="4099" width="8.5703125" style="8" customWidth="1"/>
    <col min="4100" max="4100" width="8.140625" style="8" customWidth="1"/>
    <col min="4101" max="4104" width="3.85546875" style="8" customWidth="1"/>
    <col min="4105" max="4105" width="12.42578125" style="8" customWidth="1"/>
    <col min="4106" max="4106" width="3.85546875" style="8" customWidth="1"/>
    <col min="4107" max="4107" width="45.7109375" style="8" customWidth="1"/>
    <col min="4108" max="4110" width="0" style="8" hidden="1" customWidth="1"/>
    <col min="4111" max="4111" width="35.42578125" style="8" customWidth="1"/>
    <col min="4112" max="4112" width="25.85546875" style="8" customWidth="1"/>
    <col min="4113" max="4113" width="28.85546875" style="8" customWidth="1"/>
    <col min="4114" max="4114" width="30.42578125" style="8" customWidth="1"/>
    <col min="4115" max="4115" width="23.5703125" style="8" customWidth="1"/>
    <col min="4116" max="4116" width="24.42578125" style="8" customWidth="1"/>
    <col min="4117" max="4117" width="23" style="8" customWidth="1"/>
    <col min="4118" max="4118" width="26.85546875" style="8" customWidth="1"/>
    <col min="4119" max="4119" width="29" style="8" customWidth="1"/>
    <col min="4120" max="4120" width="34.140625" style="8" customWidth="1"/>
    <col min="4121" max="4121" width="29" style="8" customWidth="1"/>
    <col min="4122" max="4122" width="25" style="8" customWidth="1"/>
    <col min="4123" max="4123" width="36.28515625" style="8" customWidth="1"/>
    <col min="4124" max="4124" width="36.140625" style="8" customWidth="1"/>
    <col min="4125" max="4125" width="31.5703125" style="8" customWidth="1"/>
    <col min="4126" max="4126" width="0" style="8" hidden="1" customWidth="1"/>
    <col min="4127" max="4127" width="35.28515625" style="8" customWidth="1"/>
    <col min="4128" max="4128" width="31" style="8" customWidth="1"/>
    <col min="4129" max="4129" width="34.7109375" style="8" customWidth="1"/>
    <col min="4130" max="4130" width="31.42578125" style="8" customWidth="1"/>
    <col min="4131" max="4131" width="22.5703125" style="8" customWidth="1"/>
    <col min="4132" max="4135" width="0" style="8" hidden="1" customWidth="1"/>
    <col min="4136" max="4136" width="3" style="8" customWidth="1"/>
    <col min="4137" max="4137" width="26.85546875" style="8" customWidth="1"/>
    <col min="4138" max="4138" width="29.85546875" style="8" customWidth="1"/>
    <col min="4139" max="4139" width="32.7109375" style="8" customWidth="1"/>
    <col min="4140" max="4140" width="34.85546875" style="8" customWidth="1"/>
    <col min="4141" max="4141" width="30.42578125" style="8" customWidth="1"/>
    <col min="4142" max="4142" width="13.85546875" style="8" customWidth="1"/>
    <col min="4143" max="4143" width="39.42578125" style="8" customWidth="1"/>
    <col min="4144" max="4144" width="23.5703125" style="8" customWidth="1"/>
    <col min="4145" max="4353" width="11.42578125" style="8"/>
    <col min="4354" max="4354" width="3.85546875" style="8" customWidth="1"/>
    <col min="4355" max="4355" width="8.5703125" style="8" customWidth="1"/>
    <col min="4356" max="4356" width="8.140625" style="8" customWidth="1"/>
    <col min="4357" max="4360" width="3.85546875" style="8" customWidth="1"/>
    <col min="4361" max="4361" width="12.42578125" style="8" customWidth="1"/>
    <col min="4362" max="4362" width="3.85546875" style="8" customWidth="1"/>
    <col min="4363" max="4363" width="45.7109375" style="8" customWidth="1"/>
    <col min="4364" max="4366" width="0" style="8" hidden="1" customWidth="1"/>
    <col min="4367" max="4367" width="35.42578125" style="8" customWidth="1"/>
    <col min="4368" max="4368" width="25.85546875" style="8" customWidth="1"/>
    <col min="4369" max="4369" width="28.85546875" style="8" customWidth="1"/>
    <col min="4370" max="4370" width="30.42578125" style="8" customWidth="1"/>
    <col min="4371" max="4371" width="23.5703125" style="8" customWidth="1"/>
    <col min="4372" max="4372" width="24.42578125" style="8" customWidth="1"/>
    <col min="4373" max="4373" width="23" style="8" customWidth="1"/>
    <col min="4374" max="4374" width="26.85546875" style="8" customWidth="1"/>
    <col min="4375" max="4375" width="29" style="8" customWidth="1"/>
    <col min="4376" max="4376" width="34.140625" style="8" customWidth="1"/>
    <col min="4377" max="4377" width="29" style="8" customWidth="1"/>
    <col min="4378" max="4378" width="25" style="8" customWidth="1"/>
    <col min="4379" max="4379" width="36.28515625" style="8" customWidth="1"/>
    <col min="4380" max="4380" width="36.140625" style="8" customWidth="1"/>
    <col min="4381" max="4381" width="31.5703125" style="8" customWidth="1"/>
    <col min="4382" max="4382" width="0" style="8" hidden="1" customWidth="1"/>
    <col min="4383" max="4383" width="35.28515625" style="8" customWidth="1"/>
    <col min="4384" max="4384" width="31" style="8" customWidth="1"/>
    <col min="4385" max="4385" width="34.7109375" style="8" customWidth="1"/>
    <col min="4386" max="4386" width="31.42578125" style="8" customWidth="1"/>
    <col min="4387" max="4387" width="22.5703125" style="8" customWidth="1"/>
    <col min="4388" max="4391" width="0" style="8" hidden="1" customWidth="1"/>
    <col min="4392" max="4392" width="3" style="8" customWidth="1"/>
    <col min="4393" max="4393" width="26.85546875" style="8" customWidth="1"/>
    <col min="4394" max="4394" width="29.85546875" style="8" customWidth="1"/>
    <col min="4395" max="4395" width="32.7109375" style="8" customWidth="1"/>
    <col min="4396" max="4396" width="34.85546875" style="8" customWidth="1"/>
    <col min="4397" max="4397" width="30.42578125" style="8" customWidth="1"/>
    <col min="4398" max="4398" width="13.85546875" style="8" customWidth="1"/>
    <col min="4399" max="4399" width="39.42578125" style="8" customWidth="1"/>
    <col min="4400" max="4400" width="23.5703125" style="8" customWidth="1"/>
    <col min="4401" max="4609" width="11.42578125" style="8"/>
    <col min="4610" max="4610" width="3.85546875" style="8" customWidth="1"/>
    <col min="4611" max="4611" width="8.5703125" style="8" customWidth="1"/>
    <col min="4612" max="4612" width="8.140625" style="8" customWidth="1"/>
    <col min="4613" max="4616" width="3.85546875" style="8" customWidth="1"/>
    <col min="4617" max="4617" width="12.42578125" style="8" customWidth="1"/>
    <col min="4618" max="4618" width="3.85546875" style="8" customWidth="1"/>
    <col min="4619" max="4619" width="45.7109375" style="8" customWidth="1"/>
    <col min="4620" max="4622" width="0" style="8" hidden="1" customWidth="1"/>
    <col min="4623" max="4623" width="35.42578125" style="8" customWidth="1"/>
    <col min="4624" max="4624" width="25.85546875" style="8" customWidth="1"/>
    <col min="4625" max="4625" width="28.85546875" style="8" customWidth="1"/>
    <col min="4626" max="4626" width="30.42578125" style="8" customWidth="1"/>
    <col min="4627" max="4627" width="23.5703125" style="8" customWidth="1"/>
    <col min="4628" max="4628" width="24.42578125" style="8" customWidth="1"/>
    <col min="4629" max="4629" width="23" style="8" customWidth="1"/>
    <col min="4630" max="4630" width="26.85546875" style="8" customWidth="1"/>
    <col min="4631" max="4631" width="29" style="8" customWidth="1"/>
    <col min="4632" max="4632" width="34.140625" style="8" customWidth="1"/>
    <col min="4633" max="4633" width="29" style="8" customWidth="1"/>
    <col min="4634" max="4634" width="25" style="8" customWidth="1"/>
    <col min="4635" max="4635" width="36.28515625" style="8" customWidth="1"/>
    <col min="4636" max="4636" width="36.140625" style="8" customWidth="1"/>
    <col min="4637" max="4637" width="31.5703125" style="8" customWidth="1"/>
    <col min="4638" max="4638" width="0" style="8" hidden="1" customWidth="1"/>
    <col min="4639" max="4639" width="35.28515625" style="8" customWidth="1"/>
    <col min="4640" max="4640" width="31" style="8" customWidth="1"/>
    <col min="4641" max="4641" width="34.7109375" style="8" customWidth="1"/>
    <col min="4642" max="4642" width="31.42578125" style="8" customWidth="1"/>
    <col min="4643" max="4643" width="22.5703125" style="8" customWidth="1"/>
    <col min="4644" max="4647" width="0" style="8" hidden="1" customWidth="1"/>
    <col min="4648" max="4648" width="3" style="8" customWidth="1"/>
    <col min="4649" max="4649" width="26.85546875" style="8" customWidth="1"/>
    <col min="4650" max="4650" width="29.85546875" style="8" customWidth="1"/>
    <col min="4651" max="4651" width="32.7109375" style="8" customWidth="1"/>
    <col min="4652" max="4652" width="34.85546875" style="8" customWidth="1"/>
    <col min="4653" max="4653" width="30.42578125" style="8" customWidth="1"/>
    <col min="4654" max="4654" width="13.85546875" style="8" customWidth="1"/>
    <col min="4655" max="4655" width="39.42578125" style="8" customWidth="1"/>
    <col min="4656" max="4656" width="23.5703125" style="8" customWidth="1"/>
    <col min="4657" max="4865" width="11.42578125" style="8"/>
    <col min="4866" max="4866" width="3.85546875" style="8" customWidth="1"/>
    <col min="4867" max="4867" width="8.5703125" style="8" customWidth="1"/>
    <col min="4868" max="4868" width="8.140625" style="8" customWidth="1"/>
    <col min="4869" max="4872" width="3.85546875" style="8" customWidth="1"/>
    <col min="4873" max="4873" width="12.42578125" style="8" customWidth="1"/>
    <col min="4874" max="4874" width="3.85546875" style="8" customWidth="1"/>
    <col min="4875" max="4875" width="45.7109375" style="8" customWidth="1"/>
    <col min="4876" max="4878" width="0" style="8" hidden="1" customWidth="1"/>
    <col min="4879" max="4879" width="35.42578125" style="8" customWidth="1"/>
    <col min="4880" max="4880" width="25.85546875" style="8" customWidth="1"/>
    <col min="4881" max="4881" width="28.85546875" style="8" customWidth="1"/>
    <col min="4882" max="4882" width="30.42578125" style="8" customWidth="1"/>
    <col min="4883" max="4883" width="23.5703125" style="8" customWidth="1"/>
    <col min="4884" max="4884" width="24.42578125" style="8" customWidth="1"/>
    <col min="4885" max="4885" width="23" style="8" customWidth="1"/>
    <col min="4886" max="4886" width="26.85546875" style="8" customWidth="1"/>
    <col min="4887" max="4887" width="29" style="8" customWidth="1"/>
    <col min="4888" max="4888" width="34.140625" style="8" customWidth="1"/>
    <col min="4889" max="4889" width="29" style="8" customWidth="1"/>
    <col min="4890" max="4890" width="25" style="8" customWidth="1"/>
    <col min="4891" max="4891" width="36.28515625" style="8" customWidth="1"/>
    <col min="4892" max="4892" width="36.140625" style="8" customWidth="1"/>
    <col min="4893" max="4893" width="31.5703125" style="8" customWidth="1"/>
    <col min="4894" max="4894" width="0" style="8" hidden="1" customWidth="1"/>
    <col min="4895" max="4895" width="35.28515625" style="8" customWidth="1"/>
    <col min="4896" max="4896" width="31" style="8" customWidth="1"/>
    <col min="4897" max="4897" width="34.7109375" style="8" customWidth="1"/>
    <col min="4898" max="4898" width="31.42578125" style="8" customWidth="1"/>
    <col min="4899" max="4899" width="22.5703125" style="8" customWidth="1"/>
    <col min="4900" max="4903" width="0" style="8" hidden="1" customWidth="1"/>
    <col min="4904" max="4904" width="3" style="8" customWidth="1"/>
    <col min="4905" max="4905" width="26.85546875" style="8" customWidth="1"/>
    <col min="4906" max="4906" width="29.85546875" style="8" customWidth="1"/>
    <col min="4907" max="4907" width="32.7109375" style="8" customWidth="1"/>
    <col min="4908" max="4908" width="34.85546875" style="8" customWidth="1"/>
    <col min="4909" max="4909" width="30.42578125" style="8" customWidth="1"/>
    <col min="4910" max="4910" width="13.85546875" style="8" customWidth="1"/>
    <col min="4911" max="4911" width="39.42578125" style="8" customWidth="1"/>
    <col min="4912" max="4912" width="23.5703125" style="8" customWidth="1"/>
    <col min="4913" max="5121" width="11.42578125" style="8"/>
    <col min="5122" max="5122" width="3.85546875" style="8" customWidth="1"/>
    <col min="5123" max="5123" width="8.5703125" style="8" customWidth="1"/>
    <col min="5124" max="5124" width="8.140625" style="8" customWidth="1"/>
    <col min="5125" max="5128" width="3.85546875" style="8" customWidth="1"/>
    <col min="5129" max="5129" width="12.42578125" style="8" customWidth="1"/>
    <col min="5130" max="5130" width="3.85546875" style="8" customWidth="1"/>
    <col min="5131" max="5131" width="45.7109375" style="8" customWidth="1"/>
    <col min="5132" max="5134" width="0" style="8" hidden="1" customWidth="1"/>
    <col min="5135" max="5135" width="35.42578125" style="8" customWidth="1"/>
    <col min="5136" max="5136" width="25.85546875" style="8" customWidth="1"/>
    <col min="5137" max="5137" width="28.85546875" style="8" customWidth="1"/>
    <col min="5138" max="5138" width="30.42578125" style="8" customWidth="1"/>
    <col min="5139" max="5139" width="23.5703125" style="8" customWidth="1"/>
    <col min="5140" max="5140" width="24.42578125" style="8" customWidth="1"/>
    <col min="5141" max="5141" width="23" style="8" customWidth="1"/>
    <col min="5142" max="5142" width="26.85546875" style="8" customWidth="1"/>
    <col min="5143" max="5143" width="29" style="8" customWidth="1"/>
    <col min="5144" max="5144" width="34.140625" style="8" customWidth="1"/>
    <col min="5145" max="5145" width="29" style="8" customWidth="1"/>
    <col min="5146" max="5146" width="25" style="8" customWidth="1"/>
    <col min="5147" max="5147" width="36.28515625" style="8" customWidth="1"/>
    <col min="5148" max="5148" width="36.140625" style="8" customWidth="1"/>
    <col min="5149" max="5149" width="31.5703125" style="8" customWidth="1"/>
    <col min="5150" max="5150" width="0" style="8" hidden="1" customWidth="1"/>
    <col min="5151" max="5151" width="35.28515625" style="8" customWidth="1"/>
    <col min="5152" max="5152" width="31" style="8" customWidth="1"/>
    <col min="5153" max="5153" width="34.7109375" style="8" customWidth="1"/>
    <col min="5154" max="5154" width="31.42578125" style="8" customWidth="1"/>
    <col min="5155" max="5155" width="22.5703125" style="8" customWidth="1"/>
    <col min="5156" max="5159" width="0" style="8" hidden="1" customWidth="1"/>
    <col min="5160" max="5160" width="3" style="8" customWidth="1"/>
    <col min="5161" max="5161" width="26.85546875" style="8" customWidth="1"/>
    <col min="5162" max="5162" width="29.85546875" style="8" customWidth="1"/>
    <col min="5163" max="5163" width="32.7109375" style="8" customWidth="1"/>
    <col min="5164" max="5164" width="34.85546875" style="8" customWidth="1"/>
    <col min="5165" max="5165" width="30.42578125" style="8" customWidth="1"/>
    <col min="5166" max="5166" width="13.85546875" style="8" customWidth="1"/>
    <col min="5167" max="5167" width="39.42578125" style="8" customWidth="1"/>
    <col min="5168" max="5168" width="23.5703125" style="8" customWidth="1"/>
    <col min="5169" max="5377" width="11.42578125" style="8"/>
    <col min="5378" max="5378" width="3.85546875" style="8" customWidth="1"/>
    <col min="5379" max="5379" width="8.5703125" style="8" customWidth="1"/>
    <col min="5380" max="5380" width="8.140625" style="8" customWidth="1"/>
    <col min="5381" max="5384" width="3.85546875" style="8" customWidth="1"/>
    <col min="5385" max="5385" width="12.42578125" style="8" customWidth="1"/>
    <col min="5386" max="5386" width="3.85546875" style="8" customWidth="1"/>
    <col min="5387" max="5387" width="45.7109375" style="8" customWidth="1"/>
    <col min="5388" max="5390" width="0" style="8" hidden="1" customWidth="1"/>
    <col min="5391" max="5391" width="35.42578125" style="8" customWidth="1"/>
    <col min="5392" max="5392" width="25.85546875" style="8" customWidth="1"/>
    <col min="5393" max="5393" width="28.85546875" style="8" customWidth="1"/>
    <col min="5394" max="5394" width="30.42578125" style="8" customWidth="1"/>
    <col min="5395" max="5395" width="23.5703125" style="8" customWidth="1"/>
    <col min="5396" max="5396" width="24.42578125" style="8" customWidth="1"/>
    <col min="5397" max="5397" width="23" style="8" customWidth="1"/>
    <col min="5398" max="5398" width="26.85546875" style="8" customWidth="1"/>
    <col min="5399" max="5399" width="29" style="8" customWidth="1"/>
    <col min="5400" max="5400" width="34.140625" style="8" customWidth="1"/>
    <col min="5401" max="5401" width="29" style="8" customWidth="1"/>
    <col min="5402" max="5402" width="25" style="8" customWidth="1"/>
    <col min="5403" max="5403" width="36.28515625" style="8" customWidth="1"/>
    <col min="5404" max="5404" width="36.140625" style="8" customWidth="1"/>
    <col min="5405" max="5405" width="31.5703125" style="8" customWidth="1"/>
    <col min="5406" max="5406" width="0" style="8" hidden="1" customWidth="1"/>
    <col min="5407" max="5407" width="35.28515625" style="8" customWidth="1"/>
    <col min="5408" max="5408" width="31" style="8" customWidth="1"/>
    <col min="5409" max="5409" width="34.7109375" style="8" customWidth="1"/>
    <col min="5410" max="5410" width="31.42578125" style="8" customWidth="1"/>
    <col min="5411" max="5411" width="22.5703125" style="8" customWidth="1"/>
    <col min="5412" max="5415" width="0" style="8" hidden="1" customWidth="1"/>
    <col min="5416" max="5416" width="3" style="8" customWidth="1"/>
    <col min="5417" max="5417" width="26.85546875" style="8" customWidth="1"/>
    <col min="5418" max="5418" width="29.85546875" style="8" customWidth="1"/>
    <col min="5419" max="5419" width="32.7109375" style="8" customWidth="1"/>
    <col min="5420" max="5420" width="34.85546875" style="8" customWidth="1"/>
    <col min="5421" max="5421" width="30.42578125" style="8" customWidth="1"/>
    <col min="5422" max="5422" width="13.85546875" style="8" customWidth="1"/>
    <col min="5423" max="5423" width="39.42578125" style="8" customWidth="1"/>
    <col min="5424" max="5424" width="23.5703125" style="8" customWidth="1"/>
    <col min="5425" max="5633" width="11.42578125" style="8"/>
    <col min="5634" max="5634" width="3.85546875" style="8" customWidth="1"/>
    <col min="5635" max="5635" width="8.5703125" style="8" customWidth="1"/>
    <col min="5636" max="5636" width="8.140625" style="8" customWidth="1"/>
    <col min="5637" max="5640" width="3.85546875" style="8" customWidth="1"/>
    <col min="5641" max="5641" width="12.42578125" style="8" customWidth="1"/>
    <col min="5642" max="5642" width="3.85546875" style="8" customWidth="1"/>
    <col min="5643" max="5643" width="45.7109375" style="8" customWidth="1"/>
    <col min="5644" max="5646" width="0" style="8" hidden="1" customWidth="1"/>
    <col min="5647" max="5647" width="35.42578125" style="8" customWidth="1"/>
    <col min="5648" max="5648" width="25.85546875" style="8" customWidth="1"/>
    <col min="5649" max="5649" width="28.85546875" style="8" customWidth="1"/>
    <col min="5650" max="5650" width="30.42578125" style="8" customWidth="1"/>
    <col min="5651" max="5651" width="23.5703125" style="8" customWidth="1"/>
    <col min="5652" max="5652" width="24.42578125" style="8" customWidth="1"/>
    <col min="5653" max="5653" width="23" style="8" customWidth="1"/>
    <col min="5654" max="5654" width="26.85546875" style="8" customWidth="1"/>
    <col min="5655" max="5655" width="29" style="8" customWidth="1"/>
    <col min="5656" max="5656" width="34.140625" style="8" customWidth="1"/>
    <col min="5657" max="5657" width="29" style="8" customWidth="1"/>
    <col min="5658" max="5658" width="25" style="8" customWidth="1"/>
    <col min="5659" max="5659" width="36.28515625" style="8" customWidth="1"/>
    <col min="5660" max="5660" width="36.140625" style="8" customWidth="1"/>
    <col min="5661" max="5661" width="31.5703125" style="8" customWidth="1"/>
    <col min="5662" max="5662" width="0" style="8" hidden="1" customWidth="1"/>
    <col min="5663" max="5663" width="35.28515625" style="8" customWidth="1"/>
    <col min="5664" max="5664" width="31" style="8" customWidth="1"/>
    <col min="5665" max="5665" width="34.7109375" style="8" customWidth="1"/>
    <col min="5666" max="5666" width="31.42578125" style="8" customWidth="1"/>
    <col min="5667" max="5667" width="22.5703125" style="8" customWidth="1"/>
    <col min="5668" max="5671" width="0" style="8" hidden="1" customWidth="1"/>
    <col min="5672" max="5672" width="3" style="8" customWidth="1"/>
    <col min="5673" max="5673" width="26.85546875" style="8" customWidth="1"/>
    <col min="5674" max="5674" width="29.85546875" style="8" customWidth="1"/>
    <col min="5675" max="5675" width="32.7109375" style="8" customWidth="1"/>
    <col min="5676" max="5676" width="34.85546875" style="8" customWidth="1"/>
    <col min="5677" max="5677" width="30.42578125" style="8" customWidth="1"/>
    <col min="5678" max="5678" width="13.85546875" style="8" customWidth="1"/>
    <col min="5679" max="5679" width="39.42578125" style="8" customWidth="1"/>
    <col min="5680" max="5680" width="23.5703125" style="8" customWidth="1"/>
    <col min="5681" max="5889" width="11.42578125" style="8"/>
    <col min="5890" max="5890" width="3.85546875" style="8" customWidth="1"/>
    <col min="5891" max="5891" width="8.5703125" style="8" customWidth="1"/>
    <col min="5892" max="5892" width="8.140625" style="8" customWidth="1"/>
    <col min="5893" max="5896" width="3.85546875" style="8" customWidth="1"/>
    <col min="5897" max="5897" width="12.42578125" style="8" customWidth="1"/>
    <col min="5898" max="5898" width="3.85546875" style="8" customWidth="1"/>
    <col min="5899" max="5899" width="45.7109375" style="8" customWidth="1"/>
    <col min="5900" max="5902" width="0" style="8" hidden="1" customWidth="1"/>
    <col min="5903" max="5903" width="35.42578125" style="8" customWidth="1"/>
    <col min="5904" max="5904" width="25.85546875" style="8" customWidth="1"/>
    <col min="5905" max="5905" width="28.85546875" style="8" customWidth="1"/>
    <col min="5906" max="5906" width="30.42578125" style="8" customWidth="1"/>
    <col min="5907" max="5907" width="23.5703125" style="8" customWidth="1"/>
    <col min="5908" max="5908" width="24.42578125" style="8" customWidth="1"/>
    <col min="5909" max="5909" width="23" style="8" customWidth="1"/>
    <col min="5910" max="5910" width="26.85546875" style="8" customWidth="1"/>
    <col min="5911" max="5911" width="29" style="8" customWidth="1"/>
    <col min="5912" max="5912" width="34.140625" style="8" customWidth="1"/>
    <col min="5913" max="5913" width="29" style="8" customWidth="1"/>
    <col min="5914" max="5914" width="25" style="8" customWidth="1"/>
    <col min="5915" max="5915" width="36.28515625" style="8" customWidth="1"/>
    <col min="5916" max="5916" width="36.140625" style="8" customWidth="1"/>
    <col min="5917" max="5917" width="31.5703125" style="8" customWidth="1"/>
    <col min="5918" max="5918" width="0" style="8" hidden="1" customWidth="1"/>
    <col min="5919" max="5919" width="35.28515625" style="8" customWidth="1"/>
    <col min="5920" max="5920" width="31" style="8" customWidth="1"/>
    <col min="5921" max="5921" width="34.7109375" style="8" customWidth="1"/>
    <col min="5922" max="5922" width="31.42578125" style="8" customWidth="1"/>
    <col min="5923" max="5923" width="22.5703125" style="8" customWidth="1"/>
    <col min="5924" max="5927" width="0" style="8" hidden="1" customWidth="1"/>
    <col min="5928" max="5928" width="3" style="8" customWidth="1"/>
    <col min="5929" max="5929" width="26.85546875" style="8" customWidth="1"/>
    <col min="5930" max="5930" width="29.85546875" style="8" customWidth="1"/>
    <col min="5931" max="5931" width="32.7109375" style="8" customWidth="1"/>
    <col min="5932" max="5932" width="34.85546875" style="8" customWidth="1"/>
    <col min="5933" max="5933" width="30.42578125" style="8" customWidth="1"/>
    <col min="5934" max="5934" width="13.85546875" style="8" customWidth="1"/>
    <col min="5935" max="5935" width="39.42578125" style="8" customWidth="1"/>
    <col min="5936" max="5936" width="23.5703125" style="8" customWidth="1"/>
    <col min="5937" max="6145" width="11.42578125" style="8"/>
    <col min="6146" max="6146" width="3.85546875" style="8" customWidth="1"/>
    <col min="6147" max="6147" width="8.5703125" style="8" customWidth="1"/>
    <col min="6148" max="6148" width="8.140625" style="8" customWidth="1"/>
    <col min="6149" max="6152" width="3.85546875" style="8" customWidth="1"/>
    <col min="6153" max="6153" width="12.42578125" style="8" customWidth="1"/>
    <col min="6154" max="6154" width="3.85546875" style="8" customWidth="1"/>
    <col min="6155" max="6155" width="45.7109375" style="8" customWidth="1"/>
    <col min="6156" max="6158" width="0" style="8" hidden="1" customWidth="1"/>
    <col min="6159" max="6159" width="35.42578125" style="8" customWidth="1"/>
    <col min="6160" max="6160" width="25.85546875" style="8" customWidth="1"/>
    <col min="6161" max="6161" width="28.85546875" style="8" customWidth="1"/>
    <col min="6162" max="6162" width="30.42578125" style="8" customWidth="1"/>
    <col min="6163" max="6163" width="23.5703125" style="8" customWidth="1"/>
    <col min="6164" max="6164" width="24.42578125" style="8" customWidth="1"/>
    <col min="6165" max="6165" width="23" style="8" customWidth="1"/>
    <col min="6166" max="6166" width="26.85546875" style="8" customWidth="1"/>
    <col min="6167" max="6167" width="29" style="8" customWidth="1"/>
    <col min="6168" max="6168" width="34.140625" style="8" customWidth="1"/>
    <col min="6169" max="6169" width="29" style="8" customWidth="1"/>
    <col min="6170" max="6170" width="25" style="8" customWidth="1"/>
    <col min="6171" max="6171" width="36.28515625" style="8" customWidth="1"/>
    <col min="6172" max="6172" width="36.140625" style="8" customWidth="1"/>
    <col min="6173" max="6173" width="31.5703125" style="8" customWidth="1"/>
    <col min="6174" max="6174" width="0" style="8" hidden="1" customWidth="1"/>
    <col min="6175" max="6175" width="35.28515625" style="8" customWidth="1"/>
    <col min="6176" max="6176" width="31" style="8" customWidth="1"/>
    <col min="6177" max="6177" width="34.7109375" style="8" customWidth="1"/>
    <col min="6178" max="6178" width="31.42578125" style="8" customWidth="1"/>
    <col min="6179" max="6179" width="22.5703125" style="8" customWidth="1"/>
    <col min="6180" max="6183" width="0" style="8" hidden="1" customWidth="1"/>
    <col min="6184" max="6184" width="3" style="8" customWidth="1"/>
    <col min="6185" max="6185" width="26.85546875" style="8" customWidth="1"/>
    <col min="6186" max="6186" width="29.85546875" style="8" customWidth="1"/>
    <col min="6187" max="6187" width="32.7109375" style="8" customWidth="1"/>
    <col min="6188" max="6188" width="34.85546875" style="8" customWidth="1"/>
    <col min="6189" max="6189" width="30.42578125" style="8" customWidth="1"/>
    <col min="6190" max="6190" width="13.85546875" style="8" customWidth="1"/>
    <col min="6191" max="6191" width="39.42578125" style="8" customWidth="1"/>
    <col min="6192" max="6192" width="23.5703125" style="8" customWidth="1"/>
    <col min="6193" max="6401" width="11.42578125" style="8"/>
    <col min="6402" max="6402" width="3.85546875" style="8" customWidth="1"/>
    <col min="6403" max="6403" width="8.5703125" style="8" customWidth="1"/>
    <col min="6404" max="6404" width="8.140625" style="8" customWidth="1"/>
    <col min="6405" max="6408" width="3.85546875" style="8" customWidth="1"/>
    <col min="6409" max="6409" width="12.42578125" style="8" customWidth="1"/>
    <col min="6410" max="6410" width="3.85546875" style="8" customWidth="1"/>
    <col min="6411" max="6411" width="45.7109375" style="8" customWidth="1"/>
    <col min="6412" max="6414" width="0" style="8" hidden="1" customWidth="1"/>
    <col min="6415" max="6415" width="35.42578125" style="8" customWidth="1"/>
    <col min="6416" max="6416" width="25.85546875" style="8" customWidth="1"/>
    <col min="6417" max="6417" width="28.85546875" style="8" customWidth="1"/>
    <col min="6418" max="6418" width="30.42578125" style="8" customWidth="1"/>
    <col min="6419" max="6419" width="23.5703125" style="8" customWidth="1"/>
    <col min="6420" max="6420" width="24.42578125" style="8" customWidth="1"/>
    <col min="6421" max="6421" width="23" style="8" customWidth="1"/>
    <col min="6422" max="6422" width="26.85546875" style="8" customWidth="1"/>
    <col min="6423" max="6423" width="29" style="8" customWidth="1"/>
    <col min="6424" max="6424" width="34.140625" style="8" customWidth="1"/>
    <col min="6425" max="6425" width="29" style="8" customWidth="1"/>
    <col min="6426" max="6426" width="25" style="8" customWidth="1"/>
    <col min="6427" max="6427" width="36.28515625" style="8" customWidth="1"/>
    <col min="6428" max="6428" width="36.140625" style="8" customWidth="1"/>
    <col min="6429" max="6429" width="31.5703125" style="8" customWidth="1"/>
    <col min="6430" max="6430" width="0" style="8" hidden="1" customWidth="1"/>
    <col min="6431" max="6431" width="35.28515625" style="8" customWidth="1"/>
    <col min="6432" max="6432" width="31" style="8" customWidth="1"/>
    <col min="6433" max="6433" width="34.7109375" style="8" customWidth="1"/>
    <col min="6434" max="6434" width="31.42578125" style="8" customWidth="1"/>
    <col min="6435" max="6435" width="22.5703125" style="8" customWidth="1"/>
    <col min="6436" max="6439" width="0" style="8" hidden="1" customWidth="1"/>
    <col min="6440" max="6440" width="3" style="8" customWidth="1"/>
    <col min="6441" max="6441" width="26.85546875" style="8" customWidth="1"/>
    <col min="6442" max="6442" width="29.85546875" style="8" customWidth="1"/>
    <col min="6443" max="6443" width="32.7109375" style="8" customWidth="1"/>
    <col min="6444" max="6444" width="34.85546875" style="8" customWidth="1"/>
    <col min="6445" max="6445" width="30.42578125" style="8" customWidth="1"/>
    <col min="6446" max="6446" width="13.85546875" style="8" customWidth="1"/>
    <col min="6447" max="6447" width="39.42578125" style="8" customWidth="1"/>
    <col min="6448" max="6448" width="23.5703125" style="8" customWidth="1"/>
    <col min="6449" max="6657" width="11.42578125" style="8"/>
    <col min="6658" max="6658" width="3.85546875" style="8" customWidth="1"/>
    <col min="6659" max="6659" width="8.5703125" style="8" customWidth="1"/>
    <col min="6660" max="6660" width="8.140625" style="8" customWidth="1"/>
    <col min="6661" max="6664" width="3.85546875" style="8" customWidth="1"/>
    <col min="6665" max="6665" width="12.42578125" style="8" customWidth="1"/>
    <col min="6666" max="6666" width="3.85546875" style="8" customWidth="1"/>
    <col min="6667" max="6667" width="45.7109375" style="8" customWidth="1"/>
    <col min="6668" max="6670" width="0" style="8" hidden="1" customWidth="1"/>
    <col min="6671" max="6671" width="35.42578125" style="8" customWidth="1"/>
    <col min="6672" max="6672" width="25.85546875" style="8" customWidth="1"/>
    <col min="6673" max="6673" width="28.85546875" style="8" customWidth="1"/>
    <col min="6674" max="6674" width="30.42578125" style="8" customWidth="1"/>
    <col min="6675" max="6675" width="23.5703125" style="8" customWidth="1"/>
    <col min="6676" max="6676" width="24.42578125" style="8" customWidth="1"/>
    <col min="6677" max="6677" width="23" style="8" customWidth="1"/>
    <col min="6678" max="6678" width="26.85546875" style="8" customWidth="1"/>
    <col min="6679" max="6679" width="29" style="8" customWidth="1"/>
    <col min="6680" max="6680" width="34.140625" style="8" customWidth="1"/>
    <col min="6681" max="6681" width="29" style="8" customWidth="1"/>
    <col min="6682" max="6682" width="25" style="8" customWidth="1"/>
    <col min="6683" max="6683" width="36.28515625" style="8" customWidth="1"/>
    <col min="6684" max="6684" width="36.140625" style="8" customWidth="1"/>
    <col min="6685" max="6685" width="31.5703125" style="8" customWidth="1"/>
    <col min="6686" max="6686" width="0" style="8" hidden="1" customWidth="1"/>
    <col min="6687" max="6687" width="35.28515625" style="8" customWidth="1"/>
    <col min="6688" max="6688" width="31" style="8" customWidth="1"/>
    <col min="6689" max="6689" width="34.7109375" style="8" customWidth="1"/>
    <col min="6690" max="6690" width="31.42578125" style="8" customWidth="1"/>
    <col min="6691" max="6691" width="22.5703125" style="8" customWidth="1"/>
    <col min="6692" max="6695" width="0" style="8" hidden="1" customWidth="1"/>
    <col min="6696" max="6696" width="3" style="8" customWidth="1"/>
    <col min="6697" max="6697" width="26.85546875" style="8" customWidth="1"/>
    <col min="6698" max="6698" width="29.85546875" style="8" customWidth="1"/>
    <col min="6699" max="6699" width="32.7109375" style="8" customWidth="1"/>
    <col min="6700" max="6700" width="34.85546875" style="8" customWidth="1"/>
    <col min="6701" max="6701" width="30.42578125" style="8" customWidth="1"/>
    <col min="6702" max="6702" width="13.85546875" style="8" customWidth="1"/>
    <col min="6703" max="6703" width="39.42578125" style="8" customWidth="1"/>
    <col min="6704" max="6704" width="23.5703125" style="8" customWidth="1"/>
    <col min="6705" max="6913" width="11.42578125" style="8"/>
    <col min="6914" max="6914" width="3.85546875" style="8" customWidth="1"/>
    <col min="6915" max="6915" width="8.5703125" style="8" customWidth="1"/>
    <col min="6916" max="6916" width="8.140625" style="8" customWidth="1"/>
    <col min="6917" max="6920" width="3.85546875" style="8" customWidth="1"/>
    <col min="6921" max="6921" width="12.42578125" style="8" customWidth="1"/>
    <col min="6922" max="6922" width="3.85546875" style="8" customWidth="1"/>
    <col min="6923" max="6923" width="45.7109375" style="8" customWidth="1"/>
    <col min="6924" max="6926" width="0" style="8" hidden="1" customWidth="1"/>
    <col min="6927" max="6927" width="35.42578125" style="8" customWidth="1"/>
    <col min="6928" max="6928" width="25.85546875" style="8" customWidth="1"/>
    <col min="6929" max="6929" width="28.85546875" style="8" customWidth="1"/>
    <col min="6930" max="6930" width="30.42578125" style="8" customWidth="1"/>
    <col min="6931" max="6931" width="23.5703125" style="8" customWidth="1"/>
    <col min="6932" max="6932" width="24.42578125" style="8" customWidth="1"/>
    <col min="6933" max="6933" width="23" style="8" customWidth="1"/>
    <col min="6934" max="6934" width="26.85546875" style="8" customWidth="1"/>
    <col min="6935" max="6935" width="29" style="8" customWidth="1"/>
    <col min="6936" max="6936" width="34.140625" style="8" customWidth="1"/>
    <col min="6937" max="6937" width="29" style="8" customWidth="1"/>
    <col min="6938" max="6938" width="25" style="8" customWidth="1"/>
    <col min="6939" max="6939" width="36.28515625" style="8" customWidth="1"/>
    <col min="6940" max="6940" width="36.140625" style="8" customWidth="1"/>
    <col min="6941" max="6941" width="31.5703125" style="8" customWidth="1"/>
    <col min="6942" max="6942" width="0" style="8" hidden="1" customWidth="1"/>
    <col min="6943" max="6943" width="35.28515625" style="8" customWidth="1"/>
    <col min="6944" max="6944" width="31" style="8" customWidth="1"/>
    <col min="6945" max="6945" width="34.7109375" style="8" customWidth="1"/>
    <col min="6946" max="6946" width="31.42578125" style="8" customWidth="1"/>
    <col min="6947" max="6947" width="22.5703125" style="8" customWidth="1"/>
    <col min="6948" max="6951" width="0" style="8" hidden="1" customWidth="1"/>
    <col min="6952" max="6952" width="3" style="8" customWidth="1"/>
    <col min="6953" max="6953" width="26.85546875" style="8" customWidth="1"/>
    <col min="6954" max="6954" width="29.85546875" style="8" customWidth="1"/>
    <col min="6955" max="6955" width="32.7109375" style="8" customWidth="1"/>
    <col min="6956" max="6956" width="34.85546875" style="8" customWidth="1"/>
    <col min="6957" max="6957" width="30.42578125" style="8" customWidth="1"/>
    <col min="6958" max="6958" width="13.85546875" style="8" customWidth="1"/>
    <col min="6959" max="6959" width="39.42578125" style="8" customWidth="1"/>
    <col min="6960" max="6960" width="23.5703125" style="8" customWidth="1"/>
    <col min="6961" max="7169" width="11.42578125" style="8"/>
    <col min="7170" max="7170" width="3.85546875" style="8" customWidth="1"/>
    <col min="7171" max="7171" width="8.5703125" style="8" customWidth="1"/>
    <col min="7172" max="7172" width="8.140625" style="8" customWidth="1"/>
    <col min="7173" max="7176" width="3.85546875" style="8" customWidth="1"/>
    <col min="7177" max="7177" width="12.42578125" style="8" customWidth="1"/>
    <col min="7178" max="7178" width="3.85546875" style="8" customWidth="1"/>
    <col min="7179" max="7179" width="45.7109375" style="8" customWidth="1"/>
    <col min="7180" max="7182" width="0" style="8" hidden="1" customWidth="1"/>
    <col min="7183" max="7183" width="35.42578125" style="8" customWidth="1"/>
    <col min="7184" max="7184" width="25.85546875" style="8" customWidth="1"/>
    <col min="7185" max="7185" width="28.85546875" style="8" customWidth="1"/>
    <col min="7186" max="7186" width="30.42578125" style="8" customWidth="1"/>
    <col min="7187" max="7187" width="23.5703125" style="8" customWidth="1"/>
    <col min="7188" max="7188" width="24.42578125" style="8" customWidth="1"/>
    <col min="7189" max="7189" width="23" style="8" customWidth="1"/>
    <col min="7190" max="7190" width="26.85546875" style="8" customWidth="1"/>
    <col min="7191" max="7191" width="29" style="8" customWidth="1"/>
    <col min="7192" max="7192" width="34.140625" style="8" customWidth="1"/>
    <col min="7193" max="7193" width="29" style="8" customWidth="1"/>
    <col min="7194" max="7194" width="25" style="8" customWidth="1"/>
    <col min="7195" max="7195" width="36.28515625" style="8" customWidth="1"/>
    <col min="7196" max="7196" width="36.140625" style="8" customWidth="1"/>
    <col min="7197" max="7197" width="31.5703125" style="8" customWidth="1"/>
    <col min="7198" max="7198" width="0" style="8" hidden="1" customWidth="1"/>
    <col min="7199" max="7199" width="35.28515625" style="8" customWidth="1"/>
    <col min="7200" max="7200" width="31" style="8" customWidth="1"/>
    <col min="7201" max="7201" width="34.7109375" style="8" customWidth="1"/>
    <col min="7202" max="7202" width="31.42578125" style="8" customWidth="1"/>
    <col min="7203" max="7203" width="22.5703125" style="8" customWidth="1"/>
    <col min="7204" max="7207" width="0" style="8" hidden="1" customWidth="1"/>
    <col min="7208" max="7208" width="3" style="8" customWidth="1"/>
    <col min="7209" max="7209" width="26.85546875" style="8" customWidth="1"/>
    <col min="7210" max="7210" width="29.85546875" style="8" customWidth="1"/>
    <col min="7211" max="7211" width="32.7109375" style="8" customWidth="1"/>
    <col min="7212" max="7212" width="34.85546875" style="8" customWidth="1"/>
    <col min="7213" max="7213" width="30.42578125" style="8" customWidth="1"/>
    <col min="7214" max="7214" width="13.85546875" style="8" customWidth="1"/>
    <col min="7215" max="7215" width="39.42578125" style="8" customWidth="1"/>
    <col min="7216" max="7216" width="23.5703125" style="8" customWidth="1"/>
    <col min="7217" max="7425" width="11.42578125" style="8"/>
    <col min="7426" max="7426" width="3.85546875" style="8" customWidth="1"/>
    <col min="7427" max="7427" width="8.5703125" style="8" customWidth="1"/>
    <col min="7428" max="7428" width="8.140625" style="8" customWidth="1"/>
    <col min="7429" max="7432" width="3.85546875" style="8" customWidth="1"/>
    <col min="7433" max="7433" width="12.42578125" style="8" customWidth="1"/>
    <col min="7434" max="7434" width="3.85546875" style="8" customWidth="1"/>
    <col min="7435" max="7435" width="45.7109375" style="8" customWidth="1"/>
    <col min="7436" max="7438" width="0" style="8" hidden="1" customWidth="1"/>
    <col min="7439" max="7439" width="35.42578125" style="8" customWidth="1"/>
    <col min="7440" max="7440" width="25.85546875" style="8" customWidth="1"/>
    <col min="7441" max="7441" width="28.85546875" style="8" customWidth="1"/>
    <col min="7442" max="7442" width="30.42578125" style="8" customWidth="1"/>
    <col min="7443" max="7443" width="23.5703125" style="8" customWidth="1"/>
    <col min="7444" max="7444" width="24.42578125" style="8" customWidth="1"/>
    <col min="7445" max="7445" width="23" style="8" customWidth="1"/>
    <col min="7446" max="7446" width="26.85546875" style="8" customWidth="1"/>
    <col min="7447" max="7447" width="29" style="8" customWidth="1"/>
    <col min="7448" max="7448" width="34.140625" style="8" customWidth="1"/>
    <col min="7449" max="7449" width="29" style="8" customWidth="1"/>
    <col min="7450" max="7450" width="25" style="8" customWidth="1"/>
    <col min="7451" max="7451" width="36.28515625" style="8" customWidth="1"/>
    <col min="7452" max="7452" width="36.140625" style="8" customWidth="1"/>
    <col min="7453" max="7453" width="31.5703125" style="8" customWidth="1"/>
    <col min="7454" max="7454" width="0" style="8" hidden="1" customWidth="1"/>
    <col min="7455" max="7455" width="35.28515625" style="8" customWidth="1"/>
    <col min="7456" max="7456" width="31" style="8" customWidth="1"/>
    <col min="7457" max="7457" width="34.7109375" style="8" customWidth="1"/>
    <col min="7458" max="7458" width="31.42578125" style="8" customWidth="1"/>
    <col min="7459" max="7459" width="22.5703125" style="8" customWidth="1"/>
    <col min="7460" max="7463" width="0" style="8" hidden="1" customWidth="1"/>
    <col min="7464" max="7464" width="3" style="8" customWidth="1"/>
    <col min="7465" max="7465" width="26.85546875" style="8" customWidth="1"/>
    <col min="7466" max="7466" width="29.85546875" style="8" customWidth="1"/>
    <col min="7467" max="7467" width="32.7109375" style="8" customWidth="1"/>
    <col min="7468" max="7468" width="34.85546875" style="8" customWidth="1"/>
    <col min="7469" max="7469" width="30.42578125" style="8" customWidth="1"/>
    <col min="7470" max="7470" width="13.85546875" style="8" customWidth="1"/>
    <col min="7471" max="7471" width="39.42578125" style="8" customWidth="1"/>
    <col min="7472" max="7472" width="23.5703125" style="8" customWidth="1"/>
    <col min="7473" max="7681" width="11.42578125" style="8"/>
    <col min="7682" max="7682" width="3.85546875" style="8" customWidth="1"/>
    <col min="7683" max="7683" width="8.5703125" style="8" customWidth="1"/>
    <col min="7684" max="7684" width="8.140625" style="8" customWidth="1"/>
    <col min="7685" max="7688" width="3.85546875" style="8" customWidth="1"/>
    <col min="7689" max="7689" width="12.42578125" style="8" customWidth="1"/>
    <col min="7690" max="7690" width="3.85546875" style="8" customWidth="1"/>
    <col min="7691" max="7691" width="45.7109375" style="8" customWidth="1"/>
    <col min="7692" max="7694" width="0" style="8" hidden="1" customWidth="1"/>
    <col min="7695" max="7695" width="35.42578125" style="8" customWidth="1"/>
    <col min="7696" max="7696" width="25.85546875" style="8" customWidth="1"/>
    <col min="7697" max="7697" width="28.85546875" style="8" customWidth="1"/>
    <col min="7698" max="7698" width="30.42578125" style="8" customWidth="1"/>
    <col min="7699" max="7699" width="23.5703125" style="8" customWidth="1"/>
    <col min="7700" max="7700" width="24.42578125" style="8" customWidth="1"/>
    <col min="7701" max="7701" width="23" style="8" customWidth="1"/>
    <col min="7702" max="7702" width="26.85546875" style="8" customWidth="1"/>
    <col min="7703" max="7703" width="29" style="8" customWidth="1"/>
    <col min="7704" max="7704" width="34.140625" style="8" customWidth="1"/>
    <col min="7705" max="7705" width="29" style="8" customWidth="1"/>
    <col min="7706" max="7706" width="25" style="8" customWidth="1"/>
    <col min="7707" max="7707" width="36.28515625" style="8" customWidth="1"/>
    <col min="7708" max="7708" width="36.140625" style="8" customWidth="1"/>
    <col min="7709" max="7709" width="31.5703125" style="8" customWidth="1"/>
    <col min="7710" max="7710" width="0" style="8" hidden="1" customWidth="1"/>
    <col min="7711" max="7711" width="35.28515625" style="8" customWidth="1"/>
    <col min="7712" max="7712" width="31" style="8" customWidth="1"/>
    <col min="7713" max="7713" width="34.7109375" style="8" customWidth="1"/>
    <col min="7714" max="7714" width="31.42578125" style="8" customWidth="1"/>
    <col min="7715" max="7715" width="22.5703125" style="8" customWidth="1"/>
    <col min="7716" max="7719" width="0" style="8" hidden="1" customWidth="1"/>
    <col min="7720" max="7720" width="3" style="8" customWidth="1"/>
    <col min="7721" max="7721" width="26.85546875" style="8" customWidth="1"/>
    <col min="7722" max="7722" width="29.85546875" style="8" customWidth="1"/>
    <col min="7723" max="7723" width="32.7109375" style="8" customWidth="1"/>
    <col min="7724" max="7724" width="34.85546875" style="8" customWidth="1"/>
    <col min="7725" max="7725" width="30.42578125" style="8" customWidth="1"/>
    <col min="7726" max="7726" width="13.85546875" style="8" customWidth="1"/>
    <col min="7727" max="7727" width="39.42578125" style="8" customWidth="1"/>
    <col min="7728" max="7728" width="23.5703125" style="8" customWidth="1"/>
    <col min="7729" max="7937" width="11.42578125" style="8"/>
    <col min="7938" max="7938" width="3.85546875" style="8" customWidth="1"/>
    <col min="7939" max="7939" width="8.5703125" style="8" customWidth="1"/>
    <col min="7940" max="7940" width="8.140625" style="8" customWidth="1"/>
    <col min="7941" max="7944" width="3.85546875" style="8" customWidth="1"/>
    <col min="7945" max="7945" width="12.42578125" style="8" customWidth="1"/>
    <col min="7946" max="7946" width="3.85546875" style="8" customWidth="1"/>
    <col min="7947" max="7947" width="45.7109375" style="8" customWidth="1"/>
    <col min="7948" max="7950" width="0" style="8" hidden="1" customWidth="1"/>
    <col min="7951" max="7951" width="35.42578125" style="8" customWidth="1"/>
    <col min="7952" max="7952" width="25.85546875" style="8" customWidth="1"/>
    <col min="7953" max="7953" width="28.85546875" style="8" customWidth="1"/>
    <col min="7954" max="7954" width="30.42578125" style="8" customWidth="1"/>
    <col min="7955" max="7955" width="23.5703125" style="8" customWidth="1"/>
    <col min="7956" max="7956" width="24.42578125" style="8" customWidth="1"/>
    <col min="7957" max="7957" width="23" style="8" customWidth="1"/>
    <col min="7958" max="7958" width="26.85546875" style="8" customWidth="1"/>
    <col min="7959" max="7959" width="29" style="8" customWidth="1"/>
    <col min="7960" max="7960" width="34.140625" style="8" customWidth="1"/>
    <col min="7961" max="7961" width="29" style="8" customWidth="1"/>
    <col min="7962" max="7962" width="25" style="8" customWidth="1"/>
    <col min="7963" max="7963" width="36.28515625" style="8" customWidth="1"/>
    <col min="7964" max="7964" width="36.140625" style="8" customWidth="1"/>
    <col min="7965" max="7965" width="31.5703125" style="8" customWidth="1"/>
    <col min="7966" max="7966" width="0" style="8" hidden="1" customWidth="1"/>
    <col min="7967" max="7967" width="35.28515625" style="8" customWidth="1"/>
    <col min="7968" max="7968" width="31" style="8" customWidth="1"/>
    <col min="7969" max="7969" width="34.7109375" style="8" customWidth="1"/>
    <col min="7970" max="7970" width="31.42578125" style="8" customWidth="1"/>
    <col min="7971" max="7971" width="22.5703125" style="8" customWidth="1"/>
    <col min="7972" max="7975" width="0" style="8" hidden="1" customWidth="1"/>
    <col min="7976" max="7976" width="3" style="8" customWidth="1"/>
    <col min="7977" max="7977" width="26.85546875" style="8" customWidth="1"/>
    <col min="7978" max="7978" width="29.85546875" style="8" customWidth="1"/>
    <col min="7979" max="7979" width="32.7109375" style="8" customWidth="1"/>
    <col min="7980" max="7980" width="34.85546875" style="8" customWidth="1"/>
    <col min="7981" max="7981" width="30.42578125" style="8" customWidth="1"/>
    <col min="7982" max="7982" width="13.85546875" style="8" customWidth="1"/>
    <col min="7983" max="7983" width="39.42578125" style="8" customWidth="1"/>
    <col min="7984" max="7984" width="23.5703125" style="8" customWidth="1"/>
    <col min="7985" max="8193" width="11.42578125" style="8"/>
    <col min="8194" max="8194" width="3.85546875" style="8" customWidth="1"/>
    <col min="8195" max="8195" width="8.5703125" style="8" customWidth="1"/>
    <col min="8196" max="8196" width="8.140625" style="8" customWidth="1"/>
    <col min="8197" max="8200" width="3.85546875" style="8" customWidth="1"/>
    <col min="8201" max="8201" width="12.42578125" style="8" customWidth="1"/>
    <col min="8202" max="8202" width="3.85546875" style="8" customWidth="1"/>
    <col min="8203" max="8203" width="45.7109375" style="8" customWidth="1"/>
    <col min="8204" max="8206" width="0" style="8" hidden="1" customWidth="1"/>
    <col min="8207" max="8207" width="35.42578125" style="8" customWidth="1"/>
    <col min="8208" max="8208" width="25.85546875" style="8" customWidth="1"/>
    <col min="8209" max="8209" width="28.85546875" style="8" customWidth="1"/>
    <col min="8210" max="8210" width="30.42578125" style="8" customWidth="1"/>
    <col min="8211" max="8211" width="23.5703125" style="8" customWidth="1"/>
    <col min="8212" max="8212" width="24.42578125" style="8" customWidth="1"/>
    <col min="8213" max="8213" width="23" style="8" customWidth="1"/>
    <col min="8214" max="8214" width="26.85546875" style="8" customWidth="1"/>
    <col min="8215" max="8215" width="29" style="8" customWidth="1"/>
    <col min="8216" max="8216" width="34.140625" style="8" customWidth="1"/>
    <col min="8217" max="8217" width="29" style="8" customWidth="1"/>
    <col min="8218" max="8218" width="25" style="8" customWidth="1"/>
    <col min="8219" max="8219" width="36.28515625" style="8" customWidth="1"/>
    <col min="8220" max="8220" width="36.140625" style="8" customWidth="1"/>
    <col min="8221" max="8221" width="31.5703125" style="8" customWidth="1"/>
    <col min="8222" max="8222" width="0" style="8" hidden="1" customWidth="1"/>
    <col min="8223" max="8223" width="35.28515625" style="8" customWidth="1"/>
    <col min="8224" max="8224" width="31" style="8" customWidth="1"/>
    <col min="8225" max="8225" width="34.7109375" style="8" customWidth="1"/>
    <col min="8226" max="8226" width="31.42578125" style="8" customWidth="1"/>
    <col min="8227" max="8227" width="22.5703125" style="8" customWidth="1"/>
    <col min="8228" max="8231" width="0" style="8" hidden="1" customWidth="1"/>
    <col min="8232" max="8232" width="3" style="8" customWidth="1"/>
    <col min="8233" max="8233" width="26.85546875" style="8" customWidth="1"/>
    <col min="8234" max="8234" width="29.85546875" style="8" customWidth="1"/>
    <col min="8235" max="8235" width="32.7109375" style="8" customWidth="1"/>
    <col min="8236" max="8236" width="34.85546875" style="8" customWidth="1"/>
    <col min="8237" max="8237" width="30.42578125" style="8" customWidth="1"/>
    <col min="8238" max="8238" width="13.85546875" style="8" customWidth="1"/>
    <col min="8239" max="8239" width="39.42578125" style="8" customWidth="1"/>
    <col min="8240" max="8240" width="23.5703125" style="8" customWidth="1"/>
    <col min="8241" max="8449" width="11.42578125" style="8"/>
    <col min="8450" max="8450" width="3.85546875" style="8" customWidth="1"/>
    <col min="8451" max="8451" width="8.5703125" style="8" customWidth="1"/>
    <col min="8452" max="8452" width="8.140625" style="8" customWidth="1"/>
    <col min="8453" max="8456" width="3.85546875" style="8" customWidth="1"/>
    <col min="8457" max="8457" width="12.42578125" style="8" customWidth="1"/>
    <col min="8458" max="8458" width="3.85546875" style="8" customWidth="1"/>
    <col min="8459" max="8459" width="45.7109375" style="8" customWidth="1"/>
    <col min="8460" max="8462" width="0" style="8" hidden="1" customWidth="1"/>
    <col min="8463" max="8463" width="35.42578125" style="8" customWidth="1"/>
    <col min="8464" max="8464" width="25.85546875" style="8" customWidth="1"/>
    <col min="8465" max="8465" width="28.85546875" style="8" customWidth="1"/>
    <col min="8466" max="8466" width="30.42578125" style="8" customWidth="1"/>
    <col min="8467" max="8467" width="23.5703125" style="8" customWidth="1"/>
    <col min="8468" max="8468" width="24.42578125" style="8" customWidth="1"/>
    <col min="8469" max="8469" width="23" style="8" customWidth="1"/>
    <col min="8470" max="8470" width="26.85546875" style="8" customWidth="1"/>
    <col min="8471" max="8471" width="29" style="8" customWidth="1"/>
    <col min="8472" max="8472" width="34.140625" style="8" customWidth="1"/>
    <col min="8473" max="8473" width="29" style="8" customWidth="1"/>
    <col min="8474" max="8474" width="25" style="8" customWidth="1"/>
    <col min="8475" max="8475" width="36.28515625" style="8" customWidth="1"/>
    <col min="8476" max="8476" width="36.140625" style="8" customWidth="1"/>
    <col min="8477" max="8477" width="31.5703125" style="8" customWidth="1"/>
    <col min="8478" max="8478" width="0" style="8" hidden="1" customWidth="1"/>
    <col min="8479" max="8479" width="35.28515625" style="8" customWidth="1"/>
    <col min="8480" max="8480" width="31" style="8" customWidth="1"/>
    <col min="8481" max="8481" width="34.7109375" style="8" customWidth="1"/>
    <col min="8482" max="8482" width="31.42578125" style="8" customWidth="1"/>
    <col min="8483" max="8483" width="22.5703125" style="8" customWidth="1"/>
    <col min="8484" max="8487" width="0" style="8" hidden="1" customWidth="1"/>
    <col min="8488" max="8488" width="3" style="8" customWidth="1"/>
    <col min="8489" max="8489" width="26.85546875" style="8" customWidth="1"/>
    <col min="8490" max="8490" width="29.85546875" style="8" customWidth="1"/>
    <col min="8491" max="8491" width="32.7109375" style="8" customWidth="1"/>
    <col min="8492" max="8492" width="34.85546875" style="8" customWidth="1"/>
    <col min="8493" max="8493" width="30.42578125" style="8" customWidth="1"/>
    <col min="8494" max="8494" width="13.85546875" style="8" customWidth="1"/>
    <col min="8495" max="8495" width="39.42578125" style="8" customWidth="1"/>
    <col min="8496" max="8496" width="23.5703125" style="8" customWidth="1"/>
    <col min="8497" max="8705" width="11.42578125" style="8"/>
    <col min="8706" max="8706" width="3.85546875" style="8" customWidth="1"/>
    <col min="8707" max="8707" width="8.5703125" style="8" customWidth="1"/>
    <col min="8708" max="8708" width="8.140625" style="8" customWidth="1"/>
    <col min="8709" max="8712" width="3.85546875" style="8" customWidth="1"/>
    <col min="8713" max="8713" width="12.42578125" style="8" customWidth="1"/>
    <col min="8714" max="8714" width="3.85546875" style="8" customWidth="1"/>
    <col min="8715" max="8715" width="45.7109375" style="8" customWidth="1"/>
    <col min="8716" max="8718" width="0" style="8" hidden="1" customWidth="1"/>
    <col min="8719" max="8719" width="35.42578125" style="8" customWidth="1"/>
    <col min="8720" max="8720" width="25.85546875" style="8" customWidth="1"/>
    <col min="8721" max="8721" width="28.85546875" style="8" customWidth="1"/>
    <col min="8722" max="8722" width="30.42578125" style="8" customWidth="1"/>
    <col min="8723" max="8723" width="23.5703125" style="8" customWidth="1"/>
    <col min="8724" max="8724" width="24.42578125" style="8" customWidth="1"/>
    <col min="8725" max="8725" width="23" style="8" customWidth="1"/>
    <col min="8726" max="8726" width="26.85546875" style="8" customWidth="1"/>
    <col min="8727" max="8727" width="29" style="8" customWidth="1"/>
    <col min="8728" max="8728" width="34.140625" style="8" customWidth="1"/>
    <col min="8729" max="8729" width="29" style="8" customWidth="1"/>
    <col min="8730" max="8730" width="25" style="8" customWidth="1"/>
    <col min="8731" max="8731" width="36.28515625" style="8" customWidth="1"/>
    <col min="8732" max="8732" width="36.140625" style="8" customWidth="1"/>
    <col min="8733" max="8733" width="31.5703125" style="8" customWidth="1"/>
    <col min="8734" max="8734" width="0" style="8" hidden="1" customWidth="1"/>
    <col min="8735" max="8735" width="35.28515625" style="8" customWidth="1"/>
    <col min="8736" max="8736" width="31" style="8" customWidth="1"/>
    <col min="8737" max="8737" width="34.7109375" style="8" customWidth="1"/>
    <col min="8738" max="8738" width="31.42578125" style="8" customWidth="1"/>
    <col min="8739" max="8739" width="22.5703125" style="8" customWidth="1"/>
    <col min="8740" max="8743" width="0" style="8" hidden="1" customWidth="1"/>
    <col min="8744" max="8744" width="3" style="8" customWidth="1"/>
    <col min="8745" max="8745" width="26.85546875" style="8" customWidth="1"/>
    <col min="8746" max="8746" width="29.85546875" style="8" customWidth="1"/>
    <col min="8747" max="8747" width="32.7109375" style="8" customWidth="1"/>
    <col min="8748" max="8748" width="34.85546875" style="8" customWidth="1"/>
    <col min="8749" max="8749" width="30.42578125" style="8" customWidth="1"/>
    <col min="8750" max="8750" width="13.85546875" style="8" customWidth="1"/>
    <col min="8751" max="8751" width="39.42578125" style="8" customWidth="1"/>
    <col min="8752" max="8752" width="23.5703125" style="8" customWidth="1"/>
    <col min="8753" max="8961" width="11.42578125" style="8"/>
    <col min="8962" max="8962" width="3.85546875" style="8" customWidth="1"/>
    <col min="8963" max="8963" width="8.5703125" style="8" customWidth="1"/>
    <col min="8964" max="8964" width="8.140625" style="8" customWidth="1"/>
    <col min="8965" max="8968" width="3.85546875" style="8" customWidth="1"/>
    <col min="8969" max="8969" width="12.42578125" style="8" customWidth="1"/>
    <col min="8970" max="8970" width="3.85546875" style="8" customWidth="1"/>
    <col min="8971" max="8971" width="45.7109375" style="8" customWidth="1"/>
    <col min="8972" max="8974" width="0" style="8" hidden="1" customWidth="1"/>
    <col min="8975" max="8975" width="35.42578125" style="8" customWidth="1"/>
    <col min="8976" max="8976" width="25.85546875" style="8" customWidth="1"/>
    <col min="8977" max="8977" width="28.85546875" style="8" customWidth="1"/>
    <col min="8978" max="8978" width="30.42578125" style="8" customWidth="1"/>
    <col min="8979" max="8979" width="23.5703125" style="8" customWidth="1"/>
    <col min="8980" max="8980" width="24.42578125" style="8" customWidth="1"/>
    <col min="8981" max="8981" width="23" style="8" customWidth="1"/>
    <col min="8982" max="8982" width="26.85546875" style="8" customWidth="1"/>
    <col min="8983" max="8983" width="29" style="8" customWidth="1"/>
    <col min="8984" max="8984" width="34.140625" style="8" customWidth="1"/>
    <col min="8985" max="8985" width="29" style="8" customWidth="1"/>
    <col min="8986" max="8986" width="25" style="8" customWidth="1"/>
    <col min="8987" max="8987" width="36.28515625" style="8" customWidth="1"/>
    <col min="8988" max="8988" width="36.140625" style="8" customWidth="1"/>
    <col min="8989" max="8989" width="31.5703125" style="8" customWidth="1"/>
    <col min="8990" max="8990" width="0" style="8" hidden="1" customWidth="1"/>
    <col min="8991" max="8991" width="35.28515625" style="8" customWidth="1"/>
    <col min="8992" max="8992" width="31" style="8" customWidth="1"/>
    <col min="8993" max="8993" width="34.7109375" style="8" customWidth="1"/>
    <col min="8994" max="8994" width="31.42578125" style="8" customWidth="1"/>
    <col min="8995" max="8995" width="22.5703125" style="8" customWidth="1"/>
    <col min="8996" max="8999" width="0" style="8" hidden="1" customWidth="1"/>
    <col min="9000" max="9000" width="3" style="8" customWidth="1"/>
    <col min="9001" max="9001" width="26.85546875" style="8" customWidth="1"/>
    <col min="9002" max="9002" width="29.85546875" style="8" customWidth="1"/>
    <col min="9003" max="9003" width="32.7109375" style="8" customWidth="1"/>
    <col min="9004" max="9004" width="34.85546875" style="8" customWidth="1"/>
    <col min="9005" max="9005" width="30.42578125" style="8" customWidth="1"/>
    <col min="9006" max="9006" width="13.85546875" style="8" customWidth="1"/>
    <col min="9007" max="9007" width="39.42578125" style="8" customWidth="1"/>
    <col min="9008" max="9008" width="23.5703125" style="8" customWidth="1"/>
    <col min="9009" max="9217" width="11.42578125" style="8"/>
    <col min="9218" max="9218" width="3.85546875" style="8" customWidth="1"/>
    <col min="9219" max="9219" width="8.5703125" style="8" customWidth="1"/>
    <col min="9220" max="9220" width="8.140625" style="8" customWidth="1"/>
    <col min="9221" max="9224" width="3.85546875" style="8" customWidth="1"/>
    <col min="9225" max="9225" width="12.42578125" style="8" customWidth="1"/>
    <col min="9226" max="9226" width="3.85546875" style="8" customWidth="1"/>
    <col min="9227" max="9227" width="45.7109375" style="8" customWidth="1"/>
    <col min="9228" max="9230" width="0" style="8" hidden="1" customWidth="1"/>
    <col min="9231" max="9231" width="35.42578125" style="8" customWidth="1"/>
    <col min="9232" max="9232" width="25.85546875" style="8" customWidth="1"/>
    <col min="9233" max="9233" width="28.85546875" style="8" customWidth="1"/>
    <col min="9234" max="9234" width="30.42578125" style="8" customWidth="1"/>
    <col min="9235" max="9235" width="23.5703125" style="8" customWidth="1"/>
    <col min="9236" max="9236" width="24.42578125" style="8" customWidth="1"/>
    <col min="9237" max="9237" width="23" style="8" customWidth="1"/>
    <col min="9238" max="9238" width="26.85546875" style="8" customWidth="1"/>
    <col min="9239" max="9239" width="29" style="8" customWidth="1"/>
    <col min="9240" max="9240" width="34.140625" style="8" customWidth="1"/>
    <col min="9241" max="9241" width="29" style="8" customWidth="1"/>
    <col min="9242" max="9242" width="25" style="8" customWidth="1"/>
    <col min="9243" max="9243" width="36.28515625" style="8" customWidth="1"/>
    <col min="9244" max="9244" width="36.140625" style="8" customWidth="1"/>
    <col min="9245" max="9245" width="31.5703125" style="8" customWidth="1"/>
    <col min="9246" max="9246" width="0" style="8" hidden="1" customWidth="1"/>
    <col min="9247" max="9247" width="35.28515625" style="8" customWidth="1"/>
    <col min="9248" max="9248" width="31" style="8" customWidth="1"/>
    <col min="9249" max="9249" width="34.7109375" style="8" customWidth="1"/>
    <col min="9250" max="9250" width="31.42578125" style="8" customWidth="1"/>
    <col min="9251" max="9251" width="22.5703125" style="8" customWidth="1"/>
    <col min="9252" max="9255" width="0" style="8" hidden="1" customWidth="1"/>
    <col min="9256" max="9256" width="3" style="8" customWidth="1"/>
    <col min="9257" max="9257" width="26.85546875" style="8" customWidth="1"/>
    <col min="9258" max="9258" width="29.85546875" style="8" customWidth="1"/>
    <col min="9259" max="9259" width="32.7109375" style="8" customWidth="1"/>
    <col min="9260" max="9260" width="34.85546875" style="8" customWidth="1"/>
    <col min="9261" max="9261" width="30.42578125" style="8" customWidth="1"/>
    <col min="9262" max="9262" width="13.85546875" style="8" customWidth="1"/>
    <col min="9263" max="9263" width="39.42578125" style="8" customWidth="1"/>
    <col min="9264" max="9264" width="23.5703125" style="8" customWidth="1"/>
    <col min="9265" max="9473" width="11.42578125" style="8"/>
    <col min="9474" max="9474" width="3.85546875" style="8" customWidth="1"/>
    <col min="9475" max="9475" width="8.5703125" style="8" customWidth="1"/>
    <col min="9476" max="9476" width="8.140625" style="8" customWidth="1"/>
    <col min="9477" max="9480" width="3.85546875" style="8" customWidth="1"/>
    <col min="9481" max="9481" width="12.42578125" style="8" customWidth="1"/>
    <col min="9482" max="9482" width="3.85546875" style="8" customWidth="1"/>
    <col min="9483" max="9483" width="45.7109375" style="8" customWidth="1"/>
    <col min="9484" max="9486" width="0" style="8" hidden="1" customWidth="1"/>
    <col min="9487" max="9487" width="35.42578125" style="8" customWidth="1"/>
    <col min="9488" max="9488" width="25.85546875" style="8" customWidth="1"/>
    <col min="9489" max="9489" width="28.85546875" style="8" customWidth="1"/>
    <col min="9490" max="9490" width="30.42578125" style="8" customWidth="1"/>
    <col min="9491" max="9491" width="23.5703125" style="8" customWidth="1"/>
    <col min="9492" max="9492" width="24.42578125" style="8" customWidth="1"/>
    <col min="9493" max="9493" width="23" style="8" customWidth="1"/>
    <col min="9494" max="9494" width="26.85546875" style="8" customWidth="1"/>
    <col min="9495" max="9495" width="29" style="8" customWidth="1"/>
    <col min="9496" max="9496" width="34.140625" style="8" customWidth="1"/>
    <col min="9497" max="9497" width="29" style="8" customWidth="1"/>
    <col min="9498" max="9498" width="25" style="8" customWidth="1"/>
    <col min="9499" max="9499" width="36.28515625" style="8" customWidth="1"/>
    <col min="9500" max="9500" width="36.140625" style="8" customWidth="1"/>
    <col min="9501" max="9501" width="31.5703125" style="8" customWidth="1"/>
    <col min="9502" max="9502" width="0" style="8" hidden="1" customWidth="1"/>
    <col min="9503" max="9503" width="35.28515625" style="8" customWidth="1"/>
    <col min="9504" max="9504" width="31" style="8" customWidth="1"/>
    <col min="9505" max="9505" width="34.7109375" style="8" customWidth="1"/>
    <col min="9506" max="9506" width="31.42578125" style="8" customWidth="1"/>
    <col min="9507" max="9507" width="22.5703125" style="8" customWidth="1"/>
    <col min="9508" max="9511" width="0" style="8" hidden="1" customWidth="1"/>
    <col min="9512" max="9512" width="3" style="8" customWidth="1"/>
    <col min="9513" max="9513" width="26.85546875" style="8" customWidth="1"/>
    <col min="9514" max="9514" width="29.85546875" style="8" customWidth="1"/>
    <col min="9515" max="9515" width="32.7109375" style="8" customWidth="1"/>
    <col min="9516" max="9516" width="34.85546875" style="8" customWidth="1"/>
    <col min="9517" max="9517" width="30.42578125" style="8" customWidth="1"/>
    <col min="9518" max="9518" width="13.85546875" style="8" customWidth="1"/>
    <col min="9519" max="9519" width="39.42578125" style="8" customWidth="1"/>
    <col min="9520" max="9520" width="23.5703125" style="8" customWidth="1"/>
    <col min="9521" max="9729" width="11.42578125" style="8"/>
    <col min="9730" max="9730" width="3.85546875" style="8" customWidth="1"/>
    <col min="9731" max="9731" width="8.5703125" style="8" customWidth="1"/>
    <col min="9732" max="9732" width="8.140625" style="8" customWidth="1"/>
    <col min="9733" max="9736" width="3.85546875" style="8" customWidth="1"/>
    <col min="9737" max="9737" width="12.42578125" style="8" customWidth="1"/>
    <col min="9738" max="9738" width="3.85546875" style="8" customWidth="1"/>
    <col min="9739" max="9739" width="45.7109375" style="8" customWidth="1"/>
    <col min="9740" max="9742" width="0" style="8" hidden="1" customWidth="1"/>
    <col min="9743" max="9743" width="35.42578125" style="8" customWidth="1"/>
    <col min="9744" max="9744" width="25.85546875" style="8" customWidth="1"/>
    <col min="9745" max="9745" width="28.85546875" style="8" customWidth="1"/>
    <col min="9746" max="9746" width="30.42578125" style="8" customWidth="1"/>
    <col min="9747" max="9747" width="23.5703125" style="8" customWidth="1"/>
    <col min="9748" max="9748" width="24.42578125" style="8" customWidth="1"/>
    <col min="9749" max="9749" width="23" style="8" customWidth="1"/>
    <col min="9750" max="9750" width="26.85546875" style="8" customWidth="1"/>
    <col min="9751" max="9751" width="29" style="8" customWidth="1"/>
    <col min="9752" max="9752" width="34.140625" style="8" customWidth="1"/>
    <col min="9753" max="9753" width="29" style="8" customWidth="1"/>
    <col min="9754" max="9754" width="25" style="8" customWidth="1"/>
    <col min="9755" max="9755" width="36.28515625" style="8" customWidth="1"/>
    <col min="9756" max="9756" width="36.140625" style="8" customWidth="1"/>
    <col min="9757" max="9757" width="31.5703125" style="8" customWidth="1"/>
    <col min="9758" max="9758" width="0" style="8" hidden="1" customWidth="1"/>
    <col min="9759" max="9759" width="35.28515625" style="8" customWidth="1"/>
    <col min="9760" max="9760" width="31" style="8" customWidth="1"/>
    <col min="9761" max="9761" width="34.7109375" style="8" customWidth="1"/>
    <col min="9762" max="9762" width="31.42578125" style="8" customWidth="1"/>
    <col min="9763" max="9763" width="22.5703125" style="8" customWidth="1"/>
    <col min="9764" max="9767" width="0" style="8" hidden="1" customWidth="1"/>
    <col min="9768" max="9768" width="3" style="8" customWidth="1"/>
    <col min="9769" max="9769" width="26.85546875" style="8" customWidth="1"/>
    <col min="9770" max="9770" width="29.85546875" style="8" customWidth="1"/>
    <col min="9771" max="9771" width="32.7109375" style="8" customWidth="1"/>
    <col min="9772" max="9772" width="34.85546875" style="8" customWidth="1"/>
    <col min="9773" max="9773" width="30.42578125" style="8" customWidth="1"/>
    <col min="9774" max="9774" width="13.85546875" style="8" customWidth="1"/>
    <col min="9775" max="9775" width="39.42578125" style="8" customWidth="1"/>
    <col min="9776" max="9776" width="23.5703125" style="8" customWidth="1"/>
    <col min="9777" max="9985" width="11.42578125" style="8"/>
    <col min="9986" max="9986" width="3.85546875" style="8" customWidth="1"/>
    <col min="9987" max="9987" width="8.5703125" style="8" customWidth="1"/>
    <col min="9988" max="9988" width="8.140625" style="8" customWidth="1"/>
    <col min="9989" max="9992" width="3.85546875" style="8" customWidth="1"/>
    <col min="9993" max="9993" width="12.42578125" style="8" customWidth="1"/>
    <col min="9994" max="9994" width="3.85546875" style="8" customWidth="1"/>
    <col min="9995" max="9995" width="45.7109375" style="8" customWidth="1"/>
    <col min="9996" max="9998" width="0" style="8" hidden="1" customWidth="1"/>
    <col min="9999" max="9999" width="35.42578125" style="8" customWidth="1"/>
    <col min="10000" max="10000" width="25.85546875" style="8" customWidth="1"/>
    <col min="10001" max="10001" width="28.85546875" style="8" customWidth="1"/>
    <col min="10002" max="10002" width="30.42578125" style="8" customWidth="1"/>
    <col min="10003" max="10003" width="23.5703125" style="8" customWidth="1"/>
    <col min="10004" max="10004" width="24.42578125" style="8" customWidth="1"/>
    <col min="10005" max="10005" width="23" style="8" customWidth="1"/>
    <col min="10006" max="10006" width="26.85546875" style="8" customWidth="1"/>
    <col min="10007" max="10007" width="29" style="8" customWidth="1"/>
    <col min="10008" max="10008" width="34.140625" style="8" customWidth="1"/>
    <col min="10009" max="10009" width="29" style="8" customWidth="1"/>
    <col min="10010" max="10010" width="25" style="8" customWidth="1"/>
    <col min="10011" max="10011" width="36.28515625" style="8" customWidth="1"/>
    <col min="10012" max="10012" width="36.140625" style="8" customWidth="1"/>
    <col min="10013" max="10013" width="31.5703125" style="8" customWidth="1"/>
    <col min="10014" max="10014" width="0" style="8" hidden="1" customWidth="1"/>
    <col min="10015" max="10015" width="35.28515625" style="8" customWidth="1"/>
    <col min="10016" max="10016" width="31" style="8" customWidth="1"/>
    <col min="10017" max="10017" width="34.7109375" style="8" customWidth="1"/>
    <col min="10018" max="10018" width="31.42578125" style="8" customWidth="1"/>
    <col min="10019" max="10019" width="22.5703125" style="8" customWidth="1"/>
    <col min="10020" max="10023" width="0" style="8" hidden="1" customWidth="1"/>
    <col min="10024" max="10024" width="3" style="8" customWidth="1"/>
    <col min="10025" max="10025" width="26.85546875" style="8" customWidth="1"/>
    <col min="10026" max="10026" width="29.85546875" style="8" customWidth="1"/>
    <col min="10027" max="10027" width="32.7109375" style="8" customWidth="1"/>
    <col min="10028" max="10028" width="34.85546875" style="8" customWidth="1"/>
    <col min="10029" max="10029" width="30.42578125" style="8" customWidth="1"/>
    <col min="10030" max="10030" width="13.85546875" style="8" customWidth="1"/>
    <col min="10031" max="10031" width="39.42578125" style="8" customWidth="1"/>
    <col min="10032" max="10032" width="23.5703125" style="8" customWidth="1"/>
    <col min="10033" max="10241" width="11.42578125" style="8"/>
    <col min="10242" max="10242" width="3.85546875" style="8" customWidth="1"/>
    <col min="10243" max="10243" width="8.5703125" style="8" customWidth="1"/>
    <col min="10244" max="10244" width="8.140625" style="8" customWidth="1"/>
    <col min="10245" max="10248" width="3.85546875" style="8" customWidth="1"/>
    <col min="10249" max="10249" width="12.42578125" style="8" customWidth="1"/>
    <col min="10250" max="10250" width="3.85546875" style="8" customWidth="1"/>
    <col min="10251" max="10251" width="45.7109375" style="8" customWidth="1"/>
    <col min="10252" max="10254" width="0" style="8" hidden="1" customWidth="1"/>
    <col min="10255" max="10255" width="35.42578125" style="8" customWidth="1"/>
    <col min="10256" max="10256" width="25.85546875" style="8" customWidth="1"/>
    <col min="10257" max="10257" width="28.85546875" style="8" customWidth="1"/>
    <col min="10258" max="10258" width="30.42578125" style="8" customWidth="1"/>
    <col min="10259" max="10259" width="23.5703125" style="8" customWidth="1"/>
    <col min="10260" max="10260" width="24.42578125" style="8" customWidth="1"/>
    <col min="10261" max="10261" width="23" style="8" customWidth="1"/>
    <col min="10262" max="10262" width="26.85546875" style="8" customWidth="1"/>
    <col min="10263" max="10263" width="29" style="8" customWidth="1"/>
    <col min="10264" max="10264" width="34.140625" style="8" customWidth="1"/>
    <col min="10265" max="10265" width="29" style="8" customWidth="1"/>
    <col min="10266" max="10266" width="25" style="8" customWidth="1"/>
    <col min="10267" max="10267" width="36.28515625" style="8" customWidth="1"/>
    <col min="10268" max="10268" width="36.140625" style="8" customWidth="1"/>
    <col min="10269" max="10269" width="31.5703125" style="8" customWidth="1"/>
    <col min="10270" max="10270" width="0" style="8" hidden="1" customWidth="1"/>
    <col min="10271" max="10271" width="35.28515625" style="8" customWidth="1"/>
    <col min="10272" max="10272" width="31" style="8" customWidth="1"/>
    <col min="10273" max="10273" width="34.7109375" style="8" customWidth="1"/>
    <col min="10274" max="10274" width="31.42578125" style="8" customWidth="1"/>
    <col min="10275" max="10275" width="22.5703125" style="8" customWidth="1"/>
    <col min="10276" max="10279" width="0" style="8" hidden="1" customWidth="1"/>
    <col min="10280" max="10280" width="3" style="8" customWidth="1"/>
    <col min="10281" max="10281" width="26.85546875" style="8" customWidth="1"/>
    <col min="10282" max="10282" width="29.85546875" style="8" customWidth="1"/>
    <col min="10283" max="10283" width="32.7109375" style="8" customWidth="1"/>
    <col min="10284" max="10284" width="34.85546875" style="8" customWidth="1"/>
    <col min="10285" max="10285" width="30.42578125" style="8" customWidth="1"/>
    <col min="10286" max="10286" width="13.85546875" style="8" customWidth="1"/>
    <col min="10287" max="10287" width="39.42578125" style="8" customWidth="1"/>
    <col min="10288" max="10288" width="23.5703125" style="8" customWidth="1"/>
    <col min="10289" max="10497" width="11.42578125" style="8"/>
    <col min="10498" max="10498" width="3.85546875" style="8" customWidth="1"/>
    <col min="10499" max="10499" width="8.5703125" style="8" customWidth="1"/>
    <col min="10500" max="10500" width="8.140625" style="8" customWidth="1"/>
    <col min="10501" max="10504" width="3.85546875" style="8" customWidth="1"/>
    <col min="10505" max="10505" width="12.42578125" style="8" customWidth="1"/>
    <col min="10506" max="10506" width="3.85546875" style="8" customWidth="1"/>
    <col min="10507" max="10507" width="45.7109375" style="8" customWidth="1"/>
    <col min="10508" max="10510" width="0" style="8" hidden="1" customWidth="1"/>
    <col min="10511" max="10511" width="35.42578125" style="8" customWidth="1"/>
    <col min="10512" max="10512" width="25.85546875" style="8" customWidth="1"/>
    <col min="10513" max="10513" width="28.85546875" style="8" customWidth="1"/>
    <col min="10514" max="10514" width="30.42578125" style="8" customWidth="1"/>
    <col min="10515" max="10515" width="23.5703125" style="8" customWidth="1"/>
    <col min="10516" max="10516" width="24.42578125" style="8" customWidth="1"/>
    <col min="10517" max="10517" width="23" style="8" customWidth="1"/>
    <col min="10518" max="10518" width="26.85546875" style="8" customWidth="1"/>
    <col min="10519" max="10519" width="29" style="8" customWidth="1"/>
    <col min="10520" max="10520" width="34.140625" style="8" customWidth="1"/>
    <col min="10521" max="10521" width="29" style="8" customWidth="1"/>
    <col min="10522" max="10522" width="25" style="8" customWidth="1"/>
    <col min="10523" max="10523" width="36.28515625" style="8" customWidth="1"/>
    <col min="10524" max="10524" width="36.140625" style="8" customWidth="1"/>
    <col min="10525" max="10525" width="31.5703125" style="8" customWidth="1"/>
    <col min="10526" max="10526" width="0" style="8" hidden="1" customWidth="1"/>
    <col min="10527" max="10527" width="35.28515625" style="8" customWidth="1"/>
    <col min="10528" max="10528" width="31" style="8" customWidth="1"/>
    <col min="10529" max="10529" width="34.7109375" style="8" customWidth="1"/>
    <col min="10530" max="10530" width="31.42578125" style="8" customWidth="1"/>
    <col min="10531" max="10531" width="22.5703125" style="8" customWidth="1"/>
    <col min="10532" max="10535" width="0" style="8" hidden="1" customWidth="1"/>
    <col min="10536" max="10536" width="3" style="8" customWidth="1"/>
    <col min="10537" max="10537" width="26.85546875" style="8" customWidth="1"/>
    <col min="10538" max="10538" width="29.85546875" style="8" customWidth="1"/>
    <col min="10539" max="10539" width="32.7109375" style="8" customWidth="1"/>
    <col min="10540" max="10540" width="34.85546875" style="8" customWidth="1"/>
    <col min="10541" max="10541" width="30.42578125" style="8" customWidth="1"/>
    <col min="10542" max="10542" width="13.85546875" style="8" customWidth="1"/>
    <col min="10543" max="10543" width="39.42578125" style="8" customWidth="1"/>
    <col min="10544" max="10544" width="23.5703125" style="8" customWidth="1"/>
    <col min="10545" max="10753" width="11.42578125" style="8"/>
    <col min="10754" max="10754" width="3.85546875" style="8" customWidth="1"/>
    <col min="10755" max="10755" width="8.5703125" style="8" customWidth="1"/>
    <col min="10756" max="10756" width="8.140625" style="8" customWidth="1"/>
    <col min="10757" max="10760" width="3.85546875" style="8" customWidth="1"/>
    <col min="10761" max="10761" width="12.42578125" style="8" customWidth="1"/>
    <col min="10762" max="10762" width="3.85546875" style="8" customWidth="1"/>
    <col min="10763" max="10763" width="45.7109375" style="8" customWidth="1"/>
    <col min="10764" max="10766" width="0" style="8" hidden="1" customWidth="1"/>
    <col min="10767" max="10767" width="35.42578125" style="8" customWidth="1"/>
    <col min="10768" max="10768" width="25.85546875" style="8" customWidth="1"/>
    <col min="10769" max="10769" width="28.85546875" style="8" customWidth="1"/>
    <col min="10770" max="10770" width="30.42578125" style="8" customWidth="1"/>
    <col min="10771" max="10771" width="23.5703125" style="8" customWidth="1"/>
    <col min="10772" max="10772" width="24.42578125" style="8" customWidth="1"/>
    <col min="10773" max="10773" width="23" style="8" customWidth="1"/>
    <col min="10774" max="10774" width="26.85546875" style="8" customWidth="1"/>
    <col min="10775" max="10775" width="29" style="8" customWidth="1"/>
    <col min="10776" max="10776" width="34.140625" style="8" customWidth="1"/>
    <col min="10777" max="10777" width="29" style="8" customWidth="1"/>
    <col min="10778" max="10778" width="25" style="8" customWidth="1"/>
    <col min="10779" max="10779" width="36.28515625" style="8" customWidth="1"/>
    <col min="10780" max="10780" width="36.140625" style="8" customWidth="1"/>
    <col min="10781" max="10781" width="31.5703125" style="8" customWidth="1"/>
    <col min="10782" max="10782" width="0" style="8" hidden="1" customWidth="1"/>
    <col min="10783" max="10783" width="35.28515625" style="8" customWidth="1"/>
    <col min="10784" max="10784" width="31" style="8" customWidth="1"/>
    <col min="10785" max="10785" width="34.7109375" style="8" customWidth="1"/>
    <col min="10786" max="10786" width="31.42578125" style="8" customWidth="1"/>
    <col min="10787" max="10787" width="22.5703125" style="8" customWidth="1"/>
    <col min="10788" max="10791" width="0" style="8" hidden="1" customWidth="1"/>
    <col min="10792" max="10792" width="3" style="8" customWidth="1"/>
    <col min="10793" max="10793" width="26.85546875" style="8" customWidth="1"/>
    <col min="10794" max="10794" width="29.85546875" style="8" customWidth="1"/>
    <col min="10795" max="10795" width="32.7109375" style="8" customWidth="1"/>
    <col min="10796" max="10796" width="34.85546875" style="8" customWidth="1"/>
    <col min="10797" max="10797" width="30.42578125" style="8" customWidth="1"/>
    <col min="10798" max="10798" width="13.85546875" style="8" customWidth="1"/>
    <col min="10799" max="10799" width="39.42578125" style="8" customWidth="1"/>
    <col min="10800" max="10800" width="23.5703125" style="8" customWidth="1"/>
    <col min="10801" max="11009" width="11.42578125" style="8"/>
    <col min="11010" max="11010" width="3.85546875" style="8" customWidth="1"/>
    <col min="11011" max="11011" width="8.5703125" style="8" customWidth="1"/>
    <col min="11012" max="11012" width="8.140625" style="8" customWidth="1"/>
    <col min="11013" max="11016" width="3.85546875" style="8" customWidth="1"/>
    <col min="11017" max="11017" width="12.42578125" style="8" customWidth="1"/>
    <col min="11018" max="11018" width="3.85546875" style="8" customWidth="1"/>
    <col min="11019" max="11019" width="45.7109375" style="8" customWidth="1"/>
    <col min="11020" max="11022" width="0" style="8" hidden="1" customWidth="1"/>
    <col min="11023" max="11023" width="35.42578125" style="8" customWidth="1"/>
    <col min="11024" max="11024" width="25.85546875" style="8" customWidth="1"/>
    <col min="11025" max="11025" width="28.85546875" style="8" customWidth="1"/>
    <col min="11026" max="11026" width="30.42578125" style="8" customWidth="1"/>
    <col min="11027" max="11027" width="23.5703125" style="8" customWidth="1"/>
    <col min="11028" max="11028" width="24.42578125" style="8" customWidth="1"/>
    <col min="11029" max="11029" width="23" style="8" customWidth="1"/>
    <col min="11030" max="11030" width="26.85546875" style="8" customWidth="1"/>
    <col min="11031" max="11031" width="29" style="8" customWidth="1"/>
    <col min="11032" max="11032" width="34.140625" style="8" customWidth="1"/>
    <col min="11033" max="11033" width="29" style="8" customWidth="1"/>
    <col min="11034" max="11034" width="25" style="8" customWidth="1"/>
    <col min="11035" max="11035" width="36.28515625" style="8" customWidth="1"/>
    <col min="11036" max="11036" width="36.140625" style="8" customWidth="1"/>
    <col min="11037" max="11037" width="31.5703125" style="8" customWidth="1"/>
    <col min="11038" max="11038" width="0" style="8" hidden="1" customWidth="1"/>
    <col min="11039" max="11039" width="35.28515625" style="8" customWidth="1"/>
    <col min="11040" max="11040" width="31" style="8" customWidth="1"/>
    <col min="11041" max="11041" width="34.7109375" style="8" customWidth="1"/>
    <col min="11042" max="11042" width="31.42578125" style="8" customWidth="1"/>
    <col min="11043" max="11043" width="22.5703125" style="8" customWidth="1"/>
    <col min="11044" max="11047" width="0" style="8" hidden="1" customWidth="1"/>
    <col min="11048" max="11048" width="3" style="8" customWidth="1"/>
    <col min="11049" max="11049" width="26.85546875" style="8" customWidth="1"/>
    <col min="11050" max="11050" width="29.85546875" style="8" customWidth="1"/>
    <col min="11051" max="11051" width="32.7109375" style="8" customWidth="1"/>
    <col min="11052" max="11052" width="34.85546875" style="8" customWidth="1"/>
    <col min="11053" max="11053" width="30.42578125" style="8" customWidth="1"/>
    <col min="11054" max="11054" width="13.85546875" style="8" customWidth="1"/>
    <col min="11055" max="11055" width="39.42578125" style="8" customWidth="1"/>
    <col min="11056" max="11056" width="23.5703125" style="8" customWidth="1"/>
    <col min="11057" max="11265" width="11.42578125" style="8"/>
    <col min="11266" max="11266" width="3.85546875" style="8" customWidth="1"/>
    <col min="11267" max="11267" width="8.5703125" style="8" customWidth="1"/>
    <col min="11268" max="11268" width="8.140625" style="8" customWidth="1"/>
    <col min="11269" max="11272" width="3.85546875" style="8" customWidth="1"/>
    <col min="11273" max="11273" width="12.42578125" style="8" customWidth="1"/>
    <col min="11274" max="11274" width="3.85546875" style="8" customWidth="1"/>
    <col min="11275" max="11275" width="45.7109375" style="8" customWidth="1"/>
    <col min="11276" max="11278" width="0" style="8" hidden="1" customWidth="1"/>
    <col min="11279" max="11279" width="35.42578125" style="8" customWidth="1"/>
    <col min="11280" max="11280" width="25.85546875" style="8" customWidth="1"/>
    <col min="11281" max="11281" width="28.85546875" style="8" customWidth="1"/>
    <col min="11282" max="11282" width="30.42578125" style="8" customWidth="1"/>
    <col min="11283" max="11283" width="23.5703125" style="8" customWidth="1"/>
    <col min="11284" max="11284" width="24.42578125" style="8" customWidth="1"/>
    <col min="11285" max="11285" width="23" style="8" customWidth="1"/>
    <col min="11286" max="11286" width="26.85546875" style="8" customWidth="1"/>
    <col min="11287" max="11287" width="29" style="8" customWidth="1"/>
    <col min="11288" max="11288" width="34.140625" style="8" customWidth="1"/>
    <col min="11289" max="11289" width="29" style="8" customWidth="1"/>
    <col min="11290" max="11290" width="25" style="8" customWidth="1"/>
    <col min="11291" max="11291" width="36.28515625" style="8" customWidth="1"/>
    <col min="11292" max="11292" width="36.140625" style="8" customWidth="1"/>
    <col min="11293" max="11293" width="31.5703125" style="8" customWidth="1"/>
    <col min="11294" max="11294" width="0" style="8" hidden="1" customWidth="1"/>
    <col min="11295" max="11295" width="35.28515625" style="8" customWidth="1"/>
    <col min="11296" max="11296" width="31" style="8" customWidth="1"/>
    <col min="11297" max="11297" width="34.7109375" style="8" customWidth="1"/>
    <col min="11298" max="11298" width="31.42578125" style="8" customWidth="1"/>
    <col min="11299" max="11299" width="22.5703125" style="8" customWidth="1"/>
    <col min="11300" max="11303" width="0" style="8" hidden="1" customWidth="1"/>
    <col min="11304" max="11304" width="3" style="8" customWidth="1"/>
    <col min="11305" max="11305" width="26.85546875" style="8" customWidth="1"/>
    <col min="11306" max="11306" width="29.85546875" style="8" customWidth="1"/>
    <col min="11307" max="11307" width="32.7109375" style="8" customWidth="1"/>
    <col min="11308" max="11308" width="34.85546875" style="8" customWidth="1"/>
    <col min="11309" max="11309" width="30.42578125" style="8" customWidth="1"/>
    <col min="11310" max="11310" width="13.85546875" style="8" customWidth="1"/>
    <col min="11311" max="11311" width="39.42578125" style="8" customWidth="1"/>
    <col min="11312" max="11312" width="23.5703125" style="8" customWidth="1"/>
    <col min="11313" max="11521" width="11.42578125" style="8"/>
    <col min="11522" max="11522" width="3.85546875" style="8" customWidth="1"/>
    <col min="11523" max="11523" width="8.5703125" style="8" customWidth="1"/>
    <col min="11524" max="11524" width="8.140625" style="8" customWidth="1"/>
    <col min="11525" max="11528" width="3.85546875" style="8" customWidth="1"/>
    <col min="11529" max="11529" width="12.42578125" style="8" customWidth="1"/>
    <col min="11530" max="11530" width="3.85546875" style="8" customWidth="1"/>
    <col min="11531" max="11531" width="45.7109375" style="8" customWidth="1"/>
    <col min="11532" max="11534" width="0" style="8" hidden="1" customWidth="1"/>
    <col min="11535" max="11535" width="35.42578125" style="8" customWidth="1"/>
    <col min="11536" max="11536" width="25.85546875" style="8" customWidth="1"/>
    <col min="11537" max="11537" width="28.85546875" style="8" customWidth="1"/>
    <col min="11538" max="11538" width="30.42578125" style="8" customWidth="1"/>
    <col min="11539" max="11539" width="23.5703125" style="8" customWidth="1"/>
    <col min="11540" max="11540" width="24.42578125" style="8" customWidth="1"/>
    <col min="11541" max="11541" width="23" style="8" customWidth="1"/>
    <col min="11542" max="11542" width="26.85546875" style="8" customWidth="1"/>
    <col min="11543" max="11543" width="29" style="8" customWidth="1"/>
    <col min="11544" max="11544" width="34.140625" style="8" customWidth="1"/>
    <col min="11545" max="11545" width="29" style="8" customWidth="1"/>
    <col min="11546" max="11546" width="25" style="8" customWidth="1"/>
    <col min="11547" max="11547" width="36.28515625" style="8" customWidth="1"/>
    <col min="11548" max="11548" width="36.140625" style="8" customWidth="1"/>
    <col min="11549" max="11549" width="31.5703125" style="8" customWidth="1"/>
    <col min="11550" max="11550" width="0" style="8" hidden="1" customWidth="1"/>
    <col min="11551" max="11551" width="35.28515625" style="8" customWidth="1"/>
    <col min="11552" max="11552" width="31" style="8" customWidth="1"/>
    <col min="11553" max="11553" width="34.7109375" style="8" customWidth="1"/>
    <col min="11554" max="11554" width="31.42578125" style="8" customWidth="1"/>
    <col min="11555" max="11555" width="22.5703125" style="8" customWidth="1"/>
    <col min="11556" max="11559" width="0" style="8" hidden="1" customWidth="1"/>
    <col min="11560" max="11560" width="3" style="8" customWidth="1"/>
    <col min="11561" max="11561" width="26.85546875" style="8" customWidth="1"/>
    <col min="11562" max="11562" width="29.85546875" style="8" customWidth="1"/>
    <col min="11563" max="11563" width="32.7109375" style="8" customWidth="1"/>
    <col min="11564" max="11564" width="34.85546875" style="8" customWidth="1"/>
    <col min="11565" max="11565" width="30.42578125" style="8" customWidth="1"/>
    <col min="11566" max="11566" width="13.85546875" style="8" customWidth="1"/>
    <col min="11567" max="11567" width="39.42578125" style="8" customWidth="1"/>
    <col min="11568" max="11568" width="23.5703125" style="8" customWidth="1"/>
    <col min="11569" max="11777" width="11.42578125" style="8"/>
    <col min="11778" max="11778" width="3.85546875" style="8" customWidth="1"/>
    <col min="11779" max="11779" width="8.5703125" style="8" customWidth="1"/>
    <col min="11780" max="11780" width="8.140625" style="8" customWidth="1"/>
    <col min="11781" max="11784" width="3.85546875" style="8" customWidth="1"/>
    <col min="11785" max="11785" width="12.42578125" style="8" customWidth="1"/>
    <col min="11786" max="11786" width="3.85546875" style="8" customWidth="1"/>
    <col min="11787" max="11787" width="45.7109375" style="8" customWidth="1"/>
    <col min="11788" max="11790" width="0" style="8" hidden="1" customWidth="1"/>
    <col min="11791" max="11791" width="35.42578125" style="8" customWidth="1"/>
    <col min="11792" max="11792" width="25.85546875" style="8" customWidth="1"/>
    <col min="11793" max="11793" width="28.85546875" style="8" customWidth="1"/>
    <col min="11794" max="11794" width="30.42578125" style="8" customWidth="1"/>
    <col min="11795" max="11795" width="23.5703125" style="8" customWidth="1"/>
    <col min="11796" max="11796" width="24.42578125" style="8" customWidth="1"/>
    <col min="11797" max="11797" width="23" style="8" customWidth="1"/>
    <col min="11798" max="11798" width="26.85546875" style="8" customWidth="1"/>
    <col min="11799" max="11799" width="29" style="8" customWidth="1"/>
    <col min="11800" max="11800" width="34.140625" style="8" customWidth="1"/>
    <col min="11801" max="11801" width="29" style="8" customWidth="1"/>
    <col min="11802" max="11802" width="25" style="8" customWidth="1"/>
    <col min="11803" max="11803" width="36.28515625" style="8" customWidth="1"/>
    <col min="11804" max="11804" width="36.140625" style="8" customWidth="1"/>
    <col min="11805" max="11805" width="31.5703125" style="8" customWidth="1"/>
    <col min="11806" max="11806" width="0" style="8" hidden="1" customWidth="1"/>
    <col min="11807" max="11807" width="35.28515625" style="8" customWidth="1"/>
    <col min="11808" max="11808" width="31" style="8" customWidth="1"/>
    <col min="11809" max="11809" width="34.7109375" style="8" customWidth="1"/>
    <col min="11810" max="11810" width="31.42578125" style="8" customWidth="1"/>
    <col min="11811" max="11811" width="22.5703125" style="8" customWidth="1"/>
    <col min="11812" max="11815" width="0" style="8" hidden="1" customWidth="1"/>
    <col min="11816" max="11816" width="3" style="8" customWidth="1"/>
    <col min="11817" max="11817" width="26.85546875" style="8" customWidth="1"/>
    <col min="11818" max="11818" width="29.85546875" style="8" customWidth="1"/>
    <col min="11819" max="11819" width="32.7109375" style="8" customWidth="1"/>
    <col min="11820" max="11820" width="34.85546875" style="8" customWidth="1"/>
    <col min="11821" max="11821" width="30.42578125" style="8" customWidth="1"/>
    <col min="11822" max="11822" width="13.85546875" style="8" customWidth="1"/>
    <col min="11823" max="11823" width="39.42578125" style="8" customWidth="1"/>
    <col min="11824" max="11824" width="23.5703125" style="8" customWidth="1"/>
    <col min="11825" max="12033" width="11.42578125" style="8"/>
    <col min="12034" max="12034" width="3.85546875" style="8" customWidth="1"/>
    <col min="12035" max="12035" width="8.5703125" style="8" customWidth="1"/>
    <col min="12036" max="12036" width="8.140625" style="8" customWidth="1"/>
    <col min="12037" max="12040" width="3.85546875" style="8" customWidth="1"/>
    <col min="12041" max="12041" width="12.42578125" style="8" customWidth="1"/>
    <col min="12042" max="12042" width="3.85546875" style="8" customWidth="1"/>
    <col min="12043" max="12043" width="45.7109375" style="8" customWidth="1"/>
    <col min="12044" max="12046" width="0" style="8" hidden="1" customWidth="1"/>
    <col min="12047" max="12047" width="35.42578125" style="8" customWidth="1"/>
    <col min="12048" max="12048" width="25.85546875" style="8" customWidth="1"/>
    <col min="12049" max="12049" width="28.85546875" style="8" customWidth="1"/>
    <col min="12050" max="12050" width="30.42578125" style="8" customWidth="1"/>
    <col min="12051" max="12051" width="23.5703125" style="8" customWidth="1"/>
    <col min="12052" max="12052" width="24.42578125" style="8" customWidth="1"/>
    <col min="12053" max="12053" width="23" style="8" customWidth="1"/>
    <col min="12054" max="12054" width="26.85546875" style="8" customWidth="1"/>
    <col min="12055" max="12055" width="29" style="8" customWidth="1"/>
    <col min="12056" max="12056" width="34.140625" style="8" customWidth="1"/>
    <col min="12057" max="12057" width="29" style="8" customWidth="1"/>
    <col min="12058" max="12058" width="25" style="8" customWidth="1"/>
    <col min="12059" max="12059" width="36.28515625" style="8" customWidth="1"/>
    <col min="12060" max="12060" width="36.140625" style="8" customWidth="1"/>
    <col min="12061" max="12061" width="31.5703125" style="8" customWidth="1"/>
    <col min="12062" max="12062" width="0" style="8" hidden="1" customWidth="1"/>
    <col min="12063" max="12063" width="35.28515625" style="8" customWidth="1"/>
    <col min="12064" max="12064" width="31" style="8" customWidth="1"/>
    <col min="12065" max="12065" width="34.7109375" style="8" customWidth="1"/>
    <col min="12066" max="12066" width="31.42578125" style="8" customWidth="1"/>
    <col min="12067" max="12067" width="22.5703125" style="8" customWidth="1"/>
    <col min="12068" max="12071" width="0" style="8" hidden="1" customWidth="1"/>
    <col min="12072" max="12072" width="3" style="8" customWidth="1"/>
    <col min="12073" max="12073" width="26.85546875" style="8" customWidth="1"/>
    <col min="12074" max="12074" width="29.85546875" style="8" customWidth="1"/>
    <col min="12075" max="12075" width="32.7109375" style="8" customWidth="1"/>
    <col min="12076" max="12076" width="34.85546875" style="8" customWidth="1"/>
    <col min="12077" max="12077" width="30.42578125" style="8" customWidth="1"/>
    <col min="12078" max="12078" width="13.85546875" style="8" customWidth="1"/>
    <col min="12079" max="12079" width="39.42578125" style="8" customWidth="1"/>
    <col min="12080" max="12080" width="23.5703125" style="8" customWidth="1"/>
    <col min="12081" max="12289" width="11.42578125" style="8"/>
    <col min="12290" max="12290" width="3.85546875" style="8" customWidth="1"/>
    <col min="12291" max="12291" width="8.5703125" style="8" customWidth="1"/>
    <col min="12292" max="12292" width="8.140625" style="8" customWidth="1"/>
    <col min="12293" max="12296" width="3.85546875" style="8" customWidth="1"/>
    <col min="12297" max="12297" width="12.42578125" style="8" customWidth="1"/>
    <col min="12298" max="12298" width="3.85546875" style="8" customWidth="1"/>
    <col min="12299" max="12299" width="45.7109375" style="8" customWidth="1"/>
    <col min="12300" max="12302" width="0" style="8" hidden="1" customWidth="1"/>
    <col min="12303" max="12303" width="35.42578125" style="8" customWidth="1"/>
    <col min="12304" max="12304" width="25.85546875" style="8" customWidth="1"/>
    <col min="12305" max="12305" width="28.85546875" style="8" customWidth="1"/>
    <col min="12306" max="12306" width="30.42578125" style="8" customWidth="1"/>
    <col min="12307" max="12307" width="23.5703125" style="8" customWidth="1"/>
    <col min="12308" max="12308" width="24.42578125" style="8" customWidth="1"/>
    <col min="12309" max="12309" width="23" style="8" customWidth="1"/>
    <col min="12310" max="12310" width="26.85546875" style="8" customWidth="1"/>
    <col min="12311" max="12311" width="29" style="8" customWidth="1"/>
    <col min="12312" max="12312" width="34.140625" style="8" customWidth="1"/>
    <col min="12313" max="12313" width="29" style="8" customWidth="1"/>
    <col min="12314" max="12314" width="25" style="8" customWidth="1"/>
    <col min="12315" max="12315" width="36.28515625" style="8" customWidth="1"/>
    <col min="12316" max="12316" width="36.140625" style="8" customWidth="1"/>
    <col min="12317" max="12317" width="31.5703125" style="8" customWidth="1"/>
    <col min="12318" max="12318" width="0" style="8" hidden="1" customWidth="1"/>
    <col min="12319" max="12319" width="35.28515625" style="8" customWidth="1"/>
    <col min="12320" max="12320" width="31" style="8" customWidth="1"/>
    <col min="12321" max="12321" width="34.7109375" style="8" customWidth="1"/>
    <col min="12322" max="12322" width="31.42578125" style="8" customWidth="1"/>
    <col min="12323" max="12323" width="22.5703125" style="8" customWidth="1"/>
    <col min="12324" max="12327" width="0" style="8" hidden="1" customWidth="1"/>
    <col min="12328" max="12328" width="3" style="8" customWidth="1"/>
    <col min="12329" max="12329" width="26.85546875" style="8" customWidth="1"/>
    <col min="12330" max="12330" width="29.85546875" style="8" customWidth="1"/>
    <col min="12331" max="12331" width="32.7109375" style="8" customWidth="1"/>
    <col min="12332" max="12332" width="34.85546875" style="8" customWidth="1"/>
    <col min="12333" max="12333" width="30.42578125" style="8" customWidth="1"/>
    <col min="12334" max="12334" width="13.85546875" style="8" customWidth="1"/>
    <col min="12335" max="12335" width="39.42578125" style="8" customWidth="1"/>
    <col min="12336" max="12336" width="23.5703125" style="8" customWidth="1"/>
    <col min="12337" max="12545" width="11.42578125" style="8"/>
    <col min="12546" max="12546" width="3.85546875" style="8" customWidth="1"/>
    <col min="12547" max="12547" width="8.5703125" style="8" customWidth="1"/>
    <col min="12548" max="12548" width="8.140625" style="8" customWidth="1"/>
    <col min="12549" max="12552" width="3.85546875" style="8" customWidth="1"/>
    <col min="12553" max="12553" width="12.42578125" style="8" customWidth="1"/>
    <col min="12554" max="12554" width="3.85546875" style="8" customWidth="1"/>
    <col min="12555" max="12555" width="45.7109375" style="8" customWidth="1"/>
    <col min="12556" max="12558" width="0" style="8" hidden="1" customWidth="1"/>
    <col min="12559" max="12559" width="35.42578125" style="8" customWidth="1"/>
    <col min="12560" max="12560" width="25.85546875" style="8" customWidth="1"/>
    <col min="12561" max="12561" width="28.85546875" style="8" customWidth="1"/>
    <col min="12562" max="12562" width="30.42578125" style="8" customWidth="1"/>
    <col min="12563" max="12563" width="23.5703125" style="8" customWidth="1"/>
    <col min="12564" max="12564" width="24.42578125" style="8" customWidth="1"/>
    <col min="12565" max="12565" width="23" style="8" customWidth="1"/>
    <col min="12566" max="12566" width="26.85546875" style="8" customWidth="1"/>
    <col min="12567" max="12567" width="29" style="8" customWidth="1"/>
    <col min="12568" max="12568" width="34.140625" style="8" customWidth="1"/>
    <col min="12569" max="12569" width="29" style="8" customWidth="1"/>
    <col min="12570" max="12570" width="25" style="8" customWidth="1"/>
    <col min="12571" max="12571" width="36.28515625" style="8" customWidth="1"/>
    <col min="12572" max="12572" width="36.140625" style="8" customWidth="1"/>
    <col min="12573" max="12573" width="31.5703125" style="8" customWidth="1"/>
    <col min="12574" max="12574" width="0" style="8" hidden="1" customWidth="1"/>
    <col min="12575" max="12575" width="35.28515625" style="8" customWidth="1"/>
    <col min="12576" max="12576" width="31" style="8" customWidth="1"/>
    <col min="12577" max="12577" width="34.7109375" style="8" customWidth="1"/>
    <col min="12578" max="12578" width="31.42578125" style="8" customWidth="1"/>
    <col min="12579" max="12579" width="22.5703125" style="8" customWidth="1"/>
    <col min="12580" max="12583" width="0" style="8" hidden="1" customWidth="1"/>
    <col min="12584" max="12584" width="3" style="8" customWidth="1"/>
    <col min="12585" max="12585" width="26.85546875" style="8" customWidth="1"/>
    <col min="12586" max="12586" width="29.85546875" style="8" customWidth="1"/>
    <col min="12587" max="12587" width="32.7109375" style="8" customWidth="1"/>
    <col min="12588" max="12588" width="34.85546875" style="8" customWidth="1"/>
    <col min="12589" max="12589" width="30.42578125" style="8" customWidth="1"/>
    <col min="12590" max="12590" width="13.85546875" style="8" customWidth="1"/>
    <col min="12591" max="12591" width="39.42578125" style="8" customWidth="1"/>
    <col min="12592" max="12592" width="23.5703125" style="8" customWidth="1"/>
    <col min="12593" max="12801" width="11.42578125" style="8"/>
    <col min="12802" max="12802" width="3.85546875" style="8" customWidth="1"/>
    <col min="12803" max="12803" width="8.5703125" style="8" customWidth="1"/>
    <col min="12804" max="12804" width="8.140625" style="8" customWidth="1"/>
    <col min="12805" max="12808" width="3.85546875" style="8" customWidth="1"/>
    <col min="12809" max="12809" width="12.42578125" style="8" customWidth="1"/>
    <col min="12810" max="12810" width="3.85546875" style="8" customWidth="1"/>
    <col min="12811" max="12811" width="45.7109375" style="8" customWidth="1"/>
    <col min="12812" max="12814" width="0" style="8" hidden="1" customWidth="1"/>
    <col min="12815" max="12815" width="35.42578125" style="8" customWidth="1"/>
    <col min="12816" max="12816" width="25.85546875" style="8" customWidth="1"/>
    <col min="12817" max="12817" width="28.85546875" style="8" customWidth="1"/>
    <col min="12818" max="12818" width="30.42578125" style="8" customWidth="1"/>
    <col min="12819" max="12819" width="23.5703125" style="8" customWidth="1"/>
    <col min="12820" max="12820" width="24.42578125" style="8" customWidth="1"/>
    <col min="12821" max="12821" width="23" style="8" customWidth="1"/>
    <col min="12822" max="12822" width="26.85546875" style="8" customWidth="1"/>
    <col min="12823" max="12823" width="29" style="8" customWidth="1"/>
    <col min="12824" max="12824" width="34.140625" style="8" customWidth="1"/>
    <col min="12825" max="12825" width="29" style="8" customWidth="1"/>
    <col min="12826" max="12826" width="25" style="8" customWidth="1"/>
    <col min="12827" max="12827" width="36.28515625" style="8" customWidth="1"/>
    <col min="12828" max="12828" width="36.140625" style="8" customWidth="1"/>
    <col min="12829" max="12829" width="31.5703125" style="8" customWidth="1"/>
    <col min="12830" max="12830" width="0" style="8" hidden="1" customWidth="1"/>
    <col min="12831" max="12831" width="35.28515625" style="8" customWidth="1"/>
    <col min="12832" max="12832" width="31" style="8" customWidth="1"/>
    <col min="12833" max="12833" width="34.7109375" style="8" customWidth="1"/>
    <col min="12834" max="12834" width="31.42578125" style="8" customWidth="1"/>
    <col min="12835" max="12835" width="22.5703125" style="8" customWidth="1"/>
    <col min="12836" max="12839" width="0" style="8" hidden="1" customWidth="1"/>
    <col min="12840" max="12840" width="3" style="8" customWidth="1"/>
    <col min="12841" max="12841" width="26.85546875" style="8" customWidth="1"/>
    <col min="12842" max="12842" width="29.85546875" style="8" customWidth="1"/>
    <col min="12843" max="12843" width="32.7109375" style="8" customWidth="1"/>
    <col min="12844" max="12844" width="34.85546875" style="8" customWidth="1"/>
    <col min="12845" max="12845" width="30.42578125" style="8" customWidth="1"/>
    <col min="12846" max="12846" width="13.85546875" style="8" customWidth="1"/>
    <col min="12847" max="12847" width="39.42578125" style="8" customWidth="1"/>
    <col min="12848" max="12848" width="23.5703125" style="8" customWidth="1"/>
    <col min="12849" max="13057" width="11.42578125" style="8"/>
    <col min="13058" max="13058" width="3.85546875" style="8" customWidth="1"/>
    <col min="13059" max="13059" width="8.5703125" style="8" customWidth="1"/>
    <col min="13060" max="13060" width="8.140625" style="8" customWidth="1"/>
    <col min="13061" max="13064" width="3.85546875" style="8" customWidth="1"/>
    <col min="13065" max="13065" width="12.42578125" style="8" customWidth="1"/>
    <col min="13066" max="13066" width="3.85546875" style="8" customWidth="1"/>
    <col min="13067" max="13067" width="45.7109375" style="8" customWidth="1"/>
    <col min="13068" max="13070" width="0" style="8" hidden="1" customWidth="1"/>
    <col min="13071" max="13071" width="35.42578125" style="8" customWidth="1"/>
    <col min="13072" max="13072" width="25.85546875" style="8" customWidth="1"/>
    <col min="13073" max="13073" width="28.85546875" style="8" customWidth="1"/>
    <col min="13074" max="13074" width="30.42578125" style="8" customWidth="1"/>
    <col min="13075" max="13075" width="23.5703125" style="8" customWidth="1"/>
    <col min="13076" max="13076" width="24.42578125" style="8" customWidth="1"/>
    <col min="13077" max="13077" width="23" style="8" customWidth="1"/>
    <col min="13078" max="13078" width="26.85546875" style="8" customWidth="1"/>
    <col min="13079" max="13079" width="29" style="8" customWidth="1"/>
    <col min="13080" max="13080" width="34.140625" style="8" customWidth="1"/>
    <col min="13081" max="13081" width="29" style="8" customWidth="1"/>
    <col min="13082" max="13082" width="25" style="8" customWidth="1"/>
    <col min="13083" max="13083" width="36.28515625" style="8" customWidth="1"/>
    <col min="13084" max="13084" width="36.140625" style="8" customWidth="1"/>
    <col min="13085" max="13085" width="31.5703125" style="8" customWidth="1"/>
    <col min="13086" max="13086" width="0" style="8" hidden="1" customWidth="1"/>
    <col min="13087" max="13087" width="35.28515625" style="8" customWidth="1"/>
    <col min="13088" max="13088" width="31" style="8" customWidth="1"/>
    <col min="13089" max="13089" width="34.7109375" style="8" customWidth="1"/>
    <col min="13090" max="13090" width="31.42578125" style="8" customWidth="1"/>
    <col min="13091" max="13091" width="22.5703125" style="8" customWidth="1"/>
    <col min="13092" max="13095" width="0" style="8" hidden="1" customWidth="1"/>
    <col min="13096" max="13096" width="3" style="8" customWidth="1"/>
    <col min="13097" max="13097" width="26.85546875" style="8" customWidth="1"/>
    <col min="13098" max="13098" width="29.85546875" style="8" customWidth="1"/>
    <col min="13099" max="13099" width="32.7109375" style="8" customWidth="1"/>
    <col min="13100" max="13100" width="34.85546875" style="8" customWidth="1"/>
    <col min="13101" max="13101" width="30.42578125" style="8" customWidth="1"/>
    <col min="13102" max="13102" width="13.85546875" style="8" customWidth="1"/>
    <col min="13103" max="13103" width="39.42578125" style="8" customWidth="1"/>
    <col min="13104" max="13104" width="23.5703125" style="8" customWidth="1"/>
    <col min="13105" max="13313" width="11.42578125" style="8"/>
    <col min="13314" max="13314" width="3.85546875" style="8" customWidth="1"/>
    <col min="13315" max="13315" width="8.5703125" style="8" customWidth="1"/>
    <col min="13316" max="13316" width="8.140625" style="8" customWidth="1"/>
    <col min="13317" max="13320" width="3.85546875" style="8" customWidth="1"/>
    <col min="13321" max="13321" width="12.42578125" style="8" customWidth="1"/>
    <col min="13322" max="13322" width="3.85546875" style="8" customWidth="1"/>
    <col min="13323" max="13323" width="45.7109375" style="8" customWidth="1"/>
    <col min="13324" max="13326" width="0" style="8" hidden="1" customWidth="1"/>
    <col min="13327" max="13327" width="35.42578125" style="8" customWidth="1"/>
    <col min="13328" max="13328" width="25.85546875" style="8" customWidth="1"/>
    <col min="13329" max="13329" width="28.85546875" style="8" customWidth="1"/>
    <col min="13330" max="13330" width="30.42578125" style="8" customWidth="1"/>
    <col min="13331" max="13331" width="23.5703125" style="8" customWidth="1"/>
    <col min="13332" max="13332" width="24.42578125" style="8" customWidth="1"/>
    <col min="13333" max="13333" width="23" style="8" customWidth="1"/>
    <col min="13334" max="13334" width="26.85546875" style="8" customWidth="1"/>
    <col min="13335" max="13335" width="29" style="8" customWidth="1"/>
    <col min="13336" max="13336" width="34.140625" style="8" customWidth="1"/>
    <col min="13337" max="13337" width="29" style="8" customWidth="1"/>
    <col min="13338" max="13338" width="25" style="8" customWidth="1"/>
    <col min="13339" max="13339" width="36.28515625" style="8" customWidth="1"/>
    <col min="13340" max="13340" width="36.140625" style="8" customWidth="1"/>
    <col min="13341" max="13341" width="31.5703125" style="8" customWidth="1"/>
    <col min="13342" max="13342" width="0" style="8" hidden="1" customWidth="1"/>
    <col min="13343" max="13343" width="35.28515625" style="8" customWidth="1"/>
    <col min="13344" max="13344" width="31" style="8" customWidth="1"/>
    <col min="13345" max="13345" width="34.7109375" style="8" customWidth="1"/>
    <col min="13346" max="13346" width="31.42578125" style="8" customWidth="1"/>
    <col min="13347" max="13347" width="22.5703125" style="8" customWidth="1"/>
    <col min="13348" max="13351" width="0" style="8" hidden="1" customWidth="1"/>
    <col min="13352" max="13352" width="3" style="8" customWidth="1"/>
    <col min="13353" max="13353" width="26.85546875" style="8" customWidth="1"/>
    <col min="13354" max="13354" width="29.85546875" style="8" customWidth="1"/>
    <col min="13355" max="13355" width="32.7109375" style="8" customWidth="1"/>
    <col min="13356" max="13356" width="34.85546875" style="8" customWidth="1"/>
    <col min="13357" max="13357" width="30.42578125" style="8" customWidth="1"/>
    <col min="13358" max="13358" width="13.85546875" style="8" customWidth="1"/>
    <col min="13359" max="13359" width="39.42578125" style="8" customWidth="1"/>
    <col min="13360" max="13360" width="23.5703125" style="8" customWidth="1"/>
    <col min="13361" max="13569" width="11.42578125" style="8"/>
    <col min="13570" max="13570" width="3.85546875" style="8" customWidth="1"/>
    <col min="13571" max="13571" width="8.5703125" style="8" customWidth="1"/>
    <col min="13572" max="13572" width="8.140625" style="8" customWidth="1"/>
    <col min="13573" max="13576" width="3.85546875" style="8" customWidth="1"/>
    <col min="13577" max="13577" width="12.42578125" style="8" customWidth="1"/>
    <col min="13578" max="13578" width="3.85546875" style="8" customWidth="1"/>
    <col min="13579" max="13579" width="45.7109375" style="8" customWidth="1"/>
    <col min="13580" max="13582" width="0" style="8" hidden="1" customWidth="1"/>
    <col min="13583" max="13583" width="35.42578125" style="8" customWidth="1"/>
    <col min="13584" max="13584" width="25.85546875" style="8" customWidth="1"/>
    <col min="13585" max="13585" width="28.85546875" style="8" customWidth="1"/>
    <col min="13586" max="13586" width="30.42578125" style="8" customWidth="1"/>
    <col min="13587" max="13587" width="23.5703125" style="8" customWidth="1"/>
    <col min="13588" max="13588" width="24.42578125" style="8" customWidth="1"/>
    <col min="13589" max="13589" width="23" style="8" customWidth="1"/>
    <col min="13590" max="13590" width="26.85546875" style="8" customWidth="1"/>
    <col min="13591" max="13591" width="29" style="8" customWidth="1"/>
    <col min="13592" max="13592" width="34.140625" style="8" customWidth="1"/>
    <col min="13593" max="13593" width="29" style="8" customWidth="1"/>
    <col min="13594" max="13594" width="25" style="8" customWidth="1"/>
    <col min="13595" max="13595" width="36.28515625" style="8" customWidth="1"/>
    <col min="13596" max="13596" width="36.140625" style="8" customWidth="1"/>
    <col min="13597" max="13597" width="31.5703125" style="8" customWidth="1"/>
    <col min="13598" max="13598" width="0" style="8" hidden="1" customWidth="1"/>
    <col min="13599" max="13599" width="35.28515625" style="8" customWidth="1"/>
    <col min="13600" max="13600" width="31" style="8" customWidth="1"/>
    <col min="13601" max="13601" width="34.7109375" style="8" customWidth="1"/>
    <col min="13602" max="13602" width="31.42578125" style="8" customWidth="1"/>
    <col min="13603" max="13603" width="22.5703125" style="8" customWidth="1"/>
    <col min="13604" max="13607" width="0" style="8" hidden="1" customWidth="1"/>
    <col min="13608" max="13608" width="3" style="8" customWidth="1"/>
    <col min="13609" max="13609" width="26.85546875" style="8" customWidth="1"/>
    <col min="13610" max="13610" width="29.85546875" style="8" customWidth="1"/>
    <col min="13611" max="13611" width="32.7109375" style="8" customWidth="1"/>
    <col min="13612" max="13612" width="34.85546875" style="8" customWidth="1"/>
    <col min="13613" max="13613" width="30.42578125" style="8" customWidth="1"/>
    <col min="13614" max="13614" width="13.85546875" style="8" customWidth="1"/>
    <col min="13615" max="13615" width="39.42578125" style="8" customWidth="1"/>
    <col min="13616" max="13616" width="23.5703125" style="8" customWidth="1"/>
    <col min="13617" max="13825" width="11.42578125" style="8"/>
    <col min="13826" max="13826" width="3.85546875" style="8" customWidth="1"/>
    <col min="13827" max="13827" width="8.5703125" style="8" customWidth="1"/>
    <col min="13828" max="13828" width="8.140625" style="8" customWidth="1"/>
    <col min="13829" max="13832" width="3.85546875" style="8" customWidth="1"/>
    <col min="13833" max="13833" width="12.42578125" style="8" customWidth="1"/>
    <col min="13834" max="13834" width="3.85546875" style="8" customWidth="1"/>
    <col min="13835" max="13835" width="45.7109375" style="8" customWidth="1"/>
    <col min="13836" max="13838" width="0" style="8" hidden="1" customWidth="1"/>
    <col min="13839" max="13839" width="35.42578125" style="8" customWidth="1"/>
    <col min="13840" max="13840" width="25.85546875" style="8" customWidth="1"/>
    <col min="13841" max="13841" width="28.85546875" style="8" customWidth="1"/>
    <col min="13842" max="13842" width="30.42578125" style="8" customWidth="1"/>
    <col min="13843" max="13843" width="23.5703125" style="8" customWidth="1"/>
    <col min="13844" max="13844" width="24.42578125" style="8" customWidth="1"/>
    <col min="13845" max="13845" width="23" style="8" customWidth="1"/>
    <col min="13846" max="13846" width="26.85546875" style="8" customWidth="1"/>
    <col min="13847" max="13847" width="29" style="8" customWidth="1"/>
    <col min="13848" max="13848" width="34.140625" style="8" customWidth="1"/>
    <col min="13849" max="13849" width="29" style="8" customWidth="1"/>
    <col min="13850" max="13850" width="25" style="8" customWidth="1"/>
    <col min="13851" max="13851" width="36.28515625" style="8" customWidth="1"/>
    <col min="13852" max="13852" width="36.140625" style="8" customWidth="1"/>
    <col min="13853" max="13853" width="31.5703125" style="8" customWidth="1"/>
    <col min="13854" max="13854" width="0" style="8" hidden="1" customWidth="1"/>
    <col min="13855" max="13855" width="35.28515625" style="8" customWidth="1"/>
    <col min="13856" max="13856" width="31" style="8" customWidth="1"/>
    <col min="13857" max="13857" width="34.7109375" style="8" customWidth="1"/>
    <col min="13858" max="13858" width="31.42578125" style="8" customWidth="1"/>
    <col min="13859" max="13859" width="22.5703125" style="8" customWidth="1"/>
    <col min="13860" max="13863" width="0" style="8" hidden="1" customWidth="1"/>
    <col min="13864" max="13864" width="3" style="8" customWidth="1"/>
    <col min="13865" max="13865" width="26.85546875" style="8" customWidth="1"/>
    <col min="13866" max="13866" width="29.85546875" style="8" customWidth="1"/>
    <col min="13867" max="13867" width="32.7109375" style="8" customWidth="1"/>
    <col min="13868" max="13868" width="34.85546875" style="8" customWidth="1"/>
    <col min="13869" max="13869" width="30.42578125" style="8" customWidth="1"/>
    <col min="13870" max="13870" width="13.85546875" style="8" customWidth="1"/>
    <col min="13871" max="13871" width="39.42578125" style="8" customWidth="1"/>
    <col min="13872" max="13872" width="23.5703125" style="8" customWidth="1"/>
    <col min="13873" max="14081" width="11.42578125" style="8"/>
    <col min="14082" max="14082" width="3.85546875" style="8" customWidth="1"/>
    <col min="14083" max="14083" width="8.5703125" style="8" customWidth="1"/>
    <col min="14084" max="14084" width="8.140625" style="8" customWidth="1"/>
    <col min="14085" max="14088" width="3.85546875" style="8" customWidth="1"/>
    <col min="14089" max="14089" width="12.42578125" style="8" customWidth="1"/>
    <col min="14090" max="14090" width="3.85546875" style="8" customWidth="1"/>
    <col min="14091" max="14091" width="45.7109375" style="8" customWidth="1"/>
    <col min="14092" max="14094" width="0" style="8" hidden="1" customWidth="1"/>
    <col min="14095" max="14095" width="35.42578125" style="8" customWidth="1"/>
    <col min="14096" max="14096" width="25.85546875" style="8" customWidth="1"/>
    <col min="14097" max="14097" width="28.85546875" style="8" customWidth="1"/>
    <col min="14098" max="14098" width="30.42578125" style="8" customWidth="1"/>
    <col min="14099" max="14099" width="23.5703125" style="8" customWidth="1"/>
    <col min="14100" max="14100" width="24.42578125" style="8" customWidth="1"/>
    <col min="14101" max="14101" width="23" style="8" customWidth="1"/>
    <col min="14102" max="14102" width="26.85546875" style="8" customWidth="1"/>
    <col min="14103" max="14103" width="29" style="8" customWidth="1"/>
    <col min="14104" max="14104" width="34.140625" style="8" customWidth="1"/>
    <col min="14105" max="14105" width="29" style="8" customWidth="1"/>
    <col min="14106" max="14106" width="25" style="8" customWidth="1"/>
    <col min="14107" max="14107" width="36.28515625" style="8" customWidth="1"/>
    <col min="14108" max="14108" width="36.140625" style="8" customWidth="1"/>
    <col min="14109" max="14109" width="31.5703125" style="8" customWidth="1"/>
    <col min="14110" max="14110" width="0" style="8" hidden="1" customWidth="1"/>
    <col min="14111" max="14111" width="35.28515625" style="8" customWidth="1"/>
    <col min="14112" max="14112" width="31" style="8" customWidth="1"/>
    <col min="14113" max="14113" width="34.7109375" style="8" customWidth="1"/>
    <col min="14114" max="14114" width="31.42578125" style="8" customWidth="1"/>
    <col min="14115" max="14115" width="22.5703125" style="8" customWidth="1"/>
    <col min="14116" max="14119" width="0" style="8" hidden="1" customWidth="1"/>
    <col min="14120" max="14120" width="3" style="8" customWidth="1"/>
    <col min="14121" max="14121" width="26.85546875" style="8" customWidth="1"/>
    <col min="14122" max="14122" width="29.85546875" style="8" customWidth="1"/>
    <col min="14123" max="14123" width="32.7109375" style="8" customWidth="1"/>
    <col min="14124" max="14124" width="34.85546875" style="8" customWidth="1"/>
    <col min="14125" max="14125" width="30.42578125" style="8" customWidth="1"/>
    <col min="14126" max="14126" width="13.85546875" style="8" customWidth="1"/>
    <col min="14127" max="14127" width="39.42578125" style="8" customWidth="1"/>
    <col min="14128" max="14128" width="23.5703125" style="8" customWidth="1"/>
    <col min="14129" max="14337" width="11.42578125" style="8"/>
    <col min="14338" max="14338" width="3.85546875" style="8" customWidth="1"/>
    <col min="14339" max="14339" width="8.5703125" style="8" customWidth="1"/>
    <col min="14340" max="14340" width="8.140625" style="8" customWidth="1"/>
    <col min="14341" max="14344" width="3.85546875" style="8" customWidth="1"/>
    <col min="14345" max="14345" width="12.42578125" style="8" customWidth="1"/>
    <col min="14346" max="14346" width="3.85546875" style="8" customWidth="1"/>
    <col min="14347" max="14347" width="45.7109375" style="8" customWidth="1"/>
    <col min="14348" max="14350" width="0" style="8" hidden="1" customWidth="1"/>
    <col min="14351" max="14351" width="35.42578125" style="8" customWidth="1"/>
    <col min="14352" max="14352" width="25.85546875" style="8" customWidth="1"/>
    <col min="14353" max="14353" width="28.85546875" style="8" customWidth="1"/>
    <col min="14354" max="14354" width="30.42578125" style="8" customWidth="1"/>
    <col min="14355" max="14355" width="23.5703125" style="8" customWidth="1"/>
    <col min="14356" max="14356" width="24.42578125" style="8" customWidth="1"/>
    <col min="14357" max="14357" width="23" style="8" customWidth="1"/>
    <col min="14358" max="14358" width="26.85546875" style="8" customWidth="1"/>
    <col min="14359" max="14359" width="29" style="8" customWidth="1"/>
    <col min="14360" max="14360" width="34.140625" style="8" customWidth="1"/>
    <col min="14361" max="14361" width="29" style="8" customWidth="1"/>
    <col min="14362" max="14362" width="25" style="8" customWidth="1"/>
    <col min="14363" max="14363" width="36.28515625" style="8" customWidth="1"/>
    <col min="14364" max="14364" width="36.140625" style="8" customWidth="1"/>
    <col min="14365" max="14365" width="31.5703125" style="8" customWidth="1"/>
    <col min="14366" max="14366" width="0" style="8" hidden="1" customWidth="1"/>
    <col min="14367" max="14367" width="35.28515625" style="8" customWidth="1"/>
    <col min="14368" max="14368" width="31" style="8" customWidth="1"/>
    <col min="14369" max="14369" width="34.7109375" style="8" customWidth="1"/>
    <col min="14370" max="14370" width="31.42578125" style="8" customWidth="1"/>
    <col min="14371" max="14371" width="22.5703125" style="8" customWidth="1"/>
    <col min="14372" max="14375" width="0" style="8" hidden="1" customWidth="1"/>
    <col min="14376" max="14376" width="3" style="8" customWidth="1"/>
    <col min="14377" max="14377" width="26.85546875" style="8" customWidth="1"/>
    <col min="14378" max="14378" width="29.85546875" style="8" customWidth="1"/>
    <col min="14379" max="14379" width="32.7109375" style="8" customWidth="1"/>
    <col min="14380" max="14380" width="34.85546875" style="8" customWidth="1"/>
    <col min="14381" max="14381" width="30.42578125" style="8" customWidth="1"/>
    <col min="14382" max="14382" width="13.85546875" style="8" customWidth="1"/>
    <col min="14383" max="14383" width="39.42578125" style="8" customWidth="1"/>
    <col min="14384" max="14384" width="23.5703125" style="8" customWidth="1"/>
    <col min="14385" max="14593" width="11.42578125" style="8"/>
    <col min="14594" max="14594" width="3.85546875" style="8" customWidth="1"/>
    <col min="14595" max="14595" width="8.5703125" style="8" customWidth="1"/>
    <col min="14596" max="14596" width="8.140625" style="8" customWidth="1"/>
    <col min="14597" max="14600" width="3.85546875" style="8" customWidth="1"/>
    <col min="14601" max="14601" width="12.42578125" style="8" customWidth="1"/>
    <col min="14602" max="14602" width="3.85546875" style="8" customWidth="1"/>
    <col min="14603" max="14603" width="45.7109375" style="8" customWidth="1"/>
    <col min="14604" max="14606" width="0" style="8" hidden="1" customWidth="1"/>
    <col min="14607" max="14607" width="35.42578125" style="8" customWidth="1"/>
    <col min="14608" max="14608" width="25.85546875" style="8" customWidth="1"/>
    <col min="14609" max="14609" width="28.85546875" style="8" customWidth="1"/>
    <col min="14610" max="14610" width="30.42578125" style="8" customWidth="1"/>
    <col min="14611" max="14611" width="23.5703125" style="8" customWidth="1"/>
    <col min="14612" max="14612" width="24.42578125" style="8" customWidth="1"/>
    <col min="14613" max="14613" width="23" style="8" customWidth="1"/>
    <col min="14614" max="14614" width="26.85546875" style="8" customWidth="1"/>
    <col min="14615" max="14615" width="29" style="8" customWidth="1"/>
    <col min="14616" max="14616" width="34.140625" style="8" customWidth="1"/>
    <col min="14617" max="14617" width="29" style="8" customWidth="1"/>
    <col min="14618" max="14618" width="25" style="8" customWidth="1"/>
    <col min="14619" max="14619" width="36.28515625" style="8" customWidth="1"/>
    <col min="14620" max="14620" width="36.140625" style="8" customWidth="1"/>
    <col min="14621" max="14621" width="31.5703125" style="8" customWidth="1"/>
    <col min="14622" max="14622" width="0" style="8" hidden="1" customWidth="1"/>
    <col min="14623" max="14623" width="35.28515625" style="8" customWidth="1"/>
    <col min="14624" max="14624" width="31" style="8" customWidth="1"/>
    <col min="14625" max="14625" width="34.7109375" style="8" customWidth="1"/>
    <col min="14626" max="14626" width="31.42578125" style="8" customWidth="1"/>
    <col min="14627" max="14627" width="22.5703125" style="8" customWidth="1"/>
    <col min="14628" max="14631" width="0" style="8" hidden="1" customWidth="1"/>
    <col min="14632" max="14632" width="3" style="8" customWidth="1"/>
    <col min="14633" max="14633" width="26.85546875" style="8" customWidth="1"/>
    <col min="14634" max="14634" width="29.85546875" style="8" customWidth="1"/>
    <col min="14635" max="14635" width="32.7109375" style="8" customWidth="1"/>
    <col min="14636" max="14636" width="34.85546875" style="8" customWidth="1"/>
    <col min="14637" max="14637" width="30.42578125" style="8" customWidth="1"/>
    <col min="14638" max="14638" width="13.85546875" style="8" customWidth="1"/>
    <col min="14639" max="14639" width="39.42578125" style="8" customWidth="1"/>
    <col min="14640" max="14640" width="23.5703125" style="8" customWidth="1"/>
    <col min="14641" max="14849" width="11.42578125" style="8"/>
    <col min="14850" max="14850" width="3.85546875" style="8" customWidth="1"/>
    <col min="14851" max="14851" width="8.5703125" style="8" customWidth="1"/>
    <col min="14852" max="14852" width="8.140625" style="8" customWidth="1"/>
    <col min="14853" max="14856" width="3.85546875" style="8" customWidth="1"/>
    <col min="14857" max="14857" width="12.42578125" style="8" customWidth="1"/>
    <col min="14858" max="14858" width="3.85546875" style="8" customWidth="1"/>
    <col min="14859" max="14859" width="45.7109375" style="8" customWidth="1"/>
    <col min="14860" max="14862" width="0" style="8" hidden="1" customWidth="1"/>
    <col min="14863" max="14863" width="35.42578125" style="8" customWidth="1"/>
    <col min="14864" max="14864" width="25.85546875" style="8" customWidth="1"/>
    <col min="14865" max="14865" width="28.85546875" style="8" customWidth="1"/>
    <col min="14866" max="14866" width="30.42578125" style="8" customWidth="1"/>
    <col min="14867" max="14867" width="23.5703125" style="8" customWidth="1"/>
    <col min="14868" max="14868" width="24.42578125" style="8" customWidth="1"/>
    <col min="14869" max="14869" width="23" style="8" customWidth="1"/>
    <col min="14870" max="14870" width="26.85546875" style="8" customWidth="1"/>
    <col min="14871" max="14871" width="29" style="8" customWidth="1"/>
    <col min="14872" max="14872" width="34.140625" style="8" customWidth="1"/>
    <col min="14873" max="14873" width="29" style="8" customWidth="1"/>
    <col min="14874" max="14874" width="25" style="8" customWidth="1"/>
    <col min="14875" max="14875" width="36.28515625" style="8" customWidth="1"/>
    <col min="14876" max="14876" width="36.140625" style="8" customWidth="1"/>
    <col min="14877" max="14877" width="31.5703125" style="8" customWidth="1"/>
    <col min="14878" max="14878" width="0" style="8" hidden="1" customWidth="1"/>
    <col min="14879" max="14879" width="35.28515625" style="8" customWidth="1"/>
    <col min="14880" max="14880" width="31" style="8" customWidth="1"/>
    <col min="14881" max="14881" width="34.7109375" style="8" customWidth="1"/>
    <col min="14882" max="14882" width="31.42578125" style="8" customWidth="1"/>
    <col min="14883" max="14883" width="22.5703125" style="8" customWidth="1"/>
    <col min="14884" max="14887" width="0" style="8" hidden="1" customWidth="1"/>
    <col min="14888" max="14888" width="3" style="8" customWidth="1"/>
    <col min="14889" max="14889" width="26.85546875" style="8" customWidth="1"/>
    <col min="14890" max="14890" width="29.85546875" style="8" customWidth="1"/>
    <col min="14891" max="14891" width="32.7109375" style="8" customWidth="1"/>
    <col min="14892" max="14892" width="34.85546875" style="8" customWidth="1"/>
    <col min="14893" max="14893" width="30.42578125" style="8" customWidth="1"/>
    <col min="14894" max="14894" width="13.85546875" style="8" customWidth="1"/>
    <col min="14895" max="14895" width="39.42578125" style="8" customWidth="1"/>
    <col min="14896" max="14896" width="23.5703125" style="8" customWidth="1"/>
    <col min="14897" max="15105" width="11.42578125" style="8"/>
    <col min="15106" max="15106" width="3.85546875" style="8" customWidth="1"/>
    <col min="15107" max="15107" width="8.5703125" style="8" customWidth="1"/>
    <col min="15108" max="15108" width="8.140625" style="8" customWidth="1"/>
    <col min="15109" max="15112" width="3.85546875" style="8" customWidth="1"/>
    <col min="15113" max="15113" width="12.42578125" style="8" customWidth="1"/>
    <col min="15114" max="15114" width="3.85546875" style="8" customWidth="1"/>
    <col min="15115" max="15115" width="45.7109375" style="8" customWidth="1"/>
    <col min="15116" max="15118" width="0" style="8" hidden="1" customWidth="1"/>
    <col min="15119" max="15119" width="35.42578125" style="8" customWidth="1"/>
    <col min="15120" max="15120" width="25.85546875" style="8" customWidth="1"/>
    <col min="15121" max="15121" width="28.85546875" style="8" customWidth="1"/>
    <col min="15122" max="15122" width="30.42578125" style="8" customWidth="1"/>
    <col min="15123" max="15123" width="23.5703125" style="8" customWidth="1"/>
    <col min="15124" max="15124" width="24.42578125" style="8" customWidth="1"/>
    <col min="15125" max="15125" width="23" style="8" customWidth="1"/>
    <col min="15126" max="15126" width="26.85546875" style="8" customWidth="1"/>
    <col min="15127" max="15127" width="29" style="8" customWidth="1"/>
    <col min="15128" max="15128" width="34.140625" style="8" customWidth="1"/>
    <col min="15129" max="15129" width="29" style="8" customWidth="1"/>
    <col min="15130" max="15130" width="25" style="8" customWidth="1"/>
    <col min="15131" max="15131" width="36.28515625" style="8" customWidth="1"/>
    <col min="15132" max="15132" width="36.140625" style="8" customWidth="1"/>
    <col min="15133" max="15133" width="31.5703125" style="8" customWidth="1"/>
    <col min="15134" max="15134" width="0" style="8" hidden="1" customWidth="1"/>
    <col min="15135" max="15135" width="35.28515625" style="8" customWidth="1"/>
    <col min="15136" max="15136" width="31" style="8" customWidth="1"/>
    <col min="15137" max="15137" width="34.7109375" style="8" customWidth="1"/>
    <col min="15138" max="15138" width="31.42578125" style="8" customWidth="1"/>
    <col min="15139" max="15139" width="22.5703125" style="8" customWidth="1"/>
    <col min="15140" max="15143" width="0" style="8" hidden="1" customWidth="1"/>
    <col min="15144" max="15144" width="3" style="8" customWidth="1"/>
    <col min="15145" max="15145" width="26.85546875" style="8" customWidth="1"/>
    <col min="15146" max="15146" width="29.85546875" style="8" customWidth="1"/>
    <col min="15147" max="15147" width="32.7109375" style="8" customWidth="1"/>
    <col min="15148" max="15148" width="34.85546875" style="8" customWidth="1"/>
    <col min="15149" max="15149" width="30.42578125" style="8" customWidth="1"/>
    <col min="15150" max="15150" width="13.85546875" style="8" customWidth="1"/>
    <col min="15151" max="15151" width="39.42578125" style="8" customWidth="1"/>
    <col min="15152" max="15152" width="23.5703125" style="8" customWidth="1"/>
    <col min="15153" max="15361" width="11.42578125" style="8"/>
    <col min="15362" max="15362" width="3.85546875" style="8" customWidth="1"/>
    <col min="15363" max="15363" width="8.5703125" style="8" customWidth="1"/>
    <col min="15364" max="15364" width="8.140625" style="8" customWidth="1"/>
    <col min="15365" max="15368" width="3.85546875" style="8" customWidth="1"/>
    <col min="15369" max="15369" width="12.42578125" style="8" customWidth="1"/>
    <col min="15370" max="15370" width="3.85546875" style="8" customWidth="1"/>
    <col min="15371" max="15371" width="45.7109375" style="8" customWidth="1"/>
    <col min="15372" max="15374" width="0" style="8" hidden="1" customWidth="1"/>
    <col min="15375" max="15375" width="35.42578125" style="8" customWidth="1"/>
    <col min="15376" max="15376" width="25.85546875" style="8" customWidth="1"/>
    <col min="15377" max="15377" width="28.85546875" style="8" customWidth="1"/>
    <col min="15378" max="15378" width="30.42578125" style="8" customWidth="1"/>
    <col min="15379" max="15379" width="23.5703125" style="8" customWidth="1"/>
    <col min="15380" max="15380" width="24.42578125" style="8" customWidth="1"/>
    <col min="15381" max="15381" width="23" style="8" customWidth="1"/>
    <col min="15382" max="15382" width="26.85546875" style="8" customWidth="1"/>
    <col min="15383" max="15383" width="29" style="8" customWidth="1"/>
    <col min="15384" max="15384" width="34.140625" style="8" customWidth="1"/>
    <col min="15385" max="15385" width="29" style="8" customWidth="1"/>
    <col min="15386" max="15386" width="25" style="8" customWidth="1"/>
    <col min="15387" max="15387" width="36.28515625" style="8" customWidth="1"/>
    <col min="15388" max="15388" width="36.140625" style="8" customWidth="1"/>
    <col min="15389" max="15389" width="31.5703125" style="8" customWidth="1"/>
    <col min="15390" max="15390" width="0" style="8" hidden="1" customWidth="1"/>
    <col min="15391" max="15391" width="35.28515625" style="8" customWidth="1"/>
    <col min="15392" max="15392" width="31" style="8" customWidth="1"/>
    <col min="15393" max="15393" width="34.7109375" style="8" customWidth="1"/>
    <col min="15394" max="15394" width="31.42578125" style="8" customWidth="1"/>
    <col min="15395" max="15395" width="22.5703125" style="8" customWidth="1"/>
    <col min="15396" max="15399" width="0" style="8" hidden="1" customWidth="1"/>
    <col min="15400" max="15400" width="3" style="8" customWidth="1"/>
    <col min="15401" max="15401" width="26.85546875" style="8" customWidth="1"/>
    <col min="15402" max="15402" width="29.85546875" style="8" customWidth="1"/>
    <col min="15403" max="15403" width="32.7109375" style="8" customWidth="1"/>
    <col min="15404" max="15404" width="34.85546875" style="8" customWidth="1"/>
    <col min="15405" max="15405" width="30.42578125" style="8" customWidth="1"/>
    <col min="15406" max="15406" width="13.85546875" style="8" customWidth="1"/>
    <col min="15407" max="15407" width="39.42578125" style="8" customWidth="1"/>
    <col min="15408" max="15408" width="23.5703125" style="8" customWidth="1"/>
    <col min="15409" max="15617" width="11.42578125" style="8"/>
    <col min="15618" max="15618" width="3.85546875" style="8" customWidth="1"/>
    <col min="15619" max="15619" width="8.5703125" style="8" customWidth="1"/>
    <col min="15620" max="15620" width="8.140625" style="8" customWidth="1"/>
    <col min="15621" max="15624" width="3.85546875" style="8" customWidth="1"/>
    <col min="15625" max="15625" width="12.42578125" style="8" customWidth="1"/>
    <col min="15626" max="15626" width="3.85546875" style="8" customWidth="1"/>
    <col min="15627" max="15627" width="45.7109375" style="8" customWidth="1"/>
    <col min="15628" max="15630" width="0" style="8" hidden="1" customWidth="1"/>
    <col min="15631" max="15631" width="35.42578125" style="8" customWidth="1"/>
    <col min="15632" max="15632" width="25.85546875" style="8" customWidth="1"/>
    <col min="15633" max="15633" width="28.85546875" style="8" customWidth="1"/>
    <col min="15634" max="15634" width="30.42578125" style="8" customWidth="1"/>
    <col min="15635" max="15635" width="23.5703125" style="8" customWidth="1"/>
    <col min="15636" max="15636" width="24.42578125" style="8" customWidth="1"/>
    <col min="15637" max="15637" width="23" style="8" customWidth="1"/>
    <col min="15638" max="15638" width="26.85546875" style="8" customWidth="1"/>
    <col min="15639" max="15639" width="29" style="8" customWidth="1"/>
    <col min="15640" max="15640" width="34.140625" style="8" customWidth="1"/>
    <col min="15641" max="15641" width="29" style="8" customWidth="1"/>
    <col min="15642" max="15642" width="25" style="8" customWidth="1"/>
    <col min="15643" max="15643" width="36.28515625" style="8" customWidth="1"/>
    <col min="15644" max="15644" width="36.140625" style="8" customWidth="1"/>
    <col min="15645" max="15645" width="31.5703125" style="8" customWidth="1"/>
    <col min="15646" max="15646" width="0" style="8" hidden="1" customWidth="1"/>
    <col min="15647" max="15647" width="35.28515625" style="8" customWidth="1"/>
    <col min="15648" max="15648" width="31" style="8" customWidth="1"/>
    <col min="15649" max="15649" width="34.7109375" style="8" customWidth="1"/>
    <col min="15650" max="15650" width="31.42578125" style="8" customWidth="1"/>
    <col min="15651" max="15651" width="22.5703125" style="8" customWidth="1"/>
    <col min="15652" max="15655" width="0" style="8" hidden="1" customWidth="1"/>
    <col min="15656" max="15656" width="3" style="8" customWidth="1"/>
    <col min="15657" max="15657" width="26.85546875" style="8" customWidth="1"/>
    <col min="15658" max="15658" width="29.85546875" style="8" customWidth="1"/>
    <col min="15659" max="15659" width="32.7109375" style="8" customWidth="1"/>
    <col min="15660" max="15660" width="34.85546875" style="8" customWidth="1"/>
    <col min="15661" max="15661" width="30.42578125" style="8" customWidth="1"/>
    <col min="15662" max="15662" width="13.85546875" style="8" customWidth="1"/>
    <col min="15663" max="15663" width="39.42578125" style="8" customWidth="1"/>
    <col min="15664" max="15664" width="23.5703125" style="8" customWidth="1"/>
    <col min="15665" max="15873" width="11.42578125" style="8"/>
    <col min="15874" max="15874" width="3.85546875" style="8" customWidth="1"/>
    <col min="15875" max="15875" width="8.5703125" style="8" customWidth="1"/>
    <col min="15876" max="15876" width="8.140625" style="8" customWidth="1"/>
    <col min="15877" max="15880" width="3.85546875" style="8" customWidth="1"/>
    <col min="15881" max="15881" width="12.42578125" style="8" customWidth="1"/>
    <col min="15882" max="15882" width="3.85546875" style="8" customWidth="1"/>
    <col min="15883" max="15883" width="45.7109375" style="8" customWidth="1"/>
    <col min="15884" max="15886" width="0" style="8" hidden="1" customWidth="1"/>
    <col min="15887" max="15887" width="35.42578125" style="8" customWidth="1"/>
    <col min="15888" max="15888" width="25.85546875" style="8" customWidth="1"/>
    <col min="15889" max="15889" width="28.85546875" style="8" customWidth="1"/>
    <col min="15890" max="15890" width="30.42578125" style="8" customWidth="1"/>
    <col min="15891" max="15891" width="23.5703125" style="8" customWidth="1"/>
    <col min="15892" max="15892" width="24.42578125" style="8" customWidth="1"/>
    <col min="15893" max="15893" width="23" style="8" customWidth="1"/>
    <col min="15894" max="15894" width="26.85546875" style="8" customWidth="1"/>
    <col min="15895" max="15895" width="29" style="8" customWidth="1"/>
    <col min="15896" max="15896" width="34.140625" style="8" customWidth="1"/>
    <col min="15897" max="15897" width="29" style="8" customWidth="1"/>
    <col min="15898" max="15898" width="25" style="8" customWidth="1"/>
    <col min="15899" max="15899" width="36.28515625" style="8" customWidth="1"/>
    <col min="15900" max="15900" width="36.140625" style="8" customWidth="1"/>
    <col min="15901" max="15901" width="31.5703125" style="8" customWidth="1"/>
    <col min="15902" max="15902" width="0" style="8" hidden="1" customWidth="1"/>
    <col min="15903" max="15903" width="35.28515625" style="8" customWidth="1"/>
    <col min="15904" max="15904" width="31" style="8" customWidth="1"/>
    <col min="15905" max="15905" width="34.7109375" style="8" customWidth="1"/>
    <col min="15906" max="15906" width="31.42578125" style="8" customWidth="1"/>
    <col min="15907" max="15907" width="22.5703125" style="8" customWidth="1"/>
    <col min="15908" max="15911" width="0" style="8" hidden="1" customWidth="1"/>
    <col min="15912" max="15912" width="3" style="8" customWidth="1"/>
    <col min="15913" max="15913" width="26.85546875" style="8" customWidth="1"/>
    <col min="15914" max="15914" width="29.85546875" style="8" customWidth="1"/>
    <col min="15915" max="15915" width="32.7109375" style="8" customWidth="1"/>
    <col min="15916" max="15916" width="34.85546875" style="8" customWidth="1"/>
    <col min="15917" max="15917" width="30.42578125" style="8" customWidth="1"/>
    <col min="15918" max="15918" width="13.85546875" style="8" customWidth="1"/>
    <col min="15919" max="15919" width="39.42578125" style="8" customWidth="1"/>
    <col min="15920" max="15920" width="23.5703125" style="8" customWidth="1"/>
    <col min="15921" max="16129" width="11.42578125" style="8"/>
    <col min="16130" max="16130" width="3.85546875" style="8" customWidth="1"/>
    <col min="16131" max="16131" width="8.5703125" style="8" customWidth="1"/>
    <col min="16132" max="16132" width="8.140625" style="8" customWidth="1"/>
    <col min="16133" max="16136" width="3.85546875" style="8" customWidth="1"/>
    <col min="16137" max="16137" width="12.42578125" style="8" customWidth="1"/>
    <col min="16138" max="16138" width="3.85546875" style="8" customWidth="1"/>
    <col min="16139" max="16139" width="45.7109375" style="8" customWidth="1"/>
    <col min="16140" max="16142" width="0" style="8" hidden="1" customWidth="1"/>
    <col min="16143" max="16143" width="35.42578125" style="8" customWidth="1"/>
    <col min="16144" max="16144" width="25.85546875" style="8" customWidth="1"/>
    <col min="16145" max="16145" width="28.85546875" style="8" customWidth="1"/>
    <col min="16146" max="16146" width="30.42578125" style="8" customWidth="1"/>
    <col min="16147" max="16147" width="23.5703125" style="8" customWidth="1"/>
    <col min="16148" max="16148" width="24.42578125" style="8" customWidth="1"/>
    <col min="16149" max="16149" width="23" style="8" customWidth="1"/>
    <col min="16150" max="16150" width="26.85546875" style="8" customWidth="1"/>
    <col min="16151" max="16151" width="29" style="8" customWidth="1"/>
    <col min="16152" max="16152" width="34.140625" style="8" customWidth="1"/>
    <col min="16153" max="16153" width="29" style="8" customWidth="1"/>
    <col min="16154" max="16154" width="25" style="8" customWidth="1"/>
    <col min="16155" max="16155" width="36.28515625" style="8" customWidth="1"/>
    <col min="16156" max="16156" width="36.140625" style="8" customWidth="1"/>
    <col min="16157" max="16157" width="31.5703125" style="8" customWidth="1"/>
    <col min="16158" max="16158" width="0" style="8" hidden="1" customWidth="1"/>
    <col min="16159" max="16159" width="35.28515625" style="8" customWidth="1"/>
    <col min="16160" max="16160" width="31" style="8" customWidth="1"/>
    <col min="16161" max="16161" width="34.7109375" style="8" customWidth="1"/>
    <col min="16162" max="16162" width="31.42578125" style="8" customWidth="1"/>
    <col min="16163" max="16163" width="22.5703125" style="8" customWidth="1"/>
    <col min="16164" max="16167" width="0" style="8" hidden="1" customWidth="1"/>
    <col min="16168" max="16168" width="3" style="8" customWidth="1"/>
    <col min="16169" max="16169" width="26.85546875" style="8" customWidth="1"/>
    <col min="16170" max="16170" width="29.85546875" style="8" customWidth="1"/>
    <col min="16171" max="16171" width="32.7109375" style="8" customWidth="1"/>
    <col min="16172" max="16172" width="34.85546875" style="8" customWidth="1"/>
    <col min="16173" max="16173" width="30.42578125" style="8" customWidth="1"/>
    <col min="16174" max="16174" width="13.85546875" style="8" customWidth="1"/>
    <col min="16175" max="16175" width="39.42578125" style="8" customWidth="1"/>
    <col min="16176" max="16176" width="23.5703125" style="8" customWidth="1"/>
    <col min="16177" max="16384" width="11.42578125" style="8"/>
  </cols>
  <sheetData>
    <row r="1" spans="1:48" ht="18" customHeight="1" x14ac:dyDescent="0.35">
      <c r="A1" s="696" t="s">
        <v>85</v>
      </c>
      <c r="B1" s="696"/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6"/>
      <c r="P1" s="696"/>
      <c r="Q1" s="696"/>
      <c r="R1" s="696"/>
      <c r="S1" s="696"/>
      <c r="T1" s="696"/>
      <c r="U1" s="696"/>
      <c r="V1" s="696"/>
      <c r="W1" s="696"/>
      <c r="X1" s="696"/>
      <c r="Y1" s="696"/>
      <c r="Z1" s="696"/>
      <c r="AA1" s="696"/>
      <c r="AB1" s="696"/>
      <c r="AC1" s="430"/>
      <c r="AD1" s="430"/>
      <c r="AF1" s="55"/>
    </row>
    <row r="2" spans="1:48" ht="25.5" customHeight="1" x14ac:dyDescent="0.55000000000000004">
      <c r="A2" s="697" t="s">
        <v>246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697"/>
      <c r="Y2" s="697"/>
      <c r="Z2" s="697"/>
      <c r="AA2" s="697"/>
      <c r="AB2" s="697"/>
      <c r="AC2" s="430"/>
      <c r="AD2" s="430"/>
      <c r="AE2" s="55"/>
      <c r="AF2" s="55"/>
      <c r="AG2" s="55"/>
      <c r="AH2" s="63"/>
      <c r="AR2" s="60">
        <f>SUM(AR4-AQ4)</f>
        <v>0</v>
      </c>
    </row>
    <row r="3" spans="1:48" ht="36.75" customHeight="1" x14ac:dyDescent="0.6">
      <c r="A3" s="18"/>
      <c r="B3" s="698">
        <v>2540000</v>
      </c>
      <c r="C3" s="698"/>
      <c r="D3" s="698"/>
      <c r="E3" s="698"/>
      <c r="F3" s="698"/>
      <c r="G3" s="698"/>
      <c r="H3" s="698"/>
      <c r="I3" s="698"/>
      <c r="J3" s="38">
        <f>SUM(O98)</f>
        <v>2540000000</v>
      </c>
      <c r="K3" s="18"/>
      <c r="L3" s="18"/>
      <c r="M3" s="18"/>
      <c r="N3" s="18"/>
      <c r="O3" s="64"/>
      <c r="P3" s="65"/>
      <c r="Q3" s="18"/>
      <c r="R3" s="18"/>
      <c r="S3" s="18"/>
      <c r="T3" s="18"/>
      <c r="U3" s="18"/>
      <c r="V3" s="18"/>
      <c r="W3" s="18"/>
      <c r="X3" s="18"/>
      <c r="Y3" s="66"/>
      <c r="Z3" s="18"/>
      <c r="AA3" s="18"/>
      <c r="AB3" s="18"/>
      <c r="AC3" s="67"/>
      <c r="AD3" s="67"/>
      <c r="AG3" s="8" t="s">
        <v>124</v>
      </c>
      <c r="AN3" s="68"/>
    </row>
    <row r="4" spans="1:48" ht="27.75" customHeight="1" x14ac:dyDescent="0.4">
      <c r="A4" s="19" t="s">
        <v>65</v>
      </c>
      <c r="B4" s="36" t="s">
        <v>65</v>
      </c>
      <c r="C4" s="36" t="s">
        <v>65</v>
      </c>
      <c r="D4" s="36" t="s">
        <v>65</v>
      </c>
      <c r="E4" s="36" t="s">
        <v>65</v>
      </c>
      <c r="F4" s="36" t="s">
        <v>65</v>
      </c>
      <c r="G4" s="36" t="s">
        <v>65</v>
      </c>
      <c r="H4" s="36" t="s">
        <v>65</v>
      </c>
      <c r="I4" s="36" t="s">
        <v>65</v>
      </c>
      <c r="J4" s="418">
        <f>SUM(O12-O98)</f>
        <v>0</v>
      </c>
      <c r="K4" s="699" t="s">
        <v>125</v>
      </c>
      <c r="L4" s="699" t="s">
        <v>126</v>
      </c>
      <c r="M4" s="699" t="s">
        <v>127</v>
      </c>
      <c r="N4" s="463"/>
      <c r="O4" s="417"/>
      <c r="P4" s="69" t="s">
        <v>65</v>
      </c>
      <c r="Q4" s="69" t="s">
        <v>65</v>
      </c>
      <c r="R4" s="70" t="s">
        <v>247</v>
      </c>
      <c r="S4" s="71"/>
      <c r="T4" s="71"/>
      <c r="U4" s="71"/>
      <c r="V4" s="71"/>
      <c r="W4" s="70"/>
      <c r="X4" s="70"/>
      <c r="Y4" s="72"/>
      <c r="Z4" s="73"/>
      <c r="AA4" s="74"/>
      <c r="AB4" s="701" t="s">
        <v>128</v>
      </c>
      <c r="AC4" s="702"/>
      <c r="AD4" s="702"/>
      <c r="AE4" s="702"/>
      <c r="AF4" s="702"/>
      <c r="AG4" s="75"/>
      <c r="AH4" s="76"/>
      <c r="AI4" s="77"/>
      <c r="AJ4" s="78"/>
      <c r="AK4" s="79"/>
      <c r="AL4" s="78"/>
      <c r="AM4" s="693" t="s">
        <v>129</v>
      </c>
      <c r="AP4" s="55" t="e">
        <f>#REF!+#REF!</f>
        <v>#REF!</v>
      </c>
      <c r="AQ4" s="80">
        <f>SUM(AQ7:AQ103)</f>
        <v>0</v>
      </c>
      <c r="AR4" s="80">
        <f>SUM(AR7:AR103)</f>
        <v>0</v>
      </c>
      <c r="AS4" s="81">
        <f>SUM(AR4-AQ4)</f>
        <v>0</v>
      </c>
      <c r="AT4" s="82"/>
      <c r="AU4" s="82" t="s">
        <v>130</v>
      </c>
    </row>
    <row r="5" spans="1:48" ht="102.75" customHeight="1" x14ac:dyDescent="0.35">
      <c r="A5" s="20" t="s">
        <v>84</v>
      </c>
      <c r="B5" s="429" t="s">
        <v>83</v>
      </c>
      <c r="C5" s="429" t="s">
        <v>82</v>
      </c>
      <c r="D5" s="429" t="s">
        <v>81</v>
      </c>
      <c r="E5" s="429" t="s">
        <v>80</v>
      </c>
      <c r="F5" s="429" t="s">
        <v>79</v>
      </c>
      <c r="G5" s="429" t="s">
        <v>78</v>
      </c>
      <c r="H5" s="429" t="s">
        <v>77</v>
      </c>
      <c r="I5" s="429" t="s">
        <v>76</v>
      </c>
      <c r="J5" s="37" t="s">
        <v>75</v>
      </c>
      <c r="K5" s="700"/>
      <c r="L5" s="700"/>
      <c r="M5" s="700"/>
      <c r="N5" s="466" t="s">
        <v>340</v>
      </c>
      <c r="O5" s="37" t="s">
        <v>131</v>
      </c>
      <c r="P5" s="37" t="s">
        <v>132</v>
      </c>
      <c r="Q5" s="83" t="s">
        <v>133</v>
      </c>
      <c r="R5" s="37" t="s">
        <v>134</v>
      </c>
      <c r="S5" s="28" t="s">
        <v>95</v>
      </c>
      <c r="T5" s="28" t="s">
        <v>102</v>
      </c>
      <c r="U5" s="28" t="s">
        <v>103</v>
      </c>
      <c r="V5" s="28" t="s">
        <v>93</v>
      </c>
      <c r="W5" s="37" t="s">
        <v>135</v>
      </c>
      <c r="X5" s="37" t="s">
        <v>338</v>
      </c>
      <c r="Y5" s="84" t="s">
        <v>136</v>
      </c>
      <c r="Z5" s="85" t="s">
        <v>137</v>
      </c>
      <c r="AA5" s="37" t="s">
        <v>138</v>
      </c>
      <c r="AB5" s="86" t="s">
        <v>139</v>
      </c>
      <c r="AC5" s="87" t="s">
        <v>140</v>
      </c>
      <c r="AD5" s="87" t="s">
        <v>141</v>
      </c>
      <c r="AE5" s="88" t="s">
        <v>142</v>
      </c>
      <c r="AF5" s="88" t="s">
        <v>143</v>
      </c>
      <c r="AG5" s="89" t="s">
        <v>144</v>
      </c>
      <c r="AH5" s="90" t="s">
        <v>188</v>
      </c>
      <c r="AI5" s="91" t="s">
        <v>145</v>
      </c>
      <c r="AJ5" s="92" t="s">
        <v>146</v>
      </c>
      <c r="AK5" s="79" t="s">
        <v>147</v>
      </c>
      <c r="AL5" s="93" t="s">
        <v>148</v>
      </c>
      <c r="AM5" s="694"/>
      <c r="AN5" s="94"/>
      <c r="AO5" s="95" t="s">
        <v>149</v>
      </c>
      <c r="AP5" s="95" t="s">
        <v>150</v>
      </c>
      <c r="AQ5" s="695" t="s">
        <v>151</v>
      </c>
      <c r="AR5" s="695"/>
    </row>
    <row r="6" spans="1:48" s="274" customFormat="1" ht="19.5" customHeight="1" x14ac:dyDescent="0.55000000000000004">
      <c r="A6" s="481"/>
      <c r="B6" s="482"/>
      <c r="C6" s="482"/>
      <c r="D6" s="482"/>
      <c r="E6" s="482"/>
      <c r="F6" s="483"/>
      <c r="G6" s="483"/>
      <c r="H6" s="483"/>
      <c r="I6" s="483"/>
      <c r="J6" s="484"/>
      <c r="K6" s="483"/>
      <c r="L6" s="483"/>
      <c r="M6" s="483"/>
      <c r="N6" s="485"/>
      <c r="O6" s="484"/>
      <c r="P6" s="484"/>
      <c r="Q6" s="486"/>
      <c r="R6" s="484"/>
      <c r="S6" s="487"/>
      <c r="T6" s="487"/>
      <c r="U6" s="487"/>
      <c r="V6" s="487"/>
      <c r="W6" s="484"/>
      <c r="X6" s="484"/>
      <c r="Y6" s="488"/>
      <c r="Z6" s="489"/>
      <c r="AA6" s="484"/>
      <c r="AB6" s="490"/>
      <c r="AC6" s="491"/>
      <c r="AD6" s="491"/>
      <c r="AE6" s="492"/>
      <c r="AF6" s="492"/>
      <c r="AG6" s="492"/>
      <c r="AH6" s="493"/>
      <c r="AI6" s="494"/>
      <c r="AJ6" s="495"/>
      <c r="AK6" s="496"/>
      <c r="AL6" s="497"/>
      <c r="AM6" s="498"/>
      <c r="AN6" s="480"/>
      <c r="AO6" s="499"/>
      <c r="AP6" s="499"/>
      <c r="AQ6" s="500"/>
      <c r="AR6" s="501"/>
      <c r="AS6" s="113"/>
      <c r="AV6" s="114"/>
    </row>
    <row r="7" spans="1:48" s="510" customFormat="1" ht="37.5" customHeight="1" x14ac:dyDescent="0.55000000000000004">
      <c r="A7" s="533" t="s">
        <v>73</v>
      </c>
      <c r="B7" s="534" t="s">
        <v>248</v>
      </c>
      <c r="C7" s="534" t="s">
        <v>249</v>
      </c>
      <c r="D7" s="534"/>
      <c r="E7" s="534"/>
      <c r="F7" s="130"/>
      <c r="G7" s="130"/>
      <c r="H7" s="130"/>
      <c r="I7" s="130"/>
      <c r="J7" s="115" t="s">
        <v>253</v>
      </c>
      <c r="K7" s="505"/>
      <c r="L7" s="505">
        <v>21561938</v>
      </c>
      <c r="M7" s="505"/>
      <c r="N7" s="519">
        <f>SUM(N8)</f>
        <v>39000000</v>
      </c>
      <c r="O7" s="519">
        <v>39000000</v>
      </c>
      <c r="P7" s="116"/>
      <c r="Q7" s="116"/>
      <c r="R7" s="116">
        <f>SUM(O7+P7-Q7)</f>
        <v>39000000</v>
      </c>
      <c r="S7" s="116"/>
      <c r="T7" s="506"/>
      <c r="U7" s="116"/>
      <c r="V7" s="116"/>
      <c r="W7" s="116"/>
      <c r="X7" s="116"/>
      <c r="Y7" s="123"/>
      <c r="Z7" s="122"/>
      <c r="AA7" s="117">
        <f>SUM(R7-S7-U7-W7-X7-Y7-Z7)</f>
        <v>39000000</v>
      </c>
      <c r="AB7" s="132"/>
      <c r="AC7" s="132"/>
      <c r="AD7" s="117"/>
      <c r="AE7" s="122">
        <f>SUM(AA7-AC7)</f>
        <v>39000000</v>
      </c>
      <c r="AF7" s="122"/>
      <c r="AG7" s="535">
        <f>SUM(AE7-AF7)</f>
        <v>39000000</v>
      </c>
      <c r="AH7" s="123">
        <f>SUM(S7+U7+W7+Z7+X7+AC7)</f>
        <v>0</v>
      </c>
      <c r="AI7" s="133" t="s">
        <v>32</v>
      </c>
      <c r="AJ7" s="123"/>
      <c r="AK7" s="513"/>
      <c r="AL7" s="514" t="e">
        <f>SUM(AE7-AF7-#REF!-#REF!)</f>
        <v>#REF!</v>
      </c>
      <c r="AM7" s="515" t="e">
        <f>SUM(AH7-AO7)/(AH7)</f>
        <v>#DIV/0!</v>
      </c>
      <c r="AN7" s="507"/>
      <c r="AO7" s="536"/>
      <c r="AP7" s="537"/>
      <c r="AQ7" s="538"/>
      <c r="AR7" s="508"/>
      <c r="AS7" s="509"/>
      <c r="AV7" s="511"/>
    </row>
    <row r="8" spans="1:48" s="22" customFormat="1" ht="37.5" customHeight="1" x14ac:dyDescent="0.55000000000000004">
      <c r="A8" s="125"/>
      <c r="B8" s="645" t="s">
        <v>248</v>
      </c>
      <c r="C8" s="645" t="s">
        <v>249</v>
      </c>
      <c r="D8" s="645" t="s">
        <v>250</v>
      </c>
      <c r="E8" s="645"/>
      <c r="F8" s="646"/>
      <c r="G8" s="646"/>
      <c r="H8" s="646"/>
      <c r="I8" s="646"/>
      <c r="J8" s="502" t="s">
        <v>350</v>
      </c>
      <c r="K8" s="460"/>
      <c r="L8" s="460"/>
      <c r="M8" s="460"/>
      <c r="N8" s="478">
        <f>SUM(N9+N10)</f>
        <v>39000000</v>
      </c>
      <c r="O8" s="462"/>
      <c r="P8" s="33"/>
      <c r="Q8" s="33"/>
      <c r="R8" s="127"/>
      <c r="S8" s="33"/>
      <c r="T8" s="96"/>
      <c r="U8" s="33"/>
      <c r="V8" s="33"/>
      <c r="W8" s="33"/>
      <c r="X8" s="33"/>
      <c r="Y8" s="97"/>
      <c r="Z8" s="98"/>
      <c r="AA8" s="99"/>
      <c r="AB8" s="128"/>
      <c r="AC8" s="128"/>
      <c r="AD8" s="99"/>
      <c r="AE8" s="98"/>
      <c r="AF8" s="98"/>
      <c r="AG8" s="100"/>
      <c r="AH8" s="414"/>
      <c r="AI8" s="101"/>
      <c r="AJ8" s="102"/>
      <c r="AK8" s="103"/>
      <c r="AL8" s="104"/>
      <c r="AM8" s="105"/>
      <c r="AN8" s="106"/>
      <c r="AO8" s="111"/>
      <c r="AP8" s="413"/>
      <c r="AQ8" s="35"/>
      <c r="AR8" s="108"/>
      <c r="AS8" s="61"/>
      <c r="AV8" s="62"/>
    </row>
    <row r="9" spans="1:48" s="22" customFormat="1" ht="35.25" customHeight="1" x14ac:dyDescent="0.55000000000000004">
      <c r="A9" s="125" t="s">
        <v>73</v>
      </c>
      <c r="B9" s="645" t="s">
        <v>248</v>
      </c>
      <c r="C9" s="645" t="s">
        <v>249</v>
      </c>
      <c r="D9" s="645" t="s">
        <v>250</v>
      </c>
      <c r="E9" s="645" t="s">
        <v>251</v>
      </c>
      <c r="F9" s="646"/>
      <c r="G9" s="646"/>
      <c r="H9" s="646"/>
      <c r="I9" s="646"/>
      <c r="J9" s="503" t="s">
        <v>254</v>
      </c>
      <c r="K9" s="441"/>
      <c r="L9" s="441"/>
      <c r="M9" s="441"/>
      <c r="N9" s="473">
        <f>SUM(O9)</f>
        <v>38000000</v>
      </c>
      <c r="O9" s="33">
        <v>38000000</v>
      </c>
      <c r="P9" s="33"/>
      <c r="Q9" s="33"/>
      <c r="R9" s="127">
        <f>SUM(O9+P9-Q9)</f>
        <v>38000000</v>
      </c>
      <c r="S9" s="33"/>
      <c r="T9" s="96"/>
      <c r="U9" s="33"/>
      <c r="V9" s="33"/>
      <c r="W9" s="33">
        <v>39240000</v>
      </c>
      <c r="X9" s="33"/>
      <c r="Y9" s="97"/>
      <c r="Z9" s="98"/>
      <c r="AA9" s="99">
        <f>SUM(R9-S9-U9-W9-X9-Y9-Z9)</f>
        <v>-1240000</v>
      </c>
      <c r="AB9" s="128"/>
      <c r="AC9" s="128"/>
      <c r="AD9" s="99"/>
      <c r="AE9" s="98">
        <f>SUM(AA9-AC9)</f>
        <v>-1240000</v>
      </c>
      <c r="AF9" s="98"/>
      <c r="AG9" s="100">
        <f>SUM(AE9-AF9)</f>
        <v>-1240000</v>
      </c>
      <c r="AH9" s="414">
        <f>SUM(S9+U9+W9+Z9+X9+AC9)</f>
        <v>39240000</v>
      </c>
      <c r="AI9" s="101" t="s">
        <v>32</v>
      </c>
      <c r="AJ9" s="102"/>
      <c r="AK9" s="103"/>
      <c r="AL9" s="104" t="e">
        <f>SUM(AE9-AF9-#REF!-#REF!)</f>
        <v>#REF!</v>
      </c>
      <c r="AM9" s="105">
        <f>SUM(AH9-AO9)/(AH9)</f>
        <v>1</v>
      </c>
      <c r="AN9" s="110"/>
      <c r="AO9" s="111"/>
      <c r="AP9" s="112"/>
      <c r="AQ9" s="35"/>
      <c r="AR9" s="108"/>
      <c r="AS9" s="61"/>
      <c r="AV9" s="62"/>
    </row>
    <row r="10" spans="1:48" s="22" customFormat="1" ht="50.25" customHeight="1" x14ac:dyDescent="0.55000000000000004">
      <c r="A10" s="125"/>
      <c r="B10" s="645" t="s">
        <v>248</v>
      </c>
      <c r="C10" s="645" t="s">
        <v>249</v>
      </c>
      <c r="D10" s="645" t="s">
        <v>250</v>
      </c>
      <c r="E10" s="645" t="s">
        <v>252</v>
      </c>
      <c r="F10" s="646"/>
      <c r="G10" s="646"/>
      <c r="H10" s="646"/>
      <c r="I10" s="646"/>
      <c r="J10" s="503" t="s">
        <v>255</v>
      </c>
      <c r="K10" s="441"/>
      <c r="L10" s="441"/>
      <c r="M10" s="441"/>
      <c r="N10" s="473">
        <f>SUM(O10)</f>
        <v>1000000</v>
      </c>
      <c r="O10" s="33">
        <v>1000000</v>
      </c>
      <c r="P10" s="33"/>
      <c r="Q10" s="33"/>
      <c r="R10" s="127">
        <f>SUM(O10+P10-Q10)</f>
        <v>1000000</v>
      </c>
      <c r="S10" s="33"/>
      <c r="T10" s="96"/>
      <c r="U10" s="33"/>
      <c r="V10" s="33"/>
      <c r="W10" s="33">
        <v>1000000</v>
      </c>
      <c r="X10" s="33"/>
      <c r="Y10" s="97"/>
      <c r="Z10" s="98"/>
      <c r="AA10" s="99">
        <f>SUM(R10-S10-U10-W10-X10-Y10-Z10)</f>
        <v>0</v>
      </c>
      <c r="AB10" s="128"/>
      <c r="AC10" s="128"/>
      <c r="AD10" s="99"/>
      <c r="AE10" s="98">
        <f>SUM(AA10-AC10)</f>
        <v>0</v>
      </c>
      <c r="AF10" s="98"/>
      <c r="AG10" s="98">
        <f>SUM(AE10-AF10)</f>
        <v>0</v>
      </c>
      <c r="AH10" s="414">
        <f>SUM(S10+U10+W10+Z10+X10+AC10)</f>
        <v>1000000</v>
      </c>
      <c r="AI10" s="101" t="s">
        <v>32</v>
      </c>
      <c r="AJ10" s="102"/>
      <c r="AK10" s="103"/>
      <c r="AL10" s="104" t="e">
        <f>SUM(AE10-AF10-#REF!-#REF!)</f>
        <v>#REF!</v>
      </c>
      <c r="AM10" s="105">
        <f>SUM(AH10-AO10)/(AH10)</f>
        <v>1</v>
      </c>
      <c r="AN10" s="110"/>
      <c r="AO10" s="111"/>
      <c r="AP10" s="112"/>
      <c r="AQ10" s="35"/>
      <c r="AR10" s="129"/>
      <c r="AS10" s="61"/>
      <c r="AV10" s="62"/>
    </row>
    <row r="11" spans="1:48" s="56" customFormat="1" ht="44.25" customHeight="1" x14ac:dyDescent="0.55000000000000004">
      <c r="A11" s="109" t="s">
        <v>73</v>
      </c>
      <c r="B11" s="647">
        <v>2</v>
      </c>
      <c r="C11" s="647">
        <v>0</v>
      </c>
      <c r="D11" s="647">
        <v>3</v>
      </c>
      <c r="E11" s="648"/>
      <c r="F11" s="648"/>
      <c r="G11" s="648"/>
      <c r="H11" s="648"/>
      <c r="I11" s="648"/>
      <c r="J11" s="115" t="s">
        <v>152</v>
      </c>
      <c r="K11" s="121"/>
      <c r="L11" s="121"/>
      <c r="M11" s="121"/>
      <c r="N11" s="121"/>
      <c r="O11" s="116">
        <f>SUM(O9:O10)</f>
        <v>39000000</v>
      </c>
      <c r="P11" s="116">
        <f>SUM(P9:P10)</f>
        <v>0</v>
      </c>
      <c r="Q11" s="116">
        <f>SUM(Q9:Q10)</f>
        <v>0</v>
      </c>
      <c r="R11" s="116">
        <f>SUM(R9:R10)</f>
        <v>39000000</v>
      </c>
      <c r="S11" s="116">
        <f t="shared" ref="S11:AA11" si="0">SUM(S7:S10)</f>
        <v>0</v>
      </c>
      <c r="T11" s="116">
        <f t="shared" si="0"/>
        <v>0</v>
      </c>
      <c r="U11" s="116">
        <f t="shared" si="0"/>
        <v>0</v>
      </c>
      <c r="V11" s="116">
        <f t="shared" si="0"/>
        <v>0</v>
      </c>
      <c r="W11" s="116">
        <f t="shared" si="0"/>
        <v>40240000</v>
      </c>
      <c r="X11" s="116">
        <f t="shared" si="0"/>
        <v>0</v>
      </c>
      <c r="Y11" s="131">
        <f t="shared" si="0"/>
        <v>0</v>
      </c>
      <c r="Z11" s="117">
        <f t="shared" si="0"/>
        <v>0</v>
      </c>
      <c r="AA11" s="117">
        <f t="shared" si="0"/>
        <v>37760000</v>
      </c>
      <c r="AB11" s="132"/>
      <c r="AC11" s="132"/>
      <c r="AD11" s="132">
        <f t="shared" ref="AD11:AD15" si="1">SUM(AB11-AC11)</f>
        <v>0</v>
      </c>
      <c r="AE11" s="122">
        <f>SUM(AE7:AE9)</f>
        <v>37760000</v>
      </c>
      <c r="AF11" s="122"/>
      <c r="AG11" s="122">
        <f>SUM(AG7:AG9)</f>
        <v>37760000</v>
      </c>
      <c r="AH11" s="123"/>
      <c r="AI11" s="133" t="s">
        <v>32</v>
      </c>
      <c r="AJ11" s="134"/>
      <c r="AK11" s="135"/>
      <c r="AL11" s="136" t="e">
        <f>SUM(AE11-AF11-#REF!+#REF!)</f>
        <v>#REF!</v>
      </c>
      <c r="AM11" s="118">
        <f>SUM(R11-(AE11+Y11))/R11</f>
        <v>3.1794871794871796E-2</v>
      </c>
      <c r="AN11" s="124"/>
      <c r="AO11" s="119"/>
      <c r="AP11" s="137"/>
      <c r="AQ11" s="120"/>
      <c r="AR11" s="120"/>
      <c r="AS11" s="113"/>
      <c r="AV11" s="114"/>
    </row>
    <row r="12" spans="1:48" s="22" customFormat="1" ht="26.1" x14ac:dyDescent="0.55000000000000004">
      <c r="A12" s="125" t="s">
        <v>73</v>
      </c>
      <c r="B12" s="649">
        <v>2</v>
      </c>
      <c r="C12" s="649">
        <v>0</v>
      </c>
      <c r="D12" s="649">
        <v>4</v>
      </c>
      <c r="E12" s="646"/>
      <c r="F12" s="646"/>
      <c r="G12" s="646"/>
      <c r="H12" s="646"/>
      <c r="I12" s="646"/>
      <c r="J12" s="138" t="s">
        <v>153</v>
      </c>
      <c r="K12" s="126"/>
      <c r="L12" s="126"/>
      <c r="M12" s="126"/>
      <c r="N12" s="126"/>
      <c r="O12" s="411">
        <v>2540000000</v>
      </c>
      <c r="P12" s="127"/>
      <c r="Q12" s="127"/>
      <c r="R12" s="127"/>
      <c r="S12" s="33"/>
      <c r="T12" s="96"/>
      <c r="U12" s="33"/>
      <c r="V12" s="33"/>
      <c r="W12" s="33"/>
      <c r="X12" s="33"/>
      <c r="Y12" s="97"/>
      <c r="Z12" s="98"/>
      <c r="AA12" s="99"/>
      <c r="AB12" s="99"/>
      <c r="AC12" s="99"/>
      <c r="AD12" s="99">
        <f t="shared" si="1"/>
        <v>0</v>
      </c>
      <c r="AE12" s="98"/>
      <c r="AF12" s="98"/>
      <c r="AG12" s="98"/>
      <c r="AH12" s="409"/>
      <c r="AI12" s="139"/>
      <c r="AJ12" s="140"/>
      <c r="AK12" s="141"/>
      <c r="AL12" s="142" t="e">
        <f>SUM(AE12-AF12-#REF!+#REF!)</f>
        <v>#REF!</v>
      </c>
      <c r="AM12" s="143"/>
      <c r="AN12" s="144"/>
      <c r="AO12" s="145"/>
      <c r="AP12" s="146"/>
      <c r="AQ12" s="35"/>
      <c r="AR12" s="35"/>
      <c r="AS12" s="61"/>
      <c r="AV12" s="62"/>
    </row>
    <row r="13" spans="1:48" ht="8.25" customHeight="1" x14ac:dyDescent="0.55000000000000004">
      <c r="A13" s="147"/>
      <c r="B13" s="148"/>
      <c r="C13" s="148"/>
      <c r="D13" s="148"/>
      <c r="E13" s="148"/>
      <c r="F13" s="148"/>
      <c r="G13" s="148"/>
      <c r="H13" s="148"/>
      <c r="I13" s="148"/>
      <c r="J13" s="149"/>
      <c r="K13" s="150"/>
      <c r="L13" s="150"/>
      <c r="M13" s="151"/>
      <c r="N13" s="464"/>
      <c r="O13" s="152"/>
      <c r="P13" s="152"/>
      <c r="Q13" s="152"/>
      <c r="R13" s="153"/>
      <c r="S13" s="153"/>
      <c r="T13" s="153"/>
      <c r="U13" s="153"/>
      <c r="V13" s="153"/>
      <c r="W13" s="153"/>
      <c r="X13" s="153"/>
      <c r="Y13" s="154"/>
      <c r="Z13" s="155"/>
      <c r="AA13" s="155"/>
      <c r="AB13" s="155"/>
      <c r="AC13" s="155"/>
      <c r="AD13" s="155"/>
      <c r="AE13" s="155"/>
      <c r="AF13" s="155"/>
      <c r="AG13" s="155"/>
      <c r="AH13" s="156"/>
      <c r="AI13" s="157"/>
      <c r="AJ13" s="158"/>
      <c r="AK13" s="158"/>
      <c r="AL13" s="159"/>
      <c r="AM13" s="157"/>
      <c r="AN13" s="160"/>
      <c r="AO13" s="119"/>
      <c r="AP13" s="161"/>
      <c r="AQ13" s="120"/>
      <c r="AR13" s="120"/>
    </row>
    <row r="14" spans="1:48" ht="8.25" customHeight="1" x14ac:dyDescent="0.55000000000000004">
      <c r="A14" s="147"/>
      <c r="B14" s="162"/>
      <c r="C14" s="162"/>
      <c r="D14" s="162"/>
      <c r="E14" s="162"/>
      <c r="F14" s="162"/>
      <c r="G14" s="162"/>
      <c r="H14" s="162"/>
      <c r="I14" s="162"/>
      <c r="J14" s="163"/>
      <c r="K14" s="164"/>
      <c r="L14" s="164"/>
      <c r="M14" s="165"/>
      <c r="N14" s="465"/>
      <c r="O14" s="166"/>
      <c r="P14" s="166"/>
      <c r="Q14" s="166"/>
      <c r="R14" s="167"/>
      <c r="S14" s="167"/>
      <c r="T14" s="167"/>
      <c r="U14" s="167"/>
      <c r="V14" s="167"/>
      <c r="W14" s="167"/>
      <c r="X14" s="167"/>
      <c r="Y14" s="168"/>
      <c r="Z14" s="169"/>
      <c r="AA14" s="169"/>
      <c r="AB14" s="169"/>
      <c r="AC14" s="169"/>
      <c r="AD14" s="169"/>
      <c r="AE14" s="169"/>
      <c r="AF14" s="169"/>
      <c r="AG14" s="169"/>
      <c r="AH14" s="156"/>
      <c r="AI14" s="170"/>
      <c r="AJ14" s="167"/>
      <c r="AK14" s="167"/>
      <c r="AL14" s="171"/>
      <c r="AM14" s="170"/>
      <c r="AN14" s="160"/>
      <c r="AO14" s="119"/>
      <c r="AP14" s="161"/>
      <c r="AQ14" s="120"/>
      <c r="AR14" s="120"/>
    </row>
    <row r="15" spans="1:48" s="531" customFormat="1" ht="99" customHeight="1" x14ac:dyDescent="0.7">
      <c r="A15" s="516" t="s">
        <v>73</v>
      </c>
      <c r="B15" s="517" t="s">
        <v>250</v>
      </c>
      <c r="C15" s="517"/>
      <c r="D15" s="517"/>
      <c r="E15" s="517"/>
      <c r="F15" s="517"/>
      <c r="G15" s="517"/>
      <c r="H15" s="517"/>
      <c r="I15" s="517"/>
      <c r="J15" s="512" t="s">
        <v>256</v>
      </c>
      <c r="K15" s="518" t="s">
        <v>256</v>
      </c>
      <c r="L15" s="519">
        <v>100121585</v>
      </c>
      <c r="M15" s="519">
        <v>22000000</v>
      </c>
      <c r="N15" s="519">
        <f>SUM(N16+N42)</f>
        <v>2540000000</v>
      </c>
      <c r="O15" s="519">
        <f>SUM(O16+O42)</f>
        <v>2540000000</v>
      </c>
      <c r="P15" s="519"/>
      <c r="Q15" s="519"/>
      <c r="R15" s="519"/>
      <c r="S15" s="519"/>
      <c r="T15" s="520"/>
      <c r="U15" s="519"/>
      <c r="V15" s="519"/>
      <c r="W15" s="519"/>
      <c r="X15" s="519"/>
      <c r="Y15" s="521">
        <f>SUM(V15)</f>
        <v>0</v>
      </c>
      <c r="Z15" s="521"/>
      <c r="AA15" s="519">
        <f>SUM(R15-S15-U15-W15-X15-Y15-Z15)</f>
        <v>0</v>
      </c>
      <c r="AB15" s="521"/>
      <c r="AC15" s="519"/>
      <c r="AD15" s="519">
        <f t="shared" si="1"/>
        <v>0</v>
      </c>
      <c r="AE15" s="521">
        <f t="shared" ref="AE15" si="2">SUM(AA15-AC15)</f>
        <v>0</v>
      </c>
      <c r="AF15" s="521"/>
      <c r="AG15" s="521">
        <f>SUM(AE15-AF15)</f>
        <v>0</v>
      </c>
      <c r="AH15" s="521">
        <f>SUM(S15+U15+W15+Z15+X15+AC15)</f>
        <v>0</v>
      </c>
      <c r="AI15" s="522"/>
      <c r="AJ15" s="521"/>
      <c r="AK15" s="523"/>
      <c r="AL15" s="524" t="e">
        <f>SUM(AE15-AF15-#REF!-#REF!)</f>
        <v>#REF!</v>
      </c>
      <c r="AM15" s="525" t="e">
        <f t="shared" ref="AM15:AM41" si="3">SUM(R15-(AE15+Y15))/R15</f>
        <v>#DIV/0!</v>
      </c>
      <c r="AN15" s="526"/>
      <c r="AO15" s="527"/>
      <c r="AP15" s="528"/>
      <c r="AQ15" s="529"/>
      <c r="AR15" s="530"/>
      <c r="AV15" s="532"/>
    </row>
    <row r="16" spans="1:48" s="23" customFormat="1" ht="30" x14ac:dyDescent="0.35">
      <c r="A16" s="21" t="s">
        <v>73</v>
      </c>
      <c r="B16" s="650" t="s">
        <v>250</v>
      </c>
      <c r="C16" s="650" t="s">
        <v>249</v>
      </c>
      <c r="D16" s="650"/>
      <c r="E16" s="650"/>
      <c r="F16" s="650"/>
      <c r="G16" s="650"/>
      <c r="H16" s="651"/>
      <c r="I16" s="651"/>
      <c r="J16" s="470" t="s">
        <v>257</v>
      </c>
      <c r="K16" s="428"/>
      <c r="L16" s="428">
        <v>223529923</v>
      </c>
      <c r="M16" s="428">
        <v>36257167</v>
      </c>
      <c r="N16" s="479">
        <f>SUM(N17)</f>
        <v>86000000</v>
      </c>
      <c r="O16" s="462">
        <v>86000000</v>
      </c>
      <c r="P16" s="33"/>
      <c r="Q16" s="33"/>
      <c r="R16" s="33">
        <f t="shared" ref="R16:R96" si="4">SUM(O16+P16-Q16)</f>
        <v>86000000</v>
      </c>
      <c r="S16" s="177"/>
      <c r="T16" s="177"/>
      <c r="U16" s="205"/>
      <c r="V16" s="177">
        <f t="shared" ref="V16" si="5">SUM(T16-U16)</f>
        <v>0</v>
      </c>
      <c r="W16" s="39"/>
      <c r="X16" s="39"/>
      <c r="Y16" s="172">
        <f t="shared" ref="Y16" si="6">SUM(V16)</f>
        <v>0</v>
      </c>
      <c r="Z16" s="178"/>
      <c r="AA16" s="39">
        <f t="shared" ref="AA16" si="7">SUM(R16-S16-U16-W16-X16-Y16-Z16)</f>
        <v>86000000</v>
      </c>
      <c r="AB16" s="453"/>
      <c r="AC16" s="454"/>
      <c r="AD16" s="39">
        <f t="shared" ref="AD16" si="8">SUM(AB16-AC16)</f>
        <v>0</v>
      </c>
      <c r="AE16" s="178">
        <f t="shared" ref="AE16" si="9">SUM(AA16-AC16)</f>
        <v>86000000</v>
      </c>
      <c r="AF16" s="178"/>
      <c r="AG16" s="178">
        <f t="shared" ref="AG16" si="10">SUM(AE16-AF16)</f>
        <v>86000000</v>
      </c>
      <c r="AH16" s="415">
        <f t="shared" ref="AH16" si="11">SUM(S16+U16+W16+Z16+X16+AC16)</f>
        <v>0</v>
      </c>
      <c r="AI16" s="179">
        <f t="shared" ref="AI16" si="12">AC16/(AC16+AF16+AG16)</f>
        <v>0</v>
      </c>
      <c r="AJ16" s="180"/>
      <c r="AK16" s="181"/>
      <c r="AL16" s="182" t="e">
        <f>SUM(AE16-AF16-#REF!-#REF!)</f>
        <v>#REF!</v>
      </c>
      <c r="AM16" s="183">
        <f t="shared" ref="AM16" si="13">SUM(R16-(AE16+Y16))/R16</f>
        <v>0</v>
      </c>
      <c r="AN16" s="106"/>
      <c r="AO16" s="173"/>
      <c r="AP16" s="184"/>
      <c r="AQ16" s="46"/>
      <c r="AR16" s="108"/>
      <c r="AS16" s="175"/>
      <c r="AV16" s="176"/>
    </row>
    <row r="17" spans="1:48" s="23" customFormat="1" ht="27.95" x14ac:dyDescent="0.55000000000000004">
      <c r="A17" s="21"/>
      <c r="B17" s="650" t="s">
        <v>250</v>
      </c>
      <c r="C17" s="650" t="s">
        <v>249</v>
      </c>
      <c r="D17" s="650" t="s">
        <v>249</v>
      </c>
      <c r="E17" s="650"/>
      <c r="F17" s="650"/>
      <c r="G17" s="650"/>
      <c r="H17" s="651"/>
      <c r="I17" s="651"/>
      <c r="J17" s="469" t="s">
        <v>276</v>
      </c>
      <c r="K17" s="458"/>
      <c r="L17" s="458"/>
      <c r="M17" s="458"/>
      <c r="N17" s="478">
        <f>SUM(N18:N24)</f>
        <v>86000000</v>
      </c>
      <c r="O17" s="33"/>
      <c r="P17" s="33"/>
      <c r="Q17" s="33"/>
      <c r="R17" s="33">
        <f t="shared" si="4"/>
        <v>0</v>
      </c>
      <c r="S17" s="177"/>
      <c r="T17" s="177"/>
      <c r="U17" s="205"/>
      <c r="V17" s="177">
        <f t="shared" ref="V17:V96" si="14">SUM(T17-U17)</f>
        <v>0</v>
      </c>
      <c r="W17" s="39"/>
      <c r="X17" s="39"/>
      <c r="Y17" s="172">
        <f t="shared" ref="Y17:Y96" si="15">SUM(V17)</f>
        <v>0</v>
      </c>
      <c r="Z17" s="178"/>
      <c r="AA17" s="39">
        <f t="shared" ref="AA17:AA96" si="16">SUM(R17-S17-U17-W17-X17-Y17-Z17)</f>
        <v>0</v>
      </c>
      <c r="AB17" s="453"/>
      <c r="AC17" s="454"/>
      <c r="AD17" s="39">
        <f t="shared" ref="AD17:AD96" si="17">SUM(AB17-AC17)</f>
        <v>0</v>
      </c>
      <c r="AE17" s="178">
        <f t="shared" ref="AE17:AE40" si="18">SUM(AA17-AC17)</f>
        <v>0</v>
      </c>
      <c r="AF17" s="178"/>
      <c r="AG17" s="178">
        <f t="shared" ref="AG17:AG40" si="19">SUM(AE17-AF17)</f>
        <v>0</v>
      </c>
      <c r="AH17" s="415">
        <f t="shared" ref="AH17:AH40" si="20">SUM(S17+U17+W17+Z17+X17+AC17)</f>
        <v>0</v>
      </c>
      <c r="AI17" s="179" t="e">
        <f t="shared" ref="AI17:AI40" si="21">AC17/(AC17+AF17+AG17)</f>
        <v>#DIV/0!</v>
      </c>
      <c r="AJ17" s="180"/>
      <c r="AK17" s="181"/>
      <c r="AL17" s="182" t="e">
        <f>SUM(AE17-AF17-#REF!-#REF!)</f>
        <v>#REF!</v>
      </c>
      <c r="AM17" s="183" t="e">
        <f t="shared" ref="AM17:AM40" si="22">SUM(R17-(AE17+Y17))/R17</f>
        <v>#DIV/0!</v>
      </c>
      <c r="AN17" s="106"/>
      <c r="AO17" s="173"/>
      <c r="AP17" s="184"/>
      <c r="AQ17" s="46"/>
      <c r="AR17" s="108"/>
      <c r="AS17" s="175"/>
      <c r="AV17" s="176"/>
    </row>
    <row r="18" spans="1:48" s="559" customFormat="1" ht="27.95" x14ac:dyDescent="0.55000000000000004">
      <c r="A18" s="540"/>
      <c r="B18" s="652" t="s">
        <v>250</v>
      </c>
      <c r="C18" s="652" t="s">
        <v>249</v>
      </c>
      <c r="D18" s="652" t="s">
        <v>249</v>
      </c>
      <c r="E18" s="652" t="s">
        <v>277</v>
      </c>
      <c r="F18" s="652"/>
      <c r="G18" s="652"/>
      <c r="H18" s="653"/>
      <c r="I18" s="653"/>
      <c r="J18" s="468" t="s">
        <v>278</v>
      </c>
      <c r="K18" s="541"/>
      <c r="L18" s="541"/>
      <c r="M18" s="541"/>
      <c r="N18" s="542">
        <f>SUM(O19:O23)</f>
        <v>53000000</v>
      </c>
      <c r="O18" s="543"/>
      <c r="P18" s="543"/>
      <c r="Q18" s="543"/>
      <c r="R18" s="543">
        <f t="shared" si="4"/>
        <v>0</v>
      </c>
      <c r="S18" s="544"/>
      <c r="T18" s="544"/>
      <c r="U18" s="545"/>
      <c r="V18" s="544">
        <f t="shared" si="14"/>
        <v>0</v>
      </c>
      <c r="W18" s="546"/>
      <c r="X18" s="546"/>
      <c r="Y18" s="547">
        <f t="shared" si="15"/>
        <v>0</v>
      </c>
      <c r="Z18" s="547"/>
      <c r="AA18" s="546">
        <f t="shared" si="16"/>
        <v>0</v>
      </c>
      <c r="AB18" s="546"/>
      <c r="AC18" s="548"/>
      <c r="AD18" s="546">
        <f t="shared" si="17"/>
        <v>0</v>
      </c>
      <c r="AE18" s="547">
        <f t="shared" si="18"/>
        <v>0</v>
      </c>
      <c r="AF18" s="547"/>
      <c r="AG18" s="547">
        <f t="shared" si="19"/>
        <v>0</v>
      </c>
      <c r="AH18" s="547">
        <f t="shared" si="20"/>
        <v>0</v>
      </c>
      <c r="AI18" s="549" t="e">
        <f t="shared" si="21"/>
        <v>#DIV/0!</v>
      </c>
      <c r="AJ18" s="547"/>
      <c r="AK18" s="550"/>
      <c r="AL18" s="551" t="e">
        <f>SUM(AE18-AF18-#REF!-#REF!)</f>
        <v>#REF!</v>
      </c>
      <c r="AM18" s="552" t="e">
        <f t="shared" si="22"/>
        <v>#DIV/0!</v>
      </c>
      <c r="AN18" s="553"/>
      <c r="AO18" s="554"/>
      <c r="AP18" s="555"/>
      <c r="AQ18" s="556"/>
      <c r="AR18" s="557"/>
      <c r="AS18" s="558"/>
      <c r="AV18" s="560"/>
    </row>
    <row r="19" spans="1:48" s="23" customFormat="1" ht="30" x14ac:dyDescent="0.35">
      <c r="A19" s="21"/>
      <c r="B19" s="650" t="s">
        <v>250</v>
      </c>
      <c r="C19" s="650" t="s">
        <v>249</v>
      </c>
      <c r="D19" s="650" t="s">
        <v>249</v>
      </c>
      <c r="E19" s="650" t="s">
        <v>277</v>
      </c>
      <c r="F19" s="650" t="s">
        <v>279</v>
      </c>
      <c r="G19" s="650"/>
      <c r="H19" s="651"/>
      <c r="I19" s="651"/>
      <c r="J19" s="32" t="s">
        <v>280</v>
      </c>
      <c r="K19" s="458"/>
      <c r="L19" s="458"/>
      <c r="M19" s="458"/>
      <c r="N19" s="473"/>
      <c r="O19" s="471"/>
      <c r="P19" s="471"/>
      <c r="Q19" s="471"/>
      <c r="R19" s="471">
        <f t="shared" si="4"/>
        <v>0</v>
      </c>
      <c r="S19" s="177"/>
      <c r="T19" s="177"/>
      <c r="U19" s="205"/>
      <c r="V19" s="177">
        <f t="shared" si="14"/>
        <v>0</v>
      </c>
      <c r="W19" s="39"/>
      <c r="X19" s="39"/>
      <c r="Y19" s="172">
        <f t="shared" si="15"/>
        <v>0</v>
      </c>
      <c r="Z19" s="178"/>
      <c r="AA19" s="39">
        <f t="shared" si="16"/>
        <v>0</v>
      </c>
      <c r="AB19" s="453"/>
      <c r="AC19" s="454"/>
      <c r="AD19" s="39">
        <f t="shared" si="17"/>
        <v>0</v>
      </c>
      <c r="AE19" s="178">
        <f t="shared" si="18"/>
        <v>0</v>
      </c>
      <c r="AF19" s="178"/>
      <c r="AG19" s="178">
        <f t="shared" si="19"/>
        <v>0</v>
      </c>
      <c r="AH19" s="415">
        <f t="shared" si="20"/>
        <v>0</v>
      </c>
      <c r="AI19" s="179" t="e">
        <f t="shared" si="21"/>
        <v>#DIV/0!</v>
      </c>
      <c r="AJ19" s="180"/>
      <c r="AK19" s="181"/>
      <c r="AL19" s="182" t="e">
        <f>SUM(AE19-AF19-#REF!-#REF!)</f>
        <v>#REF!</v>
      </c>
      <c r="AM19" s="183" t="e">
        <f t="shared" si="22"/>
        <v>#DIV/0!</v>
      </c>
      <c r="AN19" s="106"/>
      <c r="AO19" s="173"/>
      <c r="AP19" s="184"/>
      <c r="AQ19" s="46"/>
      <c r="AR19" s="108"/>
      <c r="AS19" s="175"/>
      <c r="AV19" s="176"/>
    </row>
    <row r="20" spans="1:48" s="23" customFormat="1" ht="26.1" x14ac:dyDescent="0.55000000000000004">
      <c r="A20" s="21"/>
      <c r="B20" s="650" t="s">
        <v>250</v>
      </c>
      <c r="C20" s="650" t="s">
        <v>249</v>
      </c>
      <c r="D20" s="650" t="s">
        <v>249</v>
      </c>
      <c r="E20" s="650" t="s">
        <v>277</v>
      </c>
      <c r="F20" s="650" t="s">
        <v>279</v>
      </c>
      <c r="G20" s="650" t="s">
        <v>249</v>
      </c>
      <c r="H20" s="651"/>
      <c r="I20" s="651"/>
      <c r="J20" s="32" t="s">
        <v>281</v>
      </c>
      <c r="K20" s="458"/>
      <c r="L20" s="458"/>
      <c r="M20" s="458"/>
      <c r="N20" s="473"/>
      <c r="O20" s="471"/>
      <c r="P20" s="471"/>
      <c r="Q20" s="471"/>
      <c r="R20" s="471">
        <f t="shared" si="4"/>
        <v>0</v>
      </c>
      <c r="S20" s="177"/>
      <c r="T20" s="177"/>
      <c r="U20" s="205"/>
      <c r="V20" s="177">
        <f t="shared" si="14"/>
        <v>0</v>
      </c>
      <c r="W20" s="39"/>
      <c r="X20" s="39"/>
      <c r="Y20" s="172">
        <f t="shared" si="15"/>
        <v>0</v>
      </c>
      <c r="Z20" s="178"/>
      <c r="AA20" s="39">
        <f t="shared" si="16"/>
        <v>0</v>
      </c>
      <c r="AB20" s="453"/>
      <c r="AC20" s="454"/>
      <c r="AD20" s="39">
        <f t="shared" si="17"/>
        <v>0</v>
      </c>
      <c r="AE20" s="178">
        <f t="shared" si="18"/>
        <v>0</v>
      </c>
      <c r="AF20" s="178"/>
      <c r="AG20" s="178">
        <f t="shared" si="19"/>
        <v>0</v>
      </c>
      <c r="AH20" s="415">
        <f t="shared" si="20"/>
        <v>0</v>
      </c>
      <c r="AI20" s="179" t="e">
        <f t="shared" si="21"/>
        <v>#DIV/0!</v>
      </c>
      <c r="AJ20" s="180"/>
      <c r="AK20" s="181"/>
      <c r="AL20" s="182" t="e">
        <f>SUM(AE20-AF20-#REF!-#REF!)</f>
        <v>#REF!</v>
      </c>
      <c r="AM20" s="183" t="e">
        <f t="shared" si="22"/>
        <v>#DIV/0!</v>
      </c>
      <c r="AN20" s="106"/>
      <c r="AO20" s="173"/>
      <c r="AP20" s="184"/>
      <c r="AQ20" s="46"/>
      <c r="AR20" s="108"/>
      <c r="AS20" s="175"/>
      <c r="AV20" s="176"/>
    </row>
    <row r="21" spans="1:48" s="23" customFormat="1" ht="26.1" x14ac:dyDescent="0.55000000000000004">
      <c r="A21" s="21"/>
      <c r="B21" s="650" t="s">
        <v>250</v>
      </c>
      <c r="C21" s="650" t="s">
        <v>249</v>
      </c>
      <c r="D21" s="650" t="s">
        <v>249</v>
      </c>
      <c r="E21" s="650" t="s">
        <v>277</v>
      </c>
      <c r="F21" s="650" t="s">
        <v>279</v>
      </c>
      <c r="G21" s="650" t="s">
        <v>249</v>
      </c>
      <c r="H21" s="651" t="s">
        <v>68</v>
      </c>
      <c r="I21" s="651"/>
      <c r="J21" s="32" t="s">
        <v>282</v>
      </c>
      <c r="K21" s="458"/>
      <c r="L21" s="458"/>
      <c r="M21" s="458"/>
      <c r="N21" s="473"/>
      <c r="O21" s="471">
        <v>44000000</v>
      </c>
      <c r="P21" s="471"/>
      <c r="Q21" s="471"/>
      <c r="R21" s="471">
        <f t="shared" si="4"/>
        <v>44000000</v>
      </c>
      <c r="S21" s="177"/>
      <c r="T21" s="177"/>
      <c r="U21" s="205"/>
      <c r="V21" s="177">
        <f t="shared" si="14"/>
        <v>0</v>
      </c>
      <c r="W21" s="39"/>
      <c r="X21" s="39"/>
      <c r="Y21" s="172">
        <f t="shared" si="15"/>
        <v>0</v>
      </c>
      <c r="Z21" s="178"/>
      <c r="AA21" s="39">
        <f t="shared" si="16"/>
        <v>44000000</v>
      </c>
      <c r="AB21" s="453">
        <v>44000000</v>
      </c>
      <c r="AC21" s="454"/>
      <c r="AD21" s="39">
        <f t="shared" si="17"/>
        <v>44000000</v>
      </c>
      <c r="AE21" s="178">
        <f t="shared" si="18"/>
        <v>44000000</v>
      </c>
      <c r="AF21" s="178">
        <v>44000000</v>
      </c>
      <c r="AG21" s="178">
        <f t="shared" si="19"/>
        <v>0</v>
      </c>
      <c r="AH21" s="415">
        <f t="shared" si="20"/>
        <v>0</v>
      </c>
      <c r="AI21" s="179">
        <f t="shared" si="21"/>
        <v>0</v>
      </c>
      <c r="AJ21" s="180"/>
      <c r="AK21" s="181"/>
      <c r="AL21" s="182" t="e">
        <f>SUM(AE21-AF21-#REF!-#REF!)</f>
        <v>#REF!</v>
      </c>
      <c r="AM21" s="183">
        <f t="shared" si="22"/>
        <v>0</v>
      </c>
      <c r="AN21" s="106"/>
      <c r="AO21" s="173"/>
      <c r="AP21" s="184"/>
      <c r="AQ21" s="46"/>
      <c r="AR21" s="108"/>
      <c r="AS21" s="175"/>
      <c r="AV21" s="176"/>
    </row>
    <row r="22" spans="1:48" s="23" customFormat="1" ht="26.1" x14ac:dyDescent="0.55000000000000004">
      <c r="A22" s="21"/>
      <c r="B22" s="650" t="s">
        <v>250</v>
      </c>
      <c r="C22" s="650" t="s">
        <v>249</v>
      </c>
      <c r="D22" s="650" t="s">
        <v>249</v>
      </c>
      <c r="E22" s="650" t="s">
        <v>277</v>
      </c>
      <c r="F22" s="650" t="s">
        <v>279</v>
      </c>
      <c r="G22" s="650" t="s">
        <v>249</v>
      </c>
      <c r="H22" s="651" t="s">
        <v>74</v>
      </c>
      <c r="I22" s="651"/>
      <c r="J22" s="32" t="s">
        <v>283</v>
      </c>
      <c r="K22" s="458"/>
      <c r="L22" s="458"/>
      <c r="M22" s="458"/>
      <c r="N22" s="473"/>
      <c r="O22" s="471"/>
      <c r="P22" s="471"/>
      <c r="Q22" s="471"/>
      <c r="R22" s="471">
        <f t="shared" si="4"/>
        <v>0</v>
      </c>
      <c r="S22" s="177"/>
      <c r="T22" s="177"/>
      <c r="U22" s="205"/>
      <c r="V22" s="177">
        <f t="shared" si="14"/>
        <v>0</v>
      </c>
      <c r="W22" s="39"/>
      <c r="X22" s="39"/>
      <c r="Y22" s="172">
        <f t="shared" si="15"/>
        <v>0</v>
      </c>
      <c r="Z22" s="178"/>
      <c r="AA22" s="39">
        <f t="shared" si="16"/>
        <v>0</v>
      </c>
      <c r="AB22" s="453"/>
      <c r="AC22" s="454"/>
      <c r="AD22" s="39">
        <f t="shared" si="17"/>
        <v>0</v>
      </c>
      <c r="AE22" s="178">
        <f t="shared" si="18"/>
        <v>0</v>
      </c>
      <c r="AF22" s="178"/>
      <c r="AG22" s="178">
        <f t="shared" si="19"/>
        <v>0</v>
      </c>
      <c r="AH22" s="415">
        <f t="shared" si="20"/>
        <v>0</v>
      </c>
      <c r="AI22" s="179" t="e">
        <f t="shared" si="21"/>
        <v>#DIV/0!</v>
      </c>
      <c r="AJ22" s="180"/>
      <c r="AK22" s="181"/>
      <c r="AL22" s="182" t="e">
        <f>SUM(AE22-AF22-#REF!-#REF!)</f>
        <v>#REF!</v>
      </c>
      <c r="AM22" s="183" t="e">
        <f t="shared" si="22"/>
        <v>#DIV/0!</v>
      </c>
      <c r="AN22" s="106"/>
      <c r="AO22" s="173"/>
      <c r="AP22" s="184"/>
      <c r="AQ22" s="46"/>
      <c r="AR22" s="108"/>
      <c r="AS22" s="175"/>
      <c r="AV22" s="176"/>
    </row>
    <row r="23" spans="1:48" s="23" customFormat="1" ht="26.1" x14ac:dyDescent="0.55000000000000004">
      <c r="A23" s="21"/>
      <c r="B23" s="650" t="s">
        <v>250</v>
      </c>
      <c r="C23" s="650" t="s">
        <v>249</v>
      </c>
      <c r="D23" s="650" t="s">
        <v>249</v>
      </c>
      <c r="E23" s="650" t="s">
        <v>277</v>
      </c>
      <c r="F23" s="650" t="s">
        <v>279</v>
      </c>
      <c r="G23" s="650" t="s">
        <v>249</v>
      </c>
      <c r="H23" s="651" t="s">
        <v>71</v>
      </c>
      <c r="I23" s="651"/>
      <c r="J23" s="32" t="s">
        <v>284</v>
      </c>
      <c r="K23" s="458"/>
      <c r="L23" s="458"/>
      <c r="M23" s="458"/>
      <c r="N23" s="473"/>
      <c r="O23" s="471">
        <v>9000000</v>
      </c>
      <c r="P23" s="471"/>
      <c r="Q23" s="471"/>
      <c r="R23" s="471">
        <f t="shared" si="4"/>
        <v>9000000</v>
      </c>
      <c r="S23" s="177"/>
      <c r="T23" s="177"/>
      <c r="U23" s="205"/>
      <c r="V23" s="177">
        <f t="shared" si="14"/>
        <v>0</v>
      </c>
      <c r="W23" s="39"/>
      <c r="X23" s="39"/>
      <c r="Y23" s="172">
        <f t="shared" si="15"/>
        <v>0</v>
      </c>
      <c r="Z23" s="178"/>
      <c r="AA23" s="39">
        <f t="shared" si="16"/>
        <v>9000000</v>
      </c>
      <c r="AB23" s="453">
        <v>9000000</v>
      </c>
      <c r="AC23" s="454"/>
      <c r="AD23" s="39">
        <f t="shared" si="17"/>
        <v>9000000</v>
      </c>
      <c r="AE23" s="178">
        <f t="shared" si="18"/>
        <v>9000000</v>
      </c>
      <c r="AF23" s="178">
        <v>9000000</v>
      </c>
      <c r="AG23" s="178">
        <f t="shared" si="19"/>
        <v>0</v>
      </c>
      <c r="AH23" s="415">
        <f t="shared" si="20"/>
        <v>0</v>
      </c>
      <c r="AI23" s="179">
        <f t="shared" si="21"/>
        <v>0</v>
      </c>
      <c r="AJ23" s="180"/>
      <c r="AK23" s="181"/>
      <c r="AL23" s="182" t="e">
        <f>SUM(AE23-AF23-#REF!-#REF!)</f>
        <v>#REF!</v>
      </c>
      <c r="AM23" s="183">
        <f t="shared" si="22"/>
        <v>0</v>
      </c>
      <c r="AN23" s="106"/>
      <c r="AO23" s="173"/>
      <c r="AP23" s="184"/>
      <c r="AQ23" s="46"/>
      <c r="AR23" s="108"/>
      <c r="AS23" s="175"/>
      <c r="AV23" s="176"/>
    </row>
    <row r="24" spans="1:48" s="559" customFormat="1" ht="26.1" x14ac:dyDescent="0.55000000000000004">
      <c r="A24" s="540"/>
      <c r="B24" s="652" t="s">
        <v>250</v>
      </c>
      <c r="C24" s="652" t="s">
        <v>249</v>
      </c>
      <c r="D24" s="652" t="s">
        <v>249</v>
      </c>
      <c r="E24" s="652" t="s">
        <v>258</v>
      </c>
      <c r="F24" s="652"/>
      <c r="G24" s="652"/>
      <c r="H24" s="653"/>
      <c r="I24" s="653"/>
      <c r="J24" s="468" t="s">
        <v>289</v>
      </c>
      <c r="K24" s="541"/>
      <c r="L24" s="541"/>
      <c r="M24" s="541"/>
      <c r="N24" s="542">
        <f>SUM(O25:O40)</f>
        <v>33000000</v>
      </c>
      <c r="O24" s="543"/>
      <c r="P24" s="543"/>
      <c r="Q24" s="543"/>
      <c r="R24" s="543">
        <f t="shared" si="4"/>
        <v>0</v>
      </c>
      <c r="S24" s="544"/>
      <c r="T24" s="544"/>
      <c r="U24" s="545"/>
      <c r="V24" s="544">
        <f t="shared" si="14"/>
        <v>0</v>
      </c>
      <c r="W24" s="546"/>
      <c r="X24" s="546"/>
      <c r="Y24" s="547">
        <f t="shared" si="15"/>
        <v>0</v>
      </c>
      <c r="Z24" s="547"/>
      <c r="AA24" s="546">
        <f t="shared" si="16"/>
        <v>0</v>
      </c>
      <c r="AB24" s="546"/>
      <c r="AC24" s="548"/>
      <c r="AD24" s="546">
        <f t="shared" si="17"/>
        <v>0</v>
      </c>
      <c r="AE24" s="547">
        <f t="shared" si="18"/>
        <v>0</v>
      </c>
      <c r="AF24" s="547"/>
      <c r="AG24" s="547">
        <f t="shared" si="19"/>
        <v>0</v>
      </c>
      <c r="AH24" s="547">
        <f t="shared" si="20"/>
        <v>0</v>
      </c>
      <c r="AI24" s="549" t="e">
        <f t="shared" si="21"/>
        <v>#DIV/0!</v>
      </c>
      <c r="AJ24" s="547"/>
      <c r="AK24" s="550"/>
      <c r="AL24" s="551" t="e">
        <f>SUM(AE24-AF24-#REF!-#REF!)</f>
        <v>#REF!</v>
      </c>
      <c r="AM24" s="552" t="e">
        <f t="shared" si="22"/>
        <v>#DIV/0!</v>
      </c>
      <c r="AN24" s="553"/>
      <c r="AO24" s="554"/>
      <c r="AP24" s="555"/>
      <c r="AQ24" s="556"/>
      <c r="AR24" s="557"/>
      <c r="AS24" s="558"/>
      <c r="AV24" s="560"/>
    </row>
    <row r="25" spans="1:48" s="23" customFormat="1" ht="26.1" x14ac:dyDescent="0.55000000000000004">
      <c r="A25" s="21"/>
      <c r="B25" s="650" t="s">
        <v>250</v>
      </c>
      <c r="C25" s="650" t="s">
        <v>249</v>
      </c>
      <c r="D25" s="650" t="s">
        <v>249</v>
      </c>
      <c r="E25" s="650" t="s">
        <v>258</v>
      </c>
      <c r="F25" s="650" t="s">
        <v>277</v>
      </c>
      <c r="G25" s="650"/>
      <c r="H25" s="651"/>
      <c r="I25" s="651"/>
      <c r="J25" s="32" t="s">
        <v>285</v>
      </c>
      <c r="K25" s="458"/>
      <c r="L25" s="458"/>
      <c r="M25" s="458"/>
      <c r="N25" s="473"/>
      <c r="O25" s="471"/>
      <c r="P25" s="471"/>
      <c r="Q25" s="471"/>
      <c r="R25" s="471">
        <f t="shared" si="4"/>
        <v>0</v>
      </c>
      <c r="S25" s="177"/>
      <c r="T25" s="177"/>
      <c r="U25" s="205"/>
      <c r="V25" s="177">
        <f t="shared" si="14"/>
        <v>0</v>
      </c>
      <c r="W25" s="39"/>
      <c r="X25" s="39"/>
      <c r="Y25" s="172">
        <f t="shared" si="15"/>
        <v>0</v>
      </c>
      <c r="Z25" s="178"/>
      <c r="AA25" s="39">
        <f t="shared" si="16"/>
        <v>0</v>
      </c>
      <c r="AB25" s="453"/>
      <c r="AC25" s="454"/>
      <c r="AD25" s="39">
        <f t="shared" si="17"/>
        <v>0</v>
      </c>
      <c r="AE25" s="178">
        <f t="shared" si="18"/>
        <v>0</v>
      </c>
      <c r="AF25" s="178"/>
      <c r="AG25" s="178">
        <f t="shared" si="19"/>
        <v>0</v>
      </c>
      <c r="AH25" s="415">
        <f t="shared" si="20"/>
        <v>0</v>
      </c>
      <c r="AI25" s="179" t="e">
        <f t="shared" si="21"/>
        <v>#DIV/0!</v>
      </c>
      <c r="AJ25" s="180"/>
      <c r="AK25" s="181"/>
      <c r="AL25" s="182" t="e">
        <f>SUM(AE25-AF25-#REF!-#REF!)</f>
        <v>#REF!</v>
      </c>
      <c r="AM25" s="183" t="e">
        <f t="shared" si="22"/>
        <v>#DIV/0!</v>
      </c>
      <c r="AN25" s="106"/>
      <c r="AO25" s="173"/>
      <c r="AP25" s="184"/>
      <c r="AQ25" s="46"/>
      <c r="AR25" s="108"/>
      <c r="AS25" s="175"/>
      <c r="AV25" s="176"/>
    </row>
    <row r="26" spans="1:48" s="23" customFormat="1" ht="26.1" x14ac:dyDescent="0.55000000000000004">
      <c r="A26" s="21"/>
      <c r="B26" s="650" t="s">
        <v>250</v>
      </c>
      <c r="C26" s="650" t="s">
        <v>249</v>
      </c>
      <c r="D26" s="650" t="s">
        <v>249</v>
      </c>
      <c r="E26" s="650" t="s">
        <v>258</v>
      </c>
      <c r="F26" s="650" t="s">
        <v>277</v>
      </c>
      <c r="G26" s="650" t="s">
        <v>268</v>
      </c>
      <c r="H26" s="651"/>
      <c r="I26" s="651"/>
      <c r="J26" s="32" t="s">
        <v>286</v>
      </c>
      <c r="K26" s="458"/>
      <c r="L26" s="458"/>
      <c r="M26" s="458"/>
      <c r="N26" s="473"/>
      <c r="O26" s="471"/>
      <c r="P26" s="471"/>
      <c r="Q26" s="471"/>
      <c r="R26" s="471">
        <f t="shared" si="4"/>
        <v>0</v>
      </c>
      <c r="S26" s="177"/>
      <c r="T26" s="177"/>
      <c r="U26" s="205"/>
      <c r="V26" s="177">
        <f t="shared" si="14"/>
        <v>0</v>
      </c>
      <c r="W26" s="39"/>
      <c r="X26" s="39"/>
      <c r="Y26" s="172">
        <f t="shared" si="15"/>
        <v>0</v>
      </c>
      <c r="Z26" s="178"/>
      <c r="AA26" s="39">
        <f t="shared" si="16"/>
        <v>0</v>
      </c>
      <c r="AB26" s="453"/>
      <c r="AC26" s="454"/>
      <c r="AD26" s="39">
        <f t="shared" si="17"/>
        <v>0</v>
      </c>
      <c r="AE26" s="178">
        <f t="shared" si="18"/>
        <v>0</v>
      </c>
      <c r="AF26" s="178"/>
      <c r="AG26" s="178">
        <f t="shared" si="19"/>
        <v>0</v>
      </c>
      <c r="AH26" s="415">
        <f t="shared" si="20"/>
        <v>0</v>
      </c>
      <c r="AI26" s="179" t="e">
        <f t="shared" si="21"/>
        <v>#DIV/0!</v>
      </c>
      <c r="AJ26" s="180"/>
      <c r="AK26" s="181"/>
      <c r="AL26" s="182" t="e">
        <f>SUM(AE26-AF26-#REF!-#REF!)</f>
        <v>#REF!</v>
      </c>
      <c r="AM26" s="183" t="e">
        <f t="shared" si="22"/>
        <v>#DIV/0!</v>
      </c>
      <c r="AN26" s="106"/>
      <c r="AO26" s="173"/>
      <c r="AP26" s="184"/>
      <c r="AQ26" s="46"/>
      <c r="AR26" s="108"/>
      <c r="AS26" s="175"/>
      <c r="AV26" s="176"/>
    </row>
    <row r="27" spans="1:48" s="23" customFormat="1" ht="27.95" x14ac:dyDescent="0.55000000000000004">
      <c r="A27" s="21"/>
      <c r="B27" s="650" t="s">
        <v>250</v>
      </c>
      <c r="C27" s="650" t="s">
        <v>249</v>
      </c>
      <c r="D27" s="650" t="s">
        <v>249</v>
      </c>
      <c r="E27" s="650" t="s">
        <v>258</v>
      </c>
      <c r="F27" s="650" t="s">
        <v>277</v>
      </c>
      <c r="G27" s="650" t="s">
        <v>270</v>
      </c>
      <c r="H27" s="651"/>
      <c r="I27" s="651"/>
      <c r="J27" s="32" t="s">
        <v>287</v>
      </c>
      <c r="K27" s="458"/>
      <c r="L27" s="458"/>
      <c r="M27" s="458"/>
      <c r="N27" s="473"/>
      <c r="O27" s="471"/>
      <c r="P27" s="471"/>
      <c r="Q27" s="471"/>
      <c r="R27" s="471">
        <f t="shared" si="4"/>
        <v>0</v>
      </c>
      <c r="S27" s="177"/>
      <c r="T27" s="177"/>
      <c r="U27" s="205"/>
      <c r="V27" s="177">
        <f t="shared" si="14"/>
        <v>0</v>
      </c>
      <c r="W27" s="39"/>
      <c r="X27" s="39"/>
      <c r="Y27" s="172">
        <f t="shared" si="15"/>
        <v>0</v>
      </c>
      <c r="Z27" s="178"/>
      <c r="AA27" s="39">
        <f t="shared" si="16"/>
        <v>0</v>
      </c>
      <c r="AB27" s="453"/>
      <c r="AC27" s="454"/>
      <c r="AD27" s="39">
        <f t="shared" si="17"/>
        <v>0</v>
      </c>
      <c r="AE27" s="178">
        <f t="shared" si="18"/>
        <v>0</v>
      </c>
      <c r="AF27" s="178"/>
      <c r="AG27" s="178">
        <f t="shared" si="19"/>
        <v>0</v>
      </c>
      <c r="AH27" s="415">
        <f t="shared" si="20"/>
        <v>0</v>
      </c>
      <c r="AI27" s="179" t="e">
        <f t="shared" si="21"/>
        <v>#DIV/0!</v>
      </c>
      <c r="AJ27" s="180"/>
      <c r="AK27" s="181"/>
      <c r="AL27" s="182" t="e">
        <f>SUM(AE27-AF27-#REF!-#REF!)</f>
        <v>#REF!</v>
      </c>
      <c r="AM27" s="183" t="e">
        <f t="shared" si="22"/>
        <v>#DIV/0!</v>
      </c>
      <c r="AN27" s="106"/>
      <c r="AO27" s="173"/>
      <c r="AP27" s="184"/>
      <c r="AQ27" s="46"/>
      <c r="AR27" s="108"/>
      <c r="AS27" s="175"/>
      <c r="AV27" s="176"/>
    </row>
    <row r="28" spans="1:48" s="23" customFormat="1" ht="26.1" x14ac:dyDescent="0.55000000000000004">
      <c r="A28" s="21"/>
      <c r="B28" s="650" t="s">
        <v>250</v>
      </c>
      <c r="C28" s="650" t="s">
        <v>249</v>
      </c>
      <c r="D28" s="650" t="s">
        <v>249</v>
      </c>
      <c r="E28" s="650" t="s">
        <v>258</v>
      </c>
      <c r="F28" s="650"/>
      <c r="G28" s="650"/>
      <c r="H28" s="651"/>
      <c r="I28" s="651"/>
      <c r="J28" s="32" t="s">
        <v>288</v>
      </c>
      <c r="K28" s="458"/>
      <c r="L28" s="458"/>
      <c r="M28" s="458"/>
      <c r="N28" s="473"/>
      <c r="O28" s="471"/>
      <c r="P28" s="471"/>
      <c r="Q28" s="471"/>
      <c r="R28" s="471">
        <f t="shared" si="4"/>
        <v>0</v>
      </c>
      <c r="S28" s="177"/>
      <c r="T28" s="177"/>
      <c r="U28" s="205"/>
      <c r="V28" s="177">
        <f t="shared" si="14"/>
        <v>0</v>
      </c>
      <c r="W28" s="39"/>
      <c r="X28" s="39"/>
      <c r="Y28" s="172">
        <f t="shared" si="15"/>
        <v>0</v>
      </c>
      <c r="Z28" s="178"/>
      <c r="AA28" s="39">
        <f t="shared" si="16"/>
        <v>0</v>
      </c>
      <c r="AB28" s="453"/>
      <c r="AC28" s="454"/>
      <c r="AD28" s="39">
        <f t="shared" si="17"/>
        <v>0</v>
      </c>
      <c r="AE28" s="178">
        <f t="shared" si="18"/>
        <v>0</v>
      </c>
      <c r="AF28" s="178"/>
      <c r="AG28" s="178">
        <f t="shared" si="19"/>
        <v>0</v>
      </c>
      <c r="AH28" s="415">
        <f t="shared" si="20"/>
        <v>0</v>
      </c>
      <c r="AI28" s="179" t="e">
        <f t="shared" si="21"/>
        <v>#DIV/0!</v>
      </c>
      <c r="AJ28" s="180"/>
      <c r="AK28" s="181"/>
      <c r="AL28" s="182" t="e">
        <f>SUM(AE28-AF28-#REF!-#REF!)</f>
        <v>#REF!</v>
      </c>
      <c r="AM28" s="183" t="e">
        <f t="shared" si="22"/>
        <v>#DIV/0!</v>
      </c>
      <c r="AN28" s="106"/>
      <c r="AO28" s="173"/>
      <c r="AP28" s="184"/>
      <c r="AQ28" s="46"/>
      <c r="AR28" s="108"/>
      <c r="AS28" s="175"/>
      <c r="AV28" s="176"/>
    </row>
    <row r="29" spans="1:48" s="559" customFormat="1" ht="26.1" x14ac:dyDescent="0.55000000000000004">
      <c r="A29" s="540"/>
      <c r="B29" s="652" t="s">
        <v>250</v>
      </c>
      <c r="C29" s="652" t="s">
        <v>249</v>
      </c>
      <c r="D29" s="652" t="s">
        <v>249</v>
      </c>
      <c r="E29" s="652" t="s">
        <v>258</v>
      </c>
      <c r="F29" s="652"/>
      <c r="G29" s="652"/>
      <c r="H29" s="653"/>
      <c r="I29" s="653"/>
      <c r="J29" s="468" t="s">
        <v>259</v>
      </c>
      <c r="K29" s="541"/>
      <c r="L29" s="541"/>
      <c r="M29" s="541"/>
      <c r="N29" s="542"/>
      <c r="O29" s="543"/>
      <c r="P29" s="543"/>
      <c r="Q29" s="543"/>
      <c r="R29" s="543">
        <f t="shared" si="4"/>
        <v>0</v>
      </c>
      <c r="S29" s="544"/>
      <c r="T29" s="544"/>
      <c r="U29" s="545"/>
      <c r="V29" s="544">
        <f t="shared" si="14"/>
        <v>0</v>
      </c>
      <c r="W29" s="546"/>
      <c r="X29" s="546"/>
      <c r="Y29" s="547">
        <f t="shared" si="15"/>
        <v>0</v>
      </c>
      <c r="Z29" s="547"/>
      <c r="AA29" s="546">
        <f t="shared" si="16"/>
        <v>0</v>
      </c>
      <c r="AB29" s="546"/>
      <c r="AC29" s="548"/>
      <c r="AD29" s="546">
        <f t="shared" si="17"/>
        <v>0</v>
      </c>
      <c r="AE29" s="547">
        <f t="shared" si="18"/>
        <v>0</v>
      </c>
      <c r="AF29" s="547"/>
      <c r="AG29" s="547">
        <f t="shared" si="19"/>
        <v>0</v>
      </c>
      <c r="AH29" s="547">
        <f t="shared" si="20"/>
        <v>0</v>
      </c>
      <c r="AI29" s="549" t="e">
        <f t="shared" si="21"/>
        <v>#DIV/0!</v>
      </c>
      <c r="AJ29" s="547"/>
      <c r="AK29" s="550"/>
      <c r="AL29" s="551" t="e">
        <f>SUM(AE29-AF29-#REF!-#REF!)</f>
        <v>#REF!</v>
      </c>
      <c r="AM29" s="552" t="e">
        <f t="shared" si="22"/>
        <v>#DIV/0!</v>
      </c>
      <c r="AN29" s="553"/>
      <c r="AO29" s="554"/>
      <c r="AP29" s="555"/>
      <c r="AQ29" s="556"/>
      <c r="AR29" s="557"/>
      <c r="AS29" s="558"/>
      <c r="AV29" s="560"/>
    </row>
    <row r="30" spans="1:48" s="23" customFormat="1" ht="30" x14ac:dyDescent="0.35">
      <c r="A30" s="21"/>
      <c r="B30" s="650" t="s">
        <v>250</v>
      </c>
      <c r="C30" s="650" t="s">
        <v>249</v>
      </c>
      <c r="D30" s="650" t="s">
        <v>249</v>
      </c>
      <c r="E30" s="650" t="s">
        <v>258</v>
      </c>
      <c r="F30" s="650" t="s">
        <v>258</v>
      </c>
      <c r="G30" s="650" t="s">
        <v>250</v>
      </c>
      <c r="H30" s="651"/>
      <c r="I30" s="651"/>
      <c r="J30" s="32" t="s">
        <v>260</v>
      </c>
      <c r="K30" s="458"/>
      <c r="L30" s="458"/>
      <c r="M30" s="458"/>
      <c r="N30" s="473"/>
      <c r="O30" s="471"/>
      <c r="P30" s="471"/>
      <c r="Q30" s="471"/>
      <c r="R30" s="471">
        <f t="shared" si="4"/>
        <v>0</v>
      </c>
      <c r="S30" s="177"/>
      <c r="T30" s="177"/>
      <c r="U30" s="205"/>
      <c r="V30" s="177">
        <f t="shared" si="14"/>
        <v>0</v>
      </c>
      <c r="W30" s="39"/>
      <c r="X30" s="39"/>
      <c r="Y30" s="172">
        <f t="shared" si="15"/>
        <v>0</v>
      </c>
      <c r="Z30" s="178"/>
      <c r="AA30" s="39">
        <f t="shared" si="16"/>
        <v>0</v>
      </c>
      <c r="AB30" s="453"/>
      <c r="AC30" s="454"/>
      <c r="AD30" s="39">
        <f t="shared" si="17"/>
        <v>0</v>
      </c>
      <c r="AE30" s="178">
        <f t="shared" si="18"/>
        <v>0</v>
      </c>
      <c r="AF30" s="178"/>
      <c r="AG30" s="178">
        <f t="shared" si="19"/>
        <v>0</v>
      </c>
      <c r="AH30" s="415">
        <f t="shared" si="20"/>
        <v>0</v>
      </c>
      <c r="AI30" s="179" t="e">
        <f t="shared" si="21"/>
        <v>#DIV/0!</v>
      </c>
      <c r="AJ30" s="180"/>
      <c r="AK30" s="181"/>
      <c r="AL30" s="182" t="e">
        <f>SUM(AE30-AF30-#REF!-#REF!)</f>
        <v>#REF!</v>
      </c>
      <c r="AM30" s="183" t="e">
        <f t="shared" si="22"/>
        <v>#DIV/0!</v>
      </c>
      <c r="AN30" s="106"/>
      <c r="AO30" s="173"/>
      <c r="AP30" s="184"/>
      <c r="AQ30" s="46"/>
      <c r="AR30" s="108"/>
      <c r="AS30" s="175"/>
      <c r="AV30" s="176"/>
    </row>
    <row r="31" spans="1:48" s="23" customFormat="1" ht="30" x14ac:dyDescent="0.35">
      <c r="A31" s="21"/>
      <c r="B31" s="650" t="s">
        <v>250</v>
      </c>
      <c r="C31" s="650" t="s">
        <v>249</v>
      </c>
      <c r="D31" s="650" t="s">
        <v>249</v>
      </c>
      <c r="E31" s="650" t="s">
        <v>258</v>
      </c>
      <c r="F31" s="650" t="s">
        <v>258</v>
      </c>
      <c r="G31" s="650" t="s">
        <v>248</v>
      </c>
      <c r="H31" s="651"/>
      <c r="I31" s="651"/>
      <c r="J31" s="32" t="s">
        <v>261</v>
      </c>
      <c r="K31" s="458"/>
      <c r="L31" s="458"/>
      <c r="M31" s="458"/>
      <c r="N31" s="473"/>
      <c r="O31" s="471"/>
      <c r="P31" s="471"/>
      <c r="Q31" s="471"/>
      <c r="R31" s="471">
        <f t="shared" si="4"/>
        <v>0</v>
      </c>
      <c r="S31" s="177"/>
      <c r="T31" s="177"/>
      <c r="U31" s="205"/>
      <c r="V31" s="177">
        <f t="shared" si="14"/>
        <v>0</v>
      </c>
      <c r="W31" s="39"/>
      <c r="X31" s="39"/>
      <c r="Y31" s="172">
        <f t="shared" si="15"/>
        <v>0</v>
      </c>
      <c r="Z31" s="178"/>
      <c r="AA31" s="39">
        <f t="shared" si="16"/>
        <v>0</v>
      </c>
      <c r="AB31" s="453"/>
      <c r="AC31" s="454"/>
      <c r="AD31" s="39">
        <f t="shared" si="17"/>
        <v>0</v>
      </c>
      <c r="AE31" s="178">
        <f t="shared" si="18"/>
        <v>0</v>
      </c>
      <c r="AF31" s="178"/>
      <c r="AG31" s="178">
        <f t="shared" si="19"/>
        <v>0</v>
      </c>
      <c r="AH31" s="415">
        <f t="shared" si="20"/>
        <v>0</v>
      </c>
      <c r="AI31" s="179" t="e">
        <f t="shared" si="21"/>
        <v>#DIV/0!</v>
      </c>
      <c r="AJ31" s="180"/>
      <c r="AK31" s="181"/>
      <c r="AL31" s="182" t="e">
        <f>SUM(AE31-AF31-#REF!-#REF!)</f>
        <v>#REF!</v>
      </c>
      <c r="AM31" s="183" t="e">
        <f t="shared" si="22"/>
        <v>#DIV/0!</v>
      </c>
      <c r="AN31" s="106"/>
      <c r="AO31" s="173"/>
      <c r="AP31" s="184"/>
      <c r="AQ31" s="46"/>
      <c r="AR31" s="108"/>
      <c r="AS31" s="175"/>
      <c r="AV31" s="176"/>
    </row>
    <row r="32" spans="1:48" s="23" customFormat="1" ht="30" x14ac:dyDescent="0.35">
      <c r="A32" s="21"/>
      <c r="B32" s="650" t="s">
        <v>250</v>
      </c>
      <c r="C32" s="650" t="s">
        <v>249</v>
      </c>
      <c r="D32" s="650" t="s">
        <v>249</v>
      </c>
      <c r="E32" s="650" t="s">
        <v>258</v>
      </c>
      <c r="F32" s="650" t="s">
        <v>262</v>
      </c>
      <c r="G32" s="650"/>
      <c r="H32" s="651"/>
      <c r="I32" s="651"/>
      <c r="J32" s="32" t="s">
        <v>263</v>
      </c>
      <c r="K32" s="458"/>
      <c r="L32" s="458"/>
      <c r="M32" s="458"/>
      <c r="N32" s="473"/>
      <c r="O32" s="471"/>
      <c r="P32" s="471"/>
      <c r="Q32" s="471"/>
      <c r="R32" s="471">
        <f t="shared" si="4"/>
        <v>0</v>
      </c>
      <c r="S32" s="177"/>
      <c r="T32" s="177"/>
      <c r="U32" s="205"/>
      <c r="V32" s="177">
        <f t="shared" si="14"/>
        <v>0</v>
      </c>
      <c r="W32" s="39"/>
      <c r="X32" s="39"/>
      <c r="Y32" s="172">
        <f t="shared" si="15"/>
        <v>0</v>
      </c>
      <c r="Z32" s="178"/>
      <c r="AA32" s="39">
        <f t="shared" si="16"/>
        <v>0</v>
      </c>
      <c r="AB32" s="453"/>
      <c r="AC32" s="454"/>
      <c r="AD32" s="39">
        <f t="shared" si="17"/>
        <v>0</v>
      </c>
      <c r="AE32" s="178">
        <f t="shared" si="18"/>
        <v>0</v>
      </c>
      <c r="AF32" s="178"/>
      <c r="AG32" s="178">
        <f t="shared" si="19"/>
        <v>0</v>
      </c>
      <c r="AH32" s="415">
        <f t="shared" si="20"/>
        <v>0</v>
      </c>
      <c r="AI32" s="179" t="e">
        <f t="shared" si="21"/>
        <v>#DIV/0!</v>
      </c>
      <c r="AJ32" s="180"/>
      <c r="AK32" s="181"/>
      <c r="AL32" s="182" t="e">
        <f>SUM(AE32-AF32-#REF!-#REF!)</f>
        <v>#REF!</v>
      </c>
      <c r="AM32" s="183" t="e">
        <f t="shared" si="22"/>
        <v>#DIV/0!</v>
      </c>
      <c r="AN32" s="106"/>
      <c r="AO32" s="173"/>
      <c r="AP32" s="184"/>
      <c r="AQ32" s="46"/>
      <c r="AR32" s="108"/>
      <c r="AS32" s="175"/>
      <c r="AV32" s="176"/>
    </row>
    <row r="33" spans="1:48" s="23" customFormat="1" ht="27.95" x14ac:dyDescent="0.55000000000000004">
      <c r="A33" s="21"/>
      <c r="B33" s="650" t="s">
        <v>250</v>
      </c>
      <c r="C33" s="650" t="s">
        <v>249</v>
      </c>
      <c r="D33" s="650" t="s">
        <v>249</v>
      </c>
      <c r="E33" s="650" t="s">
        <v>258</v>
      </c>
      <c r="F33" s="650" t="s">
        <v>262</v>
      </c>
      <c r="G33" s="650" t="s">
        <v>249</v>
      </c>
      <c r="H33" s="651"/>
      <c r="I33" s="651"/>
      <c r="J33" s="32" t="s">
        <v>264</v>
      </c>
      <c r="K33" s="458"/>
      <c r="L33" s="458"/>
      <c r="M33" s="458"/>
      <c r="N33" s="473"/>
      <c r="O33" s="471"/>
      <c r="P33" s="471"/>
      <c r="Q33" s="471"/>
      <c r="R33" s="471">
        <f t="shared" si="4"/>
        <v>0</v>
      </c>
      <c r="S33" s="177"/>
      <c r="T33" s="177"/>
      <c r="U33" s="205"/>
      <c r="V33" s="177">
        <f t="shared" si="14"/>
        <v>0</v>
      </c>
      <c r="W33" s="39"/>
      <c r="X33" s="39"/>
      <c r="Y33" s="172">
        <f t="shared" si="15"/>
        <v>0</v>
      </c>
      <c r="Z33" s="178"/>
      <c r="AA33" s="39">
        <f t="shared" si="16"/>
        <v>0</v>
      </c>
      <c r="AB33" s="453"/>
      <c r="AC33" s="454"/>
      <c r="AD33" s="39">
        <f t="shared" si="17"/>
        <v>0</v>
      </c>
      <c r="AE33" s="178">
        <f t="shared" si="18"/>
        <v>0</v>
      </c>
      <c r="AF33" s="178"/>
      <c r="AG33" s="178">
        <f t="shared" si="19"/>
        <v>0</v>
      </c>
      <c r="AH33" s="415">
        <f t="shared" si="20"/>
        <v>0</v>
      </c>
      <c r="AI33" s="179" t="e">
        <f t="shared" si="21"/>
        <v>#DIV/0!</v>
      </c>
      <c r="AJ33" s="180"/>
      <c r="AK33" s="181"/>
      <c r="AL33" s="182" t="e">
        <f>SUM(AE33-AF33-#REF!-#REF!)</f>
        <v>#REF!</v>
      </c>
      <c r="AM33" s="183" t="e">
        <f t="shared" si="22"/>
        <v>#DIV/0!</v>
      </c>
      <c r="AN33" s="106"/>
      <c r="AO33" s="173"/>
      <c r="AP33" s="184"/>
      <c r="AQ33" s="46"/>
      <c r="AR33" s="108"/>
      <c r="AS33" s="175"/>
      <c r="AV33" s="176"/>
    </row>
    <row r="34" spans="1:48" s="23" customFormat="1" ht="30" x14ac:dyDescent="0.35">
      <c r="A34" s="21"/>
      <c r="B34" s="650" t="s">
        <v>250</v>
      </c>
      <c r="C34" s="650" t="s">
        <v>249</v>
      </c>
      <c r="D34" s="650" t="s">
        <v>249</v>
      </c>
      <c r="E34" s="650" t="s">
        <v>258</v>
      </c>
      <c r="F34" s="650" t="s">
        <v>262</v>
      </c>
      <c r="G34" s="650" t="s">
        <v>250</v>
      </c>
      <c r="H34" s="651"/>
      <c r="I34" s="651"/>
      <c r="J34" s="32" t="s">
        <v>265</v>
      </c>
      <c r="K34" s="458"/>
      <c r="L34" s="458"/>
      <c r="M34" s="458"/>
      <c r="N34" s="473"/>
      <c r="O34" s="471">
        <v>22700000</v>
      </c>
      <c r="P34" s="471"/>
      <c r="Q34" s="471"/>
      <c r="R34" s="471">
        <f t="shared" si="4"/>
        <v>22700000</v>
      </c>
      <c r="S34" s="177"/>
      <c r="T34" s="177"/>
      <c r="U34" s="205"/>
      <c r="V34" s="177">
        <f t="shared" si="14"/>
        <v>0</v>
      </c>
      <c r="W34" s="39"/>
      <c r="X34" s="39"/>
      <c r="Y34" s="172">
        <f t="shared" si="15"/>
        <v>0</v>
      </c>
      <c r="Z34" s="178"/>
      <c r="AA34" s="39">
        <f t="shared" si="16"/>
        <v>22700000</v>
      </c>
      <c r="AB34" s="453">
        <v>135800000</v>
      </c>
      <c r="AC34" s="454"/>
      <c r="AD34" s="39">
        <f t="shared" si="17"/>
        <v>135800000</v>
      </c>
      <c r="AE34" s="178">
        <f t="shared" si="18"/>
        <v>22700000</v>
      </c>
      <c r="AF34" s="178">
        <v>135800000</v>
      </c>
      <c r="AG34" s="644">
        <f t="shared" si="19"/>
        <v>-113100000</v>
      </c>
      <c r="AH34" s="415">
        <f t="shared" si="20"/>
        <v>0</v>
      </c>
      <c r="AI34" s="179">
        <f t="shared" si="21"/>
        <v>0</v>
      </c>
      <c r="AJ34" s="180"/>
      <c r="AK34" s="181"/>
      <c r="AL34" s="182" t="e">
        <f>SUM(AE34-AF34-#REF!-#REF!)</f>
        <v>#REF!</v>
      </c>
      <c r="AM34" s="183">
        <f t="shared" si="22"/>
        <v>0</v>
      </c>
      <c r="AN34" s="106"/>
      <c r="AO34" s="173"/>
      <c r="AP34" s="184"/>
      <c r="AQ34" s="46"/>
      <c r="AR34" s="108"/>
      <c r="AS34" s="175"/>
      <c r="AV34" s="176"/>
    </row>
    <row r="35" spans="1:48" s="23" customFormat="1" ht="30" x14ac:dyDescent="0.35">
      <c r="A35" s="21"/>
      <c r="B35" s="650" t="s">
        <v>250</v>
      </c>
      <c r="C35" s="650" t="s">
        <v>249</v>
      </c>
      <c r="D35" s="650" t="s">
        <v>249</v>
      </c>
      <c r="E35" s="650" t="s">
        <v>258</v>
      </c>
      <c r="F35" s="650" t="s">
        <v>252</v>
      </c>
      <c r="G35" s="650"/>
      <c r="H35" s="651"/>
      <c r="I35" s="651"/>
      <c r="J35" s="32" t="s">
        <v>266</v>
      </c>
      <c r="K35" s="458"/>
      <c r="L35" s="458"/>
      <c r="M35" s="458"/>
      <c r="N35" s="473"/>
      <c r="O35" s="471"/>
      <c r="P35" s="471"/>
      <c r="Q35" s="471"/>
      <c r="R35" s="471">
        <f t="shared" si="4"/>
        <v>0</v>
      </c>
      <c r="S35" s="177"/>
      <c r="T35" s="177"/>
      <c r="U35" s="205"/>
      <c r="V35" s="177">
        <f t="shared" si="14"/>
        <v>0</v>
      </c>
      <c r="W35" s="39"/>
      <c r="X35" s="39"/>
      <c r="Y35" s="172">
        <f t="shared" si="15"/>
        <v>0</v>
      </c>
      <c r="Z35" s="178"/>
      <c r="AA35" s="39">
        <f t="shared" si="16"/>
        <v>0</v>
      </c>
      <c r="AB35" s="453"/>
      <c r="AC35" s="454"/>
      <c r="AD35" s="39">
        <f t="shared" si="17"/>
        <v>0</v>
      </c>
      <c r="AE35" s="178">
        <f t="shared" si="18"/>
        <v>0</v>
      </c>
      <c r="AF35" s="178"/>
      <c r="AG35" s="178">
        <f t="shared" si="19"/>
        <v>0</v>
      </c>
      <c r="AH35" s="415">
        <f t="shared" si="20"/>
        <v>0</v>
      </c>
      <c r="AI35" s="179" t="e">
        <f t="shared" si="21"/>
        <v>#DIV/0!</v>
      </c>
      <c r="AJ35" s="180"/>
      <c r="AK35" s="181"/>
      <c r="AL35" s="182" t="e">
        <f>SUM(AE35-AF35-#REF!-#REF!)</f>
        <v>#REF!</v>
      </c>
      <c r="AM35" s="183" t="e">
        <f t="shared" si="22"/>
        <v>#DIV/0!</v>
      </c>
      <c r="AN35" s="106"/>
      <c r="AO35" s="173"/>
      <c r="AP35" s="184"/>
      <c r="AQ35" s="46"/>
      <c r="AR35" s="108"/>
      <c r="AS35" s="175"/>
      <c r="AV35" s="176"/>
    </row>
    <row r="36" spans="1:48" s="23" customFormat="1" ht="30" x14ac:dyDescent="0.35">
      <c r="A36" s="21"/>
      <c r="B36" s="650" t="s">
        <v>250</v>
      </c>
      <c r="C36" s="650" t="s">
        <v>249</v>
      </c>
      <c r="D36" s="650" t="s">
        <v>249</v>
      </c>
      <c r="E36" s="650" t="s">
        <v>258</v>
      </c>
      <c r="F36" s="650" t="s">
        <v>252</v>
      </c>
      <c r="G36" s="650" t="s">
        <v>249</v>
      </c>
      <c r="H36" s="651"/>
      <c r="I36" s="651"/>
      <c r="J36" s="32" t="s">
        <v>267</v>
      </c>
      <c r="K36" s="458"/>
      <c r="L36" s="458"/>
      <c r="M36" s="458"/>
      <c r="N36" s="473"/>
      <c r="O36" s="471"/>
      <c r="P36" s="471"/>
      <c r="Q36" s="471"/>
      <c r="R36" s="471">
        <f t="shared" si="4"/>
        <v>0</v>
      </c>
      <c r="S36" s="177"/>
      <c r="T36" s="177"/>
      <c r="U36" s="205"/>
      <c r="V36" s="177">
        <f t="shared" si="14"/>
        <v>0</v>
      </c>
      <c r="W36" s="39"/>
      <c r="X36" s="39"/>
      <c r="Y36" s="172">
        <f t="shared" si="15"/>
        <v>0</v>
      </c>
      <c r="Z36" s="178"/>
      <c r="AA36" s="39">
        <f t="shared" si="16"/>
        <v>0</v>
      </c>
      <c r="AB36" s="453">
        <v>40000000</v>
      </c>
      <c r="AC36" s="454"/>
      <c r="AD36" s="39">
        <f t="shared" si="17"/>
        <v>40000000</v>
      </c>
      <c r="AE36" s="178">
        <f t="shared" si="18"/>
        <v>0</v>
      </c>
      <c r="AF36" s="178">
        <v>40000000</v>
      </c>
      <c r="AG36" s="644">
        <f t="shared" si="19"/>
        <v>-40000000</v>
      </c>
      <c r="AH36" s="415">
        <f t="shared" si="20"/>
        <v>0</v>
      </c>
      <c r="AI36" s="179" t="e">
        <f t="shared" si="21"/>
        <v>#DIV/0!</v>
      </c>
      <c r="AJ36" s="180"/>
      <c r="AK36" s="181"/>
      <c r="AL36" s="182" t="e">
        <f>SUM(AE36-AF36-#REF!-#REF!)</f>
        <v>#REF!</v>
      </c>
      <c r="AM36" s="183" t="e">
        <f t="shared" si="22"/>
        <v>#DIV/0!</v>
      </c>
      <c r="AN36" s="106"/>
      <c r="AO36" s="173"/>
      <c r="AP36" s="184"/>
      <c r="AQ36" s="46"/>
      <c r="AR36" s="108"/>
      <c r="AS36" s="175"/>
      <c r="AV36" s="176"/>
    </row>
    <row r="37" spans="1:48" s="23" customFormat="1" ht="30" x14ac:dyDescent="0.35">
      <c r="A37" s="21"/>
      <c r="B37" s="650" t="s">
        <v>250</v>
      </c>
      <c r="C37" s="650" t="s">
        <v>249</v>
      </c>
      <c r="D37" s="650" t="s">
        <v>249</v>
      </c>
      <c r="E37" s="650" t="s">
        <v>258</v>
      </c>
      <c r="F37" s="650" t="s">
        <v>252</v>
      </c>
      <c r="G37" s="650" t="s">
        <v>268</v>
      </c>
      <c r="H37" s="651"/>
      <c r="I37" s="651"/>
      <c r="J37" s="32" t="s">
        <v>269</v>
      </c>
      <c r="K37" s="458"/>
      <c r="L37" s="458"/>
      <c r="M37" s="458"/>
      <c r="N37" s="473"/>
      <c r="O37" s="471">
        <v>500000</v>
      </c>
      <c r="P37" s="471"/>
      <c r="Q37" s="471"/>
      <c r="R37" s="471">
        <f t="shared" si="4"/>
        <v>500000</v>
      </c>
      <c r="S37" s="177"/>
      <c r="T37" s="177"/>
      <c r="U37" s="205"/>
      <c r="V37" s="177">
        <f t="shared" si="14"/>
        <v>0</v>
      </c>
      <c r="W37" s="39"/>
      <c r="X37" s="39"/>
      <c r="Y37" s="172">
        <f t="shared" si="15"/>
        <v>0</v>
      </c>
      <c r="Z37" s="178"/>
      <c r="AA37" s="39">
        <f t="shared" si="16"/>
        <v>500000</v>
      </c>
      <c r="AB37" s="453">
        <v>500000</v>
      </c>
      <c r="AC37" s="454"/>
      <c r="AD37" s="39">
        <f t="shared" si="17"/>
        <v>500000</v>
      </c>
      <c r="AE37" s="178">
        <f t="shared" si="18"/>
        <v>500000</v>
      </c>
      <c r="AF37" s="178">
        <v>500000</v>
      </c>
      <c r="AG37" s="178">
        <f t="shared" si="19"/>
        <v>0</v>
      </c>
      <c r="AH37" s="415">
        <f t="shared" si="20"/>
        <v>0</v>
      </c>
      <c r="AI37" s="179">
        <f t="shared" si="21"/>
        <v>0</v>
      </c>
      <c r="AJ37" s="180"/>
      <c r="AK37" s="181"/>
      <c r="AL37" s="182" t="e">
        <f>SUM(AE37-AF37-#REF!-#REF!)</f>
        <v>#REF!</v>
      </c>
      <c r="AM37" s="183">
        <f t="shared" si="22"/>
        <v>0</v>
      </c>
      <c r="AN37" s="106"/>
      <c r="AO37" s="173"/>
      <c r="AP37" s="184"/>
      <c r="AQ37" s="46"/>
      <c r="AR37" s="108"/>
      <c r="AS37" s="175"/>
      <c r="AV37" s="176"/>
    </row>
    <row r="38" spans="1:48" s="23" customFormat="1" ht="30" x14ac:dyDescent="0.35">
      <c r="A38" s="21"/>
      <c r="B38" s="650" t="s">
        <v>250</v>
      </c>
      <c r="C38" s="650" t="s">
        <v>249</v>
      </c>
      <c r="D38" s="650" t="s">
        <v>249</v>
      </c>
      <c r="E38" s="650" t="s">
        <v>258</v>
      </c>
      <c r="F38" s="650" t="s">
        <v>252</v>
      </c>
      <c r="G38" s="650" t="s">
        <v>270</v>
      </c>
      <c r="H38" s="651"/>
      <c r="I38" s="651"/>
      <c r="J38" s="32" t="s">
        <v>271</v>
      </c>
      <c r="K38" s="458"/>
      <c r="L38" s="458"/>
      <c r="M38" s="458"/>
      <c r="N38" s="473"/>
      <c r="O38" s="471">
        <v>4000000</v>
      </c>
      <c r="P38" s="471"/>
      <c r="Q38" s="471"/>
      <c r="R38" s="471">
        <f t="shared" si="4"/>
        <v>4000000</v>
      </c>
      <c r="S38" s="177"/>
      <c r="T38" s="177"/>
      <c r="U38" s="205"/>
      <c r="V38" s="177">
        <f t="shared" si="14"/>
        <v>0</v>
      </c>
      <c r="W38" s="39"/>
      <c r="X38" s="39"/>
      <c r="Y38" s="172">
        <f t="shared" si="15"/>
        <v>0</v>
      </c>
      <c r="Z38" s="178"/>
      <c r="AA38" s="39">
        <f t="shared" si="16"/>
        <v>4000000</v>
      </c>
      <c r="AB38" s="453">
        <v>4000000</v>
      </c>
      <c r="AC38" s="454"/>
      <c r="AD38" s="39">
        <f t="shared" si="17"/>
        <v>4000000</v>
      </c>
      <c r="AE38" s="178">
        <f t="shared" si="18"/>
        <v>4000000</v>
      </c>
      <c r="AF38" s="178">
        <v>4000000</v>
      </c>
      <c r="AG38" s="178">
        <f t="shared" si="19"/>
        <v>0</v>
      </c>
      <c r="AH38" s="415">
        <f t="shared" si="20"/>
        <v>0</v>
      </c>
      <c r="AI38" s="179">
        <f t="shared" si="21"/>
        <v>0</v>
      </c>
      <c r="AJ38" s="180"/>
      <c r="AK38" s="181"/>
      <c r="AL38" s="182" t="e">
        <f>SUM(AE38-AF38-#REF!-#REF!)</f>
        <v>#REF!</v>
      </c>
      <c r="AM38" s="183">
        <f t="shared" si="22"/>
        <v>0</v>
      </c>
      <c r="AN38" s="106"/>
      <c r="AO38" s="173"/>
      <c r="AP38" s="184"/>
      <c r="AQ38" s="46"/>
      <c r="AR38" s="108"/>
      <c r="AS38" s="175"/>
      <c r="AV38" s="176"/>
    </row>
    <row r="39" spans="1:48" s="23" customFormat="1" ht="45" x14ac:dyDescent="0.35">
      <c r="A39" s="21"/>
      <c r="B39" s="650" t="s">
        <v>250</v>
      </c>
      <c r="C39" s="650" t="s">
        <v>249</v>
      </c>
      <c r="D39" s="650" t="s">
        <v>249</v>
      </c>
      <c r="E39" s="650" t="s">
        <v>258</v>
      </c>
      <c r="F39" s="650" t="s">
        <v>272</v>
      </c>
      <c r="G39" s="650" t="s">
        <v>250</v>
      </c>
      <c r="H39" s="651"/>
      <c r="I39" s="651"/>
      <c r="J39" s="32" t="s">
        <v>273</v>
      </c>
      <c r="K39" s="458"/>
      <c r="L39" s="458"/>
      <c r="M39" s="458"/>
      <c r="N39" s="473"/>
      <c r="O39" s="471"/>
      <c r="P39" s="471"/>
      <c r="Q39" s="471"/>
      <c r="R39" s="471">
        <f t="shared" si="4"/>
        <v>0</v>
      </c>
      <c r="S39" s="177"/>
      <c r="T39" s="177"/>
      <c r="U39" s="205"/>
      <c r="V39" s="177">
        <f t="shared" si="14"/>
        <v>0</v>
      </c>
      <c r="W39" s="39"/>
      <c r="X39" s="39"/>
      <c r="Y39" s="172">
        <f t="shared" si="15"/>
        <v>0</v>
      </c>
      <c r="Z39" s="178"/>
      <c r="AA39" s="39">
        <f t="shared" si="16"/>
        <v>0</v>
      </c>
      <c r="AB39" s="453"/>
      <c r="AC39" s="454"/>
      <c r="AD39" s="39">
        <f t="shared" si="17"/>
        <v>0</v>
      </c>
      <c r="AE39" s="178">
        <f t="shared" si="18"/>
        <v>0</v>
      </c>
      <c r="AF39" s="178"/>
      <c r="AG39" s="178">
        <f t="shared" si="19"/>
        <v>0</v>
      </c>
      <c r="AH39" s="415">
        <f t="shared" si="20"/>
        <v>0</v>
      </c>
      <c r="AI39" s="179" t="e">
        <f t="shared" si="21"/>
        <v>#DIV/0!</v>
      </c>
      <c r="AJ39" s="180"/>
      <c r="AK39" s="181"/>
      <c r="AL39" s="182" t="e">
        <f>SUM(AE39-AF39-#REF!-#REF!)</f>
        <v>#REF!</v>
      </c>
      <c r="AM39" s="183" t="e">
        <f t="shared" si="22"/>
        <v>#DIV/0!</v>
      </c>
      <c r="AN39" s="106"/>
      <c r="AO39" s="173"/>
      <c r="AP39" s="184"/>
      <c r="AQ39" s="46"/>
      <c r="AR39" s="108"/>
      <c r="AS39" s="175"/>
      <c r="AV39" s="176"/>
    </row>
    <row r="40" spans="1:48" s="23" customFormat="1" ht="107.45" customHeight="1" x14ac:dyDescent="0.35">
      <c r="A40" s="21"/>
      <c r="B40" s="650" t="s">
        <v>250</v>
      </c>
      <c r="C40" s="650" t="s">
        <v>249</v>
      </c>
      <c r="D40" s="650" t="s">
        <v>249</v>
      </c>
      <c r="E40" s="650" t="s">
        <v>258</v>
      </c>
      <c r="F40" s="650" t="s">
        <v>272</v>
      </c>
      <c r="G40" s="650" t="s">
        <v>274</v>
      </c>
      <c r="H40" s="651"/>
      <c r="I40" s="651"/>
      <c r="J40" s="27" t="s">
        <v>275</v>
      </c>
      <c r="K40" s="428"/>
      <c r="L40" s="428"/>
      <c r="M40" s="428"/>
      <c r="N40" s="473"/>
      <c r="O40" s="471">
        <v>5800000</v>
      </c>
      <c r="P40" s="471"/>
      <c r="Q40" s="471"/>
      <c r="R40" s="471">
        <f t="shared" si="4"/>
        <v>5800000</v>
      </c>
      <c r="S40" s="177"/>
      <c r="T40" s="177"/>
      <c r="U40" s="205"/>
      <c r="V40" s="177">
        <f t="shared" si="14"/>
        <v>0</v>
      </c>
      <c r="W40" s="39"/>
      <c r="X40" s="39"/>
      <c r="Y40" s="172">
        <f t="shared" si="15"/>
        <v>0</v>
      </c>
      <c r="Z40" s="178"/>
      <c r="AA40" s="39">
        <f t="shared" si="16"/>
        <v>5800000</v>
      </c>
      <c r="AB40" s="453">
        <v>5800000</v>
      </c>
      <c r="AC40" s="454"/>
      <c r="AD40" s="39">
        <f t="shared" si="17"/>
        <v>5800000</v>
      </c>
      <c r="AE40" s="178">
        <f t="shared" si="18"/>
        <v>5800000</v>
      </c>
      <c r="AF40" s="178">
        <v>5800000</v>
      </c>
      <c r="AG40" s="178">
        <f t="shared" si="19"/>
        <v>0</v>
      </c>
      <c r="AH40" s="415">
        <f t="shared" si="20"/>
        <v>0</v>
      </c>
      <c r="AI40" s="179">
        <f t="shared" si="21"/>
        <v>0</v>
      </c>
      <c r="AJ40" s="180"/>
      <c r="AK40" s="181"/>
      <c r="AL40" s="182" t="e">
        <f>SUM(AE40-AF40-#REF!-#REF!)</f>
        <v>#REF!</v>
      </c>
      <c r="AM40" s="183">
        <f t="shared" si="22"/>
        <v>0</v>
      </c>
      <c r="AN40" s="106"/>
      <c r="AO40" s="185"/>
      <c r="AP40" s="184"/>
      <c r="AQ40" s="46"/>
      <c r="AR40" s="108"/>
      <c r="AS40" s="175"/>
      <c r="AV40" s="176"/>
    </row>
    <row r="41" spans="1:48" s="25" customFormat="1" ht="24.95" x14ac:dyDescent="0.55000000000000004">
      <c r="A41" s="24"/>
      <c r="B41" s="654"/>
      <c r="C41" s="654"/>
      <c r="D41" s="654"/>
      <c r="E41" s="654"/>
      <c r="F41" s="654"/>
      <c r="G41" s="654"/>
      <c r="H41" s="655"/>
      <c r="I41" s="655"/>
      <c r="J41" s="461"/>
      <c r="K41" s="186">
        <f>SUM(K15:K40)</f>
        <v>0</v>
      </c>
      <c r="L41" s="186">
        <f>SUM(L15:L40)</f>
        <v>323651508</v>
      </c>
      <c r="M41" s="186">
        <f>SUM(M15:M40)</f>
        <v>58257167</v>
      </c>
      <c r="N41" s="474"/>
      <c r="O41" s="472"/>
      <c r="P41" s="472"/>
      <c r="Q41" s="472"/>
      <c r="R41" s="187"/>
      <c r="S41" s="34">
        <f>SUM(S15:S40)</f>
        <v>0</v>
      </c>
      <c r="T41" s="34">
        <f>SUM(T15:T40)</f>
        <v>0</v>
      </c>
      <c r="U41" s="34">
        <f>SUM(U15:U40)</f>
        <v>0</v>
      </c>
      <c r="V41" s="34">
        <f>SUM(V15:V40)</f>
        <v>0</v>
      </c>
      <c r="W41" s="29">
        <f>SUM(W16:W40)</f>
        <v>0</v>
      </c>
      <c r="X41" s="29">
        <f>SUM(X16:X40)</f>
        <v>0</v>
      </c>
      <c r="Y41" s="188">
        <f>SUM(Y15:Y40)</f>
        <v>0</v>
      </c>
      <c r="Z41" s="29">
        <f>SUM(Z16:Z40)</f>
        <v>0</v>
      </c>
      <c r="AA41" s="29"/>
      <c r="AB41" s="29">
        <f t="shared" ref="AB41:AF41" si="23">SUM(AB15:AB40)</f>
        <v>239100000</v>
      </c>
      <c r="AC41" s="29">
        <f t="shared" si="23"/>
        <v>0</v>
      </c>
      <c r="AD41" s="29">
        <f t="shared" si="23"/>
        <v>239100000</v>
      </c>
      <c r="AE41" s="29">
        <f t="shared" si="23"/>
        <v>172000000</v>
      </c>
      <c r="AF41" s="29">
        <f t="shared" si="23"/>
        <v>239100000</v>
      </c>
      <c r="AG41" s="29"/>
      <c r="AH41" s="189"/>
      <c r="AI41" s="190">
        <f>AC41/(AC41+AF41+AG41)</f>
        <v>0</v>
      </c>
      <c r="AJ41" s="191"/>
      <c r="AK41" s="29"/>
      <c r="AL41" s="192" t="e">
        <f>SUM(AE41-AF41-#REF!-#REF!)</f>
        <v>#REF!</v>
      </c>
      <c r="AM41" s="193" t="e">
        <f t="shared" si="3"/>
        <v>#DIV/0!</v>
      </c>
      <c r="AN41" s="124"/>
      <c r="AO41" s="194"/>
      <c r="AP41" s="195"/>
      <c r="AQ41" s="196"/>
      <c r="AR41" s="196"/>
      <c r="AS41" s="197"/>
      <c r="AV41" s="198"/>
    </row>
    <row r="42" spans="1:48" s="200" customFormat="1" ht="30" x14ac:dyDescent="0.35">
      <c r="A42" s="21" t="s">
        <v>73</v>
      </c>
      <c r="B42" s="650" t="s">
        <v>250</v>
      </c>
      <c r="C42" s="650" t="s">
        <v>250</v>
      </c>
      <c r="D42" s="650"/>
      <c r="E42" s="650"/>
      <c r="F42" s="650"/>
      <c r="G42" s="650"/>
      <c r="H42" s="651"/>
      <c r="I42" s="651"/>
      <c r="J42" s="467" t="s">
        <v>290</v>
      </c>
      <c r="K42" s="458"/>
      <c r="L42" s="458"/>
      <c r="M42" s="458"/>
      <c r="N42" s="479">
        <f>SUM(N43+N57)</f>
        <v>2454000000</v>
      </c>
      <c r="O42" s="475">
        <v>2454000000</v>
      </c>
      <c r="P42" s="471"/>
      <c r="Q42" s="471"/>
      <c r="R42" s="471">
        <f t="shared" si="4"/>
        <v>2454000000</v>
      </c>
      <c r="S42" s="177"/>
      <c r="T42" s="177"/>
      <c r="U42" s="177"/>
      <c r="V42" s="177">
        <f t="shared" si="14"/>
        <v>0</v>
      </c>
      <c r="W42" s="39"/>
      <c r="X42" s="39"/>
      <c r="Y42" s="172">
        <f t="shared" si="15"/>
        <v>0</v>
      </c>
      <c r="Z42" s="202"/>
      <c r="AA42" s="39"/>
      <c r="AB42" s="453"/>
      <c r="AC42" s="453"/>
      <c r="AD42" s="39">
        <f t="shared" si="17"/>
        <v>0</v>
      </c>
      <c r="AE42" s="178">
        <f t="shared" ref="AE42:AE96" si="24">SUM(AA42-AC42)</f>
        <v>0</v>
      </c>
      <c r="AF42" s="178"/>
      <c r="AG42" s="178">
        <f t="shared" ref="AG42:AG96" si="25">SUM(AE42-AF42)</f>
        <v>0</v>
      </c>
      <c r="AH42" s="415">
        <f t="shared" ref="AH42:AH96" si="26">SUM(S42+U42+W42+Z42+X42+AC42)</f>
        <v>0</v>
      </c>
      <c r="AI42" s="179" t="e">
        <f t="shared" ref="AI42:AI96" si="27">AC42/(AC42+AF42+AG42)</f>
        <v>#DIV/0!</v>
      </c>
      <c r="AJ42" s="180"/>
      <c r="AK42" s="181"/>
      <c r="AL42" s="182" t="e">
        <f>SUM(AE42-AF42-#REF!-#REF!)</f>
        <v>#REF!</v>
      </c>
      <c r="AM42" s="183">
        <f t="shared" ref="AM42:AM96" si="28">SUM(R42-(AE42+Y42))/R42</f>
        <v>1</v>
      </c>
      <c r="AN42" s="106"/>
      <c r="AO42" s="185"/>
      <c r="AP42" s="184"/>
      <c r="AQ42" s="46"/>
      <c r="AR42" s="108"/>
      <c r="AS42" s="199"/>
      <c r="AV42" s="201"/>
    </row>
    <row r="43" spans="1:48" s="200" customFormat="1" ht="27.95" x14ac:dyDescent="0.55000000000000004">
      <c r="A43" s="21" t="s">
        <v>73</v>
      </c>
      <c r="B43" s="650" t="s">
        <v>250</v>
      </c>
      <c r="C43" s="650" t="s">
        <v>250</v>
      </c>
      <c r="D43" s="650" t="s">
        <v>249</v>
      </c>
      <c r="E43" s="650"/>
      <c r="F43" s="650"/>
      <c r="G43" s="650"/>
      <c r="H43" s="651"/>
      <c r="I43" s="651"/>
      <c r="J43" s="469" t="s">
        <v>86</v>
      </c>
      <c r="K43" s="458"/>
      <c r="L43" s="458"/>
      <c r="M43" s="458"/>
      <c r="N43" s="478">
        <f>SUM(N44+N46+N54)</f>
        <v>226631384</v>
      </c>
      <c r="O43" s="476"/>
      <c r="P43" s="471"/>
      <c r="Q43" s="471"/>
      <c r="R43" s="471">
        <f t="shared" si="4"/>
        <v>0</v>
      </c>
      <c r="S43" s="177"/>
      <c r="T43" s="177"/>
      <c r="U43" s="177"/>
      <c r="V43" s="177">
        <f t="shared" si="14"/>
        <v>0</v>
      </c>
      <c r="W43" s="39"/>
      <c r="X43" s="39"/>
      <c r="Y43" s="172">
        <f t="shared" si="15"/>
        <v>0</v>
      </c>
      <c r="Z43" s="202"/>
      <c r="AA43" s="39">
        <f t="shared" si="16"/>
        <v>0</v>
      </c>
      <c r="AB43" s="453"/>
      <c r="AC43" s="453"/>
      <c r="AD43" s="39">
        <f t="shared" si="17"/>
        <v>0</v>
      </c>
      <c r="AE43" s="178">
        <f t="shared" si="24"/>
        <v>0</v>
      </c>
      <c r="AF43" s="178"/>
      <c r="AG43" s="178">
        <f t="shared" si="25"/>
        <v>0</v>
      </c>
      <c r="AH43" s="415">
        <f t="shared" si="26"/>
        <v>0</v>
      </c>
      <c r="AI43" s="179" t="e">
        <f t="shared" si="27"/>
        <v>#DIV/0!</v>
      </c>
      <c r="AJ43" s="180"/>
      <c r="AK43" s="181"/>
      <c r="AL43" s="182" t="e">
        <f>SUM(AE43-AF43-#REF!-#REF!)</f>
        <v>#REF!</v>
      </c>
      <c r="AM43" s="183" t="e">
        <f t="shared" si="28"/>
        <v>#DIV/0!</v>
      </c>
      <c r="AN43" s="106"/>
      <c r="AO43" s="185"/>
      <c r="AP43" s="184"/>
      <c r="AQ43" s="46"/>
      <c r="AR43" s="108"/>
      <c r="AS43" s="199"/>
      <c r="AV43" s="201"/>
    </row>
    <row r="44" spans="1:48" s="559" customFormat="1" ht="42" x14ac:dyDescent="0.55000000000000004">
      <c r="A44" s="540" t="s">
        <v>73</v>
      </c>
      <c r="B44" s="652" t="s">
        <v>250</v>
      </c>
      <c r="C44" s="652" t="s">
        <v>250</v>
      </c>
      <c r="D44" s="652" t="s">
        <v>249</v>
      </c>
      <c r="E44" s="656" t="s">
        <v>291</v>
      </c>
      <c r="F44" s="652"/>
      <c r="G44" s="652"/>
      <c r="H44" s="653"/>
      <c r="I44" s="653"/>
      <c r="J44" s="468" t="s">
        <v>341</v>
      </c>
      <c r="K44" s="541"/>
      <c r="L44" s="541"/>
      <c r="M44" s="541"/>
      <c r="N44" s="543">
        <f>SUM(O45)</f>
        <v>29100000</v>
      </c>
      <c r="O44" s="561"/>
      <c r="P44" s="543"/>
      <c r="Q44" s="543"/>
      <c r="R44" s="543">
        <f t="shared" si="4"/>
        <v>0</v>
      </c>
      <c r="S44" s="544"/>
      <c r="T44" s="544"/>
      <c r="U44" s="544"/>
      <c r="V44" s="544">
        <f t="shared" si="14"/>
        <v>0</v>
      </c>
      <c r="W44" s="546"/>
      <c r="X44" s="546"/>
      <c r="Y44" s="547">
        <f t="shared" si="15"/>
        <v>0</v>
      </c>
      <c r="Z44" s="562"/>
      <c r="AA44" s="546">
        <f t="shared" si="16"/>
        <v>0</v>
      </c>
      <c r="AB44" s="546"/>
      <c r="AC44" s="546"/>
      <c r="AD44" s="546">
        <f t="shared" si="17"/>
        <v>0</v>
      </c>
      <c r="AE44" s="547">
        <f t="shared" si="24"/>
        <v>0</v>
      </c>
      <c r="AF44" s="547"/>
      <c r="AG44" s="547">
        <f t="shared" si="25"/>
        <v>0</v>
      </c>
      <c r="AH44" s="547">
        <f t="shared" si="26"/>
        <v>0</v>
      </c>
      <c r="AI44" s="549" t="e">
        <f t="shared" si="27"/>
        <v>#DIV/0!</v>
      </c>
      <c r="AJ44" s="547"/>
      <c r="AK44" s="550"/>
      <c r="AL44" s="551" t="e">
        <f>SUM(AE44-AF44-#REF!-#REF!)</f>
        <v>#REF!</v>
      </c>
      <c r="AM44" s="552" t="e">
        <f t="shared" si="28"/>
        <v>#DIV/0!</v>
      </c>
      <c r="AN44" s="553"/>
      <c r="AO44" s="563"/>
      <c r="AP44" s="555"/>
      <c r="AQ44" s="556"/>
      <c r="AR44" s="557"/>
      <c r="AS44" s="558"/>
      <c r="AV44" s="560"/>
    </row>
    <row r="45" spans="1:48" s="200" customFormat="1" ht="30" x14ac:dyDescent="0.35">
      <c r="A45" s="21" t="s">
        <v>73</v>
      </c>
      <c r="B45" s="650" t="s">
        <v>250</v>
      </c>
      <c r="C45" s="650" t="s">
        <v>250</v>
      </c>
      <c r="D45" s="650" t="s">
        <v>249</v>
      </c>
      <c r="E45" s="650" t="s">
        <v>291</v>
      </c>
      <c r="F45" s="650" t="s">
        <v>279</v>
      </c>
      <c r="G45" s="650"/>
      <c r="H45" s="651"/>
      <c r="I45" s="651"/>
      <c r="J45" s="32" t="s">
        <v>292</v>
      </c>
      <c r="K45" s="458"/>
      <c r="L45" s="458"/>
      <c r="M45" s="458"/>
      <c r="N45" s="471"/>
      <c r="O45" s="476">
        <v>29100000</v>
      </c>
      <c r="P45" s="471"/>
      <c r="Q45" s="471"/>
      <c r="R45" s="471">
        <f t="shared" si="4"/>
        <v>29100000</v>
      </c>
      <c r="S45" s="177"/>
      <c r="T45" s="177"/>
      <c r="U45" s="177"/>
      <c r="V45" s="177">
        <f t="shared" si="14"/>
        <v>0</v>
      </c>
      <c r="W45" s="39"/>
      <c r="X45" s="39"/>
      <c r="Y45" s="172">
        <f t="shared" si="15"/>
        <v>0</v>
      </c>
      <c r="Z45" s="202"/>
      <c r="AA45" s="39">
        <f t="shared" si="16"/>
        <v>29100000</v>
      </c>
      <c r="AB45" s="453">
        <v>29100000</v>
      </c>
      <c r="AC45" s="453"/>
      <c r="AD45" s="39">
        <f t="shared" si="17"/>
        <v>29100000</v>
      </c>
      <c r="AE45" s="178">
        <f t="shared" si="24"/>
        <v>29100000</v>
      </c>
      <c r="AF45" s="178">
        <v>29100000</v>
      </c>
      <c r="AG45" s="178">
        <f t="shared" si="25"/>
        <v>0</v>
      </c>
      <c r="AH45" s="415">
        <f t="shared" si="26"/>
        <v>0</v>
      </c>
      <c r="AI45" s="179">
        <f t="shared" si="27"/>
        <v>0</v>
      </c>
      <c r="AJ45" s="180"/>
      <c r="AK45" s="181"/>
      <c r="AL45" s="182" t="e">
        <f>SUM(AE45-AF45-#REF!-#REF!)</f>
        <v>#REF!</v>
      </c>
      <c r="AM45" s="183">
        <f t="shared" si="28"/>
        <v>0</v>
      </c>
      <c r="AN45" s="106"/>
      <c r="AO45" s="185"/>
      <c r="AP45" s="184"/>
      <c r="AQ45" s="46"/>
      <c r="AR45" s="108"/>
      <c r="AS45" s="199"/>
      <c r="AV45" s="201"/>
    </row>
    <row r="46" spans="1:48" s="559" customFormat="1" ht="45" x14ac:dyDescent="0.35">
      <c r="A46" s="540"/>
      <c r="B46" s="652" t="s">
        <v>250</v>
      </c>
      <c r="C46" s="652" t="s">
        <v>250</v>
      </c>
      <c r="D46" s="652" t="s">
        <v>249</v>
      </c>
      <c r="E46" s="656" t="s">
        <v>277</v>
      </c>
      <c r="F46" s="652"/>
      <c r="G46" s="652"/>
      <c r="H46" s="653"/>
      <c r="I46" s="653"/>
      <c r="J46" s="468" t="s">
        <v>342</v>
      </c>
      <c r="K46" s="541"/>
      <c r="L46" s="541"/>
      <c r="M46" s="541"/>
      <c r="N46" s="543">
        <f>SUM(O47:O53)</f>
        <v>192531384</v>
      </c>
      <c r="O46" s="561"/>
      <c r="P46" s="543"/>
      <c r="Q46" s="543"/>
      <c r="R46" s="543"/>
      <c r="S46" s="544"/>
      <c r="T46" s="544"/>
      <c r="U46" s="544"/>
      <c r="V46" s="544"/>
      <c r="W46" s="546"/>
      <c r="X46" s="546"/>
      <c r="Y46" s="547"/>
      <c r="Z46" s="562"/>
      <c r="AA46" s="546"/>
      <c r="AB46" s="546"/>
      <c r="AC46" s="546"/>
      <c r="AD46" s="546"/>
      <c r="AE46" s="547"/>
      <c r="AF46" s="547"/>
      <c r="AG46" s="547"/>
      <c r="AH46" s="547"/>
      <c r="AI46" s="549"/>
      <c r="AJ46" s="547"/>
      <c r="AK46" s="550"/>
      <c r="AL46" s="551"/>
      <c r="AM46" s="552"/>
      <c r="AN46" s="553"/>
      <c r="AO46" s="563"/>
      <c r="AP46" s="555"/>
      <c r="AQ46" s="556"/>
      <c r="AR46" s="557"/>
      <c r="AS46" s="558"/>
      <c r="AV46" s="560"/>
    </row>
    <row r="47" spans="1:48" s="200" customFormat="1" ht="30" x14ac:dyDescent="0.35">
      <c r="A47" s="21" t="s">
        <v>73</v>
      </c>
      <c r="B47" s="650" t="s">
        <v>250</v>
      </c>
      <c r="C47" s="650" t="s">
        <v>250</v>
      </c>
      <c r="D47" s="650" t="s">
        <v>249</v>
      </c>
      <c r="E47" s="650" t="s">
        <v>277</v>
      </c>
      <c r="F47" s="650" t="s">
        <v>291</v>
      </c>
      <c r="G47" s="650" t="s">
        <v>249</v>
      </c>
      <c r="H47" s="651"/>
      <c r="I47" s="651"/>
      <c r="J47" s="32" t="s">
        <v>293</v>
      </c>
      <c r="K47" s="458"/>
      <c r="L47" s="458"/>
      <c r="M47" s="458"/>
      <c r="N47" s="471"/>
      <c r="O47" s="476">
        <v>45100000</v>
      </c>
      <c r="P47" s="471"/>
      <c r="Q47" s="471"/>
      <c r="R47" s="471">
        <f t="shared" si="4"/>
        <v>45100000</v>
      </c>
      <c r="S47" s="177"/>
      <c r="T47" s="177"/>
      <c r="U47" s="177"/>
      <c r="V47" s="177">
        <f t="shared" si="14"/>
        <v>0</v>
      </c>
      <c r="W47" s="39"/>
      <c r="X47" s="39"/>
      <c r="Y47" s="172">
        <f t="shared" si="15"/>
        <v>0</v>
      </c>
      <c r="Z47" s="202"/>
      <c r="AA47" s="39">
        <f t="shared" si="16"/>
        <v>45100000</v>
      </c>
      <c r="AB47" s="453">
        <v>24700000</v>
      </c>
      <c r="AC47" s="453"/>
      <c r="AD47" s="39">
        <f t="shared" si="17"/>
        <v>24700000</v>
      </c>
      <c r="AE47" s="178">
        <f t="shared" si="24"/>
        <v>45100000</v>
      </c>
      <c r="AF47" s="178">
        <v>24700000</v>
      </c>
      <c r="AG47" s="178">
        <f t="shared" si="25"/>
        <v>20400000</v>
      </c>
      <c r="AH47" s="415">
        <f t="shared" si="26"/>
        <v>0</v>
      </c>
      <c r="AI47" s="179">
        <f t="shared" si="27"/>
        <v>0</v>
      </c>
      <c r="AJ47" s="180"/>
      <c r="AK47" s="181"/>
      <c r="AL47" s="182" t="e">
        <f>SUM(AE47-AF47-#REF!-#REF!)</f>
        <v>#REF!</v>
      </c>
      <c r="AM47" s="183">
        <f t="shared" si="28"/>
        <v>0</v>
      </c>
      <c r="AN47" s="106"/>
      <c r="AO47" s="185"/>
      <c r="AP47" s="184"/>
      <c r="AQ47" s="46"/>
      <c r="AR47" s="108"/>
      <c r="AS47" s="199"/>
      <c r="AV47" s="201"/>
    </row>
    <row r="48" spans="1:48" s="200" customFormat="1" ht="47.1" customHeight="1" x14ac:dyDescent="0.35">
      <c r="A48" s="21" t="s">
        <v>73</v>
      </c>
      <c r="B48" s="650" t="s">
        <v>250</v>
      </c>
      <c r="C48" s="650" t="s">
        <v>250</v>
      </c>
      <c r="D48" s="650" t="s">
        <v>249</v>
      </c>
      <c r="E48" s="650" t="s">
        <v>277</v>
      </c>
      <c r="F48" s="650" t="s">
        <v>277</v>
      </c>
      <c r="G48" s="650"/>
      <c r="H48" s="651"/>
      <c r="I48" s="651"/>
      <c r="J48" s="32" t="s">
        <v>294</v>
      </c>
      <c r="K48" s="458"/>
      <c r="L48" s="458"/>
      <c r="M48" s="458"/>
      <c r="N48" s="471"/>
      <c r="O48" s="476">
        <v>40431384</v>
      </c>
      <c r="P48" s="471"/>
      <c r="Q48" s="471"/>
      <c r="R48" s="471">
        <f t="shared" si="4"/>
        <v>40431384</v>
      </c>
      <c r="S48" s="177"/>
      <c r="T48" s="177"/>
      <c r="U48" s="177"/>
      <c r="V48" s="177">
        <f t="shared" si="14"/>
        <v>0</v>
      </c>
      <c r="W48" s="39"/>
      <c r="X48" s="39">
        <v>40431384</v>
      </c>
      <c r="Y48" s="172">
        <f t="shared" si="15"/>
        <v>0</v>
      </c>
      <c r="Z48" s="202"/>
      <c r="AA48" s="39">
        <f t="shared" si="16"/>
        <v>0</v>
      </c>
      <c r="AB48" s="453"/>
      <c r="AC48" s="453"/>
      <c r="AD48" s="39">
        <f t="shared" si="17"/>
        <v>0</v>
      </c>
      <c r="AE48" s="178">
        <f t="shared" si="24"/>
        <v>0</v>
      </c>
      <c r="AF48" s="178"/>
      <c r="AG48" s="178">
        <f t="shared" si="25"/>
        <v>0</v>
      </c>
      <c r="AH48" s="415">
        <f t="shared" si="26"/>
        <v>40431384</v>
      </c>
      <c r="AI48" s="179" t="e">
        <f t="shared" si="27"/>
        <v>#DIV/0!</v>
      </c>
      <c r="AJ48" s="180"/>
      <c r="AK48" s="181"/>
      <c r="AL48" s="182" t="e">
        <f>SUM(AE48-AF48-#REF!-#REF!)</f>
        <v>#REF!</v>
      </c>
      <c r="AM48" s="183">
        <f t="shared" si="28"/>
        <v>1</v>
      </c>
      <c r="AN48" s="106"/>
      <c r="AO48" s="185"/>
      <c r="AP48" s="184"/>
      <c r="AQ48" s="46"/>
      <c r="AR48" s="108"/>
      <c r="AS48" s="199"/>
      <c r="AV48" s="201"/>
    </row>
    <row r="49" spans="1:48" s="200" customFormat="1" ht="45" x14ac:dyDescent="0.35">
      <c r="A49" s="21" t="s">
        <v>73</v>
      </c>
      <c r="B49" s="650" t="s">
        <v>250</v>
      </c>
      <c r="C49" s="650" t="s">
        <v>250</v>
      </c>
      <c r="D49" s="650" t="s">
        <v>249</v>
      </c>
      <c r="E49" s="650" t="s">
        <v>277</v>
      </c>
      <c r="F49" s="650" t="s">
        <v>262</v>
      </c>
      <c r="G49" s="650" t="s">
        <v>249</v>
      </c>
      <c r="H49" s="651"/>
      <c r="I49" s="651"/>
      <c r="J49" s="32" t="s">
        <v>295</v>
      </c>
      <c r="K49" s="458"/>
      <c r="L49" s="458"/>
      <c r="M49" s="458"/>
      <c r="N49" s="471"/>
      <c r="O49" s="476">
        <v>70000000</v>
      </c>
      <c r="P49" s="471"/>
      <c r="Q49" s="471"/>
      <c r="R49" s="471">
        <f t="shared" si="4"/>
        <v>70000000</v>
      </c>
      <c r="S49" s="177"/>
      <c r="T49" s="177"/>
      <c r="U49" s="177"/>
      <c r="V49" s="177">
        <f t="shared" si="14"/>
        <v>0</v>
      </c>
      <c r="W49" s="39"/>
      <c r="X49" s="39"/>
      <c r="Y49" s="172">
        <f t="shared" si="15"/>
        <v>0</v>
      </c>
      <c r="Z49" s="202"/>
      <c r="AA49" s="39">
        <f t="shared" si="16"/>
        <v>70000000</v>
      </c>
      <c r="AB49" s="453">
        <v>40000000</v>
      </c>
      <c r="AC49" s="453"/>
      <c r="AD49" s="39">
        <f t="shared" si="17"/>
        <v>40000000</v>
      </c>
      <c r="AE49" s="178">
        <f t="shared" si="24"/>
        <v>70000000</v>
      </c>
      <c r="AF49" s="178">
        <v>40000000</v>
      </c>
      <c r="AG49" s="178">
        <f t="shared" si="25"/>
        <v>30000000</v>
      </c>
      <c r="AH49" s="415">
        <f t="shared" si="26"/>
        <v>0</v>
      </c>
      <c r="AI49" s="179">
        <f t="shared" si="27"/>
        <v>0</v>
      </c>
      <c r="AJ49" s="180"/>
      <c r="AK49" s="181"/>
      <c r="AL49" s="182" t="e">
        <f>SUM(AE49-AF49-#REF!-#REF!)</f>
        <v>#REF!</v>
      </c>
      <c r="AM49" s="183">
        <f t="shared" si="28"/>
        <v>0</v>
      </c>
      <c r="AN49" s="106"/>
      <c r="AO49" s="185"/>
      <c r="AP49" s="184"/>
      <c r="AQ49" s="46"/>
      <c r="AR49" s="108"/>
      <c r="AS49" s="199"/>
      <c r="AV49" s="201"/>
    </row>
    <row r="50" spans="1:48" s="200" customFormat="1" ht="30" x14ac:dyDescent="0.35">
      <c r="A50" s="21" t="s">
        <v>73</v>
      </c>
      <c r="B50" s="650" t="s">
        <v>250</v>
      </c>
      <c r="C50" s="650" t="s">
        <v>250</v>
      </c>
      <c r="D50" s="650" t="s">
        <v>249</v>
      </c>
      <c r="E50" s="650" t="s">
        <v>277</v>
      </c>
      <c r="F50" s="650" t="s">
        <v>252</v>
      </c>
      <c r="G50" s="650"/>
      <c r="H50" s="651"/>
      <c r="I50" s="651"/>
      <c r="J50" s="32" t="s">
        <v>296</v>
      </c>
      <c r="K50" s="458"/>
      <c r="L50" s="458"/>
      <c r="M50" s="458"/>
      <c r="N50" s="471"/>
      <c r="O50" s="476">
        <v>10000000</v>
      </c>
      <c r="P50" s="471"/>
      <c r="Q50" s="471"/>
      <c r="R50" s="471">
        <f t="shared" si="4"/>
        <v>10000000</v>
      </c>
      <c r="S50" s="177"/>
      <c r="T50" s="177"/>
      <c r="U50" s="177"/>
      <c r="V50" s="177">
        <f t="shared" si="14"/>
        <v>0</v>
      </c>
      <c r="W50" s="39"/>
      <c r="X50" s="39"/>
      <c r="Y50" s="172">
        <f t="shared" si="15"/>
        <v>0</v>
      </c>
      <c r="Z50" s="202"/>
      <c r="AA50" s="39">
        <f t="shared" si="16"/>
        <v>10000000</v>
      </c>
      <c r="AB50" s="453">
        <v>5000000</v>
      </c>
      <c r="AC50" s="453"/>
      <c r="AD50" s="39">
        <f t="shared" si="17"/>
        <v>5000000</v>
      </c>
      <c r="AE50" s="178">
        <f t="shared" si="24"/>
        <v>10000000</v>
      </c>
      <c r="AF50" s="178">
        <v>5000000</v>
      </c>
      <c r="AG50" s="178">
        <f t="shared" si="25"/>
        <v>5000000</v>
      </c>
      <c r="AH50" s="415">
        <f t="shared" si="26"/>
        <v>0</v>
      </c>
      <c r="AI50" s="179">
        <f t="shared" si="27"/>
        <v>0</v>
      </c>
      <c r="AJ50" s="180"/>
      <c r="AK50" s="181"/>
      <c r="AL50" s="182" t="e">
        <f>SUM(AE50-AF50-#REF!-#REF!)</f>
        <v>#REF!</v>
      </c>
      <c r="AM50" s="183">
        <f t="shared" si="28"/>
        <v>0</v>
      </c>
      <c r="AN50" s="106"/>
      <c r="AO50" s="185"/>
      <c r="AP50" s="184"/>
      <c r="AQ50" s="46"/>
      <c r="AR50" s="108"/>
      <c r="AS50" s="199"/>
      <c r="AV50" s="201"/>
    </row>
    <row r="51" spans="1:48" s="200" customFormat="1" ht="30" x14ac:dyDescent="0.35">
      <c r="A51" s="21" t="s">
        <v>73</v>
      </c>
      <c r="B51" s="650" t="s">
        <v>250</v>
      </c>
      <c r="C51" s="650" t="s">
        <v>250</v>
      </c>
      <c r="D51" s="650" t="s">
        <v>249</v>
      </c>
      <c r="E51" s="650" t="s">
        <v>277</v>
      </c>
      <c r="F51" s="650" t="s">
        <v>252</v>
      </c>
      <c r="G51" s="650" t="s">
        <v>249</v>
      </c>
      <c r="H51" s="651"/>
      <c r="I51" s="651"/>
      <c r="J51" s="32" t="s">
        <v>297</v>
      </c>
      <c r="K51" s="458"/>
      <c r="L51" s="458"/>
      <c r="M51" s="458"/>
      <c r="N51" s="471"/>
      <c r="O51" s="476">
        <v>7000000</v>
      </c>
      <c r="P51" s="471"/>
      <c r="Q51" s="471"/>
      <c r="R51" s="471">
        <f t="shared" si="4"/>
        <v>7000000</v>
      </c>
      <c r="S51" s="177"/>
      <c r="T51" s="177"/>
      <c r="U51" s="177"/>
      <c r="V51" s="177">
        <f t="shared" si="14"/>
        <v>0</v>
      </c>
      <c r="W51" s="39"/>
      <c r="X51" s="39"/>
      <c r="Y51" s="172">
        <f t="shared" si="15"/>
        <v>0</v>
      </c>
      <c r="Z51" s="202"/>
      <c r="AA51" s="39">
        <f t="shared" si="16"/>
        <v>7000000</v>
      </c>
      <c r="AB51" s="453">
        <v>7000000</v>
      </c>
      <c r="AC51" s="453"/>
      <c r="AD51" s="39">
        <f t="shared" si="17"/>
        <v>7000000</v>
      </c>
      <c r="AE51" s="178">
        <f t="shared" si="24"/>
        <v>7000000</v>
      </c>
      <c r="AF51" s="178">
        <v>7000000</v>
      </c>
      <c r="AG51" s="178">
        <f t="shared" si="25"/>
        <v>0</v>
      </c>
      <c r="AH51" s="415">
        <f t="shared" si="26"/>
        <v>0</v>
      </c>
      <c r="AI51" s="179">
        <f t="shared" si="27"/>
        <v>0</v>
      </c>
      <c r="AJ51" s="180"/>
      <c r="AK51" s="181"/>
      <c r="AL51" s="182" t="e">
        <f>SUM(AE51-AF51-#REF!-#REF!)</f>
        <v>#REF!</v>
      </c>
      <c r="AM51" s="183">
        <f t="shared" si="28"/>
        <v>0</v>
      </c>
      <c r="AN51" s="106"/>
      <c r="AO51" s="185"/>
      <c r="AP51" s="184"/>
      <c r="AQ51" s="46"/>
      <c r="AR51" s="108"/>
      <c r="AS51" s="199"/>
      <c r="AV51" s="201"/>
    </row>
    <row r="52" spans="1:48" s="200" customFormat="1" ht="30" x14ac:dyDescent="0.35">
      <c r="A52" s="21" t="s">
        <v>73</v>
      </c>
      <c r="B52" s="650" t="s">
        <v>250</v>
      </c>
      <c r="C52" s="650" t="s">
        <v>250</v>
      </c>
      <c r="D52" s="650" t="s">
        <v>249</v>
      </c>
      <c r="E52" s="650" t="s">
        <v>277</v>
      </c>
      <c r="F52" s="650" t="s">
        <v>272</v>
      </c>
      <c r="G52" s="650"/>
      <c r="H52" s="651"/>
      <c r="I52" s="651"/>
      <c r="J52" s="32" t="s">
        <v>298</v>
      </c>
      <c r="K52" s="458"/>
      <c r="L52" s="458"/>
      <c r="M52" s="458"/>
      <c r="N52" s="471"/>
      <c r="O52" s="476">
        <v>10000000</v>
      </c>
      <c r="P52" s="471"/>
      <c r="Q52" s="471"/>
      <c r="R52" s="471">
        <f t="shared" si="4"/>
        <v>10000000</v>
      </c>
      <c r="S52" s="177"/>
      <c r="T52" s="177"/>
      <c r="U52" s="177"/>
      <c r="V52" s="177">
        <f t="shared" si="14"/>
        <v>0</v>
      </c>
      <c r="W52" s="39"/>
      <c r="X52" s="39"/>
      <c r="Y52" s="172">
        <f t="shared" si="15"/>
        <v>0</v>
      </c>
      <c r="Z52" s="202"/>
      <c r="AA52" s="39">
        <f t="shared" si="16"/>
        <v>10000000</v>
      </c>
      <c r="AB52" s="453">
        <v>2500000</v>
      </c>
      <c r="AC52" s="453"/>
      <c r="AD52" s="39">
        <f t="shared" si="17"/>
        <v>2500000</v>
      </c>
      <c r="AE52" s="178">
        <f t="shared" si="24"/>
        <v>10000000</v>
      </c>
      <c r="AF52" s="178">
        <v>2500000</v>
      </c>
      <c r="AG52" s="178">
        <f t="shared" si="25"/>
        <v>7500000</v>
      </c>
      <c r="AH52" s="415">
        <f t="shared" si="26"/>
        <v>0</v>
      </c>
      <c r="AI52" s="179">
        <f t="shared" si="27"/>
        <v>0</v>
      </c>
      <c r="AJ52" s="180"/>
      <c r="AK52" s="181"/>
      <c r="AL52" s="182" t="e">
        <f>SUM(AE52-AF52-#REF!-#REF!)</f>
        <v>#REF!</v>
      </c>
      <c r="AM52" s="183">
        <f t="shared" si="28"/>
        <v>0</v>
      </c>
      <c r="AN52" s="106"/>
      <c r="AO52" s="185"/>
      <c r="AP52" s="184"/>
      <c r="AQ52" s="46"/>
      <c r="AR52" s="108"/>
      <c r="AS52" s="199"/>
      <c r="AV52" s="201"/>
    </row>
    <row r="53" spans="1:48" s="200" customFormat="1" ht="43.5" customHeight="1" x14ac:dyDescent="0.35">
      <c r="A53" s="21" t="s">
        <v>73</v>
      </c>
      <c r="B53" s="650" t="s">
        <v>250</v>
      </c>
      <c r="C53" s="650" t="s">
        <v>250</v>
      </c>
      <c r="D53" s="650" t="s">
        <v>249</v>
      </c>
      <c r="E53" s="650" t="s">
        <v>277</v>
      </c>
      <c r="F53" s="650" t="s">
        <v>272</v>
      </c>
      <c r="G53" s="650" t="s">
        <v>250</v>
      </c>
      <c r="H53" s="651"/>
      <c r="I53" s="651"/>
      <c r="J53" s="32" t="s">
        <v>299</v>
      </c>
      <c r="K53" s="458"/>
      <c r="L53" s="458"/>
      <c r="M53" s="458"/>
      <c r="N53" s="471"/>
      <c r="O53" s="476">
        <v>10000000</v>
      </c>
      <c r="P53" s="471"/>
      <c r="Q53" s="471"/>
      <c r="R53" s="471">
        <f t="shared" si="4"/>
        <v>10000000</v>
      </c>
      <c r="S53" s="177"/>
      <c r="T53" s="177"/>
      <c r="U53" s="177"/>
      <c r="V53" s="177">
        <f t="shared" si="14"/>
        <v>0</v>
      </c>
      <c r="W53" s="39"/>
      <c r="X53" s="39"/>
      <c r="Y53" s="172">
        <f t="shared" si="15"/>
        <v>0</v>
      </c>
      <c r="Z53" s="202"/>
      <c r="AA53" s="39">
        <f t="shared" si="16"/>
        <v>10000000</v>
      </c>
      <c r="AB53" s="453">
        <v>4000000</v>
      </c>
      <c r="AC53" s="453"/>
      <c r="AD53" s="39">
        <f t="shared" si="17"/>
        <v>4000000</v>
      </c>
      <c r="AE53" s="178">
        <f t="shared" si="24"/>
        <v>10000000</v>
      </c>
      <c r="AF53" s="178">
        <v>4000000</v>
      </c>
      <c r="AG53" s="178">
        <f t="shared" si="25"/>
        <v>6000000</v>
      </c>
      <c r="AH53" s="415">
        <f t="shared" si="26"/>
        <v>0</v>
      </c>
      <c r="AI53" s="179">
        <f t="shared" si="27"/>
        <v>0</v>
      </c>
      <c r="AJ53" s="180"/>
      <c r="AK53" s="181"/>
      <c r="AL53" s="182" t="e">
        <f>SUM(AE53-AF53-#REF!-#REF!)</f>
        <v>#REF!</v>
      </c>
      <c r="AM53" s="183">
        <f t="shared" si="28"/>
        <v>0</v>
      </c>
      <c r="AN53" s="106"/>
      <c r="AO53" s="185"/>
      <c r="AP53" s="184"/>
      <c r="AQ53" s="46"/>
      <c r="AR53" s="108"/>
      <c r="AS53" s="199"/>
      <c r="AV53" s="201"/>
    </row>
    <row r="54" spans="1:48" s="559" customFormat="1" ht="43.5" customHeight="1" x14ac:dyDescent="0.35">
      <c r="A54" s="540"/>
      <c r="B54" s="652" t="s">
        <v>250</v>
      </c>
      <c r="C54" s="652" t="s">
        <v>250</v>
      </c>
      <c r="D54" s="652" t="s">
        <v>249</v>
      </c>
      <c r="E54" s="652" t="s">
        <v>258</v>
      </c>
      <c r="F54" s="652"/>
      <c r="G54" s="652"/>
      <c r="H54" s="653"/>
      <c r="I54" s="653"/>
      <c r="J54" s="468" t="s">
        <v>343</v>
      </c>
      <c r="K54" s="541"/>
      <c r="L54" s="541"/>
      <c r="M54" s="541"/>
      <c r="N54" s="543">
        <f>SUM(O55:O56)</f>
        <v>5000000</v>
      </c>
      <c r="O54" s="561"/>
      <c r="P54" s="543"/>
      <c r="Q54" s="543"/>
      <c r="R54" s="543"/>
      <c r="S54" s="544"/>
      <c r="T54" s="544"/>
      <c r="U54" s="544"/>
      <c r="V54" s="544"/>
      <c r="W54" s="546"/>
      <c r="X54" s="546"/>
      <c r="Y54" s="547"/>
      <c r="Z54" s="562"/>
      <c r="AA54" s="546"/>
      <c r="AB54" s="546"/>
      <c r="AC54" s="546"/>
      <c r="AD54" s="546"/>
      <c r="AE54" s="547"/>
      <c r="AF54" s="547"/>
      <c r="AG54" s="547"/>
      <c r="AH54" s="547"/>
      <c r="AI54" s="549"/>
      <c r="AJ54" s="547"/>
      <c r="AK54" s="550"/>
      <c r="AL54" s="551"/>
      <c r="AM54" s="552"/>
      <c r="AN54" s="553"/>
      <c r="AO54" s="563"/>
      <c r="AP54" s="555"/>
      <c r="AQ54" s="556"/>
      <c r="AR54" s="557"/>
      <c r="AS54" s="558"/>
      <c r="AV54" s="560"/>
    </row>
    <row r="55" spans="1:48" s="200" customFormat="1" ht="30" x14ac:dyDescent="0.35">
      <c r="A55" s="21" t="s">
        <v>73</v>
      </c>
      <c r="B55" s="650" t="s">
        <v>250</v>
      </c>
      <c r="C55" s="650" t="s">
        <v>250</v>
      </c>
      <c r="D55" s="650" t="s">
        <v>249</v>
      </c>
      <c r="E55" s="650" t="s">
        <v>258</v>
      </c>
      <c r="F55" s="650" t="s">
        <v>291</v>
      </c>
      <c r="G55" s="650"/>
      <c r="H55" s="651"/>
      <c r="I55" s="651"/>
      <c r="J55" s="32" t="s">
        <v>300</v>
      </c>
      <c r="K55" s="458"/>
      <c r="L55" s="458"/>
      <c r="M55" s="458"/>
      <c r="N55" s="471"/>
      <c r="O55" s="476">
        <v>2500000</v>
      </c>
      <c r="P55" s="471"/>
      <c r="Q55" s="471"/>
      <c r="R55" s="471">
        <f t="shared" si="4"/>
        <v>2500000</v>
      </c>
      <c r="S55" s="177"/>
      <c r="T55" s="177"/>
      <c r="U55" s="177"/>
      <c r="V55" s="177">
        <f t="shared" si="14"/>
        <v>0</v>
      </c>
      <c r="W55" s="39"/>
      <c r="X55" s="39"/>
      <c r="Y55" s="172">
        <f t="shared" si="15"/>
        <v>0</v>
      </c>
      <c r="Z55" s="202"/>
      <c r="AA55" s="39">
        <f t="shared" si="16"/>
        <v>2500000</v>
      </c>
      <c r="AB55" s="453">
        <v>2500000</v>
      </c>
      <c r="AC55" s="453"/>
      <c r="AD55" s="39">
        <f t="shared" si="17"/>
        <v>2500000</v>
      </c>
      <c r="AE55" s="178">
        <f t="shared" si="24"/>
        <v>2500000</v>
      </c>
      <c r="AF55" s="178">
        <v>2500000</v>
      </c>
      <c r="AG55" s="178">
        <f t="shared" si="25"/>
        <v>0</v>
      </c>
      <c r="AH55" s="415">
        <f t="shared" si="26"/>
        <v>0</v>
      </c>
      <c r="AI55" s="179">
        <f t="shared" si="27"/>
        <v>0</v>
      </c>
      <c r="AJ55" s="180"/>
      <c r="AK55" s="181"/>
      <c r="AL55" s="182" t="e">
        <f>SUM(AE55-AF55-#REF!-#REF!)</f>
        <v>#REF!</v>
      </c>
      <c r="AM55" s="183">
        <f t="shared" si="28"/>
        <v>0</v>
      </c>
      <c r="AN55" s="106"/>
      <c r="AO55" s="185"/>
      <c r="AP55" s="184"/>
      <c r="AQ55" s="46"/>
      <c r="AR55" s="108"/>
      <c r="AS55" s="199"/>
      <c r="AV55" s="201"/>
    </row>
    <row r="56" spans="1:48" s="200" customFormat="1" ht="26.1" x14ac:dyDescent="0.55000000000000004">
      <c r="A56" s="21" t="s">
        <v>73</v>
      </c>
      <c r="B56" s="650" t="s">
        <v>250</v>
      </c>
      <c r="C56" s="650" t="s">
        <v>250</v>
      </c>
      <c r="D56" s="650" t="s">
        <v>249</v>
      </c>
      <c r="E56" s="650" t="s">
        <v>258</v>
      </c>
      <c r="F56" s="650" t="s">
        <v>272</v>
      </c>
      <c r="G56" s="650"/>
      <c r="H56" s="651"/>
      <c r="I56" s="651"/>
      <c r="J56" s="32" t="s">
        <v>301</v>
      </c>
      <c r="K56" s="458"/>
      <c r="L56" s="458"/>
      <c r="M56" s="458"/>
      <c r="N56" s="471"/>
      <c r="O56" s="476">
        <v>2500000</v>
      </c>
      <c r="P56" s="471"/>
      <c r="Q56" s="471"/>
      <c r="R56" s="471">
        <f t="shared" si="4"/>
        <v>2500000</v>
      </c>
      <c r="S56" s="177"/>
      <c r="T56" s="177"/>
      <c r="U56" s="177"/>
      <c r="V56" s="177">
        <f t="shared" si="14"/>
        <v>0</v>
      </c>
      <c r="W56" s="39"/>
      <c r="X56" s="39"/>
      <c r="Y56" s="172">
        <f t="shared" si="15"/>
        <v>0</v>
      </c>
      <c r="Z56" s="202"/>
      <c r="AA56" s="39">
        <f t="shared" si="16"/>
        <v>2500000</v>
      </c>
      <c r="AB56" s="453">
        <v>2500000</v>
      </c>
      <c r="AC56" s="453"/>
      <c r="AD56" s="39">
        <f t="shared" si="17"/>
        <v>2500000</v>
      </c>
      <c r="AE56" s="178">
        <f t="shared" si="24"/>
        <v>2500000</v>
      </c>
      <c r="AF56" s="178">
        <v>2500000</v>
      </c>
      <c r="AG56" s="178">
        <f t="shared" si="25"/>
        <v>0</v>
      </c>
      <c r="AH56" s="415">
        <f t="shared" si="26"/>
        <v>0</v>
      </c>
      <c r="AI56" s="179">
        <f t="shared" si="27"/>
        <v>0</v>
      </c>
      <c r="AJ56" s="180"/>
      <c r="AK56" s="181"/>
      <c r="AL56" s="182" t="e">
        <f>SUM(AE56-AF56-#REF!-#REF!)</f>
        <v>#REF!</v>
      </c>
      <c r="AM56" s="183">
        <f t="shared" si="28"/>
        <v>0</v>
      </c>
      <c r="AN56" s="106"/>
      <c r="AO56" s="185"/>
      <c r="AP56" s="184"/>
      <c r="AQ56" s="46"/>
      <c r="AR56" s="108"/>
      <c r="AS56" s="199"/>
      <c r="AV56" s="201"/>
    </row>
    <row r="57" spans="1:48" s="200" customFormat="1" ht="27.75" x14ac:dyDescent="0.35">
      <c r="A57" s="21" t="s">
        <v>73</v>
      </c>
      <c r="B57" s="650" t="s">
        <v>250</v>
      </c>
      <c r="C57" s="650" t="s">
        <v>250</v>
      </c>
      <c r="D57" s="650" t="s">
        <v>250</v>
      </c>
      <c r="E57" s="650"/>
      <c r="F57" s="650"/>
      <c r="G57" s="650"/>
      <c r="H57" s="651"/>
      <c r="I57" s="651"/>
      <c r="J57" s="469" t="s">
        <v>344</v>
      </c>
      <c r="K57" s="458"/>
      <c r="L57" s="458"/>
      <c r="M57" s="458"/>
      <c r="N57" s="478">
        <f>SUM(N58+N61+N72+N76+N90+N95)</f>
        <v>2227368616</v>
      </c>
      <c r="O57" s="476"/>
      <c r="P57" s="471"/>
      <c r="Q57" s="471"/>
      <c r="R57" s="471">
        <f t="shared" si="4"/>
        <v>0</v>
      </c>
      <c r="S57" s="177"/>
      <c r="T57" s="177"/>
      <c r="U57" s="177"/>
      <c r="V57" s="177">
        <f t="shared" si="14"/>
        <v>0</v>
      </c>
      <c r="W57" s="39"/>
      <c r="X57" s="39"/>
      <c r="Y57" s="172">
        <f t="shared" si="15"/>
        <v>0</v>
      </c>
      <c r="Z57" s="202"/>
      <c r="AA57" s="39">
        <f t="shared" si="16"/>
        <v>0</v>
      </c>
      <c r="AB57" s="453"/>
      <c r="AC57" s="453"/>
      <c r="AD57" s="39">
        <f t="shared" si="17"/>
        <v>0</v>
      </c>
      <c r="AE57" s="178">
        <f t="shared" si="24"/>
        <v>0</v>
      </c>
      <c r="AF57" s="178"/>
      <c r="AG57" s="178">
        <f t="shared" si="25"/>
        <v>0</v>
      </c>
      <c r="AH57" s="415">
        <f t="shared" si="26"/>
        <v>0</v>
      </c>
      <c r="AI57" s="179" t="e">
        <f t="shared" si="27"/>
        <v>#DIV/0!</v>
      </c>
      <c r="AJ57" s="180"/>
      <c r="AK57" s="181"/>
      <c r="AL57" s="182" t="e">
        <f>SUM(AE57-AF57-#REF!-#REF!)</f>
        <v>#REF!</v>
      </c>
      <c r="AM57" s="183" t="e">
        <f t="shared" si="28"/>
        <v>#DIV/0!</v>
      </c>
      <c r="AN57" s="106"/>
      <c r="AO57" s="185"/>
      <c r="AP57" s="184"/>
      <c r="AQ57" s="46"/>
      <c r="AR57" s="108"/>
      <c r="AS57" s="199"/>
      <c r="AV57" s="201"/>
    </row>
    <row r="58" spans="1:48" s="559" customFormat="1" ht="30" x14ac:dyDescent="0.35">
      <c r="A58" s="540"/>
      <c r="B58" s="652" t="s">
        <v>250</v>
      </c>
      <c r="C58" s="652" t="s">
        <v>250</v>
      </c>
      <c r="D58" s="652" t="s">
        <v>250</v>
      </c>
      <c r="E58" s="652" t="s">
        <v>262</v>
      </c>
      <c r="F58" s="652"/>
      <c r="G58" s="652"/>
      <c r="H58" s="653"/>
      <c r="I58" s="653"/>
      <c r="J58" s="468" t="s">
        <v>345</v>
      </c>
      <c r="K58" s="541"/>
      <c r="L58" s="541"/>
      <c r="M58" s="541"/>
      <c r="N58" s="543">
        <f>SUM(O59:O60)</f>
        <v>77000000</v>
      </c>
      <c r="O58" s="561"/>
      <c r="P58" s="543"/>
      <c r="Q58" s="543"/>
      <c r="R58" s="543"/>
      <c r="S58" s="544"/>
      <c r="T58" s="544"/>
      <c r="U58" s="544"/>
      <c r="V58" s="544"/>
      <c r="W58" s="546"/>
      <c r="X58" s="546"/>
      <c r="Y58" s="547"/>
      <c r="Z58" s="562"/>
      <c r="AA58" s="546"/>
      <c r="AB58" s="546"/>
      <c r="AC58" s="546"/>
      <c r="AD58" s="546"/>
      <c r="AE58" s="547"/>
      <c r="AF58" s="547"/>
      <c r="AG58" s="547"/>
      <c r="AH58" s="547"/>
      <c r="AI58" s="549"/>
      <c r="AJ58" s="547"/>
      <c r="AK58" s="550"/>
      <c r="AL58" s="551"/>
      <c r="AM58" s="552"/>
      <c r="AN58" s="553"/>
      <c r="AO58" s="563"/>
      <c r="AP58" s="555"/>
      <c r="AQ58" s="556"/>
      <c r="AR58" s="557"/>
      <c r="AS58" s="558"/>
      <c r="AV58" s="560"/>
    </row>
    <row r="59" spans="1:48" s="200" customFormat="1" ht="45" x14ac:dyDescent="0.35">
      <c r="A59" s="21" t="s">
        <v>73</v>
      </c>
      <c r="B59" s="650" t="s">
        <v>250</v>
      </c>
      <c r="C59" s="650" t="s">
        <v>250</v>
      </c>
      <c r="D59" s="650" t="s">
        <v>250</v>
      </c>
      <c r="E59" s="650" t="s">
        <v>262</v>
      </c>
      <c r="F59" s="650" t="s">
        <v>258</v>
      </c>
      <c r="G59" s="650" t="s">
        <v>250</v>
      </c>
      <c r="H59" s="651" t="s">
        <v>302</v>
      </c>
      <c r="I59" s="651"/>
      <c r="J59" s="32" t="s">
        <v>303</v>
      </c>
      <c r="K59" s="458"/>
      <c r="L59" s="458"/>
      <c r="M59" s="458"/>
      <c r="N59" s="471"/>
      <c r="O59" s="476">
        <v>50000000</v>
      </c>
      <c r="P59" s="471"/>
      <c r="Q59" s="471"/>
      <c r="R59" s="471">
        <f t="shared" si="4"/>
        <v>50000000</v>
      </c>
      <c r="S59" s="177"/>
      <c r="T59" s="177"/>
      <c r="U59" s="177"/>
      <c r="V59" s="177">
        <f t="shared" si="14"/>
        <v>0</v>
      </c>
      <c r="W59" s="39"/>
      <c r="X59" s="39"/>
      <c r="Y59" s="172">
        <f t="shared" si="15"/>
        <v>0</v>
      </c>
      <c r="Z59" s="202"/>
      <c r="AA59" s="39">
        <f t="shared" si="16"/>
        <v>50000000</v>
      </c>
      <c r="AB59" s="453">
        <v>22000000</v>
      </c>
      <c r="AC59" s="453"/>
      <c r="AD59" s="39">
        <f t="shared" si="17"/>
        <v>22000000</v>
      </c>
      <c r="AE59" s="178">
        <f t="shared" si="24"/>
        <v>50000000</v>
      </c>
      <c r="AF59" s="178">
        <v>22000000</v>
      </c>
      <c r="AG59" s="178">
        <f t="shared" si="25"/>
        <v>28000000</v>
      </c>
      <c r="AH59" s="415">
        <f t="shared" si="26"/>
        <v>0</v>
      </c>
      <c r="AI59" s="179">
        <f t="shared" si="27"/>
        <v>0</v>
      </c>
      <c r="AJ59" s="180"/>
      <c r="AK59" s="181"/>
      <c r="AL59" s="182" t="e">
        <f>SUM(AE59-AF59-#REF!-#REF!)</f>
        <v>#REF!</v>
      </c>
      <c r="AM59" s="183">
        <f t="shared" si="28"/>
        <v>0</v>
      </c>
      <c r="AN59" s="106"/>
      <c r="AO59" s="185"/>
      <c r="AP59" s="184"/>
      <c r="AQ59" s="46"/>
      <c r="AR59" s="108"/>
      <c r="AS59" s="199"/>
      <c r="AV59" s="201"/>
    </row>
    <row r="60" spans="1:48" s="200" customFormat="1" ht="26.1" x14ac:dyDescent="0.55000000000000004">
      <c r="A60" s="21" t="s">
        <v>73</v>
      </c>
      <c r="B60" s="650" t="s">
        <v>250</v>
      </c>
      <c r="C60" s="650" t="s">
        <v>250</v>
      </c>
      <c r="D60" s="650" t="s">
        <v>250</v>
      </c>
      <c r="E60" s="650" t="s">
        <v>262</v>
      </c>
      <c r="F60" s="650" t="s">
        <v>258</v>
      </c>
      <c r="G60" s="650" t="s">
        <v>304</v>
      </c>
      <c r="H60" s="651"/>
      <c r="I60" s="651"/>
      <c r="J60" s="32" t="s">
        <v>305</v>
      </c>
      <c r="K60" s="458"/>
      <c r="L60" s="458"/>
      <c r="M60" s="458"/>
      <c r="N60" s="471"/>
      <c r="O60" s="476">
        <v>27000000</v>
      </c>
      <c r="P60" s="471"/>
      <c r="Q60" s="471"/>
      <c r="R60" s="471">
        <f t="shared" si="4"/>
        <v>27000000</v>
      </c>
      <c r="S60" s="177"/>
      <c r="T60" s="177"/>
      <c r="U60" s="177"/>
      <c r="V60" s="177">
        <f t="shared" si="14"/>
        <v>0</v>
      </c>
      <c r="W60" s="39"/>
      <c r="X60" s="39"/>
      <c r="Y60" s="172">
        <f t="shared" si="15"/>
        <v>0</v>
      </c>
      <c r="Z60" s="202"/>
      <c r="AA60" s="39">
        <f t="shared" si="16"/>
        <v>27000000</v>
      </c>
      <c r="AB60" s="453">
        <v>27000000</v>
      </c>
      <c r="AC60" s="453"/>
      <c r="AD60" s="39">
        <f t="shared" si="17"/>
        <v>27000000</v>
      </c>
      <c r="AE60" s="178">
        <f t="shared" si="24"/>
        <v>27000000</v>
      </c>
      <c r="AF60" s="178">
        <v>27000000</v>
      </c>
      <c r="AG60" s="178">
        <f t="shared" si="25"/>
        <v>0</v>
      </c>
      <c r="AH60" s="415">
        <f t="shared" si="26"/>
        <v>0</v>
      </c>
      <c r="AI60" s="179">
        <f t="shared" si="27"/>
        <v>0</v>
      </c>
      <c r="AJ60" s="180"/>
      <c r="AK60" s="181"/>
      <c r="AL60" s="182" t="e">
        <f>SUM(AE60-AF60-#REF!-#REF!)</f>
        <v>#REF!</v>
      </c>
      <c r="AM60" s="183">
        <f t="shared" si="28"/>
        <v>0</v>
      </c>
      <c r="AN60" s="106"/>
      <c r="AO60" s="185"/>
      <c r="AP60" s="184"/>
      <c r="AQ60" s="46"/>
      <c r="AR60" s="108"/>
      <c r="AS60" s="199"/>
      <c r="AV60" s="201"/>
    </row>
    <row r="61" spans="1:48" s="559" customFormat="1" ht="60" x14ac:dyDescent="0.35">
      <c r="A61" s="540"/>
      <c r="B61" s="652" t="s">
        <v>250</v>
      </c>
      <c r="C61" s="652" t="s">
        <v>250</v>
      </c>
      <c r="D61" s="652" t="s">
        <v>250</v>
      </c>
      <c r="E61" s="652" t="s">
        <v>252</v>
      </c>
      <c r="F61" s="652"/>
      <c r="G61" s="652"/>
      <c r="H61" s="653"/>
      <c r="I61" s="653"/>
      <c r="J61" s="468" t="s">
        <v>346</v>
      </c>
      <c r="K61" s="541"/>
      <c r="L61" s="541"/>
      <c r="M61" s="541"/>
      <c r="N61" s="543">
        <f>SUM(O62:O71)</f>
        <v>364281326</v>
      </c>
      <c r="O61" s="561"/>
      <c r="P61" s="543"/>
      <c r="Q61" s="543"/>
      <c r="R61" s="543"/>
      <c r="S61" s="544"/>
      <c r="T61" s="544"/>
      <c r="U61" s="544"/>
      <c r="V61" s="544"/>
      <c r="W61" s="546"/>
      <c r="X61" s="546"/>
      <c r="Y61" s="547"/>
      <c r="Z61" s="562"/>
      <c r="AA61" s="546"/>
      <c r="AB61" s="546"/>
      <c r="AC61" s="546"/>
      <c r="AD61" s="546"/>
      <c r="AE61" s="547"/>
      <c r="AF61" s="547"/>
      <c r="AG61" s="547"/>
      <c r="AH61" s="547"/>
      <c r="AI61" s="549"/>
      <c r="AJ61" s="547"/>
      <c r="AK61" s="550"/>
      <c r="AL61" s="551"/>
      <c r="AM61" s="552"/>
      <c r="AN61" s="553"/>
      <c r="AO61" s="563"/>
      <c r="AP61" s="555"/>
      <c r="AQ61" s="556"/>
      <c r="AR61" s="557"/>
      <c r="AS61" s="558"/>
      <c r="AV61" s="560"/>
    </row>
    <row r="62" spans="1:48" s="200" customFormat="1" ht="27.95" x14ac:dyDescent="0.55000000000000004">
      <c r="A62" s="21" t="s">
        <v>73</v>
      </c>
      <c r="B62" s="650" t="s">
        <v>250</v>
      </c>
      <c r="C62" s="650" t="s">
        <v>250</v>
      </c>
      <c r="D62" s="650" t="s">
        <v>250</v>
      </c>
      <c r="E62" s="650" t="s">
        <v>252</v>
      </c>
      <c r="F62" s="650" t="s">
        <v>277</v>
      </c>
      <c r="G62" s="650"/>
      <c r="H62" s="651"/>
      <c r="I62" s="651"/>
      <c r="J62" s="32" t="s">
        <v>306</v>
      </c>
      <c r="K62" s="458"/>
      <c r="L62" s="458"/>
      <c r="M62" s="458"/>
      <c r="N62" s="471"/>
      <c r="O62" s="476"/>
      <c r="P62" s="471"/>
      <c r="Q62" s="471"/>
      <c r="R62" s="471">
        <f t="shared" si="4"/>
        <v>0</v>
      </c>
      <c r="S62" s="177"/>
      <c r="T62" s="177"/>
      <c r="U62" s="177"/>
      <c r="V62" s="177">
        <f t="shared" si="14"/>
        <v>0</v>
      </c>
      <c r="W62" s="39"/>
      <c r="X62" s="39"/>
      <c r="Y62" s="172">
        <f t="shared" si="15"/>
        <v>0</v>
      </c>
      <c r="Z62" s="202"/>
      <c r="AA62" s="39">
        <f t="shared" si="16"/>
        <v>0</v>
      </c>
      <c r="AB62" s="453"/>
      <c r="AC62" s="453"/>
      <c r="AD62" s="39">
        <f t="shared" si="17"/>
        <v>0</v>
      </c>
      <c r="AE62" s="178">
        <f t="shared" si="24"/>
        <v>0</v>
      </c>
      <c r="AF62" s="178"/>
      <c r="AG62" s="178">
        <f t="shared" si="25"/>
        <v>0</v>
      </c>
      <c r="AH62" s="415">
        <f t="shared" si="26"/>
        <v>0</v>
      </c>
      <c r="AI62" s="179" t="e">
        <f t="shared" si="27"/>
        <v>#DIV/0!</v>
      </c>
      <c r="AJ62" s="180"/>
      <c r="AK62" s="181"/>
      <c r="AL62" s="182" t="e">
        <f>SUM(AE62-AF62-#REF!-#REF!)</f>
        <v>#REF!</v>
      </c>
      <c r="AM62" s="183" t="e">
        <f t="shared" si="28"/>
        <v>#DIV/0!</v>
      </c>
      <c r="AN62" s="106"/>
      <c r="AO62" s="185"/>
      <c r="AP62" s="184"/>
      <c r="AQ62" s="46"/>
      <c r="AR62" s="108"/>
      <c r="AS62" s="199"/>
      <c r="AV62" s="201"/>
    </row>
    <row r="63" spans="1:48" s="200" customFormat="1" ht="27.95" x14ac:dyDescent="0.55000000000000004">
      <c r="A63" s="21" t="s">
        <v>73</v>
      </c>
      <c r="B63" s="650" t="s">
        <v>250</v>
      </c>
      <c r="C63" s="650" t="s">
        <v>250</v>
      </c>
      <c r="D63" s="650" t="s">
        <v>250</v>
      </c>
      <c r="E63" s="650" t="s">
        <v>252</v>
      </c>
      <c r="F63" s="650" t="s">
        <v>277</v>
      </c>
      <c r="G63" s="650" t="s">
        <v>249</v>
      </c>
      <c r="H63" s="651"/>
      <c r="I63" s="651"/>
      <c r="J63" s="32" t="s">
        <v>307</v>
      </c>
      <c r="K63" s="458"/>
      <c r="L63" s="458"/>
      <c r="M63" s="458"/>
      <c r="N63" s="471"/>
      <c r="O63" s="476"/>
      <c r="P63" s="471"/>
      <c r="Q63" s="471"/>
      <c r="R63" s="471">
        <f t="shared" si="4"/>
        <v>0</v>
      </c>
      <c r="S63" s="177"/>
      <c r="T63" s="177"/>
      <c r="U63" s="177"/>
      <c r="V63" s="177">
        <f t="shared" si="14"/>
        <v>0</v>
      </c>
      <c r="W63" s="39"/>
      <c r="X63" s="39"/>
      <c r="Y63" s="172">
        <f t="shared" si="15"/>
        <v>0</v>
      </c>
      <c r="Z63" s="202"/>
      <c r="AA63" s="39">
        <f t="shared" si="16"/>
        <v>0</v>
      </c>
      <c r="AB63" s="453"/>
      <c r="AC63" s="453"/>
      <c r="AD63" s="39">
        <f t="shared" si="17"/>
        <v>0</v>
      </c>
      <c r="AE63" s="178">
        <f t="shared" si="24"/>
        <v>0</v>
      </c>
      <c r="AF63" s="178"/>
      <c r="AG63" s="178">
        <f t="shared" si="25"/>
        <v>0</v>
      </c>
      <c r="AH63" s="415">
        <f t="shared" si="26"/>
        <v>0</v>
      </c>
      <c r="AI63" s="179" t="e">
        <f t="shared" si="27"/>
        <v>#DIV/0!</v>
      </c>
      <c r="AJ63" s="180"/>
      <c r="AK63" s="181"/>
      <c r="AL63" s="182" t="e">
        <f>SUM(AE63-AF63-#REF!-#REF!)</f>
        <v>#REF!</v>
      </c>
      <c r="AM63" s="183" t="e">
        <f t="shared" si="28"/>
        <v>#DIV/0!</v>
      </c>
      <c r="AN63" s="106"/>
      <c r="AO63" s="185"/>
      <c r="AP63" s="184"/>
      <c r="AQ63" s="46"/>
      <c r="AR63" s="108"/>
      <c r="AS63" s="199"/>
      <c r="AV63" s="201"/>
    </row>
    <row r="64" spans="1:48" s="200" customFormat="1" ht="26.1" x14ac:dyDescent="0.55000000000000004">
      <c r="A64" s="21" t="s">
        <v>73</v>
      </c>
      <c r="B64" s="650" t="s">
        <v>250</v>
      </c>
      <c r="C64" s="650" t="s">
        <v>250</v>
      </c>
      <c r="D64" s="650" t="s">
        <v>250</v>
      </c>
      <c r="E64" s="650" t="s">
        <v>252</v>
      </c>
      <c r="F64" s="650" t="s">
        <v>277</v>
      </c>
      <c r="G64" s="650" t="s">
        <v>250</v>
      </c>
      <c r="H64" s="651"/>
      <c r="I64" s="651"/>
      <c r="J64" s="32" t="s">
        <v>308</v>
      </c>
      <c r="K64" s="458"/>
      <c r="L64" s="458"/>
      <c r="M64" s="458"/>
      <c r="N64" s="471"/>
      <c r="O64" s="476"/>
      <c r="P64" s="471"/>
      <c r="Q64" s="471"/>
      <c r="R64" s="471">
        <f t="shared" si="4"/>
        <v>0</v>
      </c>
      <c r="S64" s="177"/>
      <c r="T64" s="177"/>
      <c r="U64" s="177"/>
      <c r="V64" s="177">
        <f t="shared" si="14"/>
        <v>0</v>
      </c>
      <c r="W64" s="39"/>
      <c r="X64" s="39"/>
      <c r="Y64" s="172">
        <f t="shared" si="15"/>
        <v>0</v>
      </c>
      <c r="Z64" s="202"/>
      <c r="AA64" s="39">
        <f t="shared" si="16"/>
        <v>0</v>
      </c>
      <c r="AB64" s="453"/>
      <c r="AC64" s="453"/>
      <c r="AD64" s="39">
        <f t="shared" si="17"/>
        <v>0</v>
      </c>
      <c r="AE64" s="178">
        <f t="shared" si="24"/>
        <v>0</v>
      </c>
      <c r="AF64" s="178"/>
      <c r="AG64" s="178">
        <f t="shared" si="25"/>
        <v>0</v>
      </c>
      <c r="AH64" s="415">
        <f t="shared" si="26"/>
        <v>0</v>
      </c>
      <c r="AI64" s="179" t="e">
        <f t="shared" si="27"/>
        <v>#DIV/0!</v>
      </c>
      <c r="AJ64" s="180"/>
      <c r="AK64" s="181"/>
      <c r="AL64" s="182" t="e">
        <f>SUM(AE64-AF64-#REF!-#REF!)</f>
        <v>#REF!</v>
      </c>
      <c r="AM64" s="183" t="e">
        <f t="shared" si="28"/>
        <v>#DIV/0!</v>
      </c>
      <c r="AN64" s="106"/>
      <c r="AO64" s="185"/>
      <c r="AP64" s="184"/>
      <c r="AQ64" s="46"/>
      <c r="AR64" s="108"/>
      <c r="AS64" s="199"/>
      <c r="AV64" s="201"/>
    </row>
    <row r="65" spans="1:48" s="200" customFormat="1" ht="26.1" x14ac:dyDescent="0.55000000000000004">
      <c r="A65" s="21" t="s">
        <v>73</v>
      </c>
      <c r="B65" s="650" t="s">
        <v>250</v>
      </c>
      <c r="C65" s="650" t="s">
        <v>250</v>
      </c>
      <c r="D65" s="650" t="s">
        <v>250</v>
      </c>
      <c r="E65" s="650" t="s">
        <v>252</v>
      </c>
      <c r="F65" s="650" t="s">
        <v>277</v>
      </c>
      <c r="G65" s="650" t="s">
        <v>274</v>
      </c>
      <c r="H65" s="651"/>
      <c r="I65" s="651"/>
      <c r="J65" s="32" t="s">
        <v>309</v>
      </c>
      <c r="K65" s="458"/>
      <c r="L65" s="458"/>
      <c r="M65" s="458"/>
      <c r="N65" s="471"/>
      <c r="O65" s="476">
        <v>15000000</v>
      </c>
      <c r="P65" s="471"/>
      <c r="Q65" s="471"/>
      <c r="R65" s="471">
        <f t="shared" si="4"/>
        <v>15000000</v>
      </c>
      <c r="S65" s="177"/>
      <c r="T65" s="177"/>
      <c r="U65" s="177"/>
      <c r="V65" s="177">
        <f t="shared" si="14"/>
        <v>0</v>
      </c>
      <c r="W65" s="39"/>
      <c r="X65" s="39"/>
      <c r="Y65" s="172">
        <f t="shared" si="15"/>
        <v>0</v>
      </c>
      <c r="Z65" s="202"/>
      <c r="AA65" s="39">
        <f t="shared" si="16"/>
        <v>15000000</v>
      </c>
      <c r="AB65" s="453"/>
      <c r="AC65" s="453"/>
      <c r="AD65" s="39">
        <f t="shared" si="17"/>
        <v>0</v>
      </c>
      <c r="AE65" s="178">
        <f t="shared" si="24"/>
        <v>15000000</v>
      </c>
      <c r="AF65" s="178"/>
      <c r="AG65" s="178">
        <f t="shared" si="25"/>
        <v>15000000</v>
      </c>
      <c r="AH65" s="415">
        <f t="shared" si="26"/>
        <v>0</v>
      </c>
      <c r="AI65" s="179">
        <f t="shared" si="27"/>
        <v>0</v>
      </c>
      <c r="AJ65" s="180"/>
      <c r="AK65" s="181"/>
      <c r="AL65" s="182" t="e">
        <f>SUM(AE65-AF65-#REF!-#REF!)</f>
        <v>#REF!</v>
      </c>
      <c r="AM65" s="183">
        <f t="shared" si="28"/>
        <v>0</v>
      </c>
      <c r="AN65" s="106"/>
      <c r="AO65" s="185"/>
      <c r="AP65" s="184"/>
      <c r="AQ65" s="46"/>
      <c r="AR65" s="108"/>
      <c r="AS65" s="199"/>
      <c r="AV65" s="201"/>
    </row>
    <row r="66" spans="1:48" s="200" customFormat="1" ht="27.95" x14ac:dyDescent="0.55000000000000004">
      <c r="A66" s="21" t="s">
        <v>73</v>
      </c>
      <c r="B66" s="650" t="s">
        <v>250</v>
      </c>
      <c r="C66" s="650" t="s">
        <v>250</v>
      </c>
      <c r="D66" s="650" t="s">
        <v>250</v>
      </c>
      <c r="E66" s="650" t="s">
        <v>252</v>
      </c>
      <c r="F66" s="650" t="s">
        <v>277</v>
      </c>
      <c r="G66" s="650" t="s">
        <v>268</v>
      </c>
      <c r="H66" s="651"/>
      <c r="I66" s="651"/>
      <c r="J66" s="32" t="s">
        <v>310</v>
      </c>
      <c r="K66" s="458"/>
      <c r="L66" s="458"/>
      <c r="M66" s="458"/>
      <c r="N66" s="471"/>
      <c r="O66" s="476">
        <v>15000000</v>
      </c>
      <c r="P66" s="471"/>
      <c r="Q66" s="471"/>
      <c r="R66" s="471">
        <f t="shared" si="4"/>
        <v>15000000</v>
      </c>
      <c r="S66" s="177"/>
      <c r="T66" s="177"/>
      <c r="U66" s="177"/>
      <c r="V66" s="177">
        <f t="shared" si="14"/>
        <v>0</v>
      </c>
      <c r="W66" s="39"/>
      <c r="X66" s="39"/>
      <c r="Y66" s="172">
        <f t="shared" si="15"/>
        <v>0</v>
      </c>
      <c r="Z66" s="202"/>
      <c r="AA66" s="39">
        <f t="shared" si="16"/>
        <v>15000000</v>
      </c>
      <c r="AB66" s="453"/>
      <c r="AC66" s="453"/>
      <c r="AD66" s="39">
        <f t="shared" si="17"/>
        <v>0</v>
      </c>
      <c r="AE66" s="178">
        <f t="shared" si="24"/>
        <v>15000000</v>
      </c>
      <c r="AF66" s="178"/>
      <c r="AG66" s="178">
        <f t="shared" si="25"/>
        <v>15000000</v>
      </c>
      <c r="AH66" s="415">
        <f t="shared" si="26"/>
        <v>0</v>
      </c>
      <c r="AI66" s="179">
        <f t="shared" si="27"/>
        <v>0</v>
      </c>
      <c r="AJ66" s="180"/>
      <c r="AK66" s="181"/>
      <c r="AL66" s="182" t="e">
        <f>SUM(AE66-AF66-#REF!-#REF!)</f>
        <v>#REF!</v>
      </c>
      <c r="AM66" s="183">
        <f t="shared" si="28"/>
        <v>0</v>
      </c>
      <c r="AN66" s="106"/>
      <c r="AO66" s="185"/>
      <c r="AP66" s="184"/>
      <c r="AQ66" s="46"/>
      <c r="AR66" s="108"/>
      <c r="AS66" s="199"/>
      <c r="AV66" s="201"/>
    </row>
    <row r="67" spans="1:48" s="200" customFormat="1" ht="27.95" x14ac:dyDescent="0.55000000000000004">
      <c r="A67" s="21" t="s">
        <v>73</v>
      </c>
      <c r="B67" s="650" t="s">
        <v>250</v>
      </c>
      <c r="C67" s="650" t="s">
        <v>250</v>
      </c>
      <c r="D67" s="650" t="s">
        <v>250</v>
      </c>
      <c r="E67" s="650" t="s">
        <v>252</v>
      </c>
      <c r="F67" s="650" t="s">
        <v>258</v>
      </c>
      <c r="G67" s="650"/>
      <c r="H67" s="651"/>
      <c r="I67" s="651"/>
      <c r="J67" s="32" t="s">
        <v>311</v>
      </c>
      <c r="K67" s="458"/>
      <c r="L67" s="458"/>
      <c r="M67" s="458"/>
      <c r="N67" s="471"/>
      <c r="O67" s="476">
        <v>35000000</v>
      </c>
      <c r="P67" s="471"/>
      <c r="Q67" s="471"/>
      <c r="R67" s="471">
        <f t="shared" si="4"/>
        <v>35000000</v>
      </c>
      <c r="S67" s="177"/>
      <c r="T67" s="177"/>
      <c r="U67" s="177"/>
      <c r="V67" s="177">
        <f t="shared" si="14"/>
        <v>0</v>
      </c>
      <c r="W67" s="39"/>
      <c r="X67" s="39"/>
      <c r="Y67" s="172">
        <f t="shared" si="15"/>
        <v>0</v>
      </c>
      <c r="Z67" s="202"/>
      <c r="AA67" s="39">
        <f t="shared" si="16"/>
        <v>35000000</v>
      </c>
      <c r="AB67" s="453">
        <v>28000000</v>
      </c>
      <c r="AC67" s="453"/>
      <c r="AD67" s="39">
        <f t="shared" si="17"/>
        <v>28000000</v>
      </c>
      <c r="AE67" s="178">
        <f t="shared" si="24"/>
        <v>35000000</v>
      </c>
      <c r="AF67" s="178">
        <v>28000000</v>
      </c>
      <c r="AG67" s="178">
        <f t="shared" si="25"/>
        <v>7000000</v>
      </c>
      <c r="AH67" s="415">
        <f t="shared" si="26"/>
        <v>0</v>
      </c>
      <c r="AI67" s="179">
        <f t="shared" si="27"/>
        <v>0</v>
      </c>
      <c r="AJ67" s="180"/>
      <c r="AK67" s="181"/>
      <c r="AL67" s="182" t="e">
        <f>SUM(AE67-AF67-#REF!-#REF!)</f>
        <v>#REF!</v>
      </c>
      <c r="AM67" s="183">
        <f t="shared" si="28"/>
        <v>0</v>
      </c>
      <c r="AN67" s="106"/>
      <c r="AO67" s="185"/>
      <c r="AP67" s="184"/>
      <c r="AQ67" s="46"/>
      <c r="AR67" s="108"/>
      <c r="AS67" s="199"/>
      <c r="AV67" s="201"/>
    </row>
    <row r="68" spans="1:48" s="200" customFormat="1" ht="27.95" x14ac:dyDescent="0.55000000000000004">
      <c r="A68" s="21" t="s">
        <v>73</v>
      </c>
      <c r="B68" s="650" t="s">
        <v>250</v>
      </c>
      <c r="C68" s="650" t="s">
        <v>250</v>
      </c>
      <c r="D68" s="650" t="s">
        <v>250</v>
      </c>
      <c r="E68" s="650" t="s">
        <v>252</v>
      </c>
      <c r="F68" s="650" t="s">
        <v>262</v>
      </c>
      <c r="G68" s="650"/>
      <c r="H68" s="651"/>
      <c r="I68" s="651"/>
      <c r="J68" s="32" t="s">
        <v>312</v>
      </c>
      <c r="K68" s="458"/>
      <c r="L68" s="458"/>
      <c r="M68" s="458"/>
      <c r="N68" s="471"/>
      <c r="O68" s="476">
        <v>3000000</v>
      </c>
      <c r="P68" s="471"/>
      <c r="Q68" s="471"/>
      <c r="R68" s="471">
        <f t="shared" si="4"/>
        <v>3000000</v>
      </c>
      <c r="S68" s="177"/>
      <c r="T68" s="177"/>
      <c r="U68" s="177"/>
      <c r="V68" s="177">
        <f t="shared" si="14"/>
        <v>0</v>
      </c>
      <c r="W68" s="39"/>
      <c r="X68" s="39"/>
      <c r="Y68" s="172">
        <f t="shared" si="15"/>
        <v>0</v>
      </c>
      <c r="Z68" s="202"/>
      <c r="AA68" s="39">
        <f t="shared" si="16"/>
        <v>3000000</v>
      </c>
      <c r="AB68" s="453">
        <v>3000000</v>
      </c>
      <c r="AC68" s="453"/>
      <c r="AD68" s="39">
        <f t="shared" si="17"/>
        <v>3000000</v>
      </c>
      <c r="AE68" s="178">
        <f t="shared" si="24"/>
        <v>3000000</v>
      </c>
      <c r="AF68" s="178">
        <v>3000000</v>
      </c>
      <c r="AG68" s="178">
        <f t="shared" si="25"/>
        <v>0</v>
      </c>
      <c r="AH68" s="415">
        <f t="shared" si="26"/>
        <v>0</v>
      </c>
      <c r="AI68" s="179">
        <f t="shared" si="27"/>
        <v>0</v>
      </c>
      <c r="AJ68" s="180"/>
      <c r="AK68" s="181"/>
      <c r="AL68" s="182" t="e">
        <f>SUM(AE68-AF68-#REF!-#REF!)</f>
        <v>#REF!</v>
      </c>
      <c r="AM68" s="183">
        <f t="shared" si="28"/>
        <v>0</v>
      </c>
      <c r="AN68" s="106"/>
      <c r="AO68" s="185"/>
      <c r="AP68" s="184"/>
      <c r="AQ68" s="46"/>
      <c r="AR68" s="108"/>
      <c r="AS68" s="199"/>
      <c r="AV68" s="201"/>
    </row>
    <row r="69" spans="1:48" s="200" customFormat="1" ht="30" x14ac:dyDescent="0.35">
      <c r="A69" s="21" t="s">
        <v>73</v>
      </c>
      <c r="B69" s="650" t="s">
        <v>250</v>
      </c>
      <c r="C69" s="650" t="s">
        <v>250</v>
      </c>
      <c r="D69" s="650" t="s">
        <v>250</v>
      </c>
      <c r="E69" s="650" t="s">
        <v>252</v>
      </c>
      <c r="F69" s="650" t="s">
        <v>279</v>
      </c>
      <c r="G69" s="650"/>
      <c r="H69" s="651"/>
      <c r="I69" s="651"/>
      <c r="J69" s="32" t="s">
        <v>313</v>
      </c>
      <c r="K69" s="458"/>
      <c r="L69" s="458"/>
      <c r="M69" s="458"/>
      <c r="N69" s="471"/>
      <c r="O69" s="476">
        <f>154281326</f>
        <v>154281326</v>
      </c>
      <c r="P69" s="471"/>
      <c r="Q69" s="471"/>
      <c r="R69" s="471">
        <f t="shared" si="4"/>
        <v>154281326</v>
      </c>
      <c r="S69" s="177"/>
      <c r="T69" s="177"/>
      <c r="U69" s="177"/>
      <c r="V69" s="177">
        <f t="shared" si="14"/>
        <v>0</v>
      </c>
      <c r="W69" s="39"/>
      <c r="X69" s="39">
        <v>154281326</v>
      </c>
      <c r="Y69" s="172">
        <f t="shared" si="15"/>
        <v>0</v>
      </c>
      <c r="Z69" s="202"/>
      <c r="AA69" s="39">
        <f t="shared" si="16"/>
        <v>0</v>
      </c>
      <c r="AB69" s="453"/>
      <c r="AC69" s="453"/>
      <c r="AD69" s="39">
        <f t="shared" si="17"/>
        <v>0</v>
      </c>
      <c r="AE69" s="178">
        <f t="shared" si="24"/>
        <v>0</v>
      </c>
      <c r="AF69" s="178"/>
      <c r="AG69" s="178">
        <f t="shared" si="25"/>
        <v>0</v>
      </c>
      <c r="AH69" s="415">
        <f t="shared" si="26"/>
        <v>154281326</v>
      </c>
      <c r="AI69" s="179" t="e">
        <f t="shared" si="27"/>
        <v>#DIV/0!</v>
      </c>
      <c r="AJ69" s="180"/>
      <c r="AK69" s="181"/>
      <c r="AL69" s="182" t="e">
        <f>SUM(AE69-AF69-#REF!-#REF!)</f>
        <v>#REF!</v>
      </c>
      <c r="AM69" s="183">
        <f t="shared" si="28"/>
        <v>1</v>
      </c>
      <c r="AN69" s="106"/>
      <c r="AO69" s="185"/>
      <c r="AP69" s="184"/>
      <c r="AQ69" s="46"/>
      <c r="AR69" s="108"/>
      <c r="AS69" s="199"/>
      <c r="AV69" s="201"/>
    </row>
    <row r="70" spans="1:48" s="200" customFormat="1" ht="45" x14ac:dyDescent="0.35">
      <c r="A70" s="21" t="s">
        <v>73</v>
      </c>
      <c r="B70" s="650" t="s">
        <v>250</v>
      </c>
      <c r="C70" s="650" t="s">
        <v>250</v>
      </c>
      <c r="D70" s="650" t="s">
        <v>250</v>
      </c>
      <c r="E70" s="650" t="s">
        <v>252</v>
      </c>
      <c r="F70" s="650" t="s">
        <v>314</v>
      </c>
      <c r="G70" s="650" t="s">
        <v>249</v>
      </c>
      <c r="H70" s="651"/>
      <c r="I70" s="651"/>
      <c r="J70" s="32" t="s">
        <v>315</v>
      </c>
      <c r="K70" s="458"/>
      <c r="L70" s="458"/>
      <c r="M70" s="458"/>
      <c r="N70" s="471"/>
      <c r="O70" s="476">
        <v>130000000</v>
      </c>
      <c r="P70" s="471"/>
      <c r="Q70" s="471"/>
      <c r="R70" s="471">
        <f t="shared" si="4"/>
        <v>130000000</v>
      </c>
      <c r="S70" s="177"/>
      <c r="T70" s="177"/>
      <c r="U70" s="177"/>
      <c r="V70" s="177">
        <f t="shared" si="14"/>
        <v>0</v>
      </c>
      <c r="W70" s="39">
        <v>130000000</v>
      </c>
      <c r="X70" s="39"/>
      <c r="Y70" s="172">
        <f t="shared" si="15"/>
        <v>0</v>
      </c>
      <c r="Z70" s="202"/>
      <c r="AA70" s="39">
        <f t="shared" si="16"/>
        <v>0</v>
      </c>
      <c r="AB70" s="453"/>
      <c r="AC70" s="453"/>
      <c r="AD70" s="39">
        <f t="shared" si="17"/>
        <v>0</v>
      </c>
      <c r="AE70" s="178">
        <f t="shared" si="24"/>
        <v>0</v>
      </c>
      <c r="AF70" s="178"/>
      <c r="AG70" s="178">
        <f t="shared" si="25"/>
        <v>0</v>
      </c>
      <c r="AH70" s="415">
        <f t="shared" si="26"/>
        <v>130000000</v>
      </c>
      <c r="AI70" s="179" t="e">
        <f t="shared" si="27"/>
        <v>#DIV/0!</v>
      </c>
      <c r="AJ70" s="180"/>
      <c r="AK70" s="181"/>
      <c r="AL70" s="182" t="e">
        <f>SUM(AE70-AF70-#REF!-#REF!)</f>
        <v>#REF!</v>
      </c>
      <c r="AM70" s="183">
        <f t="shared" si="28"/>
        <v>1</v>
      </c>
      <c r="AN70" s="106"/>
      <c r="AO70" s="185"/>
      <c r="AP70" s="184"/>
      <c r="AQ70" s="46"/>
      <c r="AR70" s="108"/>
      <c r="AS70" s="199"/>
      <c r="AV70" s="201"/>
    </row>
    <row r="71" spans="1:48" s="200" customFormat="1" ht="30" x14ac:dyDescent="0.35">
      <c r="A71" s="21" t="s">
        <v>73</v>
      </c>
      <c r="B71" s="650" t="s">
        <v>250</v>
      </c>
      <c r="C71" s="650" t="s">
        <v>250</v>
      </c>
      <c r="D71" s="650" t="s">
        <v>250</v>
      </c>
      <c r="E71" s="650" t="s">
        <v>252</v>
      </c>
      <c r="F71" s="650" t="s">
        <v>314</v>
      </c>
      <c r="G71" s="650" t="s">
        <v>250</v>
      </c>
      <c r="H71" s="651"/>
      <c r="I71" s="651"/>
      <c r="J71" s="32" t="s">
        <v>316</v>
      </c>
      <c r="K71" s="458"/>
      <c r="L71" s="458"/>
      <c r="M71" s="458"/>
      <c r="N71" s="471"/>
      <c r="O71" s="476">
        <v>12000000</v>
      </c>
      <c r="P71" s="471"/>
      <c r="Q71" s="471"/>
      <c r="R71" s="471">
        <f t="shared" si="4"/>
        <v>12000000</v>
      </c>
      <c r="S71" s="177"/>
      <c r="T71" s="177"/>
      <c r="U71" s="177"/>
      <c r="V71" s="177">
        <f t="shared" si="14"/>
        <v>0</v>
      </c>
      <c r="W71" s="39">
        <v>12000000</v>
      </c>
      <c r="X71" s="39"/>
      <c r="Y71" s="172">
        <f t="shared" si="15"/>
        <v>0</v>
      </c>
      <c r="Z71" s="202"/>
      <c r="AA71" s="39">
        <f t="shared" si="16"/>
        <v>0</v>
      </c>
      <c r="AB71" s="453"/>
      <c r="AC71" s="453"/>
      <c r="AD71" s="39">
        <f t="shared" si="17"/>
        <v>0</v>
      </c>
      <c r="AE71" s="178">
        <f t="shared" si="24"/>
        <v>0</v>
      </c>
      <c r="AF71" s="178"/>
      <c r="AG71" s="178">
        <f t="shared" si="25"/>
        <v>0</v>
      </c>
      <c r="AH71" s="415">
        <f t="shared" si="26"/>
        <v>12000000</v>
      </c>
      <c r="AI71" s="179" t="e">
        <f t="shared" si="27"/>
        <v>#DIV/0!</v>
      </c>
      <c r="AJ71" s="180"/>
      <c r="AK71" s="181"/>
      <c r="AL71" s="182" t="e">
        <f>SUM(AE71-AF71-#REF!-#REF!)</f>
        <v>#REF!</v>
      </c>
      <c r="AM71" s="183">
        <f t="shared" si="28"/>
        <v>1</v>
      </c>
      <c r="AN71" s="106"/>
      <c r="AO71" s="185"/>
      <c r="AP71" s="184"/>
      <c r="AQ71" s="46"/>
      <c r="AR71" s="108"/>
      <c r="AS71" s="199"/>
      <c r="AV71" s="201"/>
    </row>
    <row r="72" spans="1:48" s="559" customFormat="1" ht="42" x14ac:dyDescent="0.55000000000000004">
      <c r="A72" s="540"/>
      <c r="B72" s="652" t="s">
        <v>250</v>
      </c>
      <c r="C72" s="652" t="s">
        <v>250</v>
      </c>
      <c r="D72" s="652" t="s">
        <v>250</v>
      </c>
      <c r="E72" s="652" t="s">
        <v>272</v>
      </c>
      <c r="F72" s="652"/>
      <c r="G72" s="652"/>
      <c r="H72" s="653"/>
      <c r="I72" s="653"/>
      <c r="J72" s="468" t="s">
        <v>347</v>
      </c>
      <c r="K72" s="541"/>
      <c r="L72" s="541"/>
      <c r="M72" s="541"/>
      <c r="N72" s="543">
        <f>SUM(O73:O75)</f>
        <v>23000000</v>
      </c>
      <c r="O72" s="561"/>
      <c r="P72" s="543"/>
      <c r="Q72" s="543"/>
      <c r="R72" s="543"/>
      <c r="S72" s="544"/>
      <c r="T72" s="544"/>
      <c r="U72" s="544"/>
      <c r="V72" s="544"/>
      <c r="W72" s="546"/>
      <c r="X72" s="546"/>
      <c r="Y72" s="547"/>
      <c r="Z72" s="562"/>
      <c r="AA72" s="546"/>
      <c r="AB72" s="546"/>
      <c r="AC72" s="546"/>
      <c r="AD72" s="546"/>
      <c r="AE72" s="547"/>
      <c r="AF72" s="547"/>
      <c r="AG72" s="547"/>
      <c r="AH72" s="547"/>
      <c r="AI72" s="549"/>
      <c r="AJ72" s="547"/>
      <c r="AK72" s="550"/>
      <c r="AL72" s="551"/>
      <c r="AM72" s="552"/>
      <c r="AN72" s="553"/>
      <c r="AO72" s="563"/>
      <c r="AP72" s="555"/>
      <c r="AQ72" s="556"/>
      <c r="AR72" s="557"/>
      <c r="AS72" s="558"/>
      <c r="AV72" s="560"/>
    </row>
    <row r="73" spans="1:48" s="200" customFormat="1" ht="27.95" x14ac:dyDescent="0.55000000000000004">
      <c r="A73" s="21" t="s">
        <v>73</v>
      </c>
      <c r="B73" s="650" t="s">
        <v>250</v>
      </c>
      <c r="C73" s="650" t="s">
        <v>250</v>
      </c>
      <c r="D73" s="650" t="s">
        <v>250</v>
      </c>
      <c r="E73" s="650" t="s">
        <v>272</v>
      </c>
      <c r="F73" s="650" t="s">
        <v>251</v>
      </c>
      <c r="G73" s="650" t="s">
        <v>274</v>
      </c>
      <c r="H73" s="651" t="s">
        <v>70</v>
      </c>
      <c r="I73" s="651" t="s">
        <v>317</v>
      </c>
      <c r="J73" s="32" t="s">
        <v>318</v>
      </c>
      <c r="K73" s="458"/>
      <c r="L73" s="458"/>
      <c r="M73" s="458"/>
      <c r="N73" s="471"/>
      <c r="O73" s="476">
        <v>8500000</v>
      </c>
      <c r="P73" s="471"/>
      <c r="Q73" s="471"/>
      <c r="R73" s="471">
        <f t="shared" si="4"/>
        <v>8500000</v>
      </c>
      <c r="S73" s="177"/>
      <c r="T73" s="177"/>
      <c r="U73" s="177"/>
      <c r="V73" s="177">
        <f t="shared" si="14"/>
        <v>0</v>
      </c>
      <c r="W73" s="39"/>
      <c r="X73" s="39"/>
      <c r="Y73" s="172">
        <f t="shared" si="15"/>
        <v>0</v>
      </c>
      <c r="Z73" s="202"/>
      <c r="AA73" s="39">
        <f t="shared" si="16"/>
        <v>8500000</v>
      </c>
      <c r="AB73" s="453">
        <v>8500000</v>
      </c>
      <c r="AC73" s="453"/>
      <c r="AD73" s="39">
        <f t="shared" si="17"/>
        <v>8500000</v>
      </c>
      <c r="AE73" s="178">
        <f t="shared" si="24"/>
        <v>8500000</v>
      </c>
      <c r="AF73" s="178">
        <v>8500000</v>
      </c>
      <c r="AG73" s="178">
        <f t="shared" si="25"/>
        <v>0</v>
      </c>
      <c r="AH73" s="415">
        <f t="shared" si="26"/>
        <v>0</v>
      </c>
      <c r="AI73" s="179">
        <f t="shared" si="27"/>
        <v>0</v>
      </c>
      <c r="AJ73" s="180"/>
      <c r="AK73" s="181"/>
      <c r="AL73" s="182" t="e">
        <f>SUM(AE73-AF73-#REF!-#REF!)</f>
        <v>#REF!</v>
      </c>
      <c r="AM73" s="183">
        <f t="shared" si="28"/>
        <v>0</v>
      </c>
      <c r="AN73" s="106"/>
      <c r="AO73" s="185"/>
      <c r="AP73" s="184"/>
      <c r="AQ73" s="46"/>
      <c r="AR73" s="108"/>
      <c r="AS73" s="199"/>
      <c r="AV73" s="201"/>
    </row>
    <row r="74" spans="1:48" s="200" customFormat="1" ht="45" x14ac:dyDescent="0.35">
      <c r="A74" s="21" t="s">
        <v>73</v>
      </c>
      <c r="B74" s="650" t="s">
        <v>250</v>
      </c>
      <c r="C74" s="650" t="s">
        <v>250</v>
      </c>
      <c r="D74" s="650" t="s">
        <v>250</v>
      </c>
      <c r="E74" s="650" t="s">
        <v>272</v>
      </c>
      <c r="F74" s="650" t="s">
        <v>251</v>
      </c>
      <c r="G74" s="650" t="s">
        <v>274</v>
      </c>
      <c r="H74" s="651" t="s">
        <v>70</v>
      </c>
      <c r="I74" s="651" t="s">
        <v>319</v>
      </c>
      <c r="J74" s="32" t="s">
        <v>320</v>
      </c>
      <c r="K74" s="458"/>
      <c r="L74" s="458"/>
      <c r="M74" s="458"/>
      <c r="N74" s="471"/>
      <c r="O74" s="476">
        <v>7500000</v>
      </c>
      <c r="P74" s="471"/>
      <c r="Q74" s="471"/>
      <c r="R74" s="471">
        <f t="shared" ref="R74:R83" si="29">SUM(O74+P74-Q74)</f>
        <v>7500000</v>
      </c>
      <c r="S74" s="177"/>
      <c r="T74" s="177"/>
      <c r="U74" s="177"/>
      <c r="V74" s="177">
        <f t="shared" ref="V74:V83" si="30">SUM(T74-U74)</f>
        <v>0</v>
      </c>
      <c r="W74" s="39"/>
      <c r="X74" s="39"/>
      <c r="Y74" s="172">
        <f t="shared" ref="Y74:Y83" si="31">SUM(V74)</f>
        <v>0</v>
      </c>
      <c r="Z74" s="202"/>
      <c r="AA74" s="39">
        <f t="shared" ref="AA74:AA83" si="32">SUM(R74-S74-U74-W74-X74-Y74-Z74)</f>
        <v>7500000</v>
      </c>
      <c r="AB74" s="453">
        <v>7500000</v>
      </c>
      <c r="AC74" s="453"/>
      <c r="AD74" s="39">
        <f t="shared" ref="AD74:AD83" si="33">SUM(AB74-AC74)</f>
        <v>7500000</v>
      </c>
      <c r="AE74" s="178">
        <f t="shared" ref="AE74:AE83" si="34">SUM(AA74-AC74)</f>
        <v>7500000</v>
      </c>
      <c r="AF74" s="178">
        <v>7500000</v>
      </c>
      <c r="AG74" s="178">
        <f t="shared" ref="AG74:AG83" si="35">SUM(AE74-AF74)</f>
        <v>0</v>
      </c>
      <c r="AH74" s="415">
        <f t="shared" si="26"/>
        <v>0</v>
      </c>
      <c r="AI74" s="179">
        <f t="shared" ref="AI74:AI83" si="36">AC74/(AC74+AF74+AG74)</f>
        <v>0</v>
      </c>
      <c r="AJ74" s="180"/>
      <c r="AK74" s="181"/>
      <c r="AL74" s="182" t="e">
        <f>SUM(AE74-AF74-#REF!-#REF!)</f>
        <v>#REF!</v>
      </c>
      <c r="AM74" s="183">
        <f t="shared" ref="AM74:AM83" si="37">SUM(R74-(AE74+Y74))/R74</f>
        <v>0</v>
      </c>
      <c r="AN74" s="106"/>
      <c r="AO74" s="185"/>
      <c r="AP74" s="184"/>
      <c r="AQ74" s="46"/>
      <c r="AR74" s="108"/>
      <c r="AS74" s="199"/>
      <c r="AV74" s="201"/>
    </row>
    <row r="75" spans="1:48" s="200" customFormat="1" ht="45" x14ac:dyDescent="0.35">
      <c r="A75" s="21" t="s">
        <v>73</v>
      </c>
      <c r="B75" s="650" t="s">
        <v>250</v>
      </c>
      <c r="C75" s="650" t="s">
        <v>250</v>
      </c>
      <c r="D75" s="650" t="s">
        <v>250</v>
      </c>
      <c r="E75" s="650" t="s">
        <v>272</v>
      </c>
      <c r="F75" s="650" t="s">
        <v>291</v>
      </c>
      <c r="G75" s="650" t="s">
        <v>249</v>
      </c>
      <c r="H75" s="651" t="s">
        <v>68</v>
      </c>
      <c r="I75" s="651"/>
      <c r="J75" s="32" t="s">
        <v>321</v>
      </c>
      <c r="K75" s="458"/>
      <c r="L75" s="458"/>
      <c r="M75" s="458"/>
      <c r="N75" s="471"/>
      <c r="O75" s="476">
        <v>7000000</v>
      </c>
      <c r="P75" s="471"/>
      <c r="Q75" s="471"/>
      <c r="R75" s="471">
        <f t="shared" si="29"/>
        <v>7000000</v>
      </c>
      <c r="S75" s="177"/>
      <c r="T75" s="177"/>
      <c r="U75" s="177"/>
      <c r="V75" s="177">
        <f t="shared" si="30"/>
        <v>0</v>
      </c>
      <c r="W75" s="39">
        <v>7000000</v>
      </c>
      <c r="X75" s="39"/>
      <c r="Y75" s="172">
        <f t="shared" si="31"/>
        <v>0</v>
      </c>
      <c r="Z75" s="202"/>
      <c r="AA75" s="39">
        <f t="shared" si="32"/>
        <v>0</v>
      </c>
      <c r="AB75" s="453"/>
      <c r="AC75" s="453"/>
      <c r="AD75" s="39">
        <f t="shared" si="33"/>
        <v>0</v>
      </c>
      <c r="AE75" s="178">
        <f t="shared" si="34"/>
        <v>0</v>
      </c>
      <c r="AF75" s="178"/>
      <c r="AG75" s="178">
        <f t="shared" si="35"/>
        <v>0</v>
      </c>
      <c r="AH75" s="415">
        <f t="shared" ref="AH75:AH88" si="38">SUM(S75+U75+W75+Z75+X75+AC75)</f>
        <v>7000000</v>
      </c>
      <c r="AI75" s="179" t="e">
        <f t="shared" si="36"/>
        <v>#DIV/0!</v>
      </c>
      <c r="AJ75" s="180"/>
      <c r="AK75" s="181"/>
      <c r="AL75" s="182" t="e">
        <f>SUM(AE75-AF75-#REF!-#REF!)</f>
        <v>#REF!</v>
      </c>
      <c r="AM75" s="183">
        <f t="shared" si="37"/>
        <v>1</v>
      </c>
      <c r="AN75" s="106"/>
      <c r="AO75" s="185"/>
      <c r="AP75" s="184"/>
      <c r="AQ75" s="46"/>
      <c r="AR75" s="108"/>
      <c r="AS75" s="199"/>
      <c r="AV75" s="201"/>
    </row>
    <row r="76" spans="1:48" s="559" customFormat="1" ht="30" x14ac:dyDescent="0.35">
      <c r="A76" s="540"/>
      <c r="B76" s="652" t="s">
        <v>250</v>
      </c>
      <c r="C76" s="652" t="s">
        <v>250</v>
      </c>
      <c r="D76" s="652" t="s">
        <v>250</v>
      </c>
      <c r="E76" s="652" t="s">
        <v>279</v>
      </c>
      <c r="F76" s="652"/>
      <c r="G76" s="652"/>
      <c r="H76" s="653"/>
      <c r="I76" s="653"/>
      <c r="J76" s="468" t="s">
        <v>348</v>
      </c>
      <c r="K76" s="541"/>
      <c r="L76" s="541"/>
      <c r="M76" s="541"/>
      <c r="N76" s="543">
        <f>SUM(O77:O89)</f>
        <v>1691587290.0000002</v>
      </c>
      <c r="O76" s="561"/>
      <c r="P76" s="543"/>
      <c r="Q76" s="543"/>
      <c r="R76" s="543"/>
      <c r="S76" s="544"/>
      <c r="T76" s="544"/>
      <c r="U76" s="544"/>
      <c r="V76" s="544"/>
      <c r="W76" s="546"/>
      <c r="X76" s="546"/>
      <c r="Y76" s="547"/>
      <c r="Z76" s="562"/>
      <c r="AA76" s="546"/>
      <c r="AB76" s="546"/>
      <c r="AC76" s="546"/>
      <c r="AD76" s="546"/>
      <c r="AE76" s="547"/>
      <c r="AF76" s="547"/>
      <c r="AG76" s="547"/>
      <c r="AH76" s="547"/>
      <c r="AI76" s="549"/>
      <c r="AJ76" s="547"/>
      <c r="AK76" s="550"/>
      <c r="AL76" s="551"/>
      <c r="AM76" s="552"/>
      <c r="AN76" s="553"/>
      <c r="AO76" s="563"/>
      <c r="AP76" s="555"/>
      <c r="AQ76" s="556"/>
      <c r="AR76" s="557"/>
      <c r="AS76" s="558"/>
      <c r="AV76" s="560"/>
    </row>
    <row r="77" spans="1:48" s="200" customFormat="1" ht="30" x14ac:dyDescent="0.35">
      <c r="A77" s="21" t="s">
        <v>73</v>
      </c>
      <c r="B77" s="650" t="s">
        <v>250</v>
      </c>
      <c r="C77" s="650" t="s">
        <v>250</v>
      </c>
      <c r="D77" s="650" t="s">
        <v>250</v>
      </c>
      <c r="E77" s="650" t="s">
        <v>279</v>
      </c>
      <c r="F77" s="650" t="s">
        <v>291</v>
      </c>
      <c r="G77" s="650" t="s">
        <v>249</v>
      </c>
      <c r="H77" s="651"/>
      <c r="I77" s="651"/>
      <c r="J77" s="32" t="s">
        <v>322</v>
      </c>
      <c r="K77" s="458"/>
      <c r="L77" s="458"/>
      <c r="M77" s="458"/>
      <c r="N77" s="471"/>
      <c r="O77" s="476">
        <v>22500000</v>
      </c>
      <c r="P77" s="471"/>
      <c r="Q77" s="471"/>
      <c r="R77" s="471">
        <f t="shared" si="29"/>
        <v>22500000</v>
      </c>
      <c r="S77" s="177"/>
      <c r="T77" s="177"/>
      <c r="U77" s="177"/>
      <c r="V77" s="177">
        <f t="shared" si="30"/>
        <v>0</v>
      </c>
      <c r="W77" s="39"/>
      <c r="X77" s="39"/>
      <c r="Y77" s="172">
        <f t="shared" si="31"/>
        <v>0</v>
      </c>
      <c r="Z77" s="202"/>
      <c r="AA77" s="39">
        <f t="shared" si="32"/>
        <v>22500000</v>
      </c>
      <c r="AB77" s="453">
        <v>22500000</v>
      </c>
      <c r="AC77" s="453"/>
      <c r="AD77" s="39">
        <f t="shared" si="33"/>
        <v>22500000</v>
      </c>
      <c r="AE77" s="178">
        <f t="shared" si="34"/>
        <v>22500000</v>
      </c>
      <c r="AF77" s="178">
        <v>22500000</v>
      </c>
      <c r="AG77" s="178">
        <f t="shared" si="35"/>
        <v>0</v>
      </c>
      <c r="AH77" s="415">
        <f t="shared" si="38"/>
        <v>0</v>
      </c>
      <c r="AI77" s="179">
        <f t="shared" si="36"/>
        <v>0</v>
      </c>
      <c r="AJ77" s="180"/>
      <c r="AK77" s="181"/>
      <c r="AL77" s="182" t="e">
        <f>SUM(AE77-AF77-#REF!-#REF!)</f>
        <v>#REF!</v>
      </c>
      <c r="AM77" s="183">
        <f t="shared" si="37"/>
        <v>0</v>
      </c>
      <c r="AN77" s="106"/>
      <c r="AO77" s="185"/>
      <c r="AP77" s="184"/>
      <c r="AQ77" s="46"/>
      <c r="AR77" s="108"/>
      <c r="AS77" s="199"/>
      <c r="AV77" s="201"/>
    </row>
    <row r="78" spans="1:48" s="200" customFormat="1" ht="54.6" customHeight="1" x14ac:dyDescent="0.35">
      <c r="A78" s="21" t="s">
        <v>73</v>
      </c>
      <c r="B78" s="650" t="s">
        <v>250</v>
      </c>
      <c r="C78" s="650" t="s">
        <v>250</v>
      </c>
      <c r="D78" s="650" t="s">
        <v>250</v>
      </c>
      <c r="E78" s="650" t="s">
        <v>279</v>
      </c>
      <c r="F78" s="650" t="s">
        <v>277</v>
      </c>
      <c r="G78" s="650" t="s">
        <v>249</v>
      </c>
      <c r="H78" s="651" t="s">
        <v>68</v>
      </c>
      <c r="I78" s="651"/>
      <c r="J78" s="32" t="s">
        <v>323</v>
      </c>
      <c r="K78" s="458"/>
      <c r="L78" s="458"/>
      <c r="M78" s="458"/>
      <c r="N78" s="471"/>
      <c r="O78" s="476">
        <v>112800000</v>
      </c>
      <c r="P78" s="471"/>
      <c r="Q78" s="471"/>
      <c r="R78" s="471">
        <f t="shared" si="29"/>
        <v>112800000</v>
      </c>
      <c r="S78" s="177"/>
      <c r="T78" s="177"/>
      <c r="U78" s="177"/>
      <c r="V78" s="177">
        <f t="shared" si="30"/>
        <v>0</v>
      </c>
      <c r="W78" s="39"/>
      <c r="X78" s="39"/>
      <c r="Y78" s="172">
        <f t="shared" si="31"/>
        <v>0</v>
      </c>
      <c r="Z78" s="202">
        <v>3400000</v>
      </c>
      <c r="AA78" s="39">
        <f t="shared" si="32"/>
        <v>109400000</v>
      </c>
      <c r="AB78" s="453">
        <v>112800000</v>
      </c>
      <c r="AC78" s="453"/>
      <c r="AD78" s="39">
        <f t="shared" si="33"/>
        <v>112800000</v>
      </c>
      <c r="AE78" s="178">
        <f t="shared" si="34"/>
        <v>109400000</v>
      </c>
      <c r="AF78" s="178">
        <v>112800000</v>
      </c>
      <c r="AG78" s="644">
        <f t="shared" si="35"/>
        <v>-3400000</v>
      </c>
      <c r="AH78" s="415">
        <f t="shared" si="38"/>
        <v>3400000</v>
      </c>
      <c r="AI78" s="179">
        <f t="shared" si="36"/>
        <v>0</v>
      </c>
      <c r="AJ78" s="180"/>
      <c r="AK78" s="181"/>
      <c r="AL78" s="182" t="e">
        <f>SUM(AE78-AF78-#REF!-#REF!)</f>
        <v>#REF!</v>
      </c>
      <c r="AM78" s="183">
        <f t="shared" si="37"/>
        <v>3.0141843971631204E-2</v>
      </c>
      <c r="AN78" s="106"/>
      <c r="AO78" s="185"/>
      <c r="AP78" s="184"/>
      <c r="AQ78" s="46"/>
      <c r="AR78" s="108"/>
      <c r="AS78" s="199"/>
      <c r="AV78" s="201"/>
    </row>
    <row r="79" spans="1:48" s="200" customFormat="1" ht="49.5" customHeight="1" x14ac:dyDescent="0.35">
      <c r="A79" s="21" t="s">
        <v>73</v>
      </c>
      <c r="B79" s="650" t="s">
        <v>250</v>
      </c>
      <c r="C79" s="650" t="s">
        <v>250</v>
      </c>
      <c r="D79" s="650" t="s">
        <v>250</v>
      </c>
      <c r="E79" s="650" t="s">
        <v>279</v>
      </c>
      <c r="F79" s="650" t="s">
        <v>277</v>
      </c>
      <c r="G79" s="650" t="s">
        <v>249</v>
      </c>
      <c r="H79" s="651" t="s">
        <v>72</v>
      </c>
      <c r="I79" s="651"/>
      <c r="J79" s="32" t="s">
        <v>339</v>
      </c>
      <c r="K79" s="458"/>
      <c r="L79" s="458"/>
      <c r="M79" s="458"/>
      <c r="N79" s="471"/>
      <c r="O79" s="476">
        <v>303489341.45999998</v>
      </c>
      <c r="P79" s="471"/>
      <c r="Q79" s="471"/>
      <c r="R79" s="471">
        <f t="shared" si="29"/>
        <v>303489341.45999998</v>
      </c>
      <c r="S79" s="177"/>
      <c r="T79" s="177"/>
      <c r="U79" s="177"/>
      <c r="V79" s="177">
        <f t="shared" si="30"/>
        <v>0</v>
      </c>
      <c r="W79" s="39"/>
      <c r="X79" s="39"/>
      <c r="Y79" s="172">
        <f t="shared" si="31"/>
        <v>0</v>
      </c>
      <c r="Z79" s="202"/>
      <c r="AA79" s="39">
        <f t="shared" si="32"/>
        <v>303489341.45999998</v>
      </c>
      <c r="AB79" s="453">
        <v>303489341.45999998</v>
      </c>
      <c r="AC79" s="453"/>
      <c r="AD79" s="39">
        <f t="shared" si="33"/>
        <v>303489341.45999998</v>
      </c>
      <c r="AE79" s="178">
        <f t="shared" si="34"/>
        <v>303489341.45999998</v>
      </c>
      <c r="AF79" s="178">
        <v>303489341.45999998</v>
      </c>
      <c r="AG79" s="178">
        <f t="shared" si="35"/>
        <v>0</v>
      </c>
      <c r="AH79" s="415">
        <f t="shared" si="38"/>
        <v>0</v>
      </c>
      <c r="AI79" s="179">
        <f t="shared" si="36"/>
        <v>0</v>
      </c>
      <c r="AJ79" s="180"/>
      <c r="AK79" s="181"/>
      <c r="AL79" s="182" t="e">
        <f>SUM(AE79-AF79-#REF!-#REF!)</f>
        <v>#REF!</v>
      </c>
      <c r="AM79" s="183">
        <f t="shared" si="37"/>
        <v>0</v>
      </c>
      <c r="AN79" s="106"/>
      <c r="AO79" s="185"/>
      <c r="AP79" s="184"/>
      <c r="AQ79" s="46"/>
      <c r="AR79" s="108"/>
      <c r="AS79" s="199"/>
      <c r="AV79" s="201"/>
    </row>
    <row r="80" spans="1:48" s="200" customFormat="1" ht="58.5" customHeight="1" x14ac:dyDescent="0.35">
      <c r="A80" s="21" t="s">
        <v>73</v>
      </c>
      <c r="B80" s="650" t="s">
        <v>250</v>
      </c>
      <c r="C80" s="650" t="s">
        <v>250</v>
      </c>
      <c r="D80" s="650" t="s">
        <v>250</v>
      </c>
      <c r="E80" s="650" t="s">
        <v>279</v>
      </c>
      <c r="F80" s="650" t="s">
        <v>258</v>
      </c>
      <c r="G80" s="650"/>
      <c r="H80" s="651"/>
      <c r="I80" s="651"/>
      <c r="J80" s="32" t="s">
        <v>324</v>
      </c>
      <c r="K80" s="458"/>
      <c r="L80" s="458"/>
      <c r="M80" s="458"/>
      <c r="N80" s="471"/>
      <c r="O80" s="476"/>
      <c r="P80" s="471"/>
      <c r="Q80" s="471"/>
      <c r="R80" s="471">
        <f t="shared" si="29"/>
        <v>0</v>
      </c>
      <c r="S80" s="177"/>
      <c r="T80" s="177"/>
      <c r="U80" s="177"/>
      <c r="V80" s="177">
        <f t="shared" si="30"/>
        <v>0</v>
      </c>
      <c r="W80" s="39"/>
      <c r="X80" s="39"/>
      <c r="Y80" s="172">
        <f t="shared" si="31"/>
        <v>0</v>
      </c>
      <c r="Z80" s="202"/>
      <c r="AA80" s="39">
        <f t="shared" si="32"/>
        <v>0</v>
      </c>
      <c r="AB80" s="453"/>
      <c r="AC80" s="453"/>
      <c r="AD80" s="39">
        <f t="shared" si="33"/>
        <v>0</v>
      </c>
      <c r="AE80" s="178">
        <f t="shared" si="34"/>
        <v>0</v>
      </c>
      <c r="AF80" s="178"/>
      <c r="AG80" s="178">
        <f t="shared" si="35"/>
        <v>0</v>
      </c>
      <c r="AH80" s="415">
        <f t="shared" si="38"/>
        <v>0</v>
      </c>
      <c r="AI80" s="179" t="e">
        <f t="shared" si="36"/>
        <v>#DIV/0!</v>
      </c>
      <c r="AJ80" s="180"/>
      <c r="AK80" s="181"/>
      <c r="AL80" s="182" t="e">
        <f>SUM(AE80-AF80-#REF!-#REF!)</f>
        <v>#REF!</v>
      </c>
      <c r="AM80" s="183" t="e">
        <f t="shared" si="37"/>
        <v>#DIV/0!</v>
      </c>
      <c r="AN80" s="106"/>
      <c r="AO80" s="185"/>
      <c r="AP80" s="184"/>
      <c r="AQ80" s="46"/>
      <c r="AR80" s="108"/>
      <c r="AS80" s="199"/>
      <c r="AV80" s="201"/>
    </row>
    <row r="81" spans="1:48" s="200" customFormat="1" ht="41.45" customHeight="1" x14ac:dyDescent="0.35">
      <c r="A81" s="21" t="s">
        <v>73</v>
      </c>
      <c r="B81" s="650" t="s">
        <v>250</v>
      </c>
      <c r="C81" s="650" t="s">
        <v>250</v>
      </c>
      <c r="D81" s="650" t="s">
        <v>250</v>
      </c>
      <c r="E81" s="650" t="s">
        <v>279</v>
      </c>
      <c r="F81" s="650" t="s">
        <v>258</v>
      </c>
      <c r="G81" s="650" t="s">
        <v>249</v>
      </c>
      <c r="H81" s="651"/>
      <c r="I81" s="651"/>
      <c r="J81" s="32" t="s">
        <v>325</v>
      </c>
      <c r="K81" s="458"/>
      <c r="L81" s="458"/>
      <c r="M81" s="458"/>
      <c r="N81" s="471"/>
      <c r="O81" s="476">
        <v>118000000</v>
      </c>
      <c r="P81" s="471"/>
      <c r="Q81" s="471"/>
      <c r="R81" s="471">
        <f t="shared" si="29"/>
        <v>118000000</v>
      </c>
      <c r="S81" s="177"/>
      <c r="T81" s="177"/>
      <c r="U81" s="177"/>
      <c r="V81" s="177">
        <f t="shared" si="30"/>
        <v>0</v>
      </c>
      <c r="W81" s="39">
        <v>118000000</v>
      </c>
      <c r="X81" s="39"/>
      <c r="Y81" s="172">
        <f t="shared" si="31"/>
        <v>0</v>
      </c>
      <c r="Z81" s="202"/>
      <c r="AA81" s="39">
        <f t="shared" si="32"/>
        <v>0</v>
      </c>
      <c r="AB81" s="453"/>
      <c r="AC81" s="453"/>
      <c r="AD81" s="39">
        <f t="shared" si="33"/>
        <v>0</v>
      </c>
      <c r="AE81" s="178">
        <f t="shared" si="34"/>
        <v>0</v>
      </c>
      <c r="AF81" s="178"/>
      <c r="AG81" s="178">
        <f t="shared" si="35"/>
        <v>0</v>
      </c>
      <c r="AH81" s="415">
        <f t="shared" si="38"/>
        <v>118000000</v>
      </c>
      <c r="AI81" s="179" t="e">
        <f t="shared" si="36"/>
        <v>#DIV/0!</v>
      </c>
      <c r="AJ81" s="180"/>
      <c r="AK81" s="181"/>
      <c r="AL81" s="182" t="e">
        <f>SUM(AE81-AF81-#REF!-#REF!)</f>
        <v>#REF!</v>
      </c>
      <c r="AM81" s="183">
        <f t="shared" si="37"/>
        <v>1</v>
      </c>
      <c r="AN81" s="106"/>
      <c r="AO81" s="185"/>
      <c r="AP81" s="184"/>
      <c r="AQ81" s="46"/>
      <c r="AR81" s="108"/>
      <c r="AS81" s="199"/>
      <c r="AV81" s="201"/>
    </row>
    <row r="82" spans="1:48" s="200" customFormat="1" ht="30" x14ac:dyDescent="0.35">
      <c r="A82" s="21" t="s">
        <v>73</v>
      </c>
      <c r="B82" s="650" t="s">
        <v>250</v>
      </c>
      <c r="C82" s="650" t="s">
        <v>250</v>
      </c>
      <c r="D82" s="650" t="s">
        <v>250</v>
      </c>
      <c r="E82" s="650" t="s">
        <v>279</v>
      </c>
      <c r="F82" s="650" t="s">
        <v>258</v>
      </c>
      <c r="G82" s="650" t="s">
        <v>250</v>
      </c>
      <c r="H82" s="651"/>
      <c r="I82" s="651"/>
      <c r="J82" s="32" t="s">
        <v>326</v>
      </c>
      <c r="K82" s="458"/>
      <c r="L82" s="458"/>
      <c r="M82" s="458"/>
      <c r="N82" s="471"/>
      <c r="O82" s="476">
        <f>319277710.28+36000000</f>
        <v>355277710.27999997</v>
      </c>
      <c r="P82" s="471"/>
      <c r="Q82" s="471"/>
      <c r="R82" s="471">
        <f t="shared" si="29"/>
        <v>355277710.27999997</v>
      </c>
      <c r="S82" s="177"/>
      <c r="T82" s="177"/>
      <c r="U82" s="177"/>
      <c r="V82" s="177">
        <f t="shared" si="30"/>
        <v>0</v>
      </c>
      <c r="W82" s="39"/>
      <c r="X82" s="39">
        <f>192185696+127092014.28</f>
        <v>319277710.27999997</v>
      </c>
      <c r="Y82" s="172">
        <f t="shared" si="31"/>
        <v>0</v>
      </c>
      <c r="Z82" s="202"/>
      <c r="AA82" s="39">
        <f t="shared" si="32"/>
        <v>36000000</v>
      </c>
      <c r="AB82" s="453">
        <v>36000000</v>
      </c>
      <c r="AC82" s="453"/>
      <c r="AD82" s="39">
        <f t="shared" si="33"/>
        <v>36000000</v>
      </c>
      <c r="AE82" s="178">
        <f t="shared" si="34"/>
        <v>36000000</v>
      </c>
      <c r="AF82" s="178">
        <v>36000000</v>
      </c>
      <c r="AG82" s="178">
        <f t="shared" si="35"/>
        <v>0</v>
      </c>
      <c r="AH82" s="415">
        <f t="shared" si="38"/>
        <v>319277710.27999997</v>
      </c>
      <c r="AI82" s="179">
        <f t="shared" si="36"/>
        <v>0</v>
      </c>
      <c r="AJ82" s="180"/>
      <c r="AK82" s="181"/>
      <c r="AL82" s="182" t="e">
        <f>SUM(AE82-AF82-#REF!-#REF!)</f>
        <v>#REF!</v>
      </c>
      <c r="AM82" s="183">
        <f t="shared" si="37"/>
        <v>0.89867081733996812</v>
      </c>
      <c r="AN82" s="106"/>
      <c r="AO82" s="185"/>
      <c r="AP82" s="184"/>
      <c r="AQ82" s="46"/>
      <c r="AR82" s="108"/>
      <c r="AS82" s="199"/>
      <c r="AV82" s="201"/>
    </row>
    <row r="83" spans="1:48" s="200" customFormat="1" ht="47.1" x14ac:dyDescent="0.55000000000000004">
      <c r="A83" s="21" t="s">
        <v>73</v>
      </c>
      <c r="B83" s="650" t="s">
        <v>250</v>
      </c>
      <c r="C83" s="650" t="s">
        <v>250</v>
      </c>
      <c r="D83" s="650" t="s">
        <v>250</v>
      </c>
      <c r="E83" s="650" t="s">
        <v>279</v>
      </c>
      <c r="F83" s="650" t="s">
        <v>262</v>
      </c>
      <c r="G83" s="650"/>
      <c r="H83" s="651"/>
      <c r="I83" s="651"/>
      <c r="J83" s="32" t="s">
        <v>327</v>
      </c>
      <c r="K83" s="458"/>
      <c r="L83" s="458"/>
      <c r="M83" s="458"/>
      <c r="N83" s="471"/>
      <c r="O83" s="476">
        <f>157229749.9+23850000</f>
        <v>181079749.90000001</v>
      </c>
      <c r="P83" s="471"/>
      <c r="Q83" s="471"/>
      <c r="R83" s="471">
        <f t="shared" si="29"/>
        <v>181079749.90000001</v>
      </c>
      <c r="S83" s="177"/>
      <c r="T83" s="177"/>
      <c r="U83" s="177"/>
      <c r="V83" s="177">
        <f t="shared" si="30"/>
        <v>0</v>
      </c>
      <c r="W83" s="39"/>
      <c r="X83" s="39">
        <v>157229749.90000001</v>
      </c>
      <c r="Y83" s="172">
        <f t="shared" si="31"/>
        <v>0</v>
      </c>
      <c r="Z83" s="202"/>
      <c r="AA83" s="39">
        <f t="shared" si="32"/>
        <v>23850000</v>
      </c>
      <c r="AB83" s="453">
        <v>23850000</v>
      </c>
      <c r="AC83" s="453"/>
      <c r="AD83" s="39">
        <f t="shared" si="33"/>
        <v>23850000</v>
      </c>
      <c r="AE83" s="178">
        <f t="shared" si="34"/>
        <v>23850000</v>
      </c>
      <c r="AF83" s="178">
        <v>23850000</v>
      </c>
      <c r="AG83" s="178">
        <f t="shared" si="35"/>
        <v>0</v>
      </c>
      <c r="AH83" s="415">
        <f t="shared" si="38"/>
        <v>157229749.90000001</v>
      </c>
      <c r="AI83" s="179">
        <f t="shared" si="36"/>
        <v>0</v>
      </c>
      <c r="AJ83" s="180"/>
      <c r="AK83" s="181"/>
      <c r="AL83" s="182" t="e">
        <f>SUM(AE83-AF83-#REF!-#REF!)</f>
        <v>#REF!</v>
      </c>
      <c r="AM83" s="183">
        <f t="shared" si="37"/>
        <v>0.86829007653715562</v>
      </c>
      <c r="AN83" s="106"/>
      <c r="AO83" s="658" t="s">
        <v>553</v>
      </c>
      <c r="AP83" s="184"/>
      <c r="AQ83" s="46"/>
      <c r="AR83" s="108"/>
      <c r="AS83" s="199"/>
      <c r="AV83" s="201"/>
    </row>
    <row r="84" spans="1:48" s="200" customFormat="1" ht="30" x14ac:dyDescent="0.35">
      <c r="A84" s="21" t="s">
        <v>73</v>
      </c>
      <c r="B84" s="650" t="s">
        <v>250</v>
      </c>
      <c r="C84" s="650" t="s">
        <v>250</v>
      </c>
      <c r="D84" s="650" t="s">
        <v>250</v>
      </c>
      <c r="E84" s="650" t="s">
        <v>279</v>
      </c>
      <c r="F84" s="650" t="s">
        <v>262</v>
      </c>
      <c r="G84" s="650" t="s">
        <v>250</v>
      </c>
      <c r="H84" s="651"/>
      <c r="I84" s="651"/>
      <c r="J84" s="32" t="s">
        <v>328</v>
      </c>
      <c r="K84" s="458"/>
      <c r="L84" s="458"/>
      <c r="M84" s="458"/>
      <c r="N84" s="471"/>
      <c r="O84" s="476">
        <f>199123498.47+17000000</f>
        <v>216123498.47</v>
      </c>
      <c r="P84" s="471"/>
      <c r="Q84" s="471"/>
      <c r="R84" s="471">
        <f t="shared" si="4"/>
        <v>216123498.47</v>
      </c>
      <c r="S84" s="177"/>
      <c r="T84" s="177"/>
      <c r="U84" s="177"/>
      <c r="V84" s="177">
        <f t="shared" si="14"/>
        <v>0</v>
      </c>
      <c r="W84" s="39"/>
      <c r="X84" s="39">
        <v>199123498.47</v>
      </c>
      <c r="Y84" s="172">
        <f t="shared" si="15"/>
        <v>0</v>
      </c>
      <c r="Z84" s="202"/>
      <c r="AA84" s="39">
        <f t="shared" si="16"/>
        <v>17000000</v>
      </c>
      <c r="AB84" s="453">
        <v>17000000</v>
      </c>
      <c r="AC84" s="453"/>
      <c r="AD84" s="39">
        <f t="shared" si="17"/>
        <v>17000000</v>
      </c>
      <c r="AE84" s="178">
        <f t="shared" si="24"/>
        <v>17000000</v>
      </c>
      <c r="AF84" s="178">
        <v>17000000</v>
      </c>
      <c r="AG84" s="178">
        <f t="shared" si="25"/>
        <v>0</v>
      </c>
      <c r="AH84" s="415">
        <f t="shared" si="38"/>
        <v>199123498.47</v>
      </c>
      <c r="AI84" s="179">
        <f t="shared" si="27"/>
        <v>0</v>
      </c>
      <c r="AJ84" s="180"/>
      <c r="AK84" s="181"/>
      <c r="AL84" s="182" t="e">
        <f>SUM(AE84-AF84-#REF!-#REF!)</f>
        <v>#REF!</v>
      </c>
      <c r="AM84" s="183">
        <f t="shared" si="28"/>
        <v>0.92134126959656004</v>
      </c>
      <c r="AN84" s="106"/>
      <c r="AO84" s="185"/>
      <c r="AP84" s="184"/>
      <c r="AQ84" s="46"/>
      <c r="AR84" s="108"/>
      <c r="AS84" s="199"/>
      <c r="AV84" s="201"/>
    </row>
    <row r="85" spans="1:48" s="200" customFormat="1" ht="68.45" customHeight="1" x14ac:dyDescent="0.35">
      <c r="A85" s="21" t="s">
        <v>73</v>
      </c>
      <c r="B85" s="650" t="s">
        <v>250</v>
      </c>
      <c r="C85" s="650" t="s">
        <v>250</v>
      </c>
      <c r="D85" s="650" t="s">
        <v>250</v>
      </c>
      <c r="E85" s="650" t="s">
        <v>279</v>
      </c>
      <c r="F85" s="650" t="s">
        <v>272</v>
      </c>
      <c r="G85" s="650" t="s">
        <v>249</v>
      </c>
      <c r="H85" s="651"/>
      <c r="I85" s="651"/>
      <c r="J85" s="32" t="s">
        <v>329</v>
      </c>
      <c r="K85" s="458"/>
      <c r="L85" s="458"/>
      <c r="M85" s="458"/>
      <c r="N85" s="471"/>
      <c r="O85" s="476">
        <f>41500000+62034389.89</f>
        <v>103534389.89</v>
      </c>
      <c r="P85" s="471"/>
      <c r="Q85" s="471"/>
      <c r="R85" s="471">
        <f t="shared" si="4"/>
        <v>103534389.89</v>
      </c>
      <c r="S85" s="177"/>
      <c r="T85" s="177"/>
      <c r="U85" s="177"/>
      <c r="V85" s="177">
        <f t="shared" si="14"/>
        <v>0</v>
      </c>
      <c r="W85" s="39"/>
      <c r="X85" s="39"/>
      <c r="Y85" s="172">
        <f t="shared" si="15"/>
        <v>0</v>
      </c>
      <c r="Z85" s="202"/>
      <c r="AA85" s="39">
        <f t="shared" si="16"/>
        <v>103534389.89</v>
      </c>
      <c r="AB85" s="453">
        <v>41500000</v>
      </c>
      <c r="AC85" s="453"/>
      <c r="AD85" s="39">
        <f t="shared" si="17"/>
        <v>41500000</v>
      </c>
      <c r="AE85" s="178">
        <f t="shared" si="24"/>
        <v>103534389.89</v>
      </c>
      <c r="AF85" s="178">
        <v>41500000</v>
      </c>
      <c r="AG85" s="178">
        <f t="shared" si="25"/>
        <v>62034389.890000001</v>
      </c>
      <c r="AH85" s="415">
        <f t="shared" si="38"/>
        <v>0</v>
      </c>
      <c r="AI85" s="179">
        <f t="shared" si="27"/>
        <v>0</v>
      </c>
      <c r="AJ85" s="180"/>
      <c r="AK85" s="181"/>
      <c r="AL85" s="182" t="e">
        <f>SUM(AE85-AF85-#REF!-#REF!)</f>
        <v>#REF!</v>
      </c>
      <c r="AM85" s="183">
        <f t="shared" si="28"/>
        <v>0</v>
      </c>
      <c r="AN85" s="106"/>
      <c r="AO85" s="185"/>
      <c r="AP85" s="184"/>
      <c r="AQ85" s="46"/>
      <c r="AR85" s="108"/>
      <c r="AS85" s="199"/>
      <c r="AV85" s="201"/>
    </row>
    <row r="86" spans="1:48" s="23" customFormat="1" ht="45" x14ac:dyDescent="0.35">
      <c r="A86" s="21" t="s">
        <v>73</v>
      </c>
      <c r="B86" s="650" t="s">
        <v>250</v>
      </c>
      <c r="C86" s="650" t="s">
        <v>250</v>
      </c>
      <c r="D86" s="650" t="s">
        <v>250</v>
      </c>
      <c r="E86" s="650" t="s">
        <v>279</v>
      </c>
      <c r="F86" s="650" t="s">
        <v>272</v>
      </c>
      <c r="G86" s="650" t="s">
        <v>249</v>
      </c>
      <c r="H86" s="651" t="s">
        <v>72</v>
      </c>
      <c r="I86" s="651"/>
      <c r="J86" s="32" t="s">
        <v>330</v>
      </c>
      <c r="K86" s="441"/>
      <c r="L86" s="441"/>
      <c r="M86" s="441"/>
      <c r="N86" s="471"/>
      <c r="O86" s="476">
        <v>185000000</v>
      </c>
      <c r="P86" s="471"/>
      <c r="Q86" s="471"/>
      <c r="R86" s="471">
        <f t="shared" si="4"/>
        <v>185000000</v>
      </c>
      <c r="S86" s="177"/>
      <c r="T86" s="177"/>
      <c r="U86" s="177"/>
      <c r="V86" s="177">
        <f t="shared" si="14"/>
        <v>0</v>
      </c>
      <c r="W86" s="39"/>
      <c r="X86" s="39"/>
      <c r="Y86" s="172">
        <f t="shared" si="15"/>
        <v>0</v>
      </c>
      <c r="Z86" s="202">
        <v>75000000</v>
      </c>
      <c r="AA86" s="39">
        <f t="shared" si="16"/>
        <v>110000000</v>
      </c>
      <c r="AB86" s="453">
        <v>110000000</v>
      </c>
      <c r="AC86" s="453"/>
      <c r="AD86" s="39">
        <f t="shared" si="17"/>
        <v>110000000</v>
      </c>
      <c r="AE86" s="178">
        <f t="shared" si="24"/>
        <v>110000000</v>
      </c>
      <c r="AF86" s="178">
        <v>110000000</v>
      </c>
      <c r="AG86" s="178">
        <f t="shared" si="25"/>
        <v>0</v>
      </c>
      <c r="AH86" s="415">
        <f t="shared" si="38"/>
        <v>75000000</v>
      </c>
      <c r="AI86" s="179">
        <f t="shared" si="27"/>
        <v>0</v>
      </c>
      <c r="AJ86" s="180"/>
      <c r="AK86" s="181"/>
      <c r="AL86" s="182" t="e">
        <f>SUM(AE86-AF86-#REF!-#REF!)</f>
        <v>#REF!</v>
      </c>
      <c r="AM86" s="183">
        <f t="shared" si="28"/>
        <v>0.40540540540540543</v>
      </c>
      <c r="AN86" s="106"/>
      <c r="AO86" s="185"/>
      <c r="AP86" s="184"/>
      <c r="AQ86" s="46"/>
      <c r="AR86" s="108"/>
      <c r="AS86" s="203"/>
      <c r="AT86" s="203"/>
      <c r="AU86" s="203"/>
      <c r="AV86" s="176"/>
    </row>
    <row r="87" spans="1:48" s="23" customFormat="1" ht="30" x14ac:dyDescent="0.35">
      <c r="A87" s="21" t="s">
        <v>73</v>
      </c>
      <c r="B87" s="650" t="s">
        <v>250</v>
      </c>
      <c r="C87" s="650" t="s">
        <v>250</v>
      </c>
      <c r="D87" s="650" t="s">
        <v>250</v>
      </c>
      <c r="E87" s="650" t="s">
        <v>279</v>
      </c>
      <c r="F87" s="650" t="s">
        <v>272</v>
      </c>
      <c r="G87" s="650" t="s">
        <v>249</v>
      </c>
      <c r="H87" s="651" t="s">
        <v>71</v>
      </c>
      <c r="I87" s="651"/>
      <c r="J87" s="32" t="s">
        <v>331</v>
      </c>
      <c r="K87" s="458"/>
      <c r="L87" s="458"/>
      <c r="M87" s="458"/>
      <c r="N87" s="471"/>
      <c r="O87" s="476">
        <f>49482600</f>
        <v>49482600</v>
      </c>
      <c r="P87" s="471"/>
      <c r="Q87" s="471"/>
      <c r="R87" s="471">
        <f t="shared" ref="R87:R91" si="39">SUM(O87+P87-Q87)</f>
        <v>49482600</v>
      </c>
      <c r="S87" s="177"/>
      <c r="T87" s="177"/>
      <c r="U87" s="177"/>
      <c r="V87" s="177">
        <f t="shared" ref="V87:V91" si="40">SUM(T87-U87)</f>
        <v>0</v>
      </c>
      <c r="W87" s="39"/>
      <c r="X87" s="39">
        <v>49482600</v>
      </c>
      <c r="Y87" s="172">
        <f t="shared" ref="Y87:Y91" si="41">SUM(V87)</f>
        <v>0</v>
      </c>
      <c r="Z87" s="202"/>
      <c r="AA87" s="39">
        <f t="shared" ref="AA87:AA91" si="42">SUM(R87-S87-U87-W87-X87-Y87-Z87)</f>
        <v>0</v>
      </c>
      <c r="AB87" s="453"/>
      <c r="AC87" s="453"/>
      <c r="AD87" s="39">
        <f t="shared" ref="AD87:AD91" si="43">SUM(AB87-AC87)</f>
        <v>0</v>
      </c>
      <c r="AE87" s="178">
        <f t="shared" ref="AE87:AE91" si="44">SUM(AA87-AC87)</f>
        <v>0</v>
      </c>
      <c r="AF87" s="178"/>
      <c r="AG87" s="178">
        <f t="shared" ref="AG87:AG91" si="45">SUM(AE87-AF87)</f>
        <v>0</v>
      </c>
      <c r="AH87" s="415">
        <f t="shared" si="38"/>
        <v>49482600</v>
      </c>
      <c r="AI87" s="179" t="e">
        <f t="shared" ref="AI87:AI91" si="46">AC87/(AC87+AF87+AG87)</f>
        <v>#DIV/0!</v>
      </c>
      <c r="AJ87" s="180"/>
      <c r="AK87" s="181"/>
      <c r="AL87" s="182" t="e">
        <f>SUM(AE87-AF87-#REF!-#REF!)</f>
        <v>#REF!</v>
      </c>
      <c r="AM87" s="183">
        <f t="shared" ref="AM87:AM91" si="47">SUM(R87-(AE87+Y87))/R87</f>
        <v>1</v>
      </c>
      <c r="AN87" s="106"/>
      <c r="AO87" s="185"/>
      <c r="AP87" s="184"/>
      <c r="AQ87" s="46"/>
      <c r="AR87" s="108"/>
      <c r="AS87" s="203"/>
      <c r="AT87" s="203"/>
      <c r="AU87" s="203"/>
      <c r="AV87" s="176"/>
    </row>
    <row r="88" spans="1:48" s="23" customFormat="1" ht="50.1" customHeight="1" x14ac:dyDescent="0.35">
      <c r="A88" s="21" t="s">
        <v>73</v>
      </c>
      <c r="B88" s="650" t="s">
        <v>250</v>
      </c>
      <c r="C88" s="650" t="s">
        <v>250</v>
      </c>
      <c r="D88" s="650" t="s">
        <v>250</v>
      </c>
      <c r="E88" s="650" t="s">
        <v>279</v>
      </c>
      <c r="F88" s="650" t="s">
        <v>272</v>
      </c>
      <c r="G88" s="650" t="s">
        <v>249</v>
      </c>
      <c r="H88" s="651" t="s">
        <v>70</v>
      </c>
      <c r="I88" s="651"/>
      <c r="J88" s="32" t="s">
        <v>332</v>
      </c>
      <c r="K88" s="458"/>
      <c r="L88" s="458"/>
      <c r="M88" s="458"/>
      <c r="N88" s="471"/>
      <c r="O88" s="476">
        <v>38300000</v>
      </c>
      <c r="P88" s="471"/>
      <c r="Q88" s="471"/>
      <c r="R88" s="471">
        <f t="shared" si="39"/>
        <v>38300000</v>
      </c>
      <c r="S88" s="177"/>
      <c r="T88" s="177"/>
      <c r="U88" s="177"/>
      <c r="V88" s="177">
        <f t="shared" si="40"/>
        <v>0</v>
      </c>
      <c r="W88" s="39"/>
      <c r="X88" s="39"/>
      <c r="Y88" s="172">
        <f t="shared" si="41"/>
        <v>0</v>
      </c>
      <c r="Z88" s="202"/>
      <c r="AA88" s="39">
        <f t="shared" si="42"/>
        <v>38300000</v>
      </c>
      <c r="AB88" s="453">
        <v>38300000</v>
      </c>
      <c r="AC88" s="453"/>
      <c r="AD88" s="39">
        <f t="shared" si="43"/>
        <v>38300000</v>
      </c>
      <c r="AE88" s="178">
        <f t="shared" si="44"/>
        <v>38300000</v>
      </c>
      <c r="AF88" s="178">
        <v>38300000</v>
      </c>
      <c r="AG88" s="178">
        <f t="shared" si="45"/>
        <v>0</v>
      </c>
      <c r="AH88" s="415">
        <f t="shared" si="38"/>
        <v>0</v>
      </c>
      <c r="AI88" s="179">
        <f t="shared" si="46"/>
        <v>0</v>
      </c>
      <c r="AJ88" s="180"/>
      <c r="AK88" s="181"/>
      <c r="AL88" s="182" t="e">
        <f>SUM(AE88-AF88-#REF!-#REF!)</f>
        <v>#REF!</v>
      </c>
      <c r="AM88" s="183">
        <f t="shared" si="47"/>
        <v>0</v>
      </c>
      <c r="AN88" s="106"/>
      <c r="AO88" s="185"/>
      <c r="AP88" s="184"/>
      <c r="AQ88" s="46"/>
      <c r="AR88" s="108"/>
      <c r="AS88" s="203"/>
      <c r="AT88" s="203"/>
      <c r="AU88" s="203"/>
      <c r="AV88" s="176"/>
    </row>
    <row r="89" spans="1:48" s="23" customFormat="1" ht="30" x14ac:dyDescent="0.35">
      <c r="A89" s="21" t="s">
        <v>73</v>
      </c>
      <c r="B89" s="650" t="s">
        <v>250</v>
      </c>
      <c r="C89" s="650" t="s">
        <v>250</v>
      </c>
      <c r="D89" s="650" t="s">
        <v>250</v>
      </c>
      <c r="E89" s="650" t="s">
        <v>279</v>
      </c>
      <c r="F89" s="650" t="s">
        <v>314</v>
      </c>
      <c r="G89" s="650" t="s">
        <v>249</v>
      </c>
      <c r="H89" s="651"/>
      <c r="I89" s="651"/>
      <c r="J89" s="32" t="s">
        <v>333</v>
      </c>
      <c r="K89" s="458"/>
      <c r="L89" s="458"/>
      <c r="M89" s="458"/>
      <c r="N89" s="471"/>
      <c r="O89" s="476">
        <v>6000000</v>
      </c>
      <c r="P89" s="471"/>
      <c r="Q89" s="471"/>
      <c r="R89" s="471">
        <f t="shared" si="39"/>
        <v>6000000</v>
      </c>
      <c r="S89" s="177"/>
      <c r="T89" s="177"/>
      <c r="U89" s="177"/>
      <c r="V89" s="177">
        <f t="shared" si="40"/>
        <v>0</v>
      </c>
      <c r="W89" s="39"/>
      <c r="X89" s="39"/>
      <c r="Y89" s="172">
        <f t="shared" si="41"/>
        <v>0</v>
      </c>
      <c r="Z89" s="202"/>
      <c r="AA89" s="39">
        <f t="shared" si="42"/>
        <v>6000000</v>
      </c>
      <c r="AB89" s="453">
        <v>6000000</v>
      </c>
      <c r="AC89" s="453"/>
      <c r="AD89" s="39">
        <f t="shared" si="43"/>
        <v>6000000</v>
      </c>
      <c r="AE89" s="178">
        <f t="shared" si="44"/>
        <v>6000000</v>
      </c>
      <c r="AF89" s="178">
        <v>6000000</v>
      </c>
      <c r="AG89" s="178">
        <f t="shared" si="45"/>
        <v>0</v>
      </c>
      <c r="AH89" s="415">
        <f t="shared" ref="AH89:AH91" si="48">SUM(S89+U89+W89+Z89+X89+AC89)</f>
        <v>0</v>
      </c>
      <c r="AI89" s="179">
        <f t="shared" si="46"/>
        <v>0</v>
      </c>
      <c r="AJ89" s="180"/>
      <c r="AK89" s="181"/>
      <c r="AL89" s="182" t="e">
        <f>SUM(AE89-AF89-#REF!-#REF!)</f>
        <v>#REF!</v>
      </c>
      <c r="AM89" s="183">
        <f t="shared" si="47"/>
        <v>0</v>
      </c>
      <c r="AN89" s="106"/>
      <c r="AO89" s="185"/>
      <c r="AP89" s="184"/>
      <c r="AQ89" s="46"/>
      <c r="AR89" s="108"/>
      <c r="AS89" s="203"/>
      <c r="AT89" s="203"/>
      <c r="AU89" s="203"/>
      <c r="AV89" s="176"/>
    </row>
    <row r="90" spans="1:48" s="559" customFormat="1" ht="27.95" x14ac:dyDescent="0.55000000000000004">
      <c r="A90" s="540"/>
      <c r="B90" s="652" t="s">
        <v>250</v>
      </c>
      <c r="C90" s="652" t="s">
        <v>250</v>
      </c>
      <c r="D90" s="652" t="s">
        <v>250</v>
      </c>
      <c r="E90" s="652" t="s">
        <v>314</v>
      </c>
      <c r="F90" s="652"/>
      <c r="G90" s="652"/>
      <c r="H90" s="653"/>
      <c r="I90" s="653"/>
      <c r="J90" s="468" t="s">
        <v>349</v>
      </c>
      <c r="K90" s="541"/>
      <c r="L90" s="541"/>
      <c r="M90" s="541"/>
      <c r="N90" s="543">
        <f>SUM(O91:O94)</f>
        <v>46500000</v>
      </c>
      <c r="O90" s="561"/>
      <c r="P90" s="543"/>
      <c r="Q90" s="543"/>
      <c r="R90" s="543"/>
      <c r="S90" s="544"/>
      <c r="T90" s="544"/>
      <c r="U90" s="544"/>
      <c r="V90" s="544"/>
      <c r="W90" s="546"/>
      <c r="X90" s="546"/>
      <c r="Y90" s="547"/>
      <c r="Z90" s="562"/>
      <c r="AA90" s="546"/>
      <c r="AB90" s="546"/>
      <c r="AC90" s="546"/>
      <c r="AD90" s="546"/>
      <c r="AE90" s="547"/>
      <c r="AF90" s="547"/>
      <c r="AG90" s="547"/>
      <c r="AH90" s="547"/>
      <c r="AI90" s="549"/>
      <c r="AJ90" s="547"/>
      <c r="AK90" s="550"/>
      <c r="AL90" s="551"/>
      <c r="AM90" s="552"/>
      <c r="AN90" s="553"/>
      <c r="AO90" s="563"/>
      <c r="AP90" s="555"/>
      <c r="AQ90" s="556"/>
      <c r="AR90" s="557"/>
      <c r="AS90" s="564"/>
      <c r="AT90" s="564"/>
      <c r="AU90" s="564"/>
      <c r="AV90" s="560"/>
    </row>
    <row r="91" spans="1:48" s="23" customFormat="1" ht="30" x14ac:dyDescent="0.35">
      <c r="A91" s="21" t="s">
        <v>73</v>
      </c>
      <c r="B91" s="650" t="s">
        <v>250</v>
      </c>
      <c r="C91" s="650" t="s">
        <v>250</v>
      </c>
      <c r="D91" s="650" t="s">
        <v>250</v>
      </c>
      <c r="E91" s="650" t="s">
        <v>314</v>
      </c>
      <c r="F91" s="650" t="s">
        <v>291</v>
      </c>
      <c r="G91" s="650" t="s">
        <v>270</v>
      </c>
      <c r="H91" s="651"/>
      <c r="I91" s="651"/>
      <c r="J91" s="32" t="s">
        <v>334</v>
      </c>
      <c r="K91" s="458"/>
      <c r="L91" s="458"/>
      <c r="M91" s="458"/>
      <c r="N91" s="471"/>
      <c r="O91" s="476">
        <v>7200000</v>
      </c>
      <c r="P91" s="471"/>
      <c r="Q91" s="471"/>
      <c r="R91" s="471">
        <f t="shared" si="39"/>
        <v>7200000</v>
      </c>
      <c r="S91" s="177"/>
      <c r="T91" s="177"/>
      <c r="U91" s="177"/>
      <c r="V91" s="177">
        <f t="shared" si="40"/>
        <v>0</v>
      </c>
      <c r="W91" s="39"/>
      <c r="X91" s="39"/>
      <c r="Y91" s="172">
        <f t="shared" si="41"/>
        <v>0</v>
      </c>
      <c r="Z91" s="202"/>
      <c r="AA91" s="39">
        <f t="shared" si="42"/>
        <v>7200000</v>
      </c>
      <c r="AB91" s="453">
        <v>7200000</v>
      </c>
      <c r="AC91" s="453"/>
      <c r="AD91" s="39">
        <f t="shared" si="43"/>
        <v>7200000</v>
      </c>
      <c r="AE91" s="178">
        <f t="shared" si="44"/>
        <v>7200000</v>
      </c>
      <c r="AF91" s="178">
        <v>7200000</v>
      </c>
      <c r="AG91" s="178">
        <f t="shared" si="45"/>
        <v>0</v>
      </c>
      <c r="AH91" s="415">
        <f t="shared" si="48"/>
        <v>0</v>
      </c>
      <c r="AI91" s="179">
        <f t="shared" si="46"/>
        <v>0</v>
      </c>
      <c r="AJ91" s="180"/>
      <c r="AK91" s="181"/>
      <c r="AL91" s="182" t="e">
        <f>SUM(AE91-AF91-#REF!-#REF!)</f>
        <v>#REF!</v>
      </c>
      <c r="AM91" s="183">
        <f t="shared" si="47"/>
        <v>0</v>
      </c>
      <c r="AN91" s="106"/>
      <c r="AO91" s="185"/>
      <c r="AP91" s="184"/>
      <c r="AQ91" s="46"/>
      <c r="AR91" s="108"/>
      <c r="AS91" s="203"/>
      <c r="AT91" s="203"/>
      <c r="AU91" s="203"/>
      <c r="AV91" s="176"/>
    </row>
    <row r="92" spans="1:48" s="23" customFormat="1" ht="72" customHeight="1" x14ac:dyDescent="0.35">
      <c r="A92" s="21" t="s">
        <v>73</v>
      </c>
      <c r="B92" s="650" t="s">
        <v>250</v>
      </c>
      <c r="C92" s="650" t="s">
        <v>250</v>
      </c>
      <c r="D92" s="650" t="s">
        <v>250</v>
      </c>
      <c r="E92" s="650" t="s">
        <v>314</v>
      </c>
      <c r="F92" s="650" t="s">
        <v>258</v>
      </c>
      <c r="G92" s="650"/>
      <c r="H92" s="651"/>
      <c r="I92" s="651"/>
      <c r="J92" s="32" t="s">
        <v>335</v>
      </c>
      <c r="K92" s="441"/>
      <c r="L92" s="441"/>
      <c r="M92" s="441"/>
      <c r="N92" s="471"/>
      <c r="O92" s="476"/>
      <c r="P92" s="471"/>
      <c r="Q92" s="471"/>
      <c r="R92" s="471">
        <f t="shared" si="4"/>
        <v>0</v>
      </c>
      <c r="S92" s="177"/>
      <c r="T92" s="177"/>
      <c r="U92" s="177"/>
      <c r="V92" s="177">
        <f t="shared" si="14"/>
        <v>0</v>
      </c>
      <c r="W92" s="39"/>
      <c r="X92" s="39"/>
      <c r="Y92" s="172">
        <f t="shared" si="15"/>
        <v>0</v>
      </c>
      <c r="Z92" s="178"/>
      <c r="AA92" s="39">
        <f t="shared" si="16"/>
        <v>0</v>
      </c>
      <c r="AB92" s="453"/>
      <c r="AC92" s="453"/>
      <c r="AD92" s="39">
        <f t="shared" si="17"/>
        <v>0</v>
      </c>
      <c r="AE92" s="178">
        <f t="shared" si="24"/>
        <v>0</v>
      </c>
      <c r="AF92" s="178"/>
      <c r="AG92" s="178">
        <f t="shared" si="25"/>
        <v>0</v>
      </c>
      <c r="AH92" s="415">
        <f t="shared" si="26"/>
        <v>0</v>
      </c>
      <c r="AI92" s="179" t="e">
        <f t="shared" si="27"/>
        <v>#DIV/0!</v>
      </c>
      <c r="AJ92" s="180"/>
      <c r="AK92" s="181"/>
      <c r="AL92" s="182" t="e">
        <f>SUM(AE92-AF92-#REF!-#REF!)</f>
        <v>#REF!</v>
      </c>
      <c r="AM92" s="183" t="e">
        <f t="shared" si="28"/>
        <v>#DIV/0!</v>
      </c>
      <c r="AN92" s="106"/>
      <c r="AO92" s="185"/>
      <c r="AP92" s="184"/>
      <c r="AQ92" s="46"/>
      <c r="AR92" s="108"/>
      <c r="AS92" s="175"/>
      <c r="AU92" s="204"/>
      <c r="AV92" s="176"/>
    </row>
    <row r="93" spans="1:48" s="23" customFormat="1" ht="30" x14ac:dyDescent="0.35">
      <c r="A93" s="21" t="s">
        <v>73</v>
      </c>
      <c r="B93" s="650" t="s">
        <v>250</v>
      </c>
      <c r="C93" s="650" t="s">
        <v>250</v>
      </c>
      <c r="D93" s="650" t="s">
        <v>250</v>
      </c>
      <c r="E93" s="650" t="s">
        <v>314</v>
      </c>
      <c r="F93" s="650" t="s">
        <v>258</v>
      </c>
      <c r="G93" s="650" t="s">
        <v>250</v>
      </c>
      <c r="H93" s="651"/>
      <c r="I93" s="651"/>
      <c r="J93" s="32" t="s">
        <v>336</v>
      </c>
      <c r="K93" s="441"/>
      <c r="L93" s="441"/>
      <c r="M93" s="441"/>
      <c r="N93" s="471"/>
      <c r="O93" s="471">
        <v>1300000</v>
      </c>
      <c r="P93" s="471"/>
      <c r="Q93" s="471"/>
      <c r="R93" s="471">
        <f t="shared" si="4"/>
        <v>1300000</v>
      </c>
      <c r="S93" s="177"/>
      <c r="T93" s="177"/>
      <c r="U93" s="205"/>
      <c r="V93" s="177">
        <f t="shared" si="14"/>
        <v>0</v>
      </c>
      <c r="W93" s="39">
        <v>1300000</v>
      </c>
      <c r="X93" s="39"/>
      <c r="Y93" s="172">
        <f t="shared" si="15"/>
        <v>0</v>
      </c>
      <c r="Z93" s="178"/>
      <c r="AA93" s="39">
        <f t="shared" si="16"/>
        <v>0</v>
      </c>
      <c r="AB93" s="453"/>
      <c r="AC93" s="453"/>
      <c r="AD93" s="39">
        <f t="shared" si="17"/>
        <v>0</v>
      </c>
      <c r="AE93" s="178">
        <f t="shared" si="24"/>
        <v>0</v>
      </c>
      <c r="AF93" s="178"/>
      <c r="AG93" s="178">
        <f t="shared" si="25"/>
        <v>0</v>
      </c>
      <c r="AH93" s="415">
        <f t="shared" si="26"/>
        <v>1300000</v>
      </c>
      <c r="AI93" s="179" t="e">
        <f t="shared" si="27"/>
        <v>#DIV/0!</v>
      </c>
      <c r="AJ93" s="180"/>
      <c r="AK93" s="181"/>
      <c r="AL93" s="182" t="e">
        <f>SUM(AE93-AF93-#REF!-#REF!)</f>
        <v>#REF!</v>
      </c>
      <c r="AM93" s="183">
        <f t="shared" si="28"/>
        <v>1</v>
      </c>
      <c r="AN93" s="106"/>
      <c r="AO93" s="173"/>
      <c r="AP93" s="184"/>
      <c r="AQ93" s="46"/>
      <c r="AR93" s="108"/>
      <c r="AS93" s="175"/>
      <c r="AU93" s="204"/>
      <c r="AV93" s="176"/>
    </row>
    <row r="94" spans="1:48" s="22" customFormat="1" ht="60" customHeight="1" x14ac:dyDescent="0.55000000000000004">
      <c r="A94" s="21">
        <v>0</v>
      </c>
      <c r="B94" s="650" t="s">
        <v>250</v>
      </c>
      <c r="C94" s="650" t="s">
        <v>250</v>
      </c>
      <c r="D94" s="650" t="s">
        <v>250</v>
      </c>
      <c r="E94" s="650" t="s">
        <v>314</v>
      </c>
      <c r="F94" s="650" t="s">
        <v>252</v>
      </c>
      <c r="G94" s="650" t="s">
        <v>270</v>
      </c>
      <c r="H94" s="651"/>
      <c r="I94" s="651"/>
      <c r="J94" s="32" t="s">
        <v>337</v>
      </c>
      <c r="K94" s="206"/>
      <c r="L94" s="206"/>
      <c r="M94" s="206"/>
      <c r="N94" s="477"/>
      <c r="O94" s="471">
        <v>38000000</v>
      </c>
      <c r="P94" s="471"/>
      <c r="Q94" s="471"/>
      <c r="R94" s="471">
        <f t="shared" si="4"/>
        <v>38000000</v>
      </c>
      <c r="S94" s="177"/>
      <c r="T94" s="177"/>
      <c r="U94" s="205"/>
      <c r="V94" s="177">
        <f t="shared" si="14"/>
        <v>0</v>
      </c>
      <c r="W94" s="39"/>
      <c r="X94" s="40"/>
      <c r="Y94" s="172">
        <f t="shared" si="15"/>
        <v>0</v>
      </c>
      <c r="Z94" s="450"/>
      <c r="AA94" s="39">
        <f t="shared" si="16"/>
        <v>38000000</v>
      </c>
      <c r="AB94" s="453">
        <v>38000000</v>
      </c>
      <c r="AC94" s="453"/>
      <c r="AD94" s="39">
        <f t="shared" si="17"/>
        <v>38000000</v>
      </c>
      <c r="AE94" s="178">
        <f t="shared" si="24"/>
        <v>38000000</v>
      </c>
      <c r="AF94" s="178">
        <v>38000000</v>
      </c>
      <c r="AG94" s="178">
        <f t="shared" si="25"/>
        <v>0</v>
      </c>
      <c r="AH94" s="415">
        <f t="shared" si="26"/>
        <v>0</v>
      </c>
      <c r="AI94" s="179">
        <f t="shared" si="27"/>
        <v>0</v>
      </c>
      <c r="AJ94" s="180"/>
      <c r="AK94" s="181"/>
      <c r="AL94" s="182" t="e">
        <f>SUM(AE94-AF94-#REF!-#REF!)</f>
        <v>#REF!</v>
      </c>
      <c r="AM94" s="183">
        <f t="shared" si="28"/>
        <v>0</v>
      </c>
      <c r="AN94" s="106"/>
      <c r="AO94" s="185"/>
      <c r="AP94" s="184"/>
      <c r="AQ94" s="46"/>
      <c r="AR94" s="108"/>
      <c r="AS94" s="61"/>
      <c r="AU94" s="204"/>
      <c r="AV94" s="62"/>
    </row>
    <row r="95" spans="1:48" s="559" customFormat="1" ht="30" x14ac:dyDescent="0.35">
      <c r="A95" s="540" t="s">
        <v>73</v>
      </c>
      <c r="B95" s="652" t="s">
        <v>250</v>
      </c>
      <c r="C95" s="652" t="s">
        <v>250</v>
      </c>
      <c r="D95" s="652" t="s">
        <v>250</v>
      </c>
      <c r="E95" s="652" t="s">
        <v>351</v>
      </c>
      <c r="F95" s="652"/>
      <c r="G95" s="652"/>
      <c r="H95" s="653"/>
      <c r="I95" s="653"/>
      <c r="J95" s="468" t="s">
        <v>352</v>
      </c>
      <c r="K95" s="541"/>
      <c r="L95" s="541"/>
      <c r="M95" s="541"/>
      <c r="N95" s="543">
        <f>SUM(O95)</f>
        <v>25000000</v>
      </c>
      <c r="O95" s="543">
        <v>25000000</v>
      </c>
      <c r="P95" s="543"/>
      <c r="Q95" s="543"/>
      <c r="R95" s="543">
        <f t="shared" si="4"/>
        <v>25000000</v>
      </c>
      <c r="S95" s="544">
        <v>5000000</v>
      </c>
      <c r="T95" s="544">
        <v>20000000</v>
      </c>
      <c r="U95" s="544"/>
      <c r="V95" s="544">
        <f t="shared" si="14"/>
        <v>20000000</v>
      </c>
      <c r="W95" s="546"/>
      <c r="X95" s="546"/>
      <c r="Y95" s="547">
        <f t="shared" si="15"/>
        <v>20000000</v>
      </c>
      <c r="Z95" s="547"/>
      <c r="AA95" s="546">
        <f t="shared" si="16"/>
        <v>0</v>
      </c>
      <c r="AB95" s="546"/>
      <c r="AC95" s="546"/>
      <c r="AD95" s="546">
        <f t="shared" si="17"/>
        <v>0</v>
      </c>
      <c r="AE95" s="547">
        <f t="shared" si="24"/>
        <v>0</v>
      </c>
      <c r="AF95" s="547"/>
      <c r="AG95" s="547">
        <f t="shared" si="25"/>
        <v>0</v>
      </c>
      <c r="AH95" s="547">
        <f t="shared" si="26"/>
        <v>5000000</v>
      </c>
      <c r="AI95" s="549" t="e">
        <f t="shared" si="27"/>
        <v>#DIV/0!</v>
      </c>
      <c r="AJ95" s="547"/>
      <c r="AK95" s="550"/>
      <c r="AL95" s="551" t="e">
        <f>SUM(AE95-AF95-#REF!-#REF!)</f>
        <v>#REF!</v>
      </c>
      <c r="AM95" s="552">
        <f t="shared" si="28"/>
        <v>0.2</v>
      </c>
      <c r="AN95" s="553"/>
      <c r="AO95" s="554"/>
      <c r="AP95" s="555"/>
      <c r="AQ95" s="556"/>
      <c r="AR95" s="557"/>
      <c r="AS95" s="558"/>
      <c r="AU95" s="565"/>
      <c r="AV95" s="560"/>
    </row>
    <row r="96" spans="1:48" s="22" customFormat="1" ht="26.1" x14ac:dyDescent="0.55000000000000004">
      <c r="A96" s="21" t="s">
        <v>73</v>
      </c>
      <c r="B96" s="650"/>
      <c r="C96" s="650"/>
      <c r="D96" s="650"/>
      <c r="E96" s="650"/>
      <c r="F96" s="650"/>
      <c r="G96" s="650"/>
      <c r="H96" s="651"/>
      <c r="I96" s="651"/>
      <c r="J96" s="27"/>
      <c r="K96" s="428"/>
      <c r="L96" s="428"/>
      <c r="M96" s="428"/>
      <c r="N96" s="471"/>
      <c r="O96" s="471"/>
      <c r="P96" s="471"/>
      <c r="Q96" s="471"/>
      <c r="R96" s="471">
        <f t="shared" si="4"/>
        <v>0</v>
      </c>
      <c r="S96" s="177"/>
      <c r="T96" s="177"/>
      <c r="U96" s="205"/>
      <c r="V96" s="177">
        <f t="shared" si="14"/>
        <v>0</v>
      </c>
      <c r="W96" s="39"/>
      <c r="X96" s="39"/>
      <c r="Y96" s="172">
        <f t="shared" si="15"/>
        <v>0</v>
      </c>
      <c r="Z96" s="178"/>
      <c r="AA96" s="39">
        <f t="shared" si="16"/>
        <v>0</v>
      </c>
      <c r="AB96" s="39"/>
      <c r="AC96" s="39"/>
      <c r="AD96" s="39">
        <f t="shared" si="17"/>
        <v>0</v>
      </c>
      <c r="AE96" s="178">
        <f t="shared" si="24"/>
        <v>0</v>
      </c>
      <c r="AF96" s="178"/>
      <c r="AG96" s="178">
        <f t="shared" si="25"/>
        <v>0</v>
      </c>
      <c r="AH96" s="415">
        <f t="shared" si="26"/>
        <v>0</v>
      </c>
      <c r="AI96" s="179" t="e">
        <f t="shared" si="27"/>
        <v>#DIV/0!</v>
      </c>
      <c r="AJ96" s="180"/>
      <c r="AK96" s="181"/>
      <c r="AL96" s="182" t="e">
        <f>SUM(AE96-AF96-#REF!-#REF!)</f>
        <v>#REF!</v>
      </c>
      <c r="AM96" s="183" t="e">
        <f t="shared" si="28"/>
        <v>#DIV/0!</v>
      </c>
      <c r="AN96" s="106"/>
      <c r="AO96" s="173"/>
      <c r="AP96" s="184"/>
      <c r="AQ96" s="46"/>
      <c r="AR96" s="108"/>
      <c r="AS96" s="61"/>
      <c r="AU96" s="204"/>
      <c r="AV96" s="62"/>
    </row>
    <row r="97" spans="1:48" s="25" customFormat="1" ht="42.95" customHeight="1" x14ac:dyDescent="0.55000000000000004">
      <c r="A97" s="24"/>
      <c r="B97" s="654"/>
      <c r="C97" s="654"/>
      <c r="D97" s="654"/>
      <c r="E97" s="654"/>
      <c r="F97" s="654"/>
      <c r="G97" s="654"/>
      <c r="H97" s="655"/>
      <c r="I97" s="655"/>
      <c r="J97" s="26"/>
      <c r="K97" s="186">
        <f>SUM(K42:K96)</f>
        <v>0</v>
      </c>
      <c r="L97" s="186">
        <f>SUM(L42:L96)</f>
        <v>0</v>
      </c>
      <c r="M97" s="186">
        <f>SUM(M42:M96)</f>
        <v>0</v>
      </c>
      <c r="N97" s="472"/>
      <c r="O97" s="472"/>
      <c r="P97" s="472">
        <f t="shared" ref="P97:Q97" si="49">SUM(P44:P96)</f>
        <v>0</v>
      </c>
      <c r="Q97" s="472">
        <f t="shared" si="49"/>
        <v>0</v>
      </c>
      <c r="R97" s="472">
        <f>SUM(R44:R96)</f>
        <v>2454000000</v>
      </c>
      <c r="S97" s="34">
        <f t="shared" ref="S97:Y97" si="50">SUM(S42:S96)</f>
        <v>5000000</v>
      </c>
      <c r="T97" s="34">
        <f t="shared" si="50"/>
        <v>20000000</v>
      </c>
      <c r="U97" s="34">
        <f t="shared" si="50"/>
        <v>0</v>
      </c>
      <c r="V97" s="34">
        <f t="shared" si="50"/>
        <v>20000000</v>
      </c>
      <c r="W97" s="29">
        <f t="shared" si="50"/>
        <v>268300000</v>
      </c>
      <c r="X97" s="29">
        <f t="shared" si="50"/>
        <v>919826268.64999998</v>
      </c>
      <c r="Y97" s="172">
        <f t="shared" si="50"/>
        <v>20000000</v>
      </c>
      <c r="Z97" s="191">
        <f>SUM(Z43:Z96)</f>
        <v>78400000</v>
      </c>
      <c r="AA97" s="191">
        <f>SUM(AA17:AA96)</f>
        <v>1248473731.3499999</v>
      </c>
      <c r="AB97" s="29">
        <f>SUM(AB42:AB96)</f>
        <v>969939341.46000004</v>
      </c>
      <c r="AC97" s="29">
        <f>SUM(AC42:AC96)</f>
        <v>0</v>
      </c>
      <c r="AD97" s="29">
        <f>SUM(AD42:AD96)</f>
        <v>969939341.46000004</v>
      </c>
      <c r="AE97" s="191">
        <f>SUM(AE43:AE96)</f>
        <v>1162473731.3499999</v>
      </c>
      <c r="AF97" s="191">
        <f>SUM(AF42:AF96)</f>
        <v>969939341.46000004</v>
      </c>
      <c r="AG97" s="191"/>
      <c r="AH97" s="189"/>
      <c r="AI97" s="207">
        <f>SUM(AC97/AA97)</f>
        <v>0</v>
      </c>
      <c r="AJ97" s="191"/>
      <c r="AK97" s="191">
        <f>SUM(AK42:AK96)</f>
        <v>0</v>
      </c>
      <c r="AL97" s="192" t="e">
        <f>SUM(AE97-AF97-#REF!-#REF!)</f>
        <v>#REF!</v>
      </c>
      <c r="AM97" s="193">
        <f t="shared" ref="AM97" si="51">SUM(R97-(AE97+Y97))/R97</f>
        <v>0.51814436375305628</v>
      </c>
      <c r="AN97" s="208"/>
      <c r="AO97" s="194"/>
      <c r="AP97" s="195"/>
      <c r="AQ97" s="196"/>
      <c r="AR97" s="196"/>
      <c r="AS97" s="197"/>
      <c r="AV97" s="198"/>
    </row>
    <row r="98" spans="1:48" s="22" customFormat="1" ht="29.25" customHeight="1" x14ac:dyDescent="0.35">
      <c r="A98" s="21"/>
      <c r="B98" s="657"/>
      <c r="C98" s="657"/>
      <c r="D98" s="657"/>
      <c r="E98" s="657"/>
      <c r="F98" s="657"/>
      <c r="G98" s="657"/>
      <c r="H98" s="657"/>
      <c r="I98" s="657"/>
      <c r="J98" s="27" t="s">
        <v>154</v>
      </c>
      <c r="K98" s="211"/>
      <c r="L98" s="211"/>
      <c r="M98" s="211"/>
      <c r="N98" s="267">
        <f>SUM(N15)</f>
        <v>2540000000</v>
      </c>
      <c r="O98" s="267">
        <f t="shared" ref="O98:R98" si="52">SUM(O15)</f>
        <v>2540000000</v>
      </c>
      <c r="P98" s="267">
        <f t="shared" si="52"/>
        <v>0</v>
      </c>
      <c r="Q98" s="267">
        <f t="shared" si="52"/>
        <v>0</v>
      </c>
      <c r="R98" s="267">
        <f t="shared" si="52"/>
        <v>0</v>
      </c>
      <c r="S98" s="539" t="e">
        <f>SUM(S41+#REF!+S97+#REF!+#REF!+#REF!+#REF!+#REF!+#REF!+#REF!+#REF!)</f>
        <v>#REF!</v>
      </c>
      <c r="T98" s="539" t="e">
        <f>SUM(T41+#REF!+T97+#REF!+#REF!+#REF!+#REF!+#REF!+#REF!+#REF!+#REF!)</f>
        <v>#REF!</v>
      </c>
      <c r="U98" s="539" t="e">
        <f>SUM(U41+#REF!+U97+#REF!+#REF!+#REF!+#REF!+#REF!+#REF!+#REF!+#REF!)</f>
        <v>#REF!</v>
      </c>
      <c r="V98" s="539" t="e">
        <f>SUM(V41+#REF!+V97+#REF!+#REF!+#REF!+#REF!+#REF!+#REF!+#REF!+#REF!)</f>
        <v>#REF!</v>
      </c>
      <c r="W98" s="267" t="e">
        <f>SUM(W41+#REF!+W97+#REF!+#REF!+#REF!+#REF!+#REF!+#REF!+#REF!+#REF!)</f>
        <v>#REF!</v>
      </c>
      <c r="X98" s="267" t="e">
        <f>SUM(X41+#REF!+X97+#REF!+#REF!+#REF!+#REF!+#REF!+#REF!+#REF!+#REF!)</f>
        <v>#REF!</v>
      </c>
      <c r="Y98" s="213" t="e">
        <f>SUM(Y41+#REF!+Y97+#REF!+#REF!+#REF!+#REF!+#REF!+#REF!+#REF!+#REF!)</f>
        <v>#REF!</v>
      </c>
      <c r="Z98" s="209" t="e">
        <f>SUM(Z41+#REF!+Z97+#REF!+#REF!+#REF!+#REF!+#REF!+#REF!+#REF!+#REF!)</f>
        <v>#REF!</v>
      </c>
      <c r="AA98" s="209" t="e">
        <f>SUM(AA41+#REF!+AA97+#REF!+#REF!+#REF!+#REF!+#REF!+#REF!+#REF!+#REF!)</f>
        <v>#REF!</v>
      </c>
      <c r="AB98" s="209" t="e">
        <f>SUM(AB41+#REF!+AB97+#REF!+#REF!+#REF!+#REF!+#REF!+#REF!+#REF!+#REF!)</f>
        <v>#REF!</v>
      </c>
      <c r="AC98" s="209" t="e">
        <f>SUM(AC41+#REF!+AC97+#REF!+#REF!+#REF!+#REF!+#REF!+#REF!+#REF!+#REF!)</f>
        <v>#REF!</v>
      </c>
      <c r="AD98" s="209" t="e">
        <f>SUM(AD41+#REF!+AD97+#REF!+#REF!+#REF!+#REF!+#REF!+#REF!+#REF!+#REF!)</f>
        <v>#REF!</v>
      </c>
      <c r="AE98" s="209" t="e">
        <f>SUM(AE41+#REF!+AE97+#REF!+#REF!+#REF!+#REF!+#REF!+#REF!+#REF!+#REF!)</f>
        <v>#REF!</v>
      </c>
      <c r="AF98" s="209" t="e">
        <f>SUM(AF41+#REF!+AF97+#REF!+#REF!+#REF!+#REF!+#REF!+#REF!+#REF!+#REF!)</f>
        <v>#REF!</v>
      </c>
      <c r="AG98" s="209" t="e">
        <f>SUM(AG41+#REF!+AG97+#REF!+#REF!+#REF!+#REF!+#REF!+#REF!+#REF!+#REF!)</f>
        <v>#REF!</v>
      </c>
      <c r="AH98" s="416" t="e">
        <f>SUM(S98+U98+W98+Z98+X98+AC98)</f>
        <v>#REF!</v>
      </c>
      <c r="AI98" s="214" t="e">
        <f>AC98/(AC98+AF98+AG98)</f>
        <v>#REF!</v>
      </c>
      <c r="AJ98" s="215"/>
      <c r="AK98" s="216"/>
      <c r="AL98" s="217" t="e">
        <f>SUM(AE98-AF98-#REF!-#REF!)</f>
        <v>#REF!</v>
      </c>
      <c r="AM98" s="218" t="e">
        <f t="shared" ref="AM98:AM100" si="53">SUM(R98-(AE98+Y98))/R98</f>
        <v>#REF!</v>
      </c>
      <c r="AN98" s="219"/>
      <c r="AO98" s="173"/>
      <c r="AP98" s="184"/>
      <c r="AQ98" s="46"/>
      <c r="AR98" s="46"/>
      <c r="AS98" s="61"/>
      <c r="AV98" s="62"/>
    </row>
    <row r="99" spans="1:48" s="22" customFormat="1" ht="23.45" x14ac:dyDescent="0.55000000000000004">
      <c r="A99" s="21"/>
      <c r="B99" s="657"/>
      <c r="C99" s="657"/>
      <c r="D99" s="657"/>
      <c r="E99" s="657"/>
      <c r="F99" s="657"/>
      <c r="G99" s="657"/>
      <c r="H99" s="657"/>
      <c r="I99" s="657"/>
      <c r="J99" s="27" t="s">
        <v>155</v>
      </c>
      <c r="K99" s="211"/>
      <c r="L99" s="211"/>
      <c r="M99" s="211"/>
      <c r="N99" s="267">
        <f>SUM(N7)</f>
        <v>39000000</v>
      </c>
      <c r="O99" s="267">
        <f t="shared" ref="O99:R99" si="54">SUM(O7)</f>
        <v>39000000</v>
      </c>
      <c r="P99" s="267">
        <f t="shared" si="54"/>
        <v>0</v>
      </c>
      <c r="Q99" s="267">
        <f t="shared" si="54"/>
        <v>0</v>
      </c>
      <c r="R99" s="267">
        <f t="shared" si="54"/>
        <v>39000000</v>
      </c>
      <c r="S99" s="539">
        <f t="shared" ref="S99:AG99" si="55">SUM(S11)</f>
        <v>0</v>
      </c>
      <c r="T99" s="539">
        <f t="shared" si="55"/>
        <v>0</v>
      </c>
      <c r="U99" s="539">
        <f t="shared" si="55"/>
        <v>0</v>
      </c>
      <c r="V99" s="539">
        <f t="shared" si="55"/>
        <v>0</v>
      </c>
      <c r="W99" s="267">
        <f t="shared" si="55"/>
        <v>40240000</v>
      </c>
      <c r="X99" s="267">
        <f t="shared" si="55"/>
        <v>0</v>
      </c>
      <c r="Y99" s="213">
        <f t="shared" si="55"/>
        <v>0</v>
      </c>
      <c r="Z99" s="209">
        <f t="shared" si="55"/>
        <v>0</v>
      </c>
      <c r="AA99" s="209">
        <f t="shared" si="55"/>
        <v>37760000</v>
      </c>
      <c r="AB99" s="209">
        <f t="shared" si="55"/>
        <v>0</v>
      </c>
      <c r="AC99" s="209">
        <f t="shared" si="55"/>
        <v>0</v>
      </c>
      <c r="AD99" s="209">
        <f t="shared" si="55"/>
        <v>0</v>
      </c>
      <c r="AE99" s="209">
        <f t="shared" si="55"/>
        <v>37760000</v>
      </c>
      <c r="AF99" s="209">
        <f t="shared" si="55"/>
        <v>0</v>
      </c>
      <c r="AG99" s="209">
        <f t="shared" si="55"/>
        <v>37760000</v>
      </c>
      <c r="AH99" s="416">
        <f>SUM(S99+U99+W99+Z99+X99+AC99)</f>
        <v>40240000</v>
      </c>
      <c r="AI99" s="214"/>
      <c r="AJ99" s="215"/>
      <c r="AK99" s="216"/>
      <c r="AL99" s="217" t="e">
        <f>SUM(AE99-AF99-#REF!-#REF!)</f>
        <v>#REF!</v>
      </c>
      <c r="AM99" s="218">
        <f t="shared" si="53"/>
        <v>3.1794871794871796E-2</v>
      </c>
      <c r="AN99" s="219"/>
      <c r="AO99" s="173"/>
      <c r="AP99" s="184"/>
      <c r="AQ99" s="46"/>
      <c r="AR99" s="46"/>
      <c r="AS99" s="61"/>
      <c r="AV99" s="62"/>
    </row>
    <row r="100" spans="1:48" s="22" customFormat="1" x14ac:dyDescent="0.35">
      <c r="A100" s="21"/>
      <c r="B100" s="657"/>
      <c r="C100" s="657"/>
      <c r="D100" s="657"/>
      <c r="E100" s="657"/>
      <c r="F100" s="657"/>
      <c r="G100" s="657"/>
      <c r="H100" s="657"/>
      <c r="I100" s="657"/>
      <c r="J100" s="27" t="s">
        <v>156</v>
      </c>
      <c r="K100" s="211"/>
      <c r="L100" s="211"/>
      <c r="M100" s="211"/>
      <c r="N100" s="267">
        <f>SUM(N98:N99)</f>
        <v>2579000000</v>
      </c>
      <c r="O100" s="267">
        <f t="shared" ref="O100:R100" si="56">SUM(O98:O99)</f>
        <v>2579000000</v>
      </c>
      <c r="P100" s="267">
        <f t="shared" si="56"/>
        <v>0</v>
      </c>
      <c r="Q100" s="267">
        <f t="shared" si="56"/>
        <v>0</v>
      </c>
      <c r="R100" s="267">
        <f t="shared" si="56"/>
        <v>39000000</v>
      </c>
      <c r="S100" s="539"/>
      <c r="T100" s="539" t="e">
        <f t="shared" ref="T100:AF100" si="57">SUM(T98:T99)</f>
        <v>#REF!</v>
      </c>
      <c r="U100" s="539" t="e">
        <f t="shared" si="57"/>
        <v>#REF!</v>
      </c>
      <c r="V100" s="539" t="e">
        <f t="shared" si="57"/>
        <v>#REF!</v>
      </c>
      <c r="W100" s="267" t="e">
        <f t="shared" si="57"/>
        <v>#REF!</v>
      </c>
      <c r="X100" s="267" t="e">
        <f t="shared" si="57"/>
        <v>#REF!</v>
      </c>
      <c r="Y100" s="213" t="e">
        <f t="shared" si="57"/>
        <v>#REF!</v>
      </c>
      <c r="Z100" s="209" t="e">
        <f t="shared" si="57"/>
        <v>#REF!</v>
      </c>
      <c r="AA100" s="209" t="e">
        <f t="shared" si="57"/>
        <v>#REF!</v>
      </c>
      <c r="AB100" s="209" t="e">
        <f t="shared" si="57"/>
        <v>#REF!</v>
      </c>
      <c r="AC100" s="209" t="e">
        <f t="shared" si="57"/>
        <v>#REF!</v>
      </c>
      <c r="AD100" s="209" t="e">
        <f t="shared" si="57"/>
        <v>#REF!</v>
      </c>
      <c r="AE100" s="209" t="e">
        <f t="shared" si="57"/>
        <v>#REF!</v>
      </c>
      <c r="AF100" s="209" t="e">
        <f t="shared" si="57"/>
        <v>#REF!</v>
      </c>
      <c r="AG100" s="209" t="e">
        <f>SUM(AE100-AF100)</f>
        <v>#REF!</v>
      </c>
      <c r="AH100" s="416" t="e">
        <f>SUM(AH98:AH99)</f>
        <v>#REF!</v>
      </c>
      <c r="AI100" s="214" t="e">
        <f>AC100/(AC100+AF100+AG100)</f>
        <v>#REF!</v>
      </c>
      <c r="AJ100" s="215"/>
      <c r="AK100" s="216"/>
      <c r="AL100" s="217" t="e">
        <f>SUM(AE100-AF100-#REF!-#REF!)</f>
        <v>#REF!</v>
      </c>
      <c r="AM100" s="218" t="e">
        <f t="shared" si="53"/>
        <v>#REF!</v>
      </c>
      <c r="AN100" s="219"/>
      <c r="AO100" s="173"/>
      <c r="AP100" s="174"/>
      <c r="AQ100" s="46"/>
      <c r="AR100" s="46"/>
      <c r="AS100" s="61"/>
      <c r="AV100" s="62"/>
    </row>
    <row r="101" spans="1:48" s="22" customFormat="1" ht="27" customHeight="1" x14ac:dyDescent="0.35">
      <c r="A101" s="220"/>
      <c r="B101" s="677" t="s">
        <v>148</v>
      </c>
      <c r="C101" s="678"/>
      <c r="D101" s="678"/>
      <c r="E101" s="678"/>
      <c r="F101" s="678"/>
      <c r="G101" s="678"/>
      <c r="H101" s="678"/>
      <c r="I101" s="679"/>
      <c r="J101" s="26"/>
      <c r="K101" s="186"/>
      <c r="L101" s="186"/>
      <c r="M101" s="665" t="s">
        <v>157</v>
      </c>
      <c r="N101" s="459"/>
      <c r="O101" s="210"/>
      <c r="P101" s="210"/>
      <c r="Q101" s="210"/>
      <c r="R101" s="210">
        <f>SUM(O98+P98-Q98)</f>
        <v>2540000000</v>
      </c>
      <c r="S101" s="221"/>
      <c r="T101" s="221"/>
      <c r="U101" s="221"/>
      <c r="V101" s="221" t="e">
        <f>SUM(T100-U100)</f>
        <v>#REF!</v>
      </c>
      <c r="W101" s="222" t="e">
        <f>SUM(W100)</f>
        <v>#REF!</v>
      </c>
      <c r="X101" s="210"/>
      <c r="Y101" s="223"/>
      <c r="Z101" s="224"/>
      <c r="AA101" s="225" t="e">
        <f>SUM(R98-S98-U98-W98-X98-Y98-Z98)</f>
        <v>#REF!</v>
      </c>
      <c r="AB101" s="226"/>
      <c r="AC101" s="225"/>
      <c r="AD101" s="225" t="e">
        <f>SUM(AB100-AC100)</f>
        <v>#REF!</v>
      </c>
      <c r="AE101" s="224" t="e">
        <f>(AA98-AC98)</f>
        <v>#REF!</v>
      </c>
      <c r="AF101" s="224" t="e">
        <f>SUM(#REF!+AF41+AF97+#REF!+#REF!+#REF!+#REF!+#REF!+#REF!)</f>
        <v>#REF!</v>
      </c>
      <c r="AG101" s="224"/>
      <c r="AH101" s="227"/>
      <c r="AI101" s="228"/>
      <c r="AJ101" s="229"/>
      <c r="AK101" s="230"/>
      <c r="AL101" s="231" t="e">
        <f>SUM(AE101-AF101-#REF!-#REF!)</f>
        <v>#REF!</v>
      </c>
      <c r="AM101" s="228"/>
      <c r="AN101" s="106"/>
      <c r="AO101" s="232"/>
      <c r="AP101" s="233"/>
      <c r="AQ101" s="234"/>
      <c r="AR101" s="235"/>
      <c r="AS101" s="61"/>
      <c r="AV101" s="62"/>
    </row>
    <row r="102" spans="1:48" s="22" customFormat="1" ht="17.25" customHeight="1" x14ac:dyDescent="0.35">
      <c r="A102" s="220"/>
      <c r="B102" s="680"/>
      <c r="C102" s="681"/>
      <c r="D102" s="681"/>
      <c r="E102" s="681"/>
      <c r="F102" s="681"/>
      <c r="G102" s="681"/>
      <c r="H102" s="681"/>
      <c r="I102" s="682"/>
      <c r="J102" s="26"/>
      <c r="K102" s="186"/>
      <c r="L102" s="186"/>
      <c r="M102" s="665"/>
      <c r="N102" s="459"/>
      <c r="O102" s="210"/>
      <c r="P102" s="210"/>
      <c r="Q102" s="210"/>
      <c r="R102" s="210" t="e">
        <f>SUM(#REF!+#REF!-#REF!)</f>
        <v>#REF!</v>
      </c>
      <c r="S102" s="221"/>
      <c r="T102" s="221"/>
      <c r="U102" s="221"/>
      <c r="V102" s="221"/>
      <c r="W102" s="222"/>
      <c r="X102" s="210"/>
      <c r="Y102" s="236"/>
      <c r="Z102" s="237"/>
      <c r="AA102" s="225" t="e">
        <f>SUM(#REF!-#REF!-#REF!-#REF!-#REF!-#REF!-#REF!)</f>
        <v>#REF!</v>
      </c>
      <c r="AB102" s="226"/>
      <c r="AC102" s="225"/>
      <c r="AD102" s="225"/>
      <c r="AE102" s="224" t="e">
        <f>SUM(#REF!-#REF!)</f>
        <v>#REF!</v>
      </c>
      <c r="AF102" s="238"/>
      <c r="AG102" s="237"/>
      <c r="AH102" s="239"/>
      <c r="AI102" s="240"/>
      <c r="AJ102" s="241"/>
      <c r="AK102" s="230"/>
      <c r="AL102" s="231" t="e">
        <f>SUM(AE102-AF102-#REF!-#REF!)</f>
        <v>#REF!</v>
      </c>
      <c r="AM102" s="242"/>
      <c r="AN102" s="243"/>
      <c r="AO102" s="232"/>
      <c r="AP102" s="230"/>
      <c r="AQ102" s="235"/>
      <c r="AR102" s="235"/>
      <c r="AS102" s="61"/>
      <c r="AV102" s="62"/>
    </row>
    <row r="103" spans="1:48" s="22" customFormat="1" ht="17.25" customHeight="1" x14ac:dyDescent="0.35">
      <c r="A103" s="220"/>
      <c r="B103" s="683"/>
      <c r="C103" s="684"/>
      <c r="D103" s="684"/>
      <c r="E103" s="684"/>
      <c r="F103" s="684"/>
      <c r="G103" s="684"/>
      <c r="H103" s="684"/>
      <c r="I103" s="685"/>
      <c r="J103" s="26"/>
      <c r="K103" s="186"/>
      <c r="L103" s="186"/>
      <c r="M103" s="665"/>
      <c r="N103" s="459"/>
      <c r="O103" s="210"/>
      <c r="P103" s="210"/>
      <c r="Q103" s="210">
        <f>SUM(O100+P100-Q100)</f>
        <v>2579000000</v>
      </c>
      <c r="R103" s="210">
        <f>SUM(O99+P99-Q99)</f>
        <v>39000000</v>
      </c>
      <c r="S103" s="221"/>
      <c r="T103" s="221"/>
      <c r="U103" s="221"/>
      <c r="V103" s="221"/>
      <c r="W103" s="222"/>
      <c r="X103" s="210"/>
      <c r="Y103" s="236"/>
      <c r="Z103" s="237"/>
      <c r="AA103" s="225">
        <f>SUM(R99-S99-U99-W99-X99-Y99-Z99)</f>
        <v>-1240000</v>
      </c>
      <c r="AB103" s="226"/>
      <c r="AC103" s="225"/>
      <c r="AD103" s="225"/>
      <c r="AE103" s="224">
        <f>SUM(AA99-AC99)</f>
        <v>37760000</v>
      </c>
      <c r="AF103" s="238" t="e">
        <f>SUM(AA99-AC99-#REF!)</f>
        <v>#REF!</v>
      </c>
      <c r="AG103" s="237"/>
      <c r="AH103" s="239"/>
      <c r="AI103" s="240"/>
      <c r="AJ103" s="241"/>
      <c r="AK103" s="230"/>
      <c r="AL103" s="231" t="e">
        <f>SUM(AE103-AF103-#REF!-#REF!)</f>
        <v>#REF!</v>
      </c>
      <c r="AM103" s="242"/>
      <c r="AN103" s="243"/>
      <c r="AO103" s="232"/>
      <c r="AP103" s="230"/>
      <c r="AQ103" s="235"/>
      <c r="AR103" s="235"/>
      <c r="AS103" s="61"/>
      <c r="AV103" s="62"/>
    </row>
    <row r="104" spans="1:48" s="262" customFormat="1" ht="26.25" x14ac:dyDescent="0.35">
      <c r="A104" s="244"/>
      <c r="B104" s="245"/>
      <c r="C104" s="245"/>
      <c r="D104" s="245"/>
      <c r="E104" s="245"/>
      <c r="F104" s="245"/>
      <c r="G104" s="245"/>
      <c r="H104" s="245"/>
      <c r="I104" s="245"/>
      <c r="J104" s="246" t="s">
        <v>158</v>
      </c>
      <c r="K104" s="247"/>
      <c r="L104" s="247"/>
      <c r="M104" s="247"/>
      <c r="N104" s="247"/>
      <c r="O104" s="248">
        <f t="shared" ref="O104:AC104" si="58">SUM(O11+O98)</f>
        <v>2579000000</v>
      </c>
      <c r="P104" s="248">
        <f t="shared" si="58"/>
        <v>0</v>
      </c>
      <c r="Q104" s="248">
        <f t="shared" si="58"/>
        <v>0</v>
      </c>
      <c r="R104" s="248">
        <f t="shared" si="58"/>
        <v>39000000</v>
      </c>
      <c r="S104" s="248" t="e">
        <f t="shared" si="58"/>
        <v>#REF!</v>
      </c>
      <c r="T104" s="248" t="e">
        <f t="shared" si="58"/>
        <v>#REF!</v>
      </c>
      <c r="U104" s="248" t="e">
        <f t="shared" si="58"/>
        <v>#REF!</v>
      </c>
      <c r="V104" s="248" t="e">
        <f t="shared" si="58"/>
        <v>#REF!</v>
      </c>
      <c r="W104" s="248" t="e">
        <f t="shared" si="58"/>
        <v>#REF!</v>
      </c>
      <c r="X104" s="248" t="e">
        <f t="shared" si="58"/>
        <v>#REF!</v>
      </c>
      <c r="Y104" s="249" t="e">
        <f t="shared" si="58"/>
        <v>#REF!</v>
      </c>
      <c r="Z104" s="250" t="e">
        <f t="shared" si="58"/>
        <v>#REF!</v>
      </c>
      <c r="AA104" s="250" t="e">
        <f t="shared" si="58"/>
        <v>#REF!</v>
      </c>
      <c r="AB104" s="250" t="e">
        <f t="shared" si="58"/>
        <v>#REF!</v>
      </c>
      <c r="AC104" s="250" t="e">
        <f t="shared" si="58"/>
        <v>#REF!</v>
      </c>
      <c r="AD104" s="250"/>
      <c r="AE104" s="251" t="e">
        <f>SUM(AA104-AC104)</f>
        <v>#REF!</v>
      </c>
      <c r="AF104" s="250" t="e">
        <f>SUM(AF11+AF98)</f>
        <v>#REF!</v>
      </c>
      <c r="AG104" s="250" t="e">
        <f>SUM(AG11+AG98)</f>
        <v>#REF!</v>
      </c>
      <c r="AH104" s="252"/>
      <c r="AI104" s="253" t="e">
        <f>AC104/(AC104+AF104+AG104)</f>
        <v>#REF!</v>
      </c>
      <c r="AJ104" s="254"/>
      <c r="AK104" s="255"/>
      <c r="AL104" s="256" t="e">
        <f>SUM(AE104-AF104-#REF!-#REF!)</f>
        <v>#REF!</v>
      </c>
      <c r="AM104" s="257" t="e">
        <f>SUM(R104-(AE104+Y104))/R104</f>
        <v>#REF!</v>
      </c>
      <c r="AN104" s="59"/>
      <c r="AO104" s="258"/>
      <c r="AP104" s="259" t="s">
        <v>159</v>
      </c>
      <c r="AQ104" s="260">
        <f>SUM(AQ7:AQ103)</f>
        <v>0</v>
      </c>
      <c r="AR104" s="260">
        <f>SUM(AR7:AR103)</f>
        <v>0</v>
      </c>
      <c r="AS104" s="261">
        <f>SUM(AR104-AQ104)</f>
        <v>0</v>
      </c>
      <c r="AV104" s="263"/>
    </row>
    <row r="105" spans="1:48" s="274" customFormat="1" ht="57.75" customHeight="1" x14ac:dyDescent="0.55000000000000004">
      <c r="A105" s="264"/>
      <c r="B105" s="666" t="s">
        <v>160</v>
      </c>
      <c r="C105" s="667"/>
      <c r="D105" s="667"/>
      <c r="E105" s="667"/>
      <c r="F105" s="667"/>
      <c r="G105" s="667"/>
      <c r="H105" s="667"/>
      <c r="I105" s="667"/>
      <c r="J105" s="667"/>
      <c r="K105" s="211"/>
      <c r="L105" s="211"/>
      <c r="M105" s="211"/>
      <c r="N105" s="211"/>
      <c r="O105" s="212"/>
      <c r="P105" s="212"/>
      <c r="Q105" s="212"/>
      <c r="R105" s="212"/>
      <c r="S105" s="212"/>
      <c r="T105" s="212"/>
      <c r="U105" s="212"/>
      <c r="V105" s="212"/>
      <c r="W105" s="212"/>
      <c r="X105" s="212"/>
      <c r="Y105" s="265"/>
      <c r="Z105" s="266"/>
      <c r="AA105" s="267"/>
      <c r="AB105" s="267"/>
      <c r="AC105" s="267"/>
      <c r="AD105" s="267"/>
      <c r="AE105" s="266"/>
      <c r="AF105" s="266"/>
      <c r="AG105" s="266"/>
      <c r="AH105" s="252"/>
      <c r="AI105" s="268"/>
      <c r="AJ105" s="269"/>
      <c r="AK105" s="270"/>
      <c r="AL105" s="271"/>
      <c r="AM105" s="272"/>
      <c r="AN105" s="59"/>
      <c r="AO105" s="107"/>
      <c r="AP105" s="273"/>
      <c r="AQ105" s="35"/>
      <c r="AR105" s="35"/>
      <c r="AS105" s="113"/>
      <c r="AV105" s="114"/>
    </row>
    <row r="106" spans="1:48" ht="40.5" customHeight="1" x14ac:dyDescent="0.35">
      <c r="A106" s="275" t="s">
        <v>73</v>
      </c>
      <c r="B106" s="20">
        <v>3</v>
      </c>
      <c r="C106" s="20">
        <v>6</v>
      </c>
      <c r="D106" s="20">
        <v>3</v>
      </c>
      <c r="E106" s="20">
        <v>20</v>
      </c>
      <c r="F106" s="20"/>
      <c r="G106" s="20" t="s">
        <v>67</v>
      </c>
      <c r="H106" s="20">
        <v>10</v>
      </c>
      <c r="I106" s="20" t="s">
        <v>66</v>
      </c>
      <c r="J106" s="138" t="s">
        <v>160</v>
      </c>
      <c r="K106" s="276"/>
      <c r="L106" s="276"/>
      <c r="M106" s="276"/>
      <c r="N106" s="276"/>
      <c r="O106" s="277">
        <v>1174750619</v>
      </c>
      <c r="P106" s="277">
        <v>0</v>
      </c>
      <c r="Q106" s="277">
        <v>1174750619</v>
      </c>
      <c r="R106" s="277">
        <f>SUM(O106+P106-Q106)</f>
        <v>0</v>
      </c>
      <c r="S106" s="277"/>
      <c r="T106" s="212"/>
      <c r="U106" s="212"/>
      <c r="V106" s="212"/>
      <c r="W106" s="212"/>
      <c r="X106" s="212"/>
      <c r="Y106" s="265"/>
      <c r="Z106" s="266"/>
      <c r="AA106" s="99">
        <f>SUM(R106-S106-U106-W106-X106-Y106-Z106)</f>
        <v>0</v>
      </c>
      <c r="AB106" s="267"/>
      <c r="AC106" s="267"/>
      <c r="AD106" s="267"/>
      <c r="AE106" s="266"/>
      <c r="AF106" s="266"/>
      <c r="AG106" s="266"/>
      <c r="AH106" s="252"/>
      <c r="AI106" s="268"/>
      <c r="AJ106" s="269"/>
      <c r="AK106" s="278"/>
      <c r="AL106" s="271" t="e">
        <f>SUM(AE106-AF106-#REF!-#REF!)</f>
        <v>#REF!</v>
      </c>
      <c r="AM106" s="279"/>
      <c r="AO106" s="145"/>
      <c r="AP106" s="58"/>
      <c r="AQ106" s="280"/>
      <c r="AR106" s="280"/>
    </row>
    <row r="107" spans="1:48" s="262" customFormat="1" ht="28.5" customHeight="1" x14ac:dyDescent="0.55000000000000004">
      <c r="A107" s="244"/>
      <c r="B107" s="245"/>
      <c r="C107" s="245"/>
      <c r="D107" s="245"/>
      <c r="E107" s="245"/>
      <c r="F107" s="245"/>
      <c r="G107" s="245"/>
      <c r="H107" s="245"/>
      <c r="I107" s="281">
        <f>SUBTOTAL(9,R109:R115)</f>
        <v>6089945938</v>
      </c>
      <c r="J107" s="246" t="s">
        <v>161</v>
      </c>
      <c r="K107" s="247"/>
      <c r="L107" s="247"/>
      <c r="M107" s="247"/>
      <c r="N107" s="247"/>
      <c r="O107" s="248">
        <f>SUM(O106:O106)</f>
        <v>1174750619</v>
      </c>
      <c r="P107" s="248">
        <f>SUM(P106:P106)</f>
        <v>0</v>
      </c>
      <c r="Q107" s="248">
        <f>SUM(Q106:Q106)</f>
        <v>1174750619</v>
      </c>
      <c r="R107" s="248">
        <f>SUM(R106:R106)</f>
        <v>0</v>
      </c>
      <c r="S107" s="248"/>
      <c r="T107" s="248"/>
      <c r="U107" s="248">
        <f>SUM(U106:U106)</f>
        <v>0</v>
      </c>
      <c r="V107" s="248"/>
      <c r="W107" s="248">
        <f>SUM(W106:W106)</f>
        <v>0</v>
      </c>
      <c r="X107" s="248"/>
      <c r="Y107" s="265"/>
      <c r="Z107" s="282"/>
      <c r="AA107" s="248">
        <f>SUM(AA106:AA106)</f>
        <v>0</v>
      </c>
      <c r="AB107" s="248">
        <f>SUM(AB106:AB106)</f>
        <v>0</v>
      </c>
      <c r="AC107" s="248"/>
      <c r="AD107" s="248"/>
      <c r="AE107" s="282">
        <f>SUM(AA107-AC107)</f>
        <v>0</v>
      </c>
      <c r="AF107" s="282"/>
      <c r="AG107" s="282"/>
      <c r="AH107" s="283"/>
      <c r="AI107" s="284"/>
      <c r="AJ107" s="282"/>
      <c r="AK107" s="285"/>
      <c r="AL107" s="271" t="e">
        <f>SUM(AE107-AF107-#REF!-#REF!)</f>
        <v>#REF!</v>
      </c>
      <c r="AM107" s="286"/>
      <c r="AN107" s="59"/>
      <c r="AO107" s="258"/>
      <c r="AP107" s="259"/>
      <c r="AQ107" s="260"/>
      <c r="AR107" s="260"/>
      <c r="AS107" s="287"/>
      <c r="AV107" s="263"/>
    </row>
    <row r="108" spans="1:48" s="262" customFormat="1" ht="28.5" customHeight="1" x14ac:dyDescent="0.55000000000000004">
      <c r="A108" s="244"/>
      <c r="B108" s="668" t="s">
        <v>162</v>
      </c>
      <c r="C108" s="669"/>
      <c r="D108" s="669"/>
      <c r="E108" s="669"/>
      <c r="F108" s="669"/>
      <c r="G108" s="669"/>
      <c r="H108" s="669"/>
      <c r="I108" s="669"/>
      <c r="J108" s="670"/>
      <c r="K108" s="247"/>
      <c r="L108" s="247"/>
      <c r="M108" s="247"/>
      <c r="N108" s="247"/>
      <c r="O108" s="248"/>
      <c r="P108" s="248"/>
      <c r="Q108" s="248"/>
      <c r="R108" s="248"/>
      <c r="S108" s="248"/>
      <c r="T108" s="248"/>
      <c r="U108" s="248"/>
      <c r="V108" s="248"/>
      <c r="W108" s="248"/>
      <c r="X108" s="248"/>
      <c r="Y108" s="265"/>
      <c r="Z108" s="282"/>
      <c r="AA108" s="248"/>
      <c r="AB108" s="248"/>
      <c r="AC108" s="248"/>
      <c r="AD108" s="248"/>
      <c r="AE108" s="282"/>
      <c r="AF108" s="282"/>
      <c r="AG108" s="282"/>
      <c r="AH108" s="284"/>
      <c r="AI108" s="284"/>
      <c r="AJ108" s="282"/>
      <c r="AK108" s="285"/>
      <c r="AL108" s="271"/>
      <c r="AM108" s="286"/>
      <c r="AN108" s="59"/>
      <c r="AO108" s="258"/>
      <c r="AP108" s="259"/>
      <c r="AQ108" s="260">
        <v>0</v>
      </c>
      <c r="AR108" s="260"/>
      <c r="AS108" s="287"/>
      <c r="AV108" s="263"/>
    </row>
    <row r="109" spans="1:48" ht="84" customHeight="1" x14ac:dyDescent="0.35">
      <c r="A109" s="275"/>
      <c r="B109" s="288">
        <v>501</v>
      </c>
      <c r="C109" s="288">
        <v>1000</v>
      </c>
      <c r="D109" s="288">
        <v>1</v>
      </c>
      <c r="E109" s="289" t="s">
        <v>65</v>
      </c>
      <c r="F109" s="289" t="s">
        <v>65</v>
      </c>
      <c r="G109" s="289" t="s">
        <v>67</v>
      </c>
      <c r="H109" s="288">
        <v>10</v>
      </c>
      <c r="I109" s="288" t="s">
        <v>66</v>
      </c>
      <c r="J109" s="445" t="s">
        <v>163</v>
      </c>
      <c r="K109" s="290"/>
      <c r="L109" s="290"/>
      <c r="M109" s="290"/>
      <c r="N109" s="290"/>
      <c r="O109" s="452"/>
      <c r="P109" s="267"/>
      <c r="Q109" s="452"/>
      <c r="R109" s="267">
        <f t="shared" ref="R109:R116" si="59">SUM(O109+P109-Q109)</f>
        <v>0</v>
      </c>
      <c r="S109" s="291"/>
      <c r="T109" s="291"/>
      <c r="U109" s="291"/>
      <c r="V109" s="291"/>
      <c r="W109" s="412"/>
      <c r="X109" s="444"/>
      <c r="Y109" s="412">
        <f t="shared" ref="Y109:Y115" si="60">SUM(V109)</f>
        <v>0</v>
      </c>
      <c r="Z109" s="412"/>
      <c r="AA109" s="412">
        <f t="shared" ref="AA109:AA116" si="61">SUM(R109-S109-U109-W109-X109-Y109-Z109)</f>
        <v>0</v>
      </c>
      <c r="AB109" s="427"/>
      <c r="AC109" s="427"/>
      <c r="AD109" s="412">
        <f t="shared" ref="AD109:AD115" si="62">SUM(AB109-AC109)</f>
        <v>0</v>
      </c>
      <c r="AE109" s="412">
        <f t="shared" ref="AE109:AE116" si="63">SUM(AA109-AC109)</f>
        <v>0</v>
      </c>
      <c r="AF109" s="451"/>
      <c r="AG109" s="412">
        <f t="shared" ref="AG109" si="64">SUM(AE109-AF109)</f>
        <v>0</v>
      </c>
      <c r="AH109" s="451">
        <f t="shared" ref="AH109:AH114" si="65">SUM(S109+U109+W109+Z109+X109+AC109)</f>
        <v>0</v>
      </c>
      <c r="AI109" s="214" t="e">
        <f t="shared" ref="AI109:AI116" si="66">AC109/(AC109+AF109+AG109)</f>
        <v>#DIV/0!</v>
      </c>
      <c r="AJ109" s="215"/>
      <c r="AK109" s="216"/>
      <c r="AL109" s="217" t="e">
        <f>SUM(AE109-AF109-#REF!-#REF!)</f>
        <v>#REF!</v>
      </c>
      <c r="AM109" s="218" t="e">
        <f t="shared" ref="AM109:AM117" si="67">SUM(R109-(AE109+Y109))/R109</f>
        <v>#DIV/0!</v>
      </c>
      <c r="AN109" s="292"/>
      <c r="AO109" s="107"/>
      <c r="AP109" s="293"/>
      <c r="AQ109" s="35"/>
      <c r="AR109" s="35"/>
    </row>
    <row r="110" spans="1:48" ht="100.5" customHeight="1" x14ac:dyDescent="0.35">
      <c r="A110" s="275" t="s">
        <v>69</v>
      </c>
      <c r="B110" s="288">
        <v>505</v>
      </c>
      <c r="C110" s="288">
        <v>1000</v>
      </c>
      <c r="D110" s="289">
        <v>1</v>
      </c>
      <c r="E110" s="289" t="s">
        <v>65</v>
      </c>
      <c r="F110" s="289" t="s">
        <v>65</v>
      </c>
      <c r="G110" s="289" t="s">
        <v>67</v>
      </c>
      <c r="H110" s="288">
        <v>10</v>
      </c>
      <c r="I110" s="288" t="s">
        <v>66</v>
      </c>
      <c r="J110" s="445" t="s">
        <v>189</v>
      </c>
      <c r="K110" s="294" t="s">
        <v>164</v>
      </c>
      <c r="L110" s="295" t="s">
        <v>165</v>
      </c>
      <c r="M110" s="295">
        <v>2</v>
      </c>
      <c r="N110" s="295"/>
      <c r="O110" s="452"/>
      <c r="P110" s="267"/>
      <c r="Q110" s="267"/>
      <c r="R110" s="267">
        <f t="shared" si="59"/>
        <v>0</v>
      </c>
      <c r="S110" s="291"/>
      <c r="T110" s="291"/>
      <c r="U110" s="291"/>
      <c r="V110" s="291"/>
      <c r="W110" s="412"/>
      <c r="X110" s="412"/>
      <c r="Y110" s="412">
        <f t="shared" si="60"/>
        <v>0</v>
      </c>
      <c r="Z110" s="412"/>
      <c r="AA110" s="412">
        <f t="shared" si="61"/>
        <v>0</v>
      </c>
      <c r="AB110" s="427"/>
      <c r="AC110" s="427"/>
      <c r="AD110" s="412">
        <f t="shared" si="62"/>
        <v>0</v>
      </c>
      <c r="AE110" s="412">
        <f t="shared" si="63"/>
        <v>0</v>
      </c>
      <c r="AF110" s="451"/>
      <c r="AG110" s="412">
        <f>SUM(AE110-AF110)</f>
        <v>0</v>
      </c>
      <c r="AH110" s="451">
        <f t="shared" si="65"/>
        <v>0</v>
      </c>
      <c r="AI110" s="214" t="e">
        <f t="shared" si="66"/>
        <v>#DIV/0!</v>
      </c>
      <c r="AJ110" s="297"/>
      <c r="AK110" s="298"/>
      <c r="AL110" s="299" t="e">
        <f>SUM(AE110-AF110-#REF!-#REF!)</f>
        <v>#REF!</v>
      </c>
      <c r="AM110" s="432" t="e">
        <f t="shared" si="67"/>
        <v>#DIV/0!</v>
      </c>
      <c r="AN110" s="300"/>
      <c r="AO110" s="107"/>
      <c r="AQ110" s="35"/>
      <c r="AR110" s="35"/>
    </row>
    <row r="111" spans="1:48" ht="100.5" customHeight="1" x14ac:dyDescent="0.35">
      <c r="A111" s="275"/>
      <c r="B111" s="288">
        <v>505</v>
      </c>
      <c r="C111" s="288">
        <v>1000</v>
      </c>
      <c r="D111" s="289">
        <v>1</v>
      </c>
      <c r="E111" s="289" t="s">
        <v>65</v>
      </c>
      <c r="F111" s="289" t="s">
        <v>65</v>
      </c>
      <c r="G111" s="289" t="s">
        <v>67</v>
      </c>
      <c r="H111" s="419">
        <v>11</v>
      </c>
      <c r="I111" s="288" t="s">
        <v>66</v>
      </c>
      <c r="J111" s="659" t="s">
        <v>554</v>
      </c>
      <c r="K111" s="294"/>
      <c r="L111" s="295"/>
      <c r="M111" s="295"/>
      <c r="N111" s="295"/>
      <c r="O111" s="452">
        <v>2087421145</v>
      </c>
      <c r="P111" s="267"/>
      <c r="Q111" s="267"/>
      <c r="R111" s="267">
        <f t="shared" si="59"/>
        <v>2087421145</v>
      </c>
      <c r="S111" s="291"/>
      <c r="T111" s="291"/>
      <c r="U111" s="291"/>
      <c r="V111" s="291"/>
      <c r="W111" s="427"/>
      <c r="X111" s="412"/>
      <c r="Y111" s="412"/>
      <c r="Z111" s="412"/>
      <c r="AA111" s="412">
        <f t="shared" si="61"/>
        <v>2087421145</v>
      </c>
      <c r="AB111" s="427"/>
      <c r="AC111" s="427"/>
      <c r="AD111" s="412"/>
      <c r="AE111" s="412">
        <f t="shared" si="63"/>
        <v>2087421145</v>
      </c>
      <c r="AF111" s="451"/>
      <c r="AG111" s="412">
        <f t="shared" ref="AG111:AG116" si="68">SUM(AE111-AF111)</f>
        <v>2087421145</v>
      </c>
      <c r="AH111" s="451">
        <f t="shared" si="65"/>
        <v>0</v>
      </c>
      <c r="AI111" s="214">
        <f t="shared" si="66"/>
        <v>0</v>
      </c>
      <c r="AJ111" s="297"/>
      <c r="AK111" s="298"/>
      <c r="AL111" s="299"/>
      <c r="AM111" s="432">
        <f t="shared" si="67"/>
        <v>0</v>
      </c>
      <c r="AN111" s="300"/>
      <c r="AO111" s="107"/>
      <c r="AP111" s="301"/>
      <c r="AQ111" s="35"/>
      <c r="AR111" s="35"/>
    </row>
    <row r="112" spans="1:48" ht="98.25" customHeight="1" x14ac:dyDescent="0.35">
      <c r="A112" s="275" t="s">
        <v>69</v>
      </c>
      <c r="B112" s="288">
        <v>505</v>
      </c>
      <c r="C112" s="288">
        <v>1000</v>
      </c>
      <c r="D112" s="289">
        <v>2</v>
      </c>
      <c r="E112" s="289" t="s">
        <v>65</v>
      </c>
      <c r="F112" s="289" t="s">
        <v>65</v>
      </c>
      <c r="G112" s="289" t="s">
        <v>67</v>
      </c>
      <c r="H112" s="288">
        <v>10</v>
      </c>
      <c r="I112" s="288" t="s">
        <v>66</v>
      </c>
      <c r="J112" s="445" t="s">
        <v>209</v>
      </c>
      <c r="K112" s="294"/>
      <c r="L112" s="295"/>
      <c r="M112" s="295"/>
      <c r="N112" s="295"/>
      <c r="O112" s="443"/>
      <c r="P112" s="267"/>
      <c r="Q112" s="267"/>
      <c r="R112" s="267">
        <f t="shared" si="59"/>
        <v>0</v>
      </c>
      <c r="S112" s="291"/>
      <c r="T112" s="291"/>
      <c r="U112" s="291"/>
      <c r="V112" s="291"/>
      <c r="W112" s="427"/>
      <c r="X112" s="412"/>
      <c r="Y112" s="412">
        <f>SUM(V112)</f>
        <v>0</v>
      </c>
      <c r="Z112" s="412"/>
      <c r="AA112" s="412">
        <f t="shared" si="61"/>
        <v>0</v>
      </c>
      <c r="AB112" s="427"/>
      <c r="AC112" s="427"/>
      <c r="AD112" s="412">
        <f>SUM(AB112-AC112)</f>
        <v>0</v>
      </c>
      <c r="AE112" s="412">
        <f t="shared" si="63"/>
        <v>0</v>
      </c>
      <c r="AF112" s="412"/>
      <c r="AG112" s="427">
        <f t="shared" si="68"/>
        <v>0</v>
      </c>
      <c r="AH112" s="451">
        <f t="shared" si="65"/>
        <v>0</v>
      </c>
      <c r="AI112" s="214" t="e">
        <f t="shared" si="66"/>
        <v>#DIV/0!</v>
      </c>
      <c r="AJ112" s="297"/>
      <c r="AK112" s="298"/>
      <c r="AL112" s="299" t="e">
        <f>SUM(AE112-AF112-#REF!-#REF!)</f>
        <v>#REF!</v>
      </c>
      <c r="AM112" s="432" t="e">
        <f t="shared" si="67"/>
        <v>#DIV/0!</v>
      </c>
      <c r="AN112" s="300"/>
      <c r="AO112" s="107"/>
      <c r="AP112" s="431"/>
      <c r="AQ112" s="35"/>
      <c r="AR112" s="35"/>
    </row>
    <row r="113" spans="1:48" ht="102.75" customHeight="1" x14ac:dyDescent="0.35">
      <c r="A113" s="275"/>
      <c r="B113" s="288">
        <v>505</v>
      </c>
      <c r="C113" s="288">
        <v>1000</v>
      </c>
      <c r="D113" s="289">
        <v>2</v>
      </c>
      <c r="E113" s="289" t="s">
        <v>65</v>
      </c>
      <c r="F113" s="289" t="s">
        <v>65</v>
      </c>
      <c r="G113" s="289" t="s">
        <v>67</v>
      </c>
      <c r="H113" s="419">
        <v>11</v>
      </c>
      <c r="I113" s="288" t="s">
        <v>66</v>
      </c>
      <c r="J113" s="659" t="s">
        <v>208</v>
      </c>
      <c r="K113" s="294"/>
      <c r="L113" s="295"/>
      <c r="M113" s="295"/>
      <c r="N113" s="295"/>
      <c r="O113" s="267">
        <v>4002524793</v>
      </c>
      <c r="P113" s="267"/>
      <c r="Q113" s="267"/>
      <c r="R113" s="267">
        <f t="shared" si="59"/>
        <v>4002524793</v>
      </c>
      <c r="S113" s="291"/>
      <c r="T113" s="291"/>
      <c r="U113" s="291"/>
      <c r="V113" s="291"/>
      <c r="W113" s="427"/>
      <c r="X113" s="412"/>
      <c r="Y113" s="412"/>
      <c r="Z113" s="427"/>
      <c r="AA113" s="412">
        <f t="shared" si="61"/>
        <v>4002524793</v>
      </c>
      <c r="AB113" s="427"/>
      <c r="AC113" s="427"/>
      <c r="AD113" s="412"/>
      <c r="AE113" s="412">
        <f t="shared" si="63"/>
        <v>4002524793</v>
      </c>
      <c r="AF113" s="412"/>
      <c r="AG113" s="412">
        <f t="shared" si="68"/>
        <v>4002524793</v>
      </c>
      <c r="AH113" s="451">
        <f t="shared" si="65"/>
        <v>0</v>
      </c>
      <c r="AI113" s="214">
        <f t="shared" si="66"/>
        <v>0</v>
      </c>
      <c r="AJ113" s="297"/>
      <c r="AK113" s="298"/>
      <c r="AL113" s="299"/>
      <c r="AM113" s="432">
        <f t="shared" si="67"/>
        <v>0</v>
      </c>
      <c r="AN113" s="300"/>
      <c r="AO113" s="107"/>
      <c r="AP113" s="301"/>
      <c r="AQ113" s="35"/>
      <c r="AR113" s="35"/>
    </row>
    <row r="114" spans="1:48" ht="78.75" customHeight="1" x14ac:dyDescent="0.35">
      <c r="A114" s="275" t="s">
        <v>69</v>
      </c>
      <c r="B114" s="288">
        <v>599</v>
      </c>
      <c r="C114" s="288">
        <v>1000</v>
      </c>
      <c r="D114" s="289">
        <v>1</v>
      </c>
      <c r="E114" s="289" t="s">
        <v>65</v>
      </c>
      <c r="F114" s="289" t="s">
        <v>65</v>
      </c>
      <c r="G114" s="289" t="s">
        <v>67</v>
      </c>
      <c r="H114" s="288">
        <v>10</v>
      </c>
      <c r="I114" s="288" t="s">
        <v>66</v>
      </c>
      <c r="J114" s="445" t="s">
        <v>166</v>
      </c>
      <c r="K114" s="290"/>
      <c r="L114" s="290"/>
      <c r="M114" s="290"/>
      <c r="N114" s="290"/>
      <c r="O114" s="267"/>
      <c r="P114" s="267"/>
      <c r="Q114" s="267"/>
      <c r="R114" s="267">
        <f t="shared" si="59"/>
        <v>0</v>
      </c>
      <c r="S114" s="291"/>
      <c r="T114" s="291"/>
      <c r="U114" s="291"/>
      <c r="V114" s="291"/>
      <c r="W114" s="412"/>
      <c r="X114" s="412"/>
      <c r="Y114" s="412">
        <f t="shared" si="60"/>
        <v>0</v>
      </c>
      <c r="Z114" s="412"/>
      <c r="AA114" s="412">
        <f t="shared" si="61"/>
        <v>0</v>
      </c>
      <c r="AB114" s="412"/>
      <c r="AC114" s="412"/>
      <c r="AD114" s="412">
        <f t="shared" si="62"/>
        <v>0</v>
      </c>
      <c r="AE114" s="412">
        <f t="shared" si="63"/>
        <v>0</v>
      </c>
      <c r="AF114" s="412"/>
      <c r="AG114" s="412">
        <f t="shared" si="68"/>
        <v>0</v>
      </c>
      <c r="AH114" s="451">
        <f t="shared" si="65"/>
        <v>0</v>
      </c>
      <c r="AI114" s="214" t="e">
        <f>AC114/(AC114+AF114+AG114)</f>
        <v>#DIV/0!</v>
      </c>
      <c r="AJ114" s="215"/>
      <c r="AK114" s="216"/>
      <c r="AL114" s="217" t="e">
        <f>SUM(AE114-AF114-#REF!-#REF!)</f>
        <v>#REF!</v>
      </c>
      <c r="AM114" s="432" t="e">
        <f t="shared" si="67"/>
        <v>#DIV/0!</v>
      </c>
      <c r="AN114" s="292"/>
      <c r="AO114" s="107"/>
      <c r="AP114" s="302"/>
      <c r="AQ114" s="35"/>
      <c r="AR114" s="35"/>
    </row>
    <row r="115" spans="1:48" ht="93" customHeight="1" x14ac:dyDescent="0.35">
      <c r="A115" s="275" t="s">
        <v>69</v>
      </c>
      <c r="B115" s="288">
        <v>599</v>
      </c>
      <c r="C115" s="288">
        <v>1000</v>
      </c>
      <c r="D115" s="289">
        <v>2</v>
      </c>
      <c r="E115" s="289" t="s">
        <v>65</v>
      </c>
      <c r="F115" s="289" t="s">
        <v>65</v>
      </c>
      <c r="G115" s="289" t="s">
        <v>67</v>
      </c>
      <c r="H115" s="288">
        <v>10</v>
      </c>
      <c r="I115" s="288" t="s">
        <v>66</v>
      </c>
      <c r="J115" s="445" t="s">
        <v>167</v>
      </c>
      <c r="K115" s="290"/>
      <c r="L115" s="290"/>
      <c r="M115" s="290"/>
      <c r="N115" s="290"/>
      <c r="O115" s="267"/>
      <c r="P115" s="267"/>
      <c r="Q115" s="267"/>
      <c r="R115" s="267">
        <f t="shared" si="59"/>
        <v>0</v>
      </c>
      <c r="S115" s="291"/>
      <c r="T115" s="291"/>
      <c r="U115" s="291"/>
      <c r="V115" s="291"/>
      <c r="W115" s="440"/>
      <c r="X115" s="412"/>
      <c r="Y115" s="412">
        <f t="shared" si="60"/>
        <v>0</v>
      </c>
      <c r="Z115" s="412"/>
      <c r="AA115" s="412">
        <f t="shared" si="61"/>
        <v>0</v>
      </c>
      <c r="AB115" s="427"/>
      <c r="AC115" s="427"/>
      <c r="AD115" s="412">
        <f t="shared" si="62"/>
        <v>0</v>
      </c>
      <c r="AE115" s="412">
        <f t="shared" si="63"/>
        <v>0</v>
      </c>
      <c r="AF115" s="427"/>
      <c r="AG115" s="412">
        <f t="shared" si="68"/>
        <v>0</v>
      </c>
      <c r="AH115" s="451">
        <f>SUM(S115+U115+W115+Z115+X115+AC115)</f>
        <v>0</v>
      </c>
      <c r="AI115" s="214" t="e">
        <f t="shared" si="66"/>
        <v>#DIV/0!</v>
      </c>
      <c r="AJ115" s="215"/>
      <c r="AK115" s="216"/>
      <c r="AL115" s="217" t="e">
        <f>SUM(AE115-AF115-#REF!-#REF!)</f>
        <v>#REF!</v>
      </c>
      <c r="AM115" s="432" t="e">
        <f t="shared" si="67"/>
        <v>#DIV/0!</v>
      </c>
      <c r="AN115" s="292"/>
      <c r="AO115" s="107"/>
      <c r="AP115" s="302"/>
      <c r="AQ115" s="35"/>
      <c r="AR115" s="35"/>
    </row>
    <row r="116" spans="1:48" ht="93" customHeight="1" x14ac:dyDescent="0.35">
      <c r="A116" s="275"/>
      <c r="B116" s="288">
        <v>599</v>
      </c>
      <c r="C116" s="288">
        <v>1000</v>
      </c>
      <c r="D116" s="289">
        <v>2</v>
      </c>
      <c r="E116" s="289" t="s">
        <v>65</v>
      </c>
      <c r="F116" s="289" t="s">
        <v>65</v>
      </c>
      <c r="G116" s="289" t="s">
        <v>67</v>
      </c>
      <c r="H116" s="419">
        <v>11</v>
      </c>
      <c r="I116" s="288" t="s">
        <v>66</v>
      </c>
      <c r="J116" s="445" t="s">
        <v>167</v>
      </c>
      <c r="K116" s="290"/>
      <c r="L116" s="290"/>
      <c r="M116" s="290"/>
      <c r="N116" s="290"/>
      <c r="O116" s="267"/>
      <c r="P116" s="267"/>
      <c r="Q116" s="267"/>
      <c r="R116" s="267">
        <f t="shared" si="59"/>
        <v>0</v>
      </c>
      <c r="S116" s="291"/>
      <c r="T116" s="291"/>
      <c r="U116" s="291"/>
      <c r="V116" s="291"/>
      <c r="W116" s="412"/>
      <c r="X116" s="412"/>
      <c r="Y116" s="412"/>
      <c r="Z116" s="412"/>
      <c r="AA116" s="412">
        <f t="shared" si="61"/>
        <v>0</v>
      </c>
      <c r="AB116" s="427"/>
      <c r="AC116" s="427"/>
      <c r="AD116" s="412"/>
      <c r="AE116" s="412">
        <f t="shared" si="63"/>
        <v>0</v>
      </c>
      <c r="AF116" s="427"/>
      <c r="AG116" s="412">
        <f t="shared" si="68"/>
        <v>0</v>
      </c>
      <c r="AH116" s="451">
        <f t="shared" ref="AH116" si="69">SUM(S116+U116+W116+Z116+X116+AC116)</f>
        <v>0</v>
      </c>
      <c r="AI116" s="214" t="e">
        <f t="shared" si="66"/>
        <v>#DIV/0!</v>
      </c>
      <c r="AJ116" s="215"/>
      <c r="AK116" s="216"/>
      <c r="AL116" s="217"/>
      <c r="AM116" s="218" t="e">
        <f t="shared" si="67"/>
        <v>#DIV/0!</v>
      </c>
      <c r="AN116" s="292"/>
      <c r="AO116" s="107"/>
      <c r="AP116" s="302"/>
      <c r="AQ116" s="35"/>
      <c r="AR116" s="35"/>
    </row>
    <row r="117" spans="1:48" s="304" customFormat="1" ht="53.25" customHeight="1" x14ac:dyDescent="0.35">
      <c r="A117" s="244"/>
      <c r="B117" s="245"/>
      <c r="C117" s="245"/>
      <c r="D117" s="245"/>
      <c r="E117" s="245"/>
      <c r="F117" s="245"/>
      <c r="G117" s="245"/>
      <c r="H117" s="245"/>
      <c r="I117" s="245"/>
      <c r="J117" s="246" t="s">
        <v>168</v>
      </c>
      <c r="K117" s="247"/>
      <c r="L117" s="247"/>
      <c r="M117" s="247"/>
      <c r="N117" s="247"/>
      <c r="O117" s="250">
        <f>SUM(O109:O116)</f>
        <v>6089945938</v>
      </c>
      <c r="P117" s="250">
        <f>SUM(P109:P115)</f>
        <v>0</v>
      </c>
      <c r="Q117" s="250">
        <f>SUM(Q109:Q115)</f>
        <v>0</v>
      </c>
      <c r="R117" s="250">
        <f>SUM(R109:R115)</f>
        <v>6089945938</v>
      </c>
      <c r="S117" s="250"/>
      <c r="T117" s="250"/>
      <c r="U117" s="250">
        <f>SUM(U109:U115)</f>
        <v>0</v>
      </c>
      <c r="V117" s="250"/>
      <c r="W117" s="250">
        <f t="shared" ref="W117:Z117" si="70">SUM(W109:W115)</f>
        <v>0</v>
      </c>
      <c r="X117" s="250">
        <f t="shared" si="70"/>
        <v>0</v>
      </c>
      <c r="Y117" s="296">
        <f t="shared" si="70"/>
        <v>0</v>
      </c>
      <c r="Z117" s="251">
        <f t="shared" si="70"/>
        <v>0</v>
      </c>
      <c r="AA117" s="250">
        <f>SUM(AA109:AA116)</f>
        <v>6089945938</v>
      </c>
      <c r="AB117" s="250">
        <f>SUM(AB109:AB116)</f>
        <v>0</v>
      </c>
      <c r="AC117" s="250">
        <f>SUM(AC109:AC116)</f>
        <v>0</v>
      </c>
      <c r="AD117" s="250">
        <f t="shared" ref="AD117:AH117" si="71">SUM(AD109:AD116)</f>
        <v>0</v>
      </c>
      <c r="AE117" s="250">
        <f t="shared" si="71"/>
        <v>6089945938</v>
      </c>
      <c r="AF117" s="250">
        <f t="shared" si="71"/>
        <v>0</v>
      </c>
      <c r="AG117" s="250">
        <f t="shared" si="71"/>
        <v>6089945938</v>
      </c>
      <c r="AH117" s="250">
        <f t="shared" si="71"/>
        <v>0</v>
      </c>
      <c r="AI117" s="253">
        <f>AC117/(AC117+AF117+AG117)</f>
        <v>0</v>
      </c>
      <c r="AJ117" s="254"/>
      <c r="AK117" s="255"/>
      <c r="AL117" s="256" t="e">
        <f>SUM(AE117-AF117-#REF!-#REF!)</f>
        <v>#REF!</v>
      </c>
      <c r="AM117" s="257">
        <f t="shared" si="67"/>
        <v>0</v>
      </c>
      <c r="AN117" s="292"/>
      <c r="AO117" s="258"/>
      <c r="AP117" s="303"/>
      <c r="AQ117" s="301"/>
      <c r="AR117" s="260"/>
      <c r="AS117" s="287"/>
      <c r="AV117" s="263"/>
    </row>
    <row r="118" spans="1:48" s="320" customFormat="1" x14ac:dyDescent="0.35">
      <c r="A118" s="305" t="s">
        <v>65</v>
      </c>
      <c r="B118" s="306" t="s">
        <v>65</v>
      </c>
      <c r="C118" s="306" t="s">
        <v>65</v>
      </c>
      <c r="D118" s="306" t="s">
        <v>65</v>
      </c>
      <c r="E118" s="306" t="s">
        <v>65</v>
      </c>
      <c r="F118" s="306" t="s">
        <v>65</v>
      </c>
      <c r="G118" s="306" t="s">
        <v>65</v>
      </c>
      <c r="H118" s="306" t="s">
        <v>65</v>
      </c>
      <c r="I118" s="306" t="s">
        <v>65</v>
      </c>
      <c r="J118" s="307"/>
      <c r="K118" s="276"/>
      <c r="L118" s="276"/>
      <c r="M118" s="276"/>
      <c r="N118" s="276"/>
      <c r="O118" s="277"/>
      <c r="P118" s="277"/>
      <c r="Q118" s="308"/>
      <c r="R118" s="308"/>
      <c r="S118" s="308"/>
      <c r="T118" s="308"/>
      <c r="U118" s="308"/>
      <c r="V118" s="308"/>
      <c r="W118" s="308"/>
      <c r="X118" s="308"/>
      <c r="Y118" s="309" t="s">
        <v>169</v>
      </c>
      <c r="Z118" s="310"/>
      <c r="AA118" s="308"/>
      <c r="AB118" s="308"/>
      <c r="AC118" s="308"/>
      <c r="AD118" s="311">
        <f>SUM(AA117-AC117)</f>
        <v>6089945938</v>
      </c>
      <c r="AE118" s="312">
        <f>SUM(AA117-AC117)</f>
        <v>6089945938</v>
      </c>
      <c r="AF118" s="310"/>
      <c r="AG118" s="310">
        <f>SUM(AE117-AF117)</f>
        <v>6089945938</v>
      </c>
      <c r="AH118" s="313"/>
      <c r="AI118" s="314"/>
      <c r="AJ118" s="315"/>
      <c r="AK118" s="316"/>
      <c r="AL118" s="317"/>
      <c r="AM118" s="318"/>
      <c r="AN118" s="319"/>
      <c r="AP118" s="321"/>
      <c r="AQ118" s="322"/>
      <c r="AR118" s="322"/>
      <c r="AS118" s="61"/>
      <c r="AV118" s="62"/>
    </row>
    <row r="119" spans="1:48" s="320" customFormat="1" ht="27.75" customHeight="1" x14ac:dyDescent="0.35">
      <c r="A119" s="8"/>
      <c r="B119" s="8"/>
      <c r="C119" s="8"/>
      <c r="D119" s="8"/>
      <c r="E119" s="8"/>
      <c r="F119" s="8"/>
      <c r="G119" s="8"/>
      <c r="H119" s="8"/>
      <c r="I119" s="8"/>
      <c r="J119" s="323"/>
      <c r="K119" s="8"/>
      <c r="L119" s="8"/>
      <c r="M119" s="324"/>
      <c r="N119" s="8"/>
      <c r="O119" s="325"/>
      <c r="P119" s="325"/>
      <c r="Q119" s="325"/>
      <c r="R119" s="326"/>
      <c r="S119" s="326"/>
      <c r="T119" s="326"/>
      <c r="U119" s="327"/>
      <c r="V119" s="327"/>
      <c r="W119" s="327"/>
      <c r="X119" s="325"/>
      <c r="Y119" s="328"/>
      <c r="Z119" s="329"/>
      <c r="AA119" s="325"/>
      <c r="AB119" s="330"/>
      <c r="AC119" s="330"/>
      <c r="AD119" s="330"/>
      <c r="AE119" s="329"/>
      <c r="AF119" s="331" t="e">
        <f>AF109+AF115+AF110+#REF!</f>
        <v>#REF!</v>
      </c>
      <c r="AG119" s="331" t="e">
        <f>AG109+AG115+AG110+#REF!</f>
        <v>#REF!</v>
      </c>
      <c r="AH119" s="332"/>
      <c r="AI119" s="333"/>
      <c r="AJ119" s="329"/>
      <c r="AK119" s="334"/>
      <c r="AM119" s="335"/>
      <c r="AN119" s="319"/>
      <c r="AQ119" s="60"/>
      <c r="AR119" s="60"/>
      <c r="AS119" s="61"/>
      <c r="AV119" s="62"/>
    </row>
    <row r="120" spans="1:48" s="320" customFormat="1" ht="66" customHeight="1" x14ac:dyDescent="0.35">
      <c r="A120" s="8"/>
      <c r="B120" s="8" t="s">
        <v>88</v>
      </c>
      <c r="C120" s="8"/>
      <c r="D120" s="8"/>
      <c r="E120" s="8"/>
      <c r="F120" s="8"/>
      <c r="G120" s="8"/>
      <c r="H120" s="8"/>
      <c r="I120" s="8"/>
      <c r="J120" s="323"/>
      <c r="K120" s="8"/>
      <c r="L120" s="8"/>
      <c r="M120" s="324"/>
      <c r="N120" s="8"/>
      <c r="O120" s="325"/>
      <c r="P120" s="325"/>
      <c r="Q120" s="325"/>
      <c r="R120" s="326"/>
      <c r="S120" s="326"/>
      <c r="T120" s="326"/>
      <c r="U120" s="327"/>
      <c r="V120" s="327"/>
      <c r="W120" s="327"/>
      <c r="X120" s="671" t="s">
        <v>176</v>
      </c>
      <c r="Y120" s="672"/>
      <c r="Z120" s="672"/>
      <c r="AA120" s="672"/>
      <c r="AB120" s="672"/>
      <c r="AC120" s="672"/>
      <c r="AD120" s="672"/>
      <c r="AE120" s="672"/>
      <c r="AF120" s="672"/>
      <c r="AG120" s="672"/>
      <c r="AH120" s="672"/>
      <c r="AI120" s="336"/>
      <c r="AJ120" s="337"/>
      <c r="AK120" s="337"/>
      <c r="AL120" s="337"/>
      <c r="AM120" s="337"/>
      <c r="AN120" s="319"/>
      <c r="AQ120" s="60"/>
      <c r="AR120" s="60"/>
      <c r="AS120" s="61"/>
      <c r="AV120" s="62"/>
    </row>
    <row r="121" spans="1:48" s="320" customFormat="1" ht="81.75" customHeight="1" x14ac:dyDescent="0.35">
      <c r="A121" s="8"/>
      <c r="B121" s="8"/>
      <c r="C121" s="8"/>
      <c r="D121" s="8"/>
      <c r="E121" s="8"/>
      <c r="F121" s="8"/>
      <c r="G121" s="8"/>
      <c r="H121" s="8"/>
      <c r="I121" s="8"/>
      <c r="J121" s="338"/>
      <c r="K121" s="8"/>
      <c r="L121" s="8"/>
      <c r="M121" s="8"/>
      <c r="N121" s="8"/>
      <c r="O121" s="327"/>
      <c r="P121" s="327"/>
      <c r="Q121" s="339"/>
      <c r="R121" s="339"/>
      <c r="S121" s="339"/>
      <c r="T121" s="339"/>
      <c r="U121" s="327"/>
      <c r="V121" s="327"/>
      <c r="W121" s="327"/>
      <c r="X121" s="673" t="s">
        <v>170</v>
      </c>
      <c r="Y121" s="674"/>
      <c r="Z121" s="675"/>
      <c r="AA121" s="340" t="s">
        <v>245</v>
      </c>
      <c r="AB121" s="341" t="s">
        <v>139</v>
      </c>
      <c r="AC121" s="342" t="s">
        <v>140</v>
      </c>
      <c r="AD121" s="343" t="s">
        <v>171</v>
      </c>
      <c r="AE121" s="344" t="s">
        <v>142</v>
      </c>
      <c r="AF121" s="344" t="s">
        <v>143</v>
      </c>
      <c r="AG121" s="344" t="s">
        <v>144</v>
      </c>
      <c r="AH121" s="345" t="s">
        <v>172</v>
      </c>
      <c r="AI121" s="345"/>
      <c r="AJ121" s="345" t="s">
        <v>145</v>
      </c>
      <c r="AK121" s="345" t="s">
        <v>145</v>
      </c>
      <c r="AL121" s="345" t="s">
        <v>145</v>
      </c>
      <c r="AM121" s="345" t="s">
        <v>129</v>
      </c>
      <c r="AN121" s="319"/>
      <c r="AQ121" s="60"/>
      <c r="AR121" s="60"/>
      <c r="AS121" s="61"/>
      <c r="AV121" s="62"/>
    </row>
    <row r="122" spans="1:48" s="320" customFormat="1" ht="60.75" customHeight="1" x14ac:dyDescent="0.35">
      <c r="A122" s="8"/>
      <c r="B122" s="8"/>
      <c r="C122" s="8"/>
      <c r="D122" s="8"/>
      <c r="E122" s="8"/>
      <c r="F122" s="8"/>
      <c r="G122" s="8"/>
      <c r="H122" s="8"/>
      <c r="I122" s="8"/>
      <c r="J122" s="346"/>
      <c r="K122" s="347"/>
      <c r="L122" s="347"/>
      <c r="M122" s="347"/>
      <c r="N122" s="347"/>
      <c r="O122" s="348"/>
      <c r="P122" s="348"/>
      <c r="Q122" s="348"/>
      <c r="R122" s="349"/>
      <c r="S122" s="349"/>
      <c r="T122" s="349"/>
      <c r="U122" s="327"/>
      <c r="V122" s="327"/>
      <c r="W122" s="327"/>
      <c r="X122" s="676" t="s">
        <v>173</v>
      </c>
      <c r="Y122" s="676"/>
      <c r="Z122" s="676"/>
      <c r="AA122" s="350" t="e">
        <f t="shared" ref="AA122:AG122" si="72">SUM(AA100)</f>
        <v>#REF!</v>
      </c>
      <c r="AB122" s="350" t="e">
        <f t="shared" si="72"/>
        <v>#REF!</v>
      </c>
      <c r="AC122" s="350" t="e">
        <f t="shared" si="72"/>
        <v>#REF!</v>
      </c>
      <c r="AD122" s="350" t="e">
        <f t="shared" si="72"/>
        <v>#REF!</v>
      </c>
      <c r="AE122" s="350" t="e">
        <f t="shared" si="72"/>
        <v>#REF!</v>
      </c>
      <c r="AF122" s="350" t="e">
        <f t="shared" si="72"/>
        <v>#REF!</v>
      </c>
      <c r="AG122" s="350" t="e">
        <f t="shared" si="72"/>
        <v>#REF!</v>
      </c>
      <c r="AH122" s="426" t="e">
        <f>AC122/(AC122+AF122+AG122)</f>
        <v>#REF!</v>
      </c>
      <c r="AI122" s="351"/>
      <c r="AJ122" s="352"/>
      <c r="AK122" s="353"/>
      <c r="AL122" s="354"/>
      <c r="AM122" s="355"/>
      <c r="AN122" s="356"/>
      <c r="AQ122" s="60"/>
      <c r="AR122" s="60"/>
      <c r="AS122" s="61"/>
      <c r="AV122" s="62"/>
    </row>
    <row r="123" spans="1:48" s="320" customFormat="1" ht="45" customHeight="1" x14ac:dyDescent="0.35">
      <c r="A123" s="8"/>
      <c r="B123" s="8"/>
      <c r="C123" s="8"/>
      <c r="D123" s="8"/>
      <c r="E123" s="8"/>
      <c r="F123" s="8"/>
      <c r="G123" s="8"/>
      <c r="H123" s="8"/>
      <c r="I123" s="8"/>
      <c r="J123" s="357"/>
      <c r="K123" s="358"/>
      <c r="L123" s="359"/>
      <c r="M123" s="360"/>
      <c r="N123" s="404"/>
      <c r="O123" s="339"/>
      <c r="P123" s="339"/>
      <c r="Q123" s="339"/>
      <c r="R123" s="339"/>
      <c r="S123" s="339"/>
      <c r="T123" s="339"/>
      <c r="U123" s="339"/>
      <c r="V123" s="339"/>
      <c r="W123" s="339"/>
      <c r="X123" s="686" t="s">
        <v>174</v>
      </c>
      <c r="Y123" s="686"/>
      <c r="Z123" s="686"/>
      <c r="AA123" s="350">
        <f t="shared" ref="AA123:AF123" si="73">SUM(AA117)</f>
        <v>6089945938</v>
      </c>
      <c r="AB123" s="350">
        <f t="shared" si="73"/>
        <v>0</v>
      </c>
      <c r="AC123" s="350">
        <f t="shared" si="73"/>
        <v>0</v>
      </c>
      <c r="AD123" s="350">
        <f t="shared" si="73"/>
        <v>0</v>
      </c>
      <c r="AE123" s="350">
        <f t="shared" si="73"/>
        <v>6089945938</v>
      </c>
      <c r="AF123" s="350">
        <f t="shared" si="73"/>
        <v>0</v>
      </c>
      <c r="AG123" s="350">
        <f>SUM(AG117)</f>
        <v>6089945938</v>
      </c>
      <c r="AH123" s="426">
        <f>AC123/(AC123+AF123+AG123)</f>
        <v>0</v>
      </c>
      <c r="AI123" s="351"/>
      <c r="AJ123" s="352"/>
      <c r="AK123" s="353"/>
      <c r="AL123" s="354"/>
      <c r="AM123" s="355">
        <f>SUM(AM117)</f>
        <v>0</v>
      </c>
      <c r="AN123" s="356"/>
      <c r="AQ123" s="60"/>
      <c r="AR123" s="60"/>
      <c r="AS123" s="61"/>
      <c r="AV123" s="62"/>
    </row>
    <row r="124" spans="1:48" s="320" customFormat="1" ht="45.75" customHeight="1" x14ac:dyDescent="0.35">
      <c r="A124" s="8"/>
      <c r="B124" s="8"/>
      <c r="C124" s="8"/>
      <c r="D124" s="8"/>
      <c r="E124" s="8"/>
      <c r="F124" s="8"/>
      <c r="G124" s="8"/>
      <c r="H124" s="8"/>
      <c r="I124" s="8"/>
      <c r="J124" s="361"/>
      <c r="K124" s="358"/>
      <c r="L124" s="359"/>
      <c r="M124" s="360"/>
      <c r="N124" s="404"/>
      <c r="O124" s="339"/>
      <c r="P124" s="339"/>
      <c r="Q124" s="339"/>
      <c r="R124" s="339"/>
      <c r="S124" s="339"/>
      <c r="T124" s="339"/>
      <c r="U124" s="339"/>
      <c r="V124" s="339"/>
      <c r="W124" s="339"/>
      <c r="X124" s="687" t="s">
        <v>175</v>
      </c>
      <c r="Y124" s="688"/>
      <c r="Z124" s="689"/>
      <c r="AA124" s="350" t="e">
        <f t="shared" ref="AA124:AG124" si="74">SUM(AA122:AA123)</f>
        <v>#REF!</v>
      </c>
      <c r="AB124" s="350" t="e">
        <f t="shared" si="74"/>
        <v>#REF!</v>
      </c>
      <c r="AC124" s="350" t="e">
        <f>SUM(AC122:AC123)</f>
        <v>#REF!</v>
      </c>
      <c r="AD124" s="350" t="e">
        <f t="shared" si="74"/>
        <v>#REF!</v>
      </c>
      <c r="AE124" s="442" t="e">
        <f>SUM(AE122:AE123)</f>
        <v>#REF!</v>
      </c>
      <c r="AF124" s="350" t="e">
        <f>SUM(AF122:AF123)</f>
        <v>#REF!</v>
      </c>
      <c r="AG124" s="350" t="e">
        <f t="shared" si="74"/>
        <v>#REF!</v>
      </c>
      <c r="AH124" s="426" t="e">
        <f>AC124/(AC124+AF124+AG124)</f>
        <v>#REF!</v>
      </c>
      <c r="AI124" s="351"/>
      <c r="AJ124" s="351" t="e">
        <f>AVERAGE(AJ122:AJ123)</f>
        <v>#DIV/0!</v>
      </c>
      <c r="AK124" s="351" t="e">
        <f>AVERAGE(AK122:AK123)</f>
        <v>#DIV/0!</v>
      </c>
      <c r="AL124" s="351" t="e">
        <f>AVERAGE(AL122:AL123)</f>
        <v>#DIV/0!</v>
      </c>
      <c r="AM124" s="351">
        <f>AVERAGE(AM122:AM123)</f>
        <v>0</v>
      </c>
      <c r="AN124" s="319"/>
      <c r="AQ124" s="60"/>
      <c r="AR124" s="60"/>
      <c r="AS124" s="61"/>
      <c r="AV124" s="62"/>
    </row>
    <row r="125" spans="1:48" s="320" customFormat="1" ht="55.9" customHeight="1" x14ac:dyDescent="0.35">
      <c r="A125" s="8"/>
      <c r="B125" s="8"/>
      <c r="C125" s="8"/>
      <c r="D125" s="8"/>
      <c r="E125" s="8"/>
      <c r="F125" s="8"/>
      <c r="G125" s="8"/>
      <c r="H125" s="8"/>
      <c r="I125" s="8"/>
      <c r="J125" s="361"/>
      <c r="K125" s="358"/>
      <c r="L125" s="359"/>
      <c r="M125" s="360"/>
      <c r="N125" s="404"/>
      <c r="O125" s="339"/>
      <c r="P125" s="339"/>
      <c r="Q125" s="339"/>
      <c r="R125" s="339"/>
      <c r="S125" s="339"/>
      <c r="T125" s="339"/>
      <c r="U125" s="339"/>
      <c r="V125" s="339"/>
      <c r="W125" s="339"/>
      <c r="X125" s="339"/>
      <c r="Y125" s="362"/>
      <c r="Z125" s="339"/>
      <c r="AA125" s="690"/>
      <c r="AB125" s="691"/>
      <c r="AC125" s="691"/>
      <c r="AD125" s="691"/>
      <c r="AE125" s="691"/>
      <c r="AF125" s="691"/>
      <c r="AG125" s="692"/>
      <c r="AH125" s="363"/>
      <c r="AI125" s="348"/>
      <c r="AJ125" s="327"/>
      <c r="AK125" s="278"/>
      <c r="AM125" s="335"/>
      <c r="AN125" s="319"/>
      <c r="AQ125" s="60"/>
      <c r="AR125" s="60"/>
      <c r="AS125" s="61"/>
      <c r="AV125" s="62"/>
    </row>
    <row r="126" spans="1:48" s="320" customFormat="1" ht="32.25" customHeight="1" x14ac:dyDescent="0.35">
      <c r="A126" s="8"/>
      <c r="B126" s="8"/>
      <c r="C126" s="8"/>
      <c r="D126" s="8"/>
      <c r="E126" s="8"/>
      <c r="F126" s="8"/>
      <c r="G126" s="8"/>
      <c r="H126" s="8"/>
      <c r="I126" s="8"/>
      <c r="J126" s="364"/>
      <c r="K126" s="365"/>
      <c r="L126" s="308"/>
      <c r="M126" s="366"/>
      <c r="N126" s="326"/>
      <c r="O126" s="339"/>
      <c r="P126" s="339"/>
      <c r="Q126" s="339"/>
      <c r="R126" s="367"/>
      <c r="S126" s="367"/>
      <c r="T126" s="367"/>
      <c r="U126" s="339"/>
      <c r="V126" s="339"/>
      <c r="W126" s="339"/>
      <c r="X126" s="339"/>
      <c r="Y126" s="362"/>
      <c r="Z126" s="339"/>
      <c r="AA126" s="368">
        <f>SUBTOTAL(9,AA109:AA115)</f>
        <v>6089945938</v>
      </c>
      <c r="AB126" s="369">
        <f>SUBTOTAL(9,AB109:AB115)</f>
        <v>0</v>
      </c>
      <c r="AC126" s="369">
        <f>SUBTOTAL(9,AC109:AC115)</f>
        <v>0</v>
      </c>
      <c r="AD126" s="369" t="e">
        <f>SUM(AB124-AC124)</f>
        <v>#REF!</v>
      </c>
      <c r="AE126" s="369" t="e">
        <f>SUM(AA124-AC124)</f>
        <v>#REF!</v>
      </c>
      <c r="AF126" s="369" t="e">
        <f>SUM(AB124-AC124)</f>
        <v>#REF!</v>
      </c>
      <c r="AG126" s="370">
        <f>SUM(AE123-AF123)</f>
        <v>6089945938</v>
      </c>
      <c r="AH126" s="371"/>
      <c r="AI126" s="372"/>
      <c r="AJ126" s="373"/>
      <c r="AK126" s="278"/>
      <c r="AM126" s="335"/>
      <c r="AN126" s="319"/>
      <c r="AQ126" s="60"/>
      <c r="AR126" s="60"/>
      <c r="AS126" s="61"/>
      <c r="AV126" s="62"/>
    </row>
    <row r="127" spans="1:48" s="320" customFormat="1" x14ac:dyDescent="0.35">
      <c r="A127" s="8"/>
      <c r="B127" s="8"/>
      <c r="C127" s="8"/>
      <c r="D127" s="8"/>
      <c r="E127" s="8"/>
      <c r="F127" s="8"/>
      <c r="G127" s="8"/>
      <c r="H127" s="8"/>
      <c r="I127" s="8"/>
      <c r="J127" s="361"/>
      <c r="K127" s="374"/>
      <c r="L127" s="375"/>
      <c r="M127" s="376"/>
      <c r="N127" s="8"/>
      <c r="O127" s="327"/>
      <c r="P127" s="327"/>
      <c r="Q127" s="327"/>
      <c r="R127" s="377"/>
      <c r="S127" s="377"/>
      <c r="T127" s="377"/>
      <c r="U127" s="339"/>
      <c r="V127" s="339"/>
      <c r="W127" s="327"/>
      <c r="X127" s="327"/>
      <c r="Y127" s="378"/>
      <c r="Z127" s="327"/>
      <c r="AA127" s="368"/>
      <c r="AB127" s="369"/>
      <c r="AC127" s="369"/>
      <c r="AD127" s="369"/>
      <c r="AE127" s="369"/>
      <c r="AF127" s="369"/>
      <c r="AG127" s="370" t="e">
        <f>SUM(AE122-AF122)</f>
        <v>#REF!</v>
      </c>
      <c r="AH127" s="371"/>
      <c r="AI127" s="372"/>
      <c r="AJ127" s="373"/>
      <c r="AK127" s="278"/>
      <c r="AM127" s="335"/>
      <c r="AN127" s="319"/>
      <c r="AQ127" s="60"/>
      <c r="AR127" s="60"/>
      <c r="AS127" s="61"/>
      <c r="AV127" s="62"/>
    </row>
    <row r="128" spans="1:48" s="320" customFormat="1" ht="24" thickBot="1" x14ac:dyDescent="0.4">
      <c r="A128" s="8"/>
      <c r="B128" s="8"/>
      <c r="C128" s="8"/>
      <c r="D128" s="8"/>
      <c r="E128" s="8"/>
      <c r="F128" s="8"/>
      <c r="G128" s="8"/>
      <c r="H128" s="8"/>
      <c r="I128" s="8"/>
      <c r="J128" s="361"/>
      <c r="K128" s="358"/>
      <c r="L128" s="359"/>
      <c r="M128" s="360"/>
      <c r="N128" s="404"/>
      <c r="O128" s="339"/>
      <c r="P128" s="339"/>
      <c r="Q128" s="339"/>
      <c r="R128" s="367"/>
      <c r="S128" s="367"/>
      <c r="T128" s="367"/>
      <c r="U128" s="339"/>
      <c r="V128" s="339"/>
      <c r="W128" s="339"/>
      <c r="X128" s="339"/>
      <c r="Y128" s="362"/>
      <c r="Z128" s="339"/>
      <c r="AA128" s="379" t="s">
        <v>148</v>
      </c>
      <c r="AB128" s="380"/>
      <c r="AC128" s="380"/>
      <c r="AD128" s="380"/>
      <c r="AE128" s="380" t="e">
        <f>SUM(AE124-AF124)</f>
        <v>#REF!</v>
      </c>
      <c r="AF128" s="380" t="e">
        <f>SUM(AG128-AG124)</f>
        <v>#REF!</v>
      </c>
      <c r="AG128" s="381" t="e">
        <f>SUM(AE124-AF124)</f>
        <v>#REF!</v>
      </c>
      <c r="AH128" s="371"/>
      <c r="AI128" s="372"/>
      <c r="AJ128" s="373"/>
      <c r="AK128" s="278"/>
      <c r="AM128" s="335"/>
      <c r="AN128" s="319"/>
      <c r="AQ128" s="60"/>
      <c r="AR128" s="60"/>
      <c r="AS128" s="61"/>
      <c r="AV128" s="62"/>
    </row>
    <row r="129" spans="1:48" s="320" customFormat="1" ht="93" customHeight="1" x14ac:dyDescent="0.35">
      <c r="A129" s="8"/>
      <c r="B129" s="8"/>
      <c r="C129" s="8"/>
      <c r="D129" s="8"/>
      <c r="E129" s="8"/>
      <c r="F129" s="8"/>
      <c r="G129" s="8"/>
      <c r="H129" s="8"/>
      <c r="I129" s="8"/>
      <c r="J129" s="361"/>
      <c r="K129" s="358"/>
      <c r="L129" s="359"/>
      <c r="M129" s="360"/>
      <c r="N129" s="404"/>
      <c r="O129" s="339"/>
      <c r="P129" s="339"/>
      <c r="Q129" s="339"/>
      <c r="R129" s="339"/>
      <c r="S129" s="339"/>
      <c r="T129" s="339"/>
      <c r="U129" s="339"/>
      <c r="V129" s="339"/>
      <c r="W129" s="339"/>
      <c r="X129" s="339"/>
      <c r="Y129" s="362"/>
      <c r="Z129" s="339"/>
      <c r="AA129" s="327"/>
      <c r="AB129" s="382"/>
      <c r="AC129" s="383"/>
      <c r="AD129" s="327"/>
      <c r="AE129" s="383"/>
      <c r="AF129" s="327"/>
      <c r="AG129" s="327"/>
      <c r="AH129" s="384"/>
      <c r="AI129" s="348"/>
      <c r="AJ129" s="327"/>
      <c r="AK129" s="385"/>
      <c r="AM129" s="335"/>
      <c r="AN129" s="319"/>
      <c r="AQ129" s="60"/>
      <c r="AR129" s="60"/>
      <c r="AS129" s="61"/>
      <c r="AV129" s="62"/>
    </row>
    <row r="130" spans="1:48" s="320" customFormat="1" ht="58.15" customHeight="1" x14ac:dyDescent="0.35">
      <c r="A130" s="8"/>
      <c r="B130" s="8"/>
      <c r="C130" s="8"/>
      <c r="D130" s="8"/>
      <c r="E130" s="8"/>
      <c r="F130" s="8"/>
      <c r="G130" s="8"/>
      <c r="H130" s="8"/>
      <c r="I130" s="8"/>
      <c r="J130" s="364"/>
      <c r="K130" s="365"/>
      <c r="L130" s="308"/>
      <c r="M130" s="366"/>
      <c r="N130" s="326"/>
      <c r="O130" s="339"/>
      <c r="P130" s="339"/>
      <c r="Q130" s="339"/>
      <c r="R130" s="339"/>
      <c r="S130" s="339"/>
      <c r="T130" s="339"/>
      <c r="U130" s="339"/>
      <c r="V130" s="339"/>
      <c r="W130" s="339"/>
      <c r="X130" s="339"/>
      <c r="Y130" s="362"/>
      <c r="Z130" s="386"/>
      <c r="AA130" s="387"/>
      <c r="AB130" s="387"/>
      <c r="AC130" s="388"/>
      <c r="AD130" s="388"/>
      <c r="AE130" s="388"/>
      <c r="AF130" s="388"/>
      <c r="AG130" s="388"/>
      <c r="AH130" s="384"/>
      <c r="AI130" s="348"/>
      <c r="AJ130" s="274"/>
      <c r="AK130" s="389"/>
      <c r="AL130" s="274"/>
      <c r="AM130" s="660"/>
      <c r="AN130" s="319"/>
      <c r="AQ130" s="60"/>
      <c r="AR130" s="60"/>
      <c r="AS130" s="61"/>
      <c r="AV130" s="62"/>
    </row>
    <row r="131" spans="1:48" s="320" customFormat="1" ht="31.9" customHeight="1" x14ac:dyDescent="0.35">
      <c r="A131" s="8"/>
      <c r="B131" s="8"/>
      <c r="C131" s="8"/>
      <c r="D131" s="8"/>
      <c r="E131" s="8"/>
      <c r="F131" s="8"/>
      <c r="G131" s="8"/>
      <c r="H131" s="8"/>
      <c r="I131" s="8"/>
      <c r="J131" s="361"/>
      <c r="K131" s="374"/>
      <c r="L131" s="375"/>
      <c r="M131" s="376"/>
      <c r="N131" s="8"/>
      <c r="O131" s="327"/>
      <c r="P131" s="327"/>
      <c r="Q131" s="327"/>
      <c r="R131" s="377"/>
      <c r="S131" s="377"/>
      <c r="T131" s="377"/>
      <c r="U131" s="327"/>
      <c r="V131" s="327"/>
      <c r="W131" s="327"/>
      <c r="X131" s="327"/>
      <c r="Y131" s="378"/>
      <c r="Z131" s="390"/>
      <c r="AA131" s="391"/>
      <c r="AB131" s="391"/>
      <c r="AC131" s="391"/>
      <c r="AD131" s="391"/>
      <c r="AE131" s="391"/>
      <c r="AF131" s="661"/>
      <c r="AG131" s="662"/>
      <c r="AH131" s="392"/>
      <c r="AI131" s="393"/>
      <c r="AJ131" s="393"/>
      <c r="AK131" s="389"/>
      <c r="AL131" s="394"/>
      <c r="AM131" s="660"/>
      <c r="AN131" s="319"/>
      <c r="AQ131" s="60"/>
      <c r="AR131" s="60"/>
      <c r="AS131" s="61"/>
      <c r="AV131" s="62"/>
    </row>
    <row r="132" spans="1:48" s="320" customFormat="1" ht="51" customHeight="1" x14ac:dyDescent="0.4">
      <c r="A132" s="8"/>
      <c r="B132" s="8"/>
      <c r="C132" s="8"/>
      <c r="D132" s="8"/>
      <c r="E132" s="8"/>
      <c r="F132" s="8"/>
      <c r="G132" s="8"/>
      <c r="H132" s="8"/>
      <c r="I132" s="8"/>
      <c r="J132" s="364"/>
      <c r="K132" s="365"/>
      <c r="L132" s="308"/>
      <c r="M132" s="366"/>
      <c r="N132" s="326"/>
      <c r="O132" s="339"/>
      <c r="P132" s="339"/>
      <c r="Q132" s="339"/>
      <c r="R132" s="367"/>
      <c r="S132" s="367"/>
      <c r="T132" s="367"/>
      <c r="U132" s="339"/>
      <c r="V132" s="339"/>
      <c r="W132" s="339"/>
      <c r="X132" s="339"/>
      <c r="Y132" s="362"/>
      <c r="Z132" s="386"/>
      <c r="AA132" s="395"/>
      <c r="AB132" s="395"/>
      <c r="AC132" s="396"/>
      <c r="AD132" s="396"/>
      <c r="AE132" s="396"/>
      <c r="AF132" s="396"/>
      <c r="AG132" s="396"/>
      <c r="AH132" s="371"/>
      <c r="AI132" s="397"/>
      <c r="AJ132" s="398"/>
      <c r="AK132" s="160"/>
      <c r="AL132" s="398"/>
      <c r="AM132" s="399"/>
      <c r="AN132" s="319"/>
      <c r="AQ132" s="60"/>
      <c r="AR132" s="60"/>
      <c r="AS132" s="61"/>
      <c r="AV132" s="62"/>
    </row>
    <row r="133" spans="1:48" s="320" customFormat="1" ht="42.75" customHeight="1" x14ac:dyDescent="0.4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274"/>
      <c r="P133" s="274"/>
      <c r="Q133" s="274"/>
      <c r="R133" s="400"/>
      <c r="S133" s="400"/>
      <c r="T133" s="400"/>
      <c r="U133" s="274"/>
      <c r="V133" s="274"/>
      <c r="W133" s="274"/>
      <c r="X133" s="274"/>
      <c r="Y133" s="401"/>
      <c r="Z133" s="402"/>
      <c r="AA133" s="395"/>
      <c r="AB133" s="395"/>
      <c r="AC133" s="395"/>
      <c r="AD133" s="395"/>
      <c r="AE133" s="395"/>
      <c r="AF133" s="663"/>
      <c r="AG133" s="664"/>
      <c r="AH133" s="403"/>
      <c r="AI133" s="397"/>
      <c r="AJ133" s="398"/>
      <c r="AK133" s="160"/>
      <c r="AL133" s="398"/>
      <c r="AM133" s="399"/>
      <c r="AN133" s="319"/>
      <c r="AQ133" s="60"/>
      <c r="AR133" s="60"/>
      <c r="AS133" s="61"/>
      <c r="AV133" s="62"/>
    </row>
    <row r="134" spans="1:48" x14ac:dyDescent="0.35">
      <c r="P134" s="404">
        <f>SUM(Q132-P132)</f>
        <v>0</v>
      </c>
      <c r="Z134" s="339"/>
      <c r="AA134" s="405"/>
      <c r="AB134" s="405"/>
      <c r="AC134" s="406"/>
      <c r="AD134" s="406"/>
      <c r="AE134" s="406"/>
      <c r="AF134" s="406"/>
      <c r="AG134" s="406"/>
      <c r="AH134" s="371"/>
      <c r="AI134" s="397"/>
      <c r="AJ134" s="398"/>
      <c r="AK134" s="160"/>
      <c r="AL134" s="398"/>
      <c r="AM134" s="399"/>
    </row>
    <row r="135" spans="1:48" x14ac:dyDescent="0.35">
      <c r="AC135" s="407"/>
      <c r="AD135" s="407"/>
      <c r="AE135" s="407"/>
      <c r="AF135" s="407"/>
      <c r="AG135" s="407"/>
      <c r="AK135" s="408"/>
    </row>
    <row r="136" spans="1:48" x14ac:dyDescent="0.35">
      <c r="AE136" s="55"/>
      <c r="AG136" s="55"/>
    </row>
    <row r="137" spans="1:48" x14ac:dyDescent="0.35">
      <c r="AC137" s="55"/>
    </row>
    <row r="138" spans="1:48" x14ac:dyDescent="0.35">
      <c r="AE138" s="55"/>
    </row>
    <row r="139" spans="1:48" x14ac:dyDescent="0.35">
      <c r="AF139" s="55"/>
    </row>
  </sheetData>
  <mergeCells count="22">
    <mergeCell ref="AM4:AM5"/>
    <mergeCell ref="AQ5:AR5"/>
    <mergeCell ref="A1:AB1"/>
    <mergeCell ref="A2:AB2"/>
    <mergeCell ref="B3:I3"/>
    <mergeCell ref="K4:K5"/>
    <mergeCell ref="L4:L5"/>
    <mergeCell ref="M4:M5"/>
    <mergeCell ref="AB4:AF4"/>
    <mergeCell ref="AM130:AM131"/>
    <mergeCell ref="AF131:AG131"/>
    <mergeCell ref="AF133:AG133"/>
    <mergeCell ref="M101:M103"/>
    <mergeCell ref="B105:J105"/>
    <mergeCell ref="B108:J108"/>
    <mergeCell ref="X120:AH120"/>
    <mergeCell ref="X121:Z121"/>
    <mergeCell ref="X122:Z122"/>
    <mergeCell ref="B101:I103"/>
    <mergeCell ref="X123:Z123"/>
    <mergeCell ref="X124:Z124"/>
    <mergeCell ref="AA125:AG125"/>
  </mergeCells>
  <pageMargins left="1.299212598425197" right="0" top="0.39370078740157483" bottom="0" header="0.78740157480314965" footer="0.78740157480314965"/>
  <pageSetup scale="60" orientation="landscape" horizontalDpi="4294967294" verticalDpi="4294967294" r:id="rId1"/>
  <headerFooter alignWithMargins="0"/>
  <rowBreaks count="1" manualBreakCount="1">
    <brk id="128" max="16383" man="1"/>
  </rowBreaks>
  <colBreaks count="1" manualBreakCount="1">
    <brk id="39" max="126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13"/>
  <sheetViews>
    <sheetView tabSelected="1" topLeftCell="A6" zoomScale="25" zoomScaleNormal="25" zoomScaleSheetLayoutView="12" workbookViewId="0">
      <selection activeCell="Z241" sqref="Z241"/>
    </sheetView>
  </sheetViews>
  <sheetFormatPr baseColWidth="10" defaultColWidth="10.85546875" defaultRowHeight="31.5" x14ac:dyDescent="0.5"/>
  <cols>
    <col min="1" max="1" width="18.5703125" style="627" customWidth="1"/>
    <col min="2" max="2" width="29.7109375" style="611" customWidth="1"/>
    <col min="3" max="3" width="46.42578125" style="611" customWidth="1"/>
    <col min="4" max="4" width="54.5703125" style="611" customWidth="1"/>
    <col min="5" max="5" width="106.42578125" style="611" customWidth="1"/>
    <col min="6" max="6" width="22.85546875" style="611" customWidth="1"/>
    <col min="7" max="7" width="26.28515625" style="611" customWidth="1"/>
    <col min="8" max="8" width="32.42578125" style="611" customWidth="1"/>
    <col min="9" max="9" width="27" style="611" customWidth="1"/>
    <col min="10" max="10" width="39.85546875" style="611" customWidth="1"/>
    <col min="11" max="11" width="45.7109375" style="611" customWidth="1"/>
    <col min="12" max="12" width="72.5703125" style="611" customWidth="1"/>
    <col min="13" max="13" width="62.85546875" style="611" customWidth="1"/>
    <col min="14" max="14" width="63.42578125" style="611" customWidth="1"/>
    <col min="15" max="15" width="17.42578125" style="611" customWidth="1"/>
    <col min="16" max="16" width="27" style="611" customWidth="1"/>
    <col min="17" max="17" width="53.5703125" style="611" customWidth="1"/>
    <col min="18" max="18" width="5.7109375" style="611" customWidth="1"/>
    <col min="19" max="19" width="20" style="629" customWidth="1"/>
    <col min="20" max="20" width="45.28515625" style="611" customWidth="1"/>
    <col min="21" max="21" width="38.7109375" style="611" customWidth="1"/>
    <col min="22" max="22" width="66.140625" style="611" customWidth="1"/>
    <col min="23" max="23" width="37.28515625" style="611" customWidth="1"/>
    <col min="24" max="24" width="56.85546875" style="611" customWidth="1"/>
    <col min="25" max="25" width="51.85546875" style="611" customWidth="1"/>
    <col min="26" max="26" width="58.85546875" style="611" customWidth="1"/>
    <col min="27" max="27" width="83.140625" style="611" customWidth="1"/>
    <col min="28" max="28" width="45.7109375" style="611" customWidth="1"/>
    <col min="29" max="29" width="51.28515625" style="611" customWidth="1"/>
    <col min="30" max="30" width="24.5703125" style="611" customWidth="1"/>
    <col min="31" max="31" width="25.42578125" style="611" customWidth="1"/>
    <col min="32" max="32" width="36.5703125" style="611" customWidth="1"/>
    <col min="33" max="33" width="44" style="611" customWidth="1"/>
    <col min="34" max="16384" width="10.85546875" style="611"/>
  </cols>
  <sheetData>
    <row r="1" spans="1:33" ht="30.95" x14ac:dyDescent="0.6">
      <c r="A1" s="566"/>
      <c r="B1" s="53"/>
      <c r="C1" s="437"/>
      <c r="D1" s="2"/>
      <c r="E1" s="14"/>
      <c r="F1" s="2"/>
      <c r="G1" s="2"/>
      <c r="H1" s="2"/>
      <c r="I1" s="2"/>
      <c r="J1" s="2"/>
      <c r="K1" s="45"/>
      <c r="L1" s="2"/>
      <c r="M1" s="41"/>
      <c r="N1" s="6"/>
      <c r="O1" s="2"/>
      <c r="P1" s="2"/>
      <c r="Q1" s="2"/>
      <c r="R1" s="605"/>
      <c r="S1" s="3"/>
      <c r="T1" s="52"/>
      <c r="U1" s="606"/>
      <c r="V1" s="607"/>
      <c r="W1" s="607"/>
      <c r="X1" s="607"/>
      <c r="Y1" s="608"/>
      <c r="Z1" s="609"/>
      <c r="AA1" s="607"/>
      <c r="AB1" s="607"/>
      <c r="AC1" s="607"/>
      <c r="AD1" s="607"/>
      <c r="AE1" s="607"/>
      <c r="AF1" s="607"/>
      <c r="AG1" s="610"/>
    </row>
    <row r="2" spans="1:33" ht="45.95" x14ac:dyDescent="0.7">
      <c r="A2" s="612"/>
      <c r="B2" s="613"/>
      <c r="C2" s="727" t="s">
        <v>550</v>
      </c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614"/>
      <c r="S2" s="3"/>
      <c r="T2" s="52"/>
      <c r="U2" s="606"/>
      <c r="V2" s="607"/>
      <c r="W2" s="607"/>
      <c r="X2" s="607"/>
      <c r="Y2" s="608"/>
      <c r="Z2" s="609"/>
      <c r="AA2" s="607"/>
      <c r="AB2" s="607"/>
      <c r="AC2" s="607"/>
      <c r="AD2" s="607"/>
      <c r="AE2" s="607"/>
      <c r="AF2" s="607"/>
      <c r="AG2" s="610"/>
    </row>
    <row r="3" spans="1:33" ht="30.95" x14ac:dyDescent="0.6">
      <c r="A3" s="566"/>
      <c r="B3" s="53"/>
      <c r="C3" s="437"/>
      <c r="D3" s="30"/>
      <c r="E3" s="15"/>
      <c r="F3" s="2"/>
      <c r="G3" s="2"/>
      <c r="H3" s="2"/>
      <c r="I3" s="2"/>
      <c r="J3" s="2"/>
      <c r="K3" s="45"/>
      <c r="L3" s="2"/>
      <c r="M3" s="41"/>
      <c r="N3" s="6"/>
      <c r="O3" s="2"/>
      <c r="P3" s="2"/>
      <c r="Q3" s="2"/>
      <c r="R3" s="605"/>
      <c r="S3" s="3"/>
      <c r="T3" s="52"/>
      <c r="U3" s="606"/>
      <c r="V3" s="607"/>
      <c r="W3" s="607"/>
      <c r="X3" s="607"/>
      <c r="Y3" s="608"/>
      <c r="Z3" s="609"/>
      <c r="AA3" s="607"/>
      <c r="AB3" s="607"/>
      <c r="AC3" s="607"/>
      <c r="AD3" s="607"/>
      <c r="AE3" s="607"/>
      <c r="AF3" s="607"/>
      <c r="AG3" s="610"/>
    </row>
    <row r="4" spans="1:33" x14ac:dyDescent="0.4">
      <c r="A4" s="566"/>
      <c r="B4" s="53"/>
      <c r="C4" s="437"/>
      <c r="D4" s="728" t="s">
        <v>0</v>
      </c>
      <c r="E4" s="728"/>
      <c r="F4" s="2"/>
      <c r="G4" s="2"/>
      <c r="H4" s="2"/>
      <c r="I4" s="2"/>
      <c r="J4" s="2"/>
      <c r="K4" s="45"/>
      <c r="L4" s="2"/>
      <c r="M4" s="41"/>
      <c r="N4" s="6"/>
      <c r="O4" s="2"/>
      <c r="P4" s="2"/>
      <c r="Q4" s="2"/>
      <c r="R4" s="605"/>
      <c r="S4" s="3"/>
      <c r="T4" s="52"/>
      <c r="U4" s="606"/>
      <c r="V4" s="607"/>
      <c r="W4" s="607"/>
      <c r="X4" s="607"/>
      <c r="Y4" s="608"/>
      <c r="Z4" s="609"/>
      <c r="AA4" s="607"/>
      <c r="AB4" s="607"/>
      <c r="AC4" s="607"/>
      <c r="AD4" s="607"/>
      <c r="AE4" s="607"/>
      <c r="AF4" s="607"/>
      <c r="AG4" s="610"/>
    </row>
    <row r="5" spans="1:33" x14ac:dyDescent="0.4">
      <c r="A5" s="567"/>
      <c r="B5" s="54"/>
      <c r="C5" s="433"/>
      <c r="D5" s="436" t="s">
        <v>1</v>
      </c>
      <c r="E5" s="729" t="s">
        <v>2</v>
      </c>
      <c r="F5" s="729"/>
      <c r="G5" s="2"/>
      <c r="H5" s="3"/>
      <c r="I5" s="3"/>
      <c r="J5" s="730" t="s">
        <v>115</v>
      </c>
      <c r="K5" s="730"/>
      <c r="L5" s="730"/>
      <c r="M5" s="730"/>
      <c r="N5" s="730"/>
      <c r="O5" s="3"/>
      <c r="P5" s="3"/>
      <c r="Q5" s="3"/>
      <c r="R5" s="615"/>
      <c r="S5" s="3"/>
      <c r="T5" s="52"/>
      <c r="U5" s="606"/>
      <c r="V5" s="607"/>
      <c r="W5" s="607"/>
      <c r="X5" s="607"/>
      <c r="Y5" s="608"/>
      <c r="Z5" s="609"/>
      <c r="AA5" s="607"/>
      <c r="AB5" s="607"/>
      <c r="AC5" s="607"/>
      <c r="AD5" s="607"/>
      <c r="AE5" s="607"/>
      <c r="AF5" s="607"/>
      <c r="AG5" s="610"/>
    </row>
    <row r="6" spans="1:33" x14ac:dyDescent="0.4">
      <c r="A6" s="567"/>
      <c r="B6" s="54"/>
      <c r="C6" s="433"/>
      <c r="D6" s="435" t="s">
        <v>3</v>
      </c>
      <c r="E6" s="729" t="s">
        <v>4</v>
      </c>
      <c r="F6" s="729"/>
      <c r="G6" s="2"/>
      <c r="H6" s="3"/>
      <c r="I6" s="3"/>
      <c r="J6" s="730"/>
      <c r="K6" s="730"/>
      <c r="L6" s="730"/>
      <c r="M6" s="730"/>
      <c r="N6" s="730"/>
      <c r="O6" s="3"/>
      <c r="P6" s="3"/>
      <c r="Q6" s="3"/>
      <c r="R6" s="615"/>
      <c r="S6" s="3"/>
      <c r="T6" s="52"/>
      <c r="U6" s="606"/>
      <c r="V6" s="607"/>
      <c r="W6" s="607"/>
      <c r="X6" s="607"/>
      <c r="Y6" s="608"/>
      <c r="Z6" s="609"/>
      <c r="AA6" s="607"/>
      <c r="AB6" s="607"/>
      <c r="AC6" s="607"/>
      <c r="AD6" s="607"/>
      <c r="AE6" s="607"/>
      <c r="AF6" s="607"/>
      <c r="AG6" s="610"/>
    </row>
    <row r="7" spans="1:33" x14ac:dyDescent="0.4">
      <c r="A7" s="567"/>
      <c r="B7" s="54"/>
      <c r="C7" s="433"/>
      <c r="D7" s="435" t="s">
        <v>5</v>
      </c>
      <c r="E7" s="731">
        <v>7395656</v>
      </c>
      <c r="F7" s="731"/>
      <c r="G7" s="9"/>
      <c r="H7" s="3"/>
      <c r="I7" s="3"/>
      <c r="J7" s="730"/>
      <c r="K7" s="730"/>
      <c r="L7" s="730"/>
      <c r="M7" s="730"/>
      <c r="N7" s="730"/>
      <c r="O7" s="3"/>
      <c r="P7" s="3"/>
      <c r="Q7" s="3"/>
      <c r="R7" s="615"/>
      <c r="S7" s="3"/>
      <c r="T7" s="52"/>
      <c r="U7" s="606" t="s">
        <v>88</v>
      </c>
      <c r="V7" s="607"/>
      <c r="W7" s="607"/>
      <c r="X7" s="607"/>
      <c r="Y7" s="608"/>
      <c r="Z7" s="609"/>
      <c r="AA7" s="607"/>
      <c r="AB7" s="607"/>
      <c r="AC7" s="607"/>
      <c r="AD7" s="607"/>
      <c r="AE7" s="607"/>
      <c r="AF7" s="607"/>
      <c r="AG7" s="610"/>
    </row>
    <row r="8" spans="1:33" ht="39" customHeight="1" x14ac:dyDescent="0.4">
      <c r="A8" s="567"/>
      <c r="B8" s="54"/>
      <c r="C8" s="433"/>
      <c r="D8" s="435" t="s">
        <v>6</v>
      </c>
      <c r="E8" s="732" t="s">
        <v>34</v>
      </c>
      <c r="F8" s="732"/>
      <c r="G8" s="10"/>
      <c r="H8" s="3"/>
      <c r="I8" s="3"/>
      <c r="J8" s="730"/>
      <c r="K8" s="730"/>
      <c r="L8" s="730"/>
      <c r="M8" s="730"/>
      <c r="N8" s="730"/>
      <c r="O8" s="3"/>
      <c r="P8" s="3"/>
      <c r="Q8" s="3"/>
      <c r="R8" s="615"/>
      <c r="S8" s="3"/>
      <c r="T8" s="52"/>
      <c r="U8" s="606"/>
      <c r="V8" s="607"/>
      <c r="W8" s="607"/>
      <c r="X8" s="607"/>
      <c r="Y8" s="608"/>
      <c r="Z8" s="609"/>
      <c r="AA8" s="607"/>
      <c r="AB8" s="607"/>
      <c r="AC8" s="607"/>
      <c r="AD8" s="607"/>
      <c r="AE8" s="607"/>
      <c r="AF8" s="607"/>
      <c r="AG8" s="610"/>
    </row>
    <row r="9" spans="1:33" ht="138.75" customHeight="1" x14ac:dyDescent="0.25">
      <c r="A9" s="567"/>
      <c r="B9" s="54"/>
      <c r="C9" s="433"/>
      <c r="D9" s="435" t="s">
        <v>7</v>
      </c>
      <c r="E9" s="729" t="s">
        <v>191</v>
      </c>
      <c r="F9" s="729"/>
      <c r="G9" s="2"/>
      <c r="H9" s="3"/>
      <c r="I9" s="3"/>
      <c r="J9" s="730"/>
      <c r="K9" s="730"/>
      <c r="L9" s="730"/>
      <c r="M9" s="730"/>
      <c r="N9" s="730"/>
      <c r="O9" s="3"/>
      <c r="P9" s="3"/>
      <c r="Q9" s="3"/>
      <c r="R9" s="615"/>
      <c r="S9" s="421" t="s">
        <v>207</v>
      </c>
      <c r="T9" s="422" t="s">
        <v>203</v>
      </c>
      <c r="U9" s="421" t="s">
        <v>204</v>
      </c>
      <c r="V9" s="421" t="s">
        <v>205</v>
      </c>
      <c r="W9" s="607"/>
      <c r="X9" s="607"/>
      <c r="Y9" s="608"/>
      <c r="Z9" s="609"/>
      <c r="AA9" s="607"/>
      <c r="AB9" s="607"/>
      <c r="AC9" s="607"/>
      <c r="AD9" s="607"/>
      <c r="AE9" s="607"/>
      <c r="AF9" s="607"/>
      <c r="AG9" s="610"/>
    </row>
    <row r="10" spans="1:33" ht="84.6" customHeight="1" x14ac:dyDescent="0.45">
      <c r="A10" s="567"/>
      <c r="B10" s="54"/>
      <c r="C10" s="433"/>
      <c r="D10" s="435" t="s">
        <v>8</v>
      </c>
      <c r="E10" s="724" t="s">
        <v>192</v>
      </c>
      <c r="F10" s="724"/>
      <c r="G10" s="1"/>
      <c r="H10" s="3"/>
      <c r="I10" s="3"/>
      <c r="J10" s="4"/>
      <c r="K10" s="4"/>
      <c r="L10" s="4"/>
      <c r="M10" s="42"/>
      <c r="N10" s="7"/>
      <c r="O10" s="3"/>
      <c r="P10" s="3"/>
      <c r="Q10" s="3"/>
      <c r="R10" s="615"/>
      <c r="S10" s="446" t="s">
        <v>202</v>
      </c>
      <c r="T10" s="423" t="e">
        <f>SUM(#REF!)</f>
        <v>#REF!</v>
      </c>
      <c r="U10" s="425" t="e">
        <f>SUM(#REF!)</f>
        <v>#REF!</v>
      </c>
      <c r="V10" s="425" t="e">
        <f>SUM(#REF!)</f>
        <v>#REF!</v>
      </c>
      <c r="W10" s="607"/>
      <c r="X10" s="607"/>
      <c r="Y10" s="608"/>
      <c r="Z10" s="609"/>
      <c r="AA10" s="607"/>
      <c r="AB10" s="607"/>
      <c r="AC10" s="607"/>
      <c r="AD10" s="607"/>
      <c r="AE10" s="607"/>
      <c r="AF10" s="607"/>
      <c r="AG10" s="610"/>
    </row>
    <row r="11" spans="1:33" ht="48" customHeight="1" x14ac:dyDescent="0.45">
      <c r="A11" s="567"/>
      <c r="B11" s="54"/>
      <c r="C11" s="433"/>
      <c r="D11" s="435" t="s">
        <v>9</v>
      </c>
      <c r="E11" s="725" t="s">
        <v>227</v>
      </c>
      <c r="F11" s="726"/>
      <c r="G11" s="2"/>
      <c r="H11" s="3"/>
      <c r="I11" s="3"/>
      <c r="J11" s="706" t="s">
        <v>10</v>
      </c>
      <c r="K11" s="707"/>
      <c r="L11" s="707"/>
      <c r="M11" s="707"/>
      <c r="N11" s="708"/>
      <c r="O11" s="3"/>
      <c r="P11" s="3"/>
      <c r="Q11" s="3"/>
      <c r="R11" s="615"/>
      <c r="S11" s="446" t="s">
        <v>201</v>
      </c>
      <c r="T11" s="423" t="e">
        <f>SUM(#REF!)</f>
        <v>#REF!</v>
      </c>
      <c r="U11" s="425" t="e">
        <f>SUM(#REF!)</f>
        <v>#REF!</v>
      </c>
      <c r="V11" s="425" t="e">
        <f>SUM(#REF!)</f>
        <v>#REF!</v>
      </c>
      <c r="W11" s="607"/>
      <c r="X11" s="607"/>
      <c r="Y11" s="608"/>
      <c r="Z11" s="609"/>
      <c r="AA11" s="607"/>
      <c r="AB11" s="607"/>
      <c r="AC11" s="607"/>
      <c r="AD11" s="607"/>
      <c r="AE11" s="607"/>
      <c r="AF11" s="607"/>
      <c r="AG11" s="610"/>
    </row>
    <row r="12" spans="1:33" ht="50.45" customHeight="1" x14ac:dyDescent="0.45">
      <c r="A12" s="567"/>
      <c r="B12" s="54"/>
      <c r="C12" s="433"/>
      <c r="D12" s="435" t="s">
        <v>11</v>
      </c>
      <c r="E12" s="715">
        <f>SUM(N18)</f>
        <v>15116373868.463413</v>
      </c>
      <c r="F12" s="716"/>
      <c r="G12" s="11"/>
      <c r="H12" s="3"/>
      <c r="I12" s="3"/>
      <c r="J12" s="709"/>
      <c r="K12" s="710"/>
      <c r="L12" s="710"/>
      <c r="M12" s="710"/>
      <c r="N12" s="711"/>
      <c r="O12" s="3"/>
      <c r="P12" s="3"/>
      <c r="Q12" s="3"/>
      <c r="R12" s="615"/>
      <c r="S12" s="447" t="s">
        <v>196</v>
      </c>
      <c r="T12" s="424" t="e">
        <f>SUM(T10:T11)</f>
        <v>#REF!</v>
      </c>
      <c r="U12" s="424" t="e">
        <f>SUM(U10:U11)</f>
        <v>#REF!</v>
      </c>
      <c r="V12" s="424" t="e">
        <f>SUM(V10:V11)</f>
        <v>#REF!</v>
      </c>
      <c r="W12" s="607"/>
      <c r="X12" s="607"/>
      <c r="Y12" s="608"/>
      <c r="Z12" s="609"/>
      <c r="AA12" s="607"/>
      <c r="AB12" s="607"/>
      <c r="AC12" s="607"/>
      <c r="AD12" s="607"/>
      <c r="AE12" s="607"/>
      <c r="AF12" s="607"/>
      <c r="AG12" s="610"/>
    </row>
    <row r="13" spans="1:33" ht="33.75" x14ac:dyDescent="0.4">
      <c r="A13" s="567"/>
      <c r="B13" s="54"/>
      <c r="C13" s="433"/>
      <c r="D13" s="435" t="s">
        <v>12</v>
      </c>
      <c r="E13" s="717" t="s">
        <v>551</v>
      </c>
      <c r="F13" s="717"/>
      <c r="G13" s="50"/>
      <c r="H13" s="3"/>
      <c r="I13" s="3"/>
      <c r="J13" s="709"/>
      <c r="K13" s="710"/>
      <c r="L13" s="710"/>
      <c r="M13" s="710"/>
      <c r="N13" s="711"/>
      <c r="O13" s="3"/>
      <c r="P13" s="3"/>
      <c r="Q13" s="45"/>
      <c r="R13" s="615"/>
      <c r="S13" s="448"/>
      <c r="T13" s="420"/>
      <c r="U13" s="420" t="s">
        <v>206</v>
      </c>
      <c r="V13" s="455" t="e">
        <f>SUM(T10-U10)</f>
        <v>#REF!</v>
      </c>
      <c r="W13" s="607"/>
      <c r="X13" s="607"/>
      <c r="Y13" s="608"/>
      <c r="Z13" s="609"/>
      <c r="AA13" s="607"/>
      <c r="AB13" s="607"/>
      <c r="AC13" s="607"/>
      <c r="AD13" s="607"/>
      <c r="AE13" s="607"/>
      <c r="AF13" s="607"/>
      <c r="AG13" s="610"/>
    </row>
    <row r="14" spans="1:33" ht="33.75" x14ac:dyDescent="0.4">
      <c r="A14" s="567"/>
      <c r="B14" s="54"/>
      <c r="C14" s="433"/>
      <c r="D14" s="435" t="s">
        <v>13</v>
      </c>
      <c r="E14" s="718" t="s">
        <v>552</v>
      </c>
      <c r="F14" s="718"/>
      <c r="G14" s="50"/>
      <c r="H14" s="3"/>
      <c r="I14" s="3"/>
      <c r="J14" s="709"/>
      <c r="K14" s="710"/>
      <c r="L14" s="710"/>
      <c r="M14" s="710"/>
      <c r="N14" s="711"/>
      <c r="O14" s="3"/>
      <c r="P14" s="3"/>
      <c r="Q14" s="3"/>
      <c r="R14" s="615"/>
      <c r="S14" s="448"/>
      <c r="T14" s="420"/>
      <c r="U14" s="420" t="s">
        <v>206</v>
      </c>
      <c r="V14" s="455" t="e">
        <f>SUM(T11-U11)</f>
        <v>#REF!</v>
      </c>
      <c r="W14" s="607"/>
      <c r="X14" s="616"/>
      <c r="Y14" s="608"/>
      <c r="Z14" s="609"/>
      <c r="AA14" s="607"/>
      <c r="AB14" s="607"/>
      <c r="AC14" s="607"/>
      <c r="AD14" s="607"/>
      <c r="AE14" s="607"/>
      <c r="AF14" s="607"/>
      <c r="AG14" s="610"/>
    </row>
    <row r="15" spans="1:33" ht="34.5" thickBot="1" x14ac:dyDescent="0.45">
      <c r="A15" s="567"/>
      <c r="B15" s="54"/>
      <c r="C15" s="433"/>
      <c r="D15" s="434" t="s">
        <v>14</v>
      </c>
      <c r="E15" s="719">
        <v>43468</v>
      </c>
      <c r="F15" s="720"/>
      <c r="G15" s="51"/>
      <c r="H15" s="3"/>
      <c r="I15" s="3"/>
      <c r="J15" s="712"/>
      <c r="K15" s="713"/>
      <c r="L15" s="713"/>
      <c r="M15" s="713"/>
      <c r="N15" s="714"/>
      <c r="O15" s="3"/>
      <c r="P15" s="438"/>
      <c r="Q15" s="3"/>
      <c r="R15" s="615"/>
      <c r="S15" s="448"/>
      <c r="T15" s="420"/>
      <c r="U15" s="420" t="s">
        <v>206</v>
      </c>
      <c r="V15" s="455" t="e">
        <f>SUM(T12-U12)</f>
        <v>#REF!</v>
      </c>
      <c r="W15" s="607"/>
      <c r="X15" s="607"/>
      <c r="Y15" s="608"/>
      <c r="Z15" s="609"/>
      <c r="AA15" s="607"/>
      <c r="AB15" s="607"/>
      <c r="AC15" s="607"/>
      <c r="AD15" s="607"/>
      <c r="AE15" s="607"/>
      <c r="AF15" s="607"/>
      <c r="AG15" s="610"/>
    </row>
    <row r="16" spans="1:33" ht="30.95" x14ac:dyDescent="0.6">
      <c r="A16" s="567"/>
      <c r="B16" s="54"/>
      <c r="C16" s="433"/>
      <c r="D16" s="2"/>
      <c r="E16" s="16"/>
      <c r="F16" s="5"/>
      <c r="G16" s="5"/>
      <c r="H16" s="3"/>
      <c r="I16" s="3"/>
      <c r="J16" s="45"/>
      <c r="K16" s="12"/>
      <c r="M16" s="43"/>
      <c r="N16" s="31"/>
      <c r="O16" s="3"/>
      <c r="P16" s="3"/>
      <c r="Q16" s="47"/>
      <c r="R16" s="617"/>
      <c r="S16" s="3"/>
      <c r="T16" s="52"/>
      <c r="U16" s="606"/>
      <c r="V16" s="607"/>
      <c r="W16" s="607"/>
      <c r="X16" s="618"/>
      <c r="Y16" s="608"/>
      <c r="Z16" s="609"/>
      <c r="AA16" s="607"/>
      <c r="AB16" s="607"/>
      <c r="AC16" s="607"/>
      <c r="AD16" s="607"/>
      <c r="AE16" s="607"/>
      <c r="AF16" s="607"/>
      <c r="AG16" s="610"/>
    </row>
    <row r="17" spans="1:33" ht="62.1" thickBot="1" x14ac:dyDescent="0.65">
      <c r="A17" s="567"/>
      <c r="B17" s="54"/>
      <c r="C17" s="433"/>
      <c r="D17" s="721" t="s">
        <v>15</v>
      </c>
      <c r="E17" s="721"/>
      <c r="F17" s="3"/>
      <c r="G17" s="456"/>
      <c r="H17" s="722"/>
      <c r="I17" s="722"/>
      <c r="J17" s="3"/>
      <c r="K17" s="456"/>
      <c r="L17" s="619"/>
      <c r="M17" s="48" t="s">
        <v>73</v>
      </c>
      <c r="N17" s="49" t="s">
        <v>117</v>
      </c>
      <c r="O17" s="3"/>
      <c r="P17" s="3"/>
      <c r="Q17" s="13"/>
      <c r="R17" s="620"/>
      <c r="S17" s="3"/>
      <c r="T17" s="439"/>
      <c r="U17" s="606"/>
      <c r="V17" s="607"/>
      <c r="W17" s="607"/>
      <c r="X17" s="621"/>
      <c r="Y17" s="622"/>
      <c r="Z17" s="623" t="s">
        <v>69</v>
      </c>
      <c r="AA17" s="607"/>
      <c r="AB17" s="607"/>
      <c r="AC17" s="607"/>
      <c r="AD17" s="607"/>
      <c r="AE17" s="607"/>
      <c r="AF17" s="607"/>
      <c r="AG17" s="610"/>
    </row>
    <row r="18" spans="1:33" ht="36" x14ac:dyDescent="0.6">
      <c r="A18" s="567"/>
      <c r="B18" s="54"/>
      <c r="C18" s="433"/>
      <c r="D18" s="30"/>
      <c r="E18" s="17"/>
      <c r="F18" s="3"/>
      <c r="G18" s="457"/>
      <c r="H18" s="723"/>
      <c r="I18" s="723"/>
      <c r="J18" s="3"/>
      <c r="K18" s="457"/>
      <c r="L18" s="504"/>
      <c r="M18" s="410">
        <f>SUBTOTAL(9,M20:M412)</f>
        <v>16929910527</v>
      </c>
      <c r="N18" s="410">
        <f>SUBTOTAL(9,N20:N412)</f>
        <v>15116373868.463413</v>
      </c>
      <c r="O18" s="410"/>
      <c r="P18" s="3"/>
      <c r="Q18" s="3"/>
      <c r="R18" s="615"/>
      <c r="S18" s="3"/>
      <c r="T18" s="52"/>
      <c r="U18" s="606"/>
      <c r="V18" s="607"/>
      <c r="W18" s="607"/>
      <c r="X18" s="410">
        <f>SUBTOTAL(9,X408:X410)</f>
        <v>0</v>
      </c>
      <c r="Y18" s="410">
        <f>SUBTOTAL(9,Y408:Y410)</f>
        <v>0</v>
      </c>
      <c r="Z18" s="410">
        <f>SUBTOTAL(9,Z408:Z410)</f>
        <v>0</v>
      </c>
      <c r="AA18" s="44"/>
      <c r="AB18" s="44"/>
      <c r="AC18" s="607"/>
      <c r="AD18" s="607"/>
      <c r="AE18" s="607"/>
      <c r="AF18" s="607"/>
      <c r="AG18" s="610"/>
    </row>
    <row r="19" spans="1:33" s="632" customFormat="1" ht="173.1" customHeight="1" x14ac:dyDescent="0.5">
      <c r="A19" s="568" t="s">
        <v>121</v>
      </c>
      <c r="B19" s="568" t="s">
        <v>353</v>
      </c>
      <c r="C19" s="568" t="s">
        <v>122</v>
      </c>
      <c r="D19" s="568" t="s">
        <v>16</v>
      </c>
      <c r="E19" s="568" t="s">
        <v>354</v>
      </c>
      <c r="F19" s="568" t="s">
        <v>90</v>
      </c>
      <c r="G19" s="568" t="s">
        <v>89</v>
      </c>
      <c r="H19" s="568" t="s">
        <v>17</v>
      </c>
      <c r="I19" s="568" t="s">
        <v>87</v>
      </c>
      <c r="J19" s="568" t="s">
        <v>18</v>
      </c>
      <c r="K19" s="568" t="s">
        <v>19</v>
      </c>
      <c r="L19" s="568" t="s">
        <v>104</v>
      </c>
      <c r="M19" s="575" t="s">
        <v>105</v>
      </c>
      <c r="N19" s="568" t="s">
        <v>106</v>
      </c>
      <c r="O19" s="568" t="s">
        <v>107</v>
      </c>
      <c r="P19" s="568" t="s">
        <v>20</v>
      </c>
      <c r="Q19" s="568" t="s">
        <v>21</v>
      </c>
      <c r="R19" s="631"/>
      <c r="S19" s="568" t="s">
        <v>22</v>
      </c>
      <c r="T19" s="568" t="s">
        <v>91</v>
      </c>
      <c r="U19" s="568" t="s">
        <v>23</v>
      </c>
      <c r="V19" s="568" t="s">
        <v>24</v>
      </c>
      <c r="W19" s="568" t="s">
        <v>25</v>
      </c>
      <c r="X19" s="568" t="s">
        <v>114</v>
      </c>
      <c r="Y19" s="568" t="s">
        <v>100</v>
      </c>
      <c r="Z19" s="568" t="s">
        <v>217</v>
      </c>
      <c r="AA19" s="568" t="s">
        <v>26</v>
      </c>
      <c r="AB19" s="568" t="s">
        <v>216</v>
      </c>
      <c r="AC19" s="568" t="s">
        <v>27</v>
      </c>
      <c r="AD19" s="568" t="s">
        <v>28</v>
      </c>
      <c r="AE19" s="568" t="s">
        <v>29</v>
      </c>
      <c r="AF19" s="568" t="s">
        <v>64</v>
      </c>
      <c r="AG19" s="568" t="s">
        <v>30</v>
      </c>
    </row>
    <row r="20" spans="1:33" s="625" customFormat="1" ht="120" x14ac:dyDescent="0.5">
      <c r="A20" s="569">
        <v>1</v>
      </c>
      <c r="B20" s="576"/>
      <c r="C20" s="576" t="s">
        <v>355</v>
      </c>
      <c r="D20" s="577">
        <v>25172504</v>
      </c>
      <c r="E20" s="578" t="s">
        <v>39</v>
      </c>
      <c r="F20" s="576" t="s">
        <v>35</v>
      </c>
      <c r="G20" s="576">
        <v>1</v>
      </c>
      <c r="H20" s="579" t="s">
        <v>61</v>
      </c>
      <c r="I20" s="576">
        <v>1</v>
      </c>
      <c r="J20" s="576" t="s">
        <v>40</v>
      </c>
      <c r="K20" s="576" t="s">
        <v>31</v>
      </c>
      <c r="L20" s="576" t="s">
        <v>356</v>
      </c>
      <c r="M20" s="580">
        <v>7000000</v>
      </c>
      <c r="N20" s="581">
        <v>7000000</v>
      </c>
      <c r="O20" s="576" t="s">
        <v>38</v>
      </c>
      <c r="P20" s="576" t="s">
        <v>32</v>
      </c>
      <c r="Q20" s="576" t="s">
        <v>357</v>
      </c>
      <c r="R20" s="573"/>
      <c r="S20" s="574"/>
      <c r="T20" s="574"/>
      <c r="U20" s="633"/>
      <c r="V20" s="574"/>
      <c r="W20" s="574"/>
      <c r="X20" s="634"/>
      <c r="Y20" s="634"/>
      <c r="Z20" s="635"/>
      <c r="AA20" s="574"/>
      <c r="AB20" s="574"/>
      <c r="AC20" s="574"/>
      <c r="AD20" s="574"/>
      <c r="AE20" s="574"/>
      <c r="AF20" s="574"/>
      <c r="AG20" s="574"/>
    </row>
    <row r="21" spans="1:33" s="625" customFormat="1" ht="330" x14ac:dyDescent="0.5">
      <c r="A21" s="569">
        <f>SUM(A20+1)</f>
        <v>2</v>
      </c>
      <c r="B21" s="576"/>
      <c r="C21" s="576" t="s">
        <v>355</v>
      </c>
      <c r="D21" s="577" t="s">
        <v>49</v>
      </c>
      <c r="E21" s="578" t="s">
        <v>33</v>
      </c>
      <c r="F21" s="576" t="s">
        <v>35</v>
      </c>
      <c r="G21" s="576">
        <v>1</v>
      </c>
      <c r="H21" s="579" t="s">
        <v>60</v>
      </c>
      <c r="I21" s="576">
        <v>2</v>
      </c>
      <c r="J21" s="576" t="s">
        <v>94</v>
      </c>
      <c r="K21" s="576" t="s">
        <v>31</v>
      </c>
      <c r="L21" s="576" t="s">
        <v>358</v>
      </c>
      <c r="M21" s="580">
        <v>20000000</v>
      </c>
      <c r="N21" s="581">
        <v>20000000</v>
      </c>
      <c r="O21" s="576" t="s">
        <v>38</v>
      </c>
      <c r="P21" s="576" t="s">
        <v>32</v>
      </c>
      <c r="Q21" s="576" t="s">
        <v>357</v>
      </c>
      <c r="R21" s="573"/>
      <c r="S21" s="574"/>
      <c r="T21" s="574"/>
      <c r="U21" s="633"/>
      <c r="V21" s="574"/>
      <c r="W21" s="574"/>
      <c r="X21" s="634"/>
      <c r="Y21" s="634"/>
      <c r="Z21" s="635"/>
      <c r="AA21" s="574"/>
      <c r="AB21" s="574"/>
      <c r="AC21" s="574"/>
      <c r="AD21" s="574"/>
      <c r="AE21" s="574"/>
      <c r="AF21" s="574"/>
      <c r="AG21" s="574"/>
    </row>
    <row r="22" spans="1:33" s="625" customFormat="1" ht="150" x14ac:dyDescent="0.5">
      <c r="A22" s="570">
        <f>SUM(A21+1)</f>
        <v>3</v>
      </c>
      <c r="B22" s="582"/>
      <c r="C22" s="576" t="s">
        <v>355</v>
      </c>
      <c r="D22" s="582">
        <v>44103103</v>
      </c>
      <c r="E22" s="583" t="s">
        <v>108</v>
      </c>
      <c r="F22" s="582" t="s">
        <v>35</v>
      </c>
      <c r="G22" s="582">
        <v>1</v>
      </c>
      <c r="H22" s="584" t="s">
        <v>56</v>
      </c>
      <c r="I22" s="576">
        <v>2</v>
      </c>
      <c r="J22" s="582" t="s">
        <v>94</v>
      </c>
      <c r="K22" s="582" t="s">
        <v>31</v>
      </c>
      <c r="L22" s="576" t="s">
        <v>359</v>
      </c>
      <c r="M22" s="585">
        <v>20000000</v>
      </c>
      <c r="N22" s="586">
        <v>20000000</v>
      </c>
      <c r="O22" s="582" t="s">
        <v>38</v>
      </c>
      <c r="P22" s="582" t="s">
        <v>32</v>
      </c>
      <c r="Q22" s="576" t="s">
        <v>357</v>
      </c>
      <c r="R22" s="573"/>
      <c r="S22" s="574"/>
      <c r="T22" s="574"/>
      <c r="U22" s="633"/>
      <c r="V22" s="574"/>
      <c r="W22" s="574"/>
      <c r="X22" s="634"/>
      <c r="Y22" s="634"/>
      <c r="Z22" s="635"/>
      <c r="AA22" s="574"/>
      <c r="AB22" s="574"/>
      <c r="AC22" s="574"/>
      <c r="AD22" s="574"/>
      <c r="AE22" s="574"/>
      <c r="AF22" s="574"/>
      <c r="AG22" s="574"/>
    </row>
    <row r="23" spans="1:33" s="625" customFormat="1" ht="150" x14ac:dyDescent="0.5">
      <c r="A23" s="569">
        <f>SUM(A22+1)</f>
        <v>4</v>
      </c>
      <c r="B23" s="576"/>
      <c r="C23" s="576" t="s">
        <v>355</v>
      </c>
      <c r="D23" s="577">
        <v>44103103</v>
      </c>
      <c r="E23" s="578" t="s">
        <v>108</v>
      </c>
      <c r="F23" s="576" t="s">
        <v>35</v>
      </c>
      <c r="G23" s="576">
        <v>1</v>
      </c>
      <c r="H23" s="579" t="s">
        <v>62</v>
      </c>
      <c r="I23" s="576">
        <v>2</v>
      </c>
      <c r="J23" s="576" t="s">
        <v>40</v>
      </c>
      <c r="K23" s="576" t="s">
        <v>31</v>
      </c>
      <c r="L23" s="576" t="s">
        <v>359</v>
      </c>
      <c r="M23" s="580">
        <v>20000000</v>
      </c>
      <c r="N23" s="580">
        <v>20000000</v>
      </c>
      <c r="O23" s="576" t="s">
        <v>38</v>
      </c>
      <c r="P23" s="576" t="s">
        <v>32</v>
      </c>
      <c r="Q23" s="576" t="s">
        <v>357</v>
      </c>
      <c r="R23" s="573"/>
      <c r="S23" s="574"/>
      <c r="T23" s="574"/>
      <c r="U23" s="633"/>
      <c r="V23" s="574"/>
      <c r="W23" s="574"/>
      <c r="X23" s="634"/>
      <c r="Y23" s="634"/>
      <c r="Z23" s="635"/>
      <c r="AA23" s="574"/>
      <c r="AB23" s="574"/>
      <c r="AC23" s="574"/>
      <c r="AD23" s="574"/>
      <c r="AE23" s="574"/>
      <c r="AF23" s="574"/>
      <c r="AG23" s="574"/>
    </row>
    <row r="24" spans="1:33" s="625" customFormat="1" ht="180" x14ac:dyDescent="0.5">
      <c r="A24" s="569">
        <f>SUM(A23+1)</f>
        <v>5</v>
      </c>
      <c r="B24" s="576"/>
      <c r="C24" s="576" t="s">
        <v>355</v>
      </c>
      <c r="D24" s="577">
        <v>72101506</v>
      </c>
      <c r="E24" s="578" t="s">
        <v>360</v>
      </c>
      <c r="F24" s="576" t="s">
        <v>35</v>
      </c>
      <c r="G24" s="576">
        <v>1</v>
      </c>
      <c r="H24" s="579" t="s">
        <v>60</v>
      </c>
      <c r="I24" s="576">
        <v>24</v>
      </c>
      <c r="J24" s="576" t="s">
        <v>177</v>
      </c>
      <c r="K24" s="576" t="s">
        <v>31</v>
      </c>
      <c r="L24" s="576" t="s">
        <v>329</v>
      </c>
      <c r="M24" s="580">
        <v>74600000</v>
      </c>
      <c r="N24" s="581">
        <v>36000000</v>
      </c>
      <c r="O24" s="576" t="s">
        <v>36</v>
      </c>
      <c r="P24" s="576" t="s">
        <v>178</v>
      </c>
      <c r="Q24" s="576" t="s">
        <v>357</v>
      </c>
      <c r="R24" s="573"/>
      <c r="S24" s="574"/>
      <c r="T24" s="574"/>
      <c r="U24" s="633"/>
      <c r="V24" s="574"/>
      <c r="W24" s="574"/>
      <c r="X24" s="634"/>
      <c r="Y24" s="634"/>
      <c r="Z24" s="635"/>
      <c r="AA24" s="574"/>
      <c r="AB24" s="574"/>
      <c r="AC24" s="574"/>
      <c r="AD24" s="574"/>
      <c r="AE24" s="574"/>
      <c r="AF24" s="574"/>
      <c r="AG24" s="574"/>
    </row>
    <row r="25" spans="1:33" s="625" customFormat="1" ht="120" x14ac:dyDescent="0.5">
      <c r="A25" s="569">
        <v>6</v>
      </c>
      <c r="B25" s="576"/>
      <c r="C25" s="576" t="s">
        <v>355</v>
      </c>
      <c r="D25" s="577">
        <v>72102900</v>
      </c>
      <c r="E25" s="578" t="s">
        <v>42</v>
      </c>
      <c r="F25" s="576" t="s">
        <v>35</v>
      </c>
      <c r="G25" s="576">
        <v>1</v>
      </c>
      <c r="H25" s="579" t="s">
        <v>98</v>
      </c>
      <c r="I25" s="576">
        <v>12</v>
      </c>
      <c r="J25" s="576" t="s">
        <v>37</v>
      </c>
      <c r="K25" s="576" t="s">
        <v>31</v>
      </c>
      <c r="L25" s="576" t="s">
        <v>327</v>
      </c>
      <c r="M25" s="580">
        <v>210000000</v>
      </c>
      <c r="N25" s="581">
        <v>23850000</v>
      </c>
      <c r="O25" s="576" t="s">
        <v>36</v>
      </c>
      <c r="P25" s="576" t="s">
        <v>178</v>
      </c>
      <c r="Q25" s="576" t="s">
        <v>357</v>
      </c>
      <c r="R25" s="573"/>
      <c r="S25" s="574"/>
      <c r="T25" s="574"/>
      <c r="U25" s="633"/>
      <c r="V25" s="574"/>
      <c r="W25" s="574"/>
      <c r="X25" s="634"/>
      <c r="Y25" s="634"/>
      <c r="Z25" s="635"/>
      <c r="AA25" s="574"/>
      <c r="AB25" s="574"/>
      <c r="AC25" s="574"/>
      <c r="AD25" s="574"/>
      <c r="AE25" s="574"/>
      <c r="AF25" s="574"/>
      <c r="AG25" s="574"/>
    </row>
    <row r="26" spans="1:33" s="625" customFormat="1" ht="150" x14ac:dyDescent="0.5">
      <c r="A26" s="569">
        <f>SUM(A25+1)</f>
        <v>7</v>
      </c>
      <c r="B26" s="576"/>
      <c r="C26" s="576" t="s">
        <v>355</v>
      </c>
      <c r="D26" s="577">
        <v>84131603</v>
      </c>
      <c r="E26" s="578" t="s">
        <v>45</v>
      </c>
      <c r="F26" s="576" t="s">
        <v>35</v>
      </c>
      <c r="G26" s="576">
        <v>1</v>
      </c>
      <c r="H26" s="579" t="s">
        <v>54</v>
      </c>
      <c r="I26" s="576">
        <v>1</v>
      </c>
      <c r="J26" s="576" t="s">
        <v>37</v>
      </c>
      <c r="K26" s="576" t="s">
        <v>31</v>
      </c>
      <c r="L26" s="576" t="s">
        <v>320</v>
      </c>
      <c r="M26" s="580">
        <v>7500000</v>
      </c>
      <c r="N26" s="581">
        <v>7500000</v>
      </c>
      <c r="O26" s="576" t="s">
        <v>38</v>
      </c>
      <c r="P26" s="576" t="s">
        <v>32</v>
      </c>
      <c r="Q26" s="576" t="s">
        <v>357</v>
      </c>
      <c r="R26" s="573"/>
      <c r="S26" s="574"/>
      <c r="T26" s="574"/>
      <c r="U26" s="633"/>
      <c r="V26" s="574"/>
      <c r="W26" s="574"/>
      <c r="X26" s="634"/>
      <c r="Y26" s="634"/>
      <c r="Z26" s="635"/>
      <c r="AA26" s="574"/>
      <c r="AB26" s="574"/>
      <c r="AC26" s="574"/>
      <c r="AD26" s="574"/>
      <c r="AE26" s="574"/>
      <c r="AF26" s="574"/>
      <c r="AG26" s="574"/>
    </row>
    <row r="27" spans="1:33" s="625" customFormat="1" ht="120" x14ac:dyDescent="0.5">
      <c r="A27" s="569">
        <f>SUM(A26+1)</f>
        <v>8</v>
      </c>
      <c r="B27" s="576"/>
      <c r="C27" s="576" t="s">
        <v>355</v>
      </c>
      <c r="D27" s="577">
        <v>20102302</v>
      </c>
      <c r="E27" s="578" t="s">
        <v>109</v>
      </c>
      <c r="F27" s="576" t="s">
        <v>35</v>
      </c>
      <c r="G27" s="576">
        <v>1</v>
      </c>
      <c r="H27" s="579" t="s">
        <v>56</v>
      </c>
      <c r="I27" s="576">
        <v>1</v>
      </c>
      <c r="J27" s="576" t="s">
        <v>41</v>
      </c>
      <c r="K27" s="576" t="s">
        <v>31</v>
      </c>
      <c r="L27" s="576" t="s">
        <v>312</v>
      </c>
      <c r="M27" s="580">
        <v>3000000</v>
      </c>
      <c r="N27" s="581">
        <v>3000000</v>
      </c>
      <c r="O27" s="576" t="s">
        <v>38</v>
      </c>
      <c r="P27" s="576" t="s">
        <v>32</v>
      </c>
      <c r="Q27" s="576" t="s">
        <v>357</v>
      </c>
      <c r="R27" s="573"/>
      <c r="S27" s="574"/>
      <c r="T27" s="574"/>
      <c r="U27" s="633"/>
      <c r="V27" s="574"/>
      <c r="W27" s="574"/>
      <c r="X27" s="634"/>
      <c r="Y27" s="634"/>
      <c r="Z27" s="635"/>
      <c r="AA27" s="574"/>
      <c r="AB27" s="574"/>
      <c r="AC27" s="574"/>
      <c r="AD27" s="574"/>
      <c r="AE27" s="574"/>
      <c r="AF27" s="574"/>
      <c r="AG27" s="574"/>
    </row>
    <row r="28" spans="1:33" s="625" customFormat="1" ht="150" x14ac:dyDescent="0.5">
      <c r="A28" s="569">
        <v>9</v>
      </c>
      <c r="B28" s="576"/>
      <c r="C28" s="576" t="s">
        <v>355</v>
      </c>
      <c r="D28" s="577">
        <v>72101516</v>
      </c>
      <c r="E28" s="578" t="s">
        <v>179</v>
      </c>
      <c r="F28" s="576" t="s">
        <v>35</v>
      </c>
      <c r="G28" s="576">
        <v>1</v>
      </c>
      <c r="H28" s="579" t="s">
        <v>61</v>
      </c>
      <c r="I28" s="576">
        <v>2</v>
      </c>
      <c r="J28" s="576" t="s">
        <v>41</v>
      </c>
      <c r="K28" s="576" t="s">
        <v>31</v>
      </c>
      <c r="L28" s="576" t="s">
        <v>332</v>
      </c>
      <c r="M28" s="580">
        <v>1000000</v>
      </c>
      <c r="N28" s="581">
        <v>1000000</v>
      </c>
      <c r="O28" s="576" t="s">
        <v>38</v>
      </c>
      <c r="P28" s="576" t="s">
        <v>32</v>
      </c>
      <c r="Q28" s="576" t="s">
        <v>357</v>
      </c>
      <c r="R28" s="573"/>
      <c r="S28" s="574"/>
      <c r="T28" s="574"/>
      <c r="U28" s="633"/>
      <c r="V28" s="574"/>
      <c r="W28" s="574"/>
      <c r="X28" s="634"/>
      <c r="Y28" s="634"/>
      <c r="Z28" s="635"/>
      <c r="AA28" s="574"/>
      <c r="AB28" s="574"/>
      <c r="AC28" s="574"/>
      <c r="AD28" s="574"/>
      <c r="AE28" s="574"/>
      <c r="AF28" s="574"/>
      <c r="AG28" s="574"/>
    </row>
    <row r="29" spans="1:33" s="625" customFormat="1" ht="150" x14ac:dyDescent="0.5">
      <c r="A29" s="570">
        <v>10</v>
      </c>
      <c r="B29" s="582"/>
      <c r="C29" s="576" t="s">
        <v>355</v>
      </c>
      <c r="D29" s="577">
        <v>72101517</v>
      </c>
      <c r="E29" s="578" t="s">
        <v>179</v>
      </c>
      <c r="F29" s="576" t="s">
        <v>35</v>
      </c>
      <c r="G29" s="576">
        <v>1</v>
      </c>
      <c r="H29" s="579" t="s">
        <v>92</v>
      </c>
      <c r="I29" s="576">
        <v>2</v>
      </c>
      <c r="J29" s="576" t="s">
        <v>41</v>
      </c>
      <c r="K29" s="576" t="s">
        <v>31</v>
      </c>
      <c r="L29" s="576" t="s">
        <v>332</v>
      </c>
      <c r="M29" s="580">
        <v>3500000</v>
      </c>
      <c r="N29" s="581">
        <v>3500000</v>
      </c>
      <c r="O29" s="576" t="s">
        <v>38</v>
      </c>
      <c r="P29" s="576" t="s">
        <v>32</v>
      </c>
      <c r="Q29" s="576" t="s">
        <v>357</v>
      </c>
      <c r="R29" s="573"/>
      <c r="S29" s="574"/>
      <c r="T29" s="574"/>
      <c r="U29" s="633"/>
      <c r="V29" s="574"/>
      <c r="W29" s="574"/>
      <c r="X29" s="634"/>
      <c r="Y29" s="634"/>
      <c r="Z29" s="635"/>
      <c r="AA29" s="574"/>
      <c r="AB29" s="574"/>
      <c r="AC29" s="574"/>
      <c r="AD29" s="574"/>
      <c r="AE29" s="574"/>
      <c r="AF29" s="574"/>
      <c r="AG29" s="574"/>
    </row>
    <row r="30" spans="1:33" s="625" customFormat="1" ht="150" x14ac:dyDescent="0.5">
      <c r="A30" s="570">
        <v>11</v>
      </c>
      <c r="B30" s="582"/>
      <c r="C30" s="576" t="s">
        <v>355</v>
      </c>
      <c r="D30" s="577" t="s">
        <v>361</v>
      </c>
      <c r="E30" s="578" t="s">
        <v>362</v>
      </c>
      <c r="F30" s="576" t="s">
        <v>35</v>
      </c>
      <c r="G30" s="576">
        <v>1</v>
      </c>
      <c r="H30" s="579" t="s">
        <v>54</v>
      </c>
      <c r="I30" s="576">
        <v>10</v>
      </c>
      <c r="J30" s="576" t="s">
        <v>41</v>
      </c>
      <c r="K30" s="576" t="s">
        <v>31</v>
      </c>
      <c r="L30" s="576" t="s">
        <v>332</v>
      </c>
      <c r="M30" s="580">
        <v>22000000</v>
      </c>
      <c r="N30" s="581">
        <v>22000000</v>
      </c>
      <c r="O30" s="576" t="s">
        <v>38</v>
      </c>
      <c r="P30" s="576" t="s">
        <v>32</v>
      </c>
      <c r="Q30" s="576" t="s">
        <v>357</v>
      </c>
      <c r="R30" s="573"/>
      <c r="S30" s="574"/>
      <c r="T30" s="574"/>
      <c r="U30" s="633"/>
      <c r="V30" s="574"/>
      <c r="W30" s="574"/>
      <c r="X30" s="634"/>
      <c r="Y30" s="634"/>
      <c r="Z30" s="635"/>
      <c r="AA30" s="574"/>
      <c r="AB30" s="574"/>
      <c r="AC30" s="574"/>
      <c r="AD30" s="574"/>
      <c r="AE30" s="574"/>
      <c r="AF30" s="574"/>
      <c r="AG30" s="574"/>
    </row>
    <row r="31" spans="1:33" s="625" customFormat="1" ht="120" x14ac:dyDescent="0.5">
      <c r="A31" s="569">
        <v>12</v>
      </c>
      <c r="B31" s="576"/>
      <c r="C31" s="576" t="s">
        <v>355</v>
      </c>
      <c r="D31" s="577">
        <v>72102900</v>
      </c>
      <c r="E31" s="578" t="s">
        <v>233</v>
      </c>
      <c r="F31" s="576" t="s">
        <v>35</v>
      </c>
      <c r="G31" s="576">
        <v>1</v>
      </c>
      <c r="H31" s="579" t="s">
        <v>61</v>
      </c>
      <c r="I31" s="576">
        <v>2</v>
      </c>
      <c r="J31" s="576" t="s">
        <v>41</v>
      </c>
      <c r="K31" s="576" t="s">
        <v>31</v>
      </c>
      <c r="L31" s="576" t="s">
        <v>303</v>
      </c>
      <c r="M31" s="580">
        <v>22000000</v>
      </c>
      <c r="N31" s="581">
        <v>22000000</v>
      </c>
      <c r="O31" s="576" t="s">
        <v>38</v>
      </c>
      <c r="P31" s="576" t="s">
        <v>32</v>
      </c>
      <c r="Q31" s="576" t="s">
        <v>357</v>
      </c>
      <c r="R31" s="573"/>
      <c r="S31" s="574"/>
      <c r="T31" s="574"/>
      <c r="U31" s="633"/>
      <c r="V31" s="574"/>
      <c r="W31" s="574"/>
      <c r="X31" s="634"/>
      <c r="Y31" s="634"/>
      <c r="Z31" s="635"/>
      <c r="AA31" s="574"/>
      <c r="AB31" s="574"/>
      <c r="AC31" s="574"/>
      <c r="AD31" s="574"/>
      <c r="AE31" s="574"/>
      <c r="AF31" s="574"/>
      <c r="AG31" s="574"/>
    </row>
    <row r="32" spans="1:33" s="625" customFormat="1" ht="409.5" x14ac:dyDescent="0.5">
      <c r="A32" s="569">
        <f t="shared" ref="A32:A41" si="0">SUM(A31+1)</f>
        <v>13</v>
      </c>
      <c r="B32" s="576"/>
      <c r="C32" s="576" t="s">
        <v>355</v>
      </c>
      <c r="D32" s="577" t="s">
        <v>221</v>
      </c>
      <c r="E32" s="578" t="s">
        <v>363</v>
      </c>
      <c r="F32" s="576" t="s">
        <v>35</v>
      </c>
      <c r="G32" s="576">
        <v>1</v>
      </c>
      <c r="H32" s="579" t="s">
        <v>57</v>
      </c>
      <c r="I32" s="576">
        <v>1</v>
      </c>
      <c r="J32" s="576" t="s">
        <v>40</v>
      </c>
      <c r="K32" s="576" t="s">
        <v>31</v>
      </c>
      <c r="L32" s="576" t="s">
        <v>364</v>
      </c>
      <c r="M32" s="580">
        <v>2500000</v>
      </c>
      <c r="N32" s="581">
        <v>2500000</v>
      </c>
      <c r="O32" s="576" t="s">
        <v>38</v>
      </c>
      <c r="P32" s="576" t="s">
        <v>32</v>
      </c>
      <c r="Q32" s="576" t="s">
        <v>357</v>
      </c>
      <c r="R32" s="573"/>
      <c r="S32" s="574"/>
      <c r="T32" s="574"/>
      <c r="U32" s="633"/>
      <c r="V32" s="574"/>
      <c r="W32" s="574"/>
      <c r="X32" s="634"/>
      <c r="Y32" s="634"/>
      <c r="Z32" s="635"/>
      <c r="AA32" s="574"/>
      <c r="AB32" s="574"/>
      <c r="AC32" s="574"/>
      <c r="AD32" s="574"/>
      <c r="AE32" s="574"/>
      <c r="AF32" s="574"/>
      <c r="AG32" s="574"/>
    </row>
    <row r="33" spans="1:33" s="625" customFormat="1" ht="409.5" x14ac:dyDescent="0.5">
      <c r="A33" s="569">
        <f t="shared" si="0"/>
        <v>14</v>
      </c>
      <c r="B33" s="576"/>
      <c r="C33" s="576" t="s">
        <v>355</v>
      </c>
      <c r="D33" s="577" t="s">
        <v>221</v>
      </c>
      <c r="E33" s="578" t="s">
        <v>99</v>
      </c>
      <c r="F33" s="576" t="s">
        <v>35</v>
      </c>
      <c r="G33" s="576">
        <v>1</v>
      </c>
      <c r="H33" s="579" t="s">
        <v>57</v>
      </c>
      <c r="I33" s="576">
        <v>1</v>
      </c>
      <c r="J33" s="576" t="s">
        <v>40</v>
      </c>
      <c r="K33" s="576" t="s">
        <v>31</v>
      </c>
      <c r="L33" s="576" t="s">
        <v>365</v>
      </c>
      <c r="M33" s="580">
        <v>2500000</v>
      </c>
      <c r="N33" s="581">
        <v>2500000</v>
      </c>
      <c r="O33" s="576" t="s">
        <v>38</v>
      </c>
      <c r="P33" s="576" t="s">
        <v>32</v>
      </c>
      <c r="Q33" s="576" t="s">
        <v>357</v>
      </c>
      <c r="R33" s="573"/>
      <c r="S33" s="574"/>
      <c r="T33" s="574"/>
      <c r="U33" s="633"/>
      <c r="V33" s="574"/>
      <c r="W33" s="574"/>
      <c r="X33" s="634"/>
      <c r="Y33" s="634"/>
      <c r="Z33" s="635"/>
      <c r="AA33" s="574"/>
      <c r="AB33" s="574"/>
      <c r="AC33" s="574"/>
      <c r="AD33" s="574"/>
      <c r="AE33" s="574"/>
      <c r="AF33" s="574"/>
      <c r="AG33" s="574"/>
    </row>
    <row r="34" spans="1:33" s="625" customFormat="1" ht="120" x14ac:dyDescent="0.5">
      <c r="A34" s="569">
        <f t="shared" si="0"/>
        <v>15</v>
      </c>
      <c r="B34" s="576"/>
      <c r="C34" s="576" t="s">
        <v>355</v>
      </c>
      <c r="D34" s="577">
        <v>84131512</v>
      </c>
      <c r="E34" s="578" t="s">
        <v>101</v>
      </c>
      <c r="F34" s="576" t="s">
        <v>35</v>
      </c>
      <c r="G34" s="576">
        <v>1</v>
      </c>
      <c r="H34" s="579" t="s">
        <v>62</v>
      </c>
      <c r="I34" s="576">
        <v>12</v>
      </c>
      <c r="J34" s="576" t="s">
        <v>94</v>
      </c>
      <c r="K34" s="576" t="s">
        <v>31</v>
      </c>
      <c r="L34" s="576" t="s">
        <v>318</v>
      </c>
      <c r="M34" s="580">
        <v>8500000</v>
      </c>
      <c r="N34" s="581">
        <v>8500000</v>
      </c>
      <c r="O34" s="576" t="s">
        <v>38</v>
      </c>
      <c r="P34" s="576" t="s">
        <v>32</v>
      </c>
      <c r="Q34" s="576" t="s">
        <v>357</v>
      </c>
      <c r="R34" s="573"/>
      <c r="S34" s="574"/>
      <c r="T34" s="574"/>
      <c r="U34" s="633"/>
      <c r="V34" s="574"/>
      <c r="W34" s="574"/>
      <c r="X34" s="634"/>
      <c r="Y34" s="634"/>
      <c r="Z34" s="635"/>
      <c r="AA34" s="574"/>
      <c r="AB34" s="574"/>
      <c r="AC34" s="574"/>
      <c r="AD34" s="574"/>
      <c r="AE34" s="574"/>
      <c r="AF34" s="574"/>
      <c r="AG34" s="574"/>
    </row>
    <row r="35" spans="1:33" s="625" customFormat="1" ht="150" x14ac:dyDescent="0.5">
      <c r="A35" s="569">
        <f t="shared" si="0"/>
        <v>16</v>
      </c>
      <c r="B35" s="582"/>
      <c r="C35" s="576" t="s">
        <v>355</v>
      </c>
      <c r="D35" s="577">
        <v>81111820</v>
      </c>
      <c r="E35" s="578" t="s">
        <v>366</v>
      </c>
      <c r="F35" s="576" t="s">
        <v>35</v>
      </c>
      <c r="G35" s="576">
        <v>1</v>
      </c>
      <c r="H35" s="579" t="s">
        <v>61</v>
      </c>
      <c r="I35" s="576">
        <v>12</v>
      </c>
      <c r="J35" s="576" t="s">
        <v>44</v>
      </c>
      <c r="K35" s="576" t="s">
        <v>31</v>
      </c>
      <c r="L35" s="576" t="s">
        <v>332</v>
      </c>
      <c r="M35" s="580">
        <v>6800000</v>
      </c>
      <c r="N35" s="581">
        <v>6800000</v>
      </c>
      <c r="O35" s="576" t="s">
        <v>38</v>
      </c>
      <c r="P35" s="576" t="s">
        <v>32</v>
      </c>
      <c r="Q35" s="576" t="s">
        <v>357</v>
      </c>
      <c r="R35" s="573"/>
      <c r="S35" s="574"/>
      <c r="T35" s="574"/>
      <c r="U35" s="633"/>
      <c r="V35" s="574"/>
      <c r="W35" s="574"/>
      <c r="X35" s="634"/>
      <c r="Y35" s="634"/>
      <c r="Z35" s="635"/>
      <c r="AA35" s="574"/>
      <c r="AB35" s="574"/>
      <c r="AC35" s="574"/>
      <c r="AD35" s="574"/>
      <c r="AE35" s="574"/>
      <c r="AF35" s="574"/>
      <c r="AG35" s="574"/>
    </row>
    <row r="36" spans="1:33" s="625" customFormat="1" ht="120" x14ac:dyDescent="0.5">
      <c r="A36" s="569">
        <f t="shared" si="0"/>
        <v>17</v>
      </c>
      <c r="B36" s="576"/>
      <c r="C36" s="576" t="s">
        <v>367</v>
      </c>
      <c r="D36" s="577">
        <v>43211701</v>
      </c>
      <c r="E36" s="578" t="s">
        <v>184</v>
      </c>
      <c r="F36" s="576" t="s">
        <v>35</v>
      </c>
      <c r="G36" s="576">
        <v>1</v>
      </c>
      <c r="H36" s="579" t="s">
        <v>57</v>
      </c>
      <c r="I36" s="576">
        <v>1</v>
      </c>
      <c r="J36" s="576" t="s">
        <v>40</v>
      </c>
      <c r="K36" s="576" t="s">
        <v>31</v>
      </c>
      <c r="L36" s="576" t="s">
        <v>368</v>
      </c>
      <c r="M36" s="580">
        <v>17000000</v>
      </c>
      <c r="N36" s="581">
        <v>17000000</v>
      </c>
      <c r="O36" s="576" t="s">
        <v>38</v>
      </c>
      <c r="P36" s="576" t="s">
        <v>32</v>
      </c>
      <c r="Q36" s="576" t="s">
        <v>369</v>
      </c>
      <c r="R36" s="573"/>
      <c r="S36" s="574"/>
      <c r="T36" s="574"/>
      <c r="U36" s="633"/>
      <c r="V36" s="574"/>
      <c r="W36" s="574"/>
      <c r="X36" s="634"/>
      <c r="Y36" s="634"/>
      <c r="Z36" s="635"/>
      <c r="AA36" s="574"/>
      <c r="AB36" s="574"/>
      <c r="AC36" s="574"/>
      <c r="AD36" s="574"/>
      <c r="AE36" s="574"/>
      <c r="AF36" s="574"/>
      <c r="AG36" s="574"/>
    </row>
    <row r="37" spans="1:33" s="625" customFormat="1" ht="120" x14ac:dyDescent="0.5">
      <c r="A37" s="569">
        <f t="shared" si="0"/>
        <v>18</v>
      </c>
      <c r="B37" s="576"/>
      <c r="C37" s="576" t="s">
        <v>355</v>
      </c>
      <c r="D37" s="577">
        <v>44101706</v>
      </c>
      <c r="E37" s="578" t="s">
        <v>181</v>
      </c>
      <c r="F37" s="576" t="s">
        <v>35</v>
      </c>
      <c r="G37" s="576">
        <v>1</v>
      </c>
      <c r="H37" s="579" t="s">
        <v>61</v>
      </c>
      <c r="I37" s="576">
        <v>2</v>
      </c>
      <c r="J37" s="576" t="s">
        <v>40</v>
      </c>
      <c r="K37" s="576" t="s">
        <v>31</v>
      </c>
      <c r="L37" s="576" t="s">
        <v>370</v>
      </c>
      <c r="M37" s="580">
        <v>4000000</v>
      </c>
      <c r="N37" s="580">
        <v>4000000</v>
      </c>
      <c r="O37" s="576" t="s">
        <v>38</v>
      </c>
      <c r="P37" s="576" t="s">
        <v>32</v>
      </c>
      <c r="Q37" s="576" t="s">
        <v>357</v>
      </c>
      <c r="R37" s="573"/>
      <c r="S37" s="574"/>
      <c r="T37" s="574"/>
      <c r="U37" s="633"/>
      <c r="V37" s="574"/>
      <c r="W37" s="574"/>
      <c r="X37" s="634"/>
      <c r="Y37" s="634"/>
      <c r="Z37" s="635"/>
      <c r="AA37" s="574"/>
      <c r="AB37" s="574"/>
      <c r="AC37" s="574"/>
      <c r="AD37" s="574"/>
      <c r="AE37" s="574"/>
      <c r="AF37" s="574"/>
      <c r="AG37" s="574"/>
    </row>
    <row r="38" spans="1:33" s="625" customFormat="1" ht="120" x14ac:dyDescent="0.5">
      <c r="A38" s="569">
        <f t="shared" si="0"/>
        <v>19</v>
      </c>
      <c r="B38" s="576"/>
      <c r="C38" s="576" t="s">
        <v>355</v>
      </c>
      <c r="D38" s="577">
        <v>56120000</v>
      </c>
      <c r="E38" s="578" t="s">
        <v>120</v>
      </c>
      <c r="F38" s="576" t="s">
        <v>35</v>
      </c>
      <c r="G38" s="576">
        <v>1</v>
      </c>
      <c r="H38" s="579" t="s">
        <v>92</v>
      </c>
      <c r="I38" s="576">
        <v>2</v>
      </c>
      <c r="J38" s="576" t="s">
        <v>41</v>
      </c>
      <c r="K38" s="576" t="s">
        <v>31</v>
      </c>
      <c r="L38" s="576" t="s">
        <v>371</v>
      </c>
      <c r="M38" s="580">
        <v>22000000</v>
      </c>
      <c r="N38" s="581">
        <v>22000000</v>
      </c>
      <c r="O38" s="576" t="s">
        <v>38</v>
      </c>
      <c r="P38" s="576" t="s">
        <v>32</v>
      </c>
      <c r="Q38" s="576" t="s">
        <v>357</v>
      </c>
      <c r="R38" s="573"/>
      <c r="S38" s="574"/>
      <c r="T38" s="574"/>
      <c r="U38" s="633"/>
      <c r="V38" s="574"/>
      <c r="W38" s="574"/>
      <c r="X38" s="634"/>
      <c r="Y38" s="634"/>
      <c r="Z38" s="635"/>
      <c r="AA38" s="574"/>
      <c r="AB38" s="574"/>
      <c r="AC38" s="574"/>
      <c r="AD38" s="574"/>
      <c r="AE38" s="574"/>
      <c r="AF38" s="574"/>
      <c r="AG38" s="574"/>
    </row>
    <row r="39" spans="1:33" s="625" customFormat="1" ht="150" x14ac:dyDescent="0.5">
      <c r="A39" s="569">
        <f t="shared" si="0"/>
        <v>20</v>
      </c>
      <c r="B39" s="576"/>
      <c r="C39" s="576" t="s">
        <v>355</v>
      </c>
      <c r="D39" s="577" t="s">
        <v>182</v>
      </c>
      <c r="E39" s="578" t="s">
        <v>183</v>
      </c>
      <c r="F39" s="576" t="s">
        <v>35</v>
      </c>
      <c r="G39" s="576">
        <v>1</v>
      </c>
      <c r="H39" s="579" t="s">
        <v>61</v>
      </c>
      <c r="I39" s="576">
        <v>11</v>
      </c>
      <c r="J39" s="576" t="s">
        <v>41</v>
      </c>
      <c r="K39" s="576" t="s">
        <v>31</v>
      </c>
      <c r="L39" s="576" t="s">
        <v>332</v>
      </c>
      <c r="M39" s="580">
        <v>5000000</v>
      </c>
      <c r="N39" s="581">
        <v>5000000</v>
      </c>
      <c r="O39" s="576" t="s">
        <v>38</v>
      </c>
      <c r="P39" s="576" t="s">
        <v>32</v>
      </c>
      <c r="Q39" s="576" t="s">
        <v>357</v>
      </c>
      <c r="R39" s="573"/>
      <c r="S39" s="574"/>
      <c r="T39" s="574"/>
      <c r="U39" s="633"/>
      <c r="V39" s="574"/>
      <c r="W39" s="574"/>
      <c r="X39" s="634"/>
      <c r="Y39" s="634"/>
      <c r="Z39" s="635"/>
      <c r="AA39" s="574"/>
      <c r="AB39" s="574"/>
      <c r="AC39" s="574"/>
      <c r="AD39" s="574"/>
      <c r="AE39" s="574"/>
      <c r="AF39" s="574"/>
      <c r="AG39" s="574"/>
    </row>
    <row r="40" spans="1:33" s="625" customFormat="1" ht="180" x14ac:dyDescent="0.5">
      <c r="A40" s="570">
        <f t="shared" si="0"/>
        <v>21</v>
      </c>
      <c r="B40" s="576"/>
      <c r="C40" s="576" t="s">
        <v>355</v>
      </c>
      <c r="D40" s="577" t="s">
        <v>182</v>
      </c>
      <c r="E40" s="578" t="s">
        <v>372</v>
      </c>
      <c r="F40" s="576" t="s">
        <v>35</v>
      </c>
      <c r="G40" s="576">
        <v>1</v>
      </c>
      <c r="H40" s="587" t="s">
        <v>54</v>
      </c>
      <c r="I40" s="576">
        <v>11</v>
      </c>
      <c r="J40" s="576" t="s">
        <v>373</v>
      </c>
      <c r="K40" s="576" t="s">
        <v>31</v>
      </c>
      <c r="L40" s="576" t="s">
        <v>330</v>
      </c>
      <c r="M40" s="588">
        <v>110000000</v>
      </c>
      <c r="N40" s="589">
        <v>110000000</v>
      </c>
      <c r="O40" s="576" t="s">
        <v>38</v>
      </c>
      <c r="P40" s="576" t="s">
        <v>32</v>
      </c>
      <c r="Q40" s="576" t="s">
        <v>357</v>
      </c>
      <c r="R40" s="573"/>
      <c r="S40" s="574"/>
      <c r="T40" s="574"/>
      <c r="U40" s="633"/>
      <c r="V40" s="574"/>
      <c r="W40" s="574"/>
      <c r="X40" s="634"/>
      <c r="Y40" s="634"/>
      <c r="Z40" s="635"/>
      <c r="AA40" s="574"/>
      <c r="AB40" s="574"/>
      <c r="AC40" s="574"/>
      <c r="AD40" s="574"/>
      <c r="AE40" s="574"/>
      <c r="AF40" s="574"/>
      <c r="AG40" s="574"/>
    </row>
    <row r="41" spans="1:33" s="625" customFormat="1" ht="120" x14ac:dyDescent="0.5">
      <c r="A41" s="703">
        <f t="shared" si="0"/>
        <v>22</v>
      </c>
      <c r="B41" s="577"/>
      <c r="C41" s="576" t="s">
        <v>355</v>
      </c>
      <c r="D41" s="577" t="s">
        <v>52</v>
      </c>
      <c r="E41" s="578" t="s">
        <v>112</v>
      </c>
      <c r="F41" s="576" t="s">
        <v>35</v>
      </c>
      <c r="G41" s="576">
        <v>1</v>
      </c>
      <c r="H41" s="579" t="s">
        <v>54</v>
      </c>
      <c r="I41" s="576">
        <v>11.5</v>
      </c>
      <c r="J41" s="576" t="s">
        <v>41</v>
      </c>
      <c r="K41" s="576" t="s">
        <v>31</v>
      </c>
      <c r="L41" s="576" t="s">
        <v>311</v>
      </c>
      <c r="M41" s="580">
        <v>3000000</v>
      </c>
      <c r="N41" s="581">
        <v>3000000</v>
      </c>
      <c r="O41" s="576" t="s">
        <v>38</v>
      </c>
      <c r="P41" s="576" t="s">
        <v>32</v>
      </c>
      <c r="Q41" s="576" t="s">
        <v>357</v>
      </c>
      <c r="R41" s="573"/>
      <c r="S41" s="574"/>
      <c r="T41" s="574"/>
      <c r="U41" s="633"/>
      <c r="V41" s="574"/>
      <c r="W41" s="574"/>
      <c r="X41" s="634"/>
      <c r="Y41" s="634"/>
      <c r="Z41" s="635"/>
      <c r="AA41" s="574"/>
      <c r="AB41" s="574"/>
      <c r="AC41" s="574"/>
      <c r="AD41" s="574"/>
      <c r="AE41" s="574"/>
      <c r="AF41" s="574"/>
      <c r="AG41" s="574"/>
    </row>
    <row r="42" spans="1:33" s="625" customFormat="1" ht="180" x14ac:dyDescent="0.5">
      <c r="A42" s="704"/>
      <c r="B42" s="590"/>
      <c r="C42" s="576" t="s">
        <v>374</v>
      </c>
      <c r="D42" s="577" t="s">
        <v>52</v>
      </c>
      <c r="E42" s="578" t="s">
        <v>112</v>
      </c>
      <c r="F42" s="576" t="s">
        <v>35</v>
      </c>
      <c r="G42" s="576">
        <v>1</v>
      </c>
      <c r="H42" s="579" t="s">
        <v>54</v>
      </c>
      <c r="I42" s="576">
        <v>11.5</v>
      </c>
      <c r="J42" s="576" t="s">
        <v>41</v>
      </c>
      <c r="K42" s="576" t="s">
        <v>48</v>
      </c>
      <c r="L42" s="576" t="s">
        <v>194</v>
      </c>
      <c r="M42" s="580">
        <v>20000000</v>
      </c>
      <c r="N42" s="581">
        <v>20000000</v>
      </c>
      <c r="O42" s="576" t="s">
        <v>38</v>
      </c>
      <c r="P42" s="576" t="s">
        <v>32</v>
      </c>
      <c r="Q42" s="576" t="s">
        <v>375</v>
      </c>
      <c r="R42" s="573"/>
      <c r="S42" s="574"/>
      <c r="T42" s="574"/>
      <c r="U42" s="633"/>
      <c r="V42" s="574"/>
      <c r="W42" s="574"/>
      <c r="X42" s="634"/>
      <c r="Y42" s="634"/>
      <c r="Z42" s="635"/>
      <c r="AA42" s="574"/>
      <c r="AB42" s="574"/>
      <c r="AC42" s="574"/>
      <c r="AD42" s="574"/>
      <c r="AE42" s="574"/>
      <c r="AF42" s="574"/>
      <c r="AG42" s="574"/>
    </row>
    <row r="43" spans="1:33" s="625" customFormat="1" ht="120" x14ac:dyDescent="0.5">
      <c r="A43" s="569">
        <f>SUM(A41+1)</f>
        <v>23</v>
      </c>
      <c r="B43" s="577"/>
      <c r="C43" s="576" t="s">
        <v>355</v>
      </c>
      <c r="D43" s="576" t="s">
        <v>223</v>
      </c>
      <c r="E43" s="578" t="s">
        <v>123</v>
      </c>
      <c r="F43" s="576" t="s">
        <v>35</v>
      </c>
      <c r="G43" s="576">
        <v>1</v>
      </c>
      <c r="H43" s="579" t="s">
        <v>57</v>
      </c>
      <c r="I43" s="576">
        <v>3</v>
      </c>
      <c r="J43" s="576" t="s">
        <v>41</v>
      </c>
      <c r="K43" s="576" t="s">
        <v>31</v>
      </c>
      <c r="L43" s="576" t="s">
        <v>305</v>
      </c>
      <c r="M43" s="581">
        <v>22000000</v>
      </c>
      <c r="N43" s="581">
        <v>22000000</v>
      </c>
      <c r="O43" s="576" t="s">
        <v>38</v>
      </c>
      <c r="P43" s="576" t="s">
        <v>32</v>
      </c>
      <c r="Q43" s="576" t="s">
        <v>357</v>
      </c>
      <c r="R43" s="573"/>
      <c r="S43" s="574"/>
      <c r="T43" s="574"/>
      <c r="U43" s="633"/>
      <c r="V43" s="574"/>
      <c r="W43" s="574"/>
      <c r="X43" s="634"/>
      <c r="Y43" s="634"/>
      <c r="Z43" s="635"/>
      <c r="AA43" s="574"/>
      <c r="AB43" s="574"/>
      <c r="AC43" s="574"/>
      <c r="AD43" s="574"/>
      <c r="AE43" s="574"/>
      <c r="AF43" s="574"/>
      <c r="AG43" s="574"/>
    </row>
    <row r="44" spans="1:33" s="625" customFormat="1" ht="150" x14ac:dyDescent="0.5">
      <c r="A44" s="569">
        <f>SUM(A43+1)</f>
        <v>24</v>
      </c>
      <c r="B44" s="590"/>
      <c r="C44" s="576" t="s">
        <v>376</v>
      </c>
      <c r="D44" s="576" t="s">
        <v>225</v>
      </c>
      <c r="E44" s="578" t="s">
        <v>224</v>
      </c>
      <c r="F44" s="576" t="s">
        <v>35</v>
      </c>
      <c r="G44" s="576">
        <v>1</v>
      </c>
      <c r="H44" s="579" t="s">
        <v>59</v>
      </c>
      <c r="I44" s="576">
        <v>1</v>
      </c>
      <c r="J44" s="576" t="s">
        <v>40</v>
      </c>
      <c r="K44" s="576" t="s">
        <v>31</v>
      </c>
      <c r="L44" s="576" t="s">
        <v>358</v>
      </c>
      <c r="M44" s="580">
        <v>3200000</v>
      </c>
      <c r="N44" s="581">
        <v>3200000</v>
      </c>
      <c r="O44" s="576" t="s">
        <v>38</v>
      </c>
      <c r="P44" s="576" t="s">
        <v>32</v>
      </c>
      <c r="Q44" s="576" t="s">
        <v>377</v>
      </c>
      <c r="R44" s="573"/>
      <c r="S44" s="574"/>
      <c r="T44" s="574"/>
      <c r="U44" s="633"/>
      <c r="V44" s="574"/>
      <c r="W44" s="574"/>
      <c r="X44" s="634"/>
      <c r="Y44" s="634"/>
      <c r="Z44" s="635"/>
      <c r="AA44" s="574"/>
      <c r="AB44" s="574"/>
      <c r="AC44" s="574"/>
      <c r="AD44" s="574"/>
      <c r="AE44" s="574"/>
      <c r="AF44" s="574"/>
      <c r="AG44" s="574"/>
    </row>
    <row r="45" spans="1:33" s="625" customFormat="1" ht="180" x14ac:dyDescent="0.5">
      <c r="A45" s="703">
        <f>SUM(A44+1)</f>
        <v>25</v>
      </c>
      <c r="B45" s="577"/>
      <c r="C45" s="576" t="s">
        <v>378</v>
      </c>
      <c r="D45" s="576" t="s">
        <v>379</v>
      </c>
      <c r="E45" s="578" t="s">
        <v>380</v>
      </c>
      <c r="F45" s="636" t="s">
        <v>35</v>
      </c>
      <c r="G45" s="576">
        <v>1</v>
      </c>
      <c r="H45" s="579" t="s">
        <v>61</v>
      </c>
      <c r="I45" s="576">
        <v>10</v>
      </c>
      <c r="J45" s="636" t="s">
        <v>94</v>
      </c>
      <c r="K45" s="576" t="s">
        <v>31</v>
      </c>
      <c r="L45" s="576" t="s">
        <v>381</v>
      </c>
      <c r="M45" s="601">
        <v>1100000</v>
      </c>
      <c r="N45" s="601">
        <v>1100000</v>
      </c>
      <c r="O45" s="636" t="s">
        <v>38</v>
      </c>
      <c r="P45" s="576" t="s">
        <v>32</v>
      </c>
      <c r="Q45" s="576" t="s">
        <v>382</v>
      </c>
      <c r="R45" s="573"/>
      <c r="S45" s="574"/>
      <c r="T45" s="574"/>
      <c r="U45" s="633"/>
      <c r="V45" s="574"/>
      <c r="W45" s="574"/>
      <c r="X45" s="634"/>
      <c r="Y45" s="634"/>
      <c r="Z45" s="635"/>
      <c r="AA45" s="574"/>
      <c r="AB45" s="574"/>
      <c r="AC45" s="574"/>
      <c r="AD45" s="574"/>
      <c r="AE45" s="574"/>
      <c r="AF45" s="574"/>
      <c r="AG45" s="574"/>
    </row>
    <row r="46" spans="1:33" s="625" customFormat="1" ht="180" x14ac:dyDescent="0.5">
      <c r="A46" s="705"/>
      <c r="B46" s="590"/>
      <c r="C46" s="576" t="s">
        <v>378</v>
      </c>
      <c r="D46" s="576" t="s">
        <v>379</v>
      </c>
      <c r="E46" s="578" t="s">
        <v>380</v>
      </c>
      <c r="F46" s="636" t="s">
        <v>35</v>
      </c>
      <c r="G46" s="576">
        <v>1</v>
      </c>
      <c r="H46" s="579" t="s">
        <v>61</v>
      </c>
      <c r="I46" s="576">
        <v>10</v>
      </c>
      <c r="J46" s="636" t="s">
        <v>94</v>
      </c>
      <c r="K46" s="576" t="s">
        <v>31</v>
      </c>
      <c r="L46" s="576" t="s">
        <v>381</v>
      </c>
      <c r="M46" s="601">
        <v>4000000</v>
      </c>
      <c r="N46" s="601">
        <v>4000000</v>
      </c>
      <c r="O46" s="636" t="s">
        <v>38</v>
      </c>
      <c r="P46" s="576" t="s">
        <v>32</v>
      </c>
      <c r="Q46" s="576" t="s">
        <v>382</v>
      </c>
      <c r="R46" s="573"/>
      <c r="S46" s="574"/>
      <c r="T46" s="574"/>
      <c r="U46" s="633"/>
      <c r="V46" s="574"/>
      <c r="W46" s="574"/>
      <c r="X46" s="634"/>
      <c r="Y46" s="634"/>
      <c r="Z46" s="635"/>
      <c r="AA46" s="574"/>
      <c r="AB46" s="574"/>
      <c r="AC46" s="574"/>
      <c r="AD46" s="574"/>
      <c r="AE46" s="574"/>
      <c r="AF46" s="574"/>
      <c r="AG46" s="574"/>
    </row>
    <row r="47" spans="1:33" s="625" customFormat="1" ht="180" x14ac:dyDescent="0.5">
      <c r="A47" s="705"/>
      <c r="B47" s="577"/>
      <c r="C47" s="576" t="s">
        <v>378</v>
      </c>
      <c r="D47" s="576" t="s">
        <v>379</v>
      </c>
      <c r="E47" s="578" t="s">
        <v>380</v>
      </c>
      <c r="F47" s="576" t="s">
        <v>35</v>
      </c>
      <c r="G47" s="576">
        <v>1</v>
      </c>
      <c r="H47" s="579" t="s">
        <v>61</v>
      </c>
      <c r="I47" s="576">
        <v>10</v>
      </c>
      <c r="J47" s="576" t="s">
        <v>94</v>
      </c>
      <c r="K47" s="576" t="s">
        <v>31</v>
      </c>
      <c r="L47" s="576" t="s">
        <v>381</v>
      </c>
      <c r="M47" s="580">
        <v>8000000</v>
      </c>
      <c r="N47" s="601">
        <v>8000000</v>
      </c>
      <c r="O47" s="576" t="s">
        <v>38</v>
      </c>
      <c r="P47" s="576" t="s">
        <v>32</v>
      </c>
      <c r="Q47" s="576" t="s">
        <v>382</v>
      </c>
      <c r="R47" s="573"/>
      <c r="S47" s="574"/>
      <c r="T47" s="574"/>
      <c r="U47" s="633"/>
      <c r="V47" s="574"/>
      <c r="W47" s="574"/>
      <c r="X47" s="634"/>
      <c r="Y47" s="634"/>
      <c r="Z47" s="635"/>
      <c r="AA47" s="574"/>
      <c r="AB47" s="574"/>
      <c r="AC47" s="574"/>
      <c r="AD47" s="574"/>
      <c r="AE47" s="574"/>
      <c r="AF47" s="574"/>
      <c r="AG47" s="574"/>
    </row>
    <row r="48" spans="1:33" s="625" customFormat="1" ht="180" x14ac:dyDescent="0.5">
      <c r="A48" s="705"/>
      <c r="B48" s="577"/>
      <c r="C48" s="576" t="s">
        <v>378</v>
      </c>
      <c r="D48" s="576" t="s">
        <v>379</v>
      </c>
      <c r="E48" s="578" t="s">
        <v>380</v>
      </c>
      <c r="F48" s="576" t="s">
        <v>35</v>
      </c>
      <c r="G48" s="576">
        <v>1</v>
      </c>
      <c r="H48" s="579" t="s">
        <v>61</v>
      </c>
      <c r="I48" s="576">
        <v>10</v>
      </c>
      <c r="J48" s="576" t="s">
        <v>94</v>
      </c>
      <c r="K48" s="576" t="s">
        <v>31</v>
      </c>
      <c r="L48" s="576" t="s">
        <v>381</v>
      </c>
      <c r="M48" s="580">
        <v>2500000</v>
      </c>
      <c r="N48" s="601">
        <v>2500000</v>
      </c>
      <c r="O48" s="576" t="s">
        <v>38</v>
      </c>
      <c r="P48" s="576" t="s">
        <v>32</v>
      </c>
      <c r="Q48" s="576" t="s">
        <v>382</v>
      </c>
      <c r="R48" s="573"/>
      <c r="S48" s="574"/>
      <c r="T48" s="574"/>
      <c r="U48" s="633"/>
      <c r="V48" s="574"/>
      <c r="W48" s="574"/>
      <c r="X48" s="634"/>
      <c r="Y48" s="634"/>
      <c r="Z48" s="635"/>
      <c r="AA48" s="574"/>
      <c r="AB48" s="574"/>
      <c r="AC48" s="574"/>
      <c r="AD48" s="574"/>
      <c r="AE48" s="574"/>
      <c r="AF48" s="574"/>
      <c r="AG48" s="574"/>
    </row>
    <row r="49" spans="1:33" s="625" customFormat="1" ht="180" x14ac:dyDescent="0.5">
      <c r="A49" s="705"/>
      <c r="B49" s="577"/>
      <c r="C49" s="576" t="s">
        <v>378</v>
      </c>
      <c r="D49" s="576" t="s">
        <v>379</v>
      </c>
      <c r="E49" s="578" t="s">
        <v>380</v>
      </c>
      <c r="F49" s="576" t="s">
        <v>35</v>
      </c>
      <c r="G49" s="576">
        <v>1</v>
      </c>
      <c r="H49" s="579" t="s">
        <v>61</v>
      </c>
      <c r="I49" s="576">
        <v>10</v>
      </c>
      <c r="J49" s="576" t="s">
        <v>94</v>
      </c>
      <c r="K49" s="576" t="s">
        <v>31</v>
      </c>
      <c r="L49" s="576" t="s">
        <v>381</v>
      </c>
      <c r="M49" s="580">
        <v>800000</v>
      </c>
      <c r="N49" s="601">
        <v>800000</v>
      </c>
      <c r="O49" s="576" t="s">
        <v>38</v>
      </c>
      <c r="P49" s="576" t="s">
        <v>32</v>
      </c>
      <c r="Q49" s="576" t="s">
        <v>382</v>
      </c>
      <c r="R49" s="573"/>
      <c r="S49" s="574"/>
      <c r="T49" s="574"/>
      <c r="U49" s="633"/>
      <c r="V49" s="574"/>
      <c r="W49" s="574"/>
      <c r="X49" s="634"/>
      <c r="Y49" s="634"/>
      <c r="Z49" s="635"/>
      <c r="AA49" s="574"/>
      <c r="AB49" s="574"/>
      <c r="AC49" s="574"/>
      <c r="AD49" s="574"/>
      <c r="AE49" s="574"/>
      <c r="AF49" s="574"/>
      <c r="AG49" s="574"/>
    </row>
    <row r="50" spans="1:33" s="625" customFormat="1" ht="180" x14ac:dyDescent="0.5">
      <c r="A50" s="704"/>
      <c r="B50" s="577"/>
      <c r="C50" s="576" t="s">
        <v>378</v>
      </c>
      <c r="D50" s="576" t="s">
        <v>379</v>
      </c>
      <c r="E50" s="578" t="s">
        <v>380</v>
      </c>
      <c r="F50" s="576" t="s">
        <v>35</v>
      </c>
      <c r="G50" s="576">
        <v>1</v>
      </c>
      <c r="H50" s="579" t="s">
        <v>61</v>
      </c>
      <c r="I50" s="576">
        <v>10</v>
      </c>
      <c r="J50" s="576" t="s">
        <v>94</v>
      </c>
      <c r="K50" s="576" t="s">
        <v>31</v>
      </c>
      <c r="L50" s="576" t="s">
        <v>381</v>
      </c>
      <c r="M50" s="580">
        <v>700000</v>
      </c>
      <c r="N50" s="601">
        <v>700000</v>
      </c>
      <c r="O50" s="576" t="s">
        <v>38</v>
      </c>
      <c r="P50" s="576" t="s">
        <v>32</v>
      </c>
      <c r="Q50" s="576" t="s">
        <v>382</v>
      </c>
      <c r="R50" s="573"/>
      <c r="S50" s="574"/>
      <c r="T50" s="574"/>
      <c r="U50" s="633"/>
      <c r="V50" s="574"/>
      <c r="W50" s="574"/>
      <c r="X50" s="634"/>
      <c r="Y50" s="634"/>
      <c r="Z50" s="635"/>
      <c r="AA50" s="574"/>
      <c r="AB50" s="574"/>
      <c r="AC50" s="574"/>
      <c r="AD50" s="574"/>
      <c r="AE50" s="574"/>
      <c r="AF50" s="574"/>
      <c r="AG50" s="574"/>
    </row>
    <row r="51" spans="1:33" s="625" customFormat="1" ht="120" x14ac:dyDescent="0.5">
      <c r="A51" s="569">
        <f>SUM(A45+1)</f>
        <v>26</v>
      </c>
      <c r="B51" s="576"/>
      <c r="C51" s="576" t="s">
        <v>378</v>
      </c>
      <c r="D51" s="576">
        <v>85122201</v>
      </c>
      <c r="E51" s="578" t="s">
        <v>383</v>
      </c>
      <c r="F51" s="576" t="s">
        <v>35</v>
      </c>
      <c r="G51" s="576">
        <v>1</v>
      </c>
      <c r="H51" s="579" t="s">
        <v>61</v>
      </c>
      <c r="I51" s="576">
        <v>10</v>
      </c>
      <c r="J51" s="576" t="s">
        <v>41</v>
      </c>
      <c r="K51" s="576" t="s">
        <v>31</v>
      </c>
      <c r="L51" s="576" t="s">
        <v>381</v>
      </c>
      <c r="M51" s="580">
        <v>12000000</v>
      </c>
      <c r="N51" s="601">
        <v>12000000</v>
      </c>
      <c r="O51" s="576" t="s">
        <v>38</v>
      </c>
      <c r="P51" s="576" t="s">
        <v>32</v>
      </c>
      <c r="Q51" s="576" t="s">
        <v>382</v>
      </c>
      <c r="R51" s="573"/>
      <c r="S51" s="574"/>
      <c r="T51" s="574"/>
      <c r="U51" s="633"/>
      <c r="V51" s="574"/>
      <c r="W51" s="574"/>
      <c r="X51" s="634"/>
      <c r="Y51" s="634"/>
      <c r="Z51" s="635"/>
      <c r="AA51" s="574"/>
      <c r="AB51" s="574"/>
      <c r="AC51" s="574"/>
      <c r="AD51" s="574"/>
      <c r="AE51" s="574"/>
      <c r="AF51" s="574"/>
      <c r="AG51" s="574"/>
    </row>
    <row r="52" spans="1:33" s="625" customFormat="1" ht="120" x14ac:dyDescent="0.5">
      <c r="A52" s="569">
        <f>SUM(A51+1)</f>
        <v>27</v>
      </c>
      <c r="B52" s="576"/>
      <c r="C52" s="576" t="s">
        <v>378</v>
      </c>
      <c r="D52" s="576">
        <v>78111803</v>
      </c>
      <c r="E52" s="578" t="s">
        <v>46</v>
      </c>
      <c r="F52" s="576" t="s">
        <v>35</v>
      </c>
      <c r="G52" s="576">
        <v>1</v>
      </c>
      <c r="H52" s="579" t="s">
        <v>57</v>
      </c>
      <c r="I52" s="576">
        <v>7</v>
      </c>
      <c r="J52" s="576" t="s">
        <v>41</v>
      </c>
      <c r="K52" s="576" t="s">
        <v>31</v>
      </c>
      <c r="L52" s="576" t="s">
        <v>337</v>
      </c>
      <c r="M52" s="580">
        <v>20000000</v>
      </c>
      <c r="N52" s="601">
        <v>20000000</v>
      </c>
      <c r="O52" s="576" t="s">
        <v>38</v>
      </c>
      <c r="P52" s="576" t="s">
        <v>32</v>
      </c>
      <c r="Q52" s="576" t="s">
        <v>382</v>
      </c>
      <c r="R52" s="573"/>
      <c r="S52" s="574"/>
      <c r="T52" s="574"/>
      <c r="U52" s="633"/>
      <c r="V52" s="574"/>
      <c r="W52" s="574"/>
      <c r="X52" s="634"/>
      <c r="Y52" s="634"/>
      <c r="Z52" s="635"/>
      <c r="AA52" s="574"/>
      <c r="AB52" s="574"/>
      <c r="AC52" s="574"/>
      <c r="AD52" s="574"/>
      <c r="AE52" s="574"/>
      <c r="AF52" s="574"/>
      <c r="AG52" s="574"/>
    </row>
    <row r="53" spans="1:33" s="625" customFormat="1" ht="120" x14ac:dyDescent="0.5">
      <c r="A53" s="571">
        <f t="shared" ref="A53:A116" si="1">SUM(A52+1)</f>
        <v>28</v>
      </c>
      <c r="B53" s="591"/>
      <c r="C53" s="591" t="s">
        <v>378</v>
      </c>
      <c r="D53" s="591" t="s">
        <v>53</v>
      </c>
      <c r="E53" s="593" t="s">
        <v>47</v>
      </c>
      <c r="F53" s="591" t="s">
        <v>35</v>
      </c>
      <c r="G53" s="591">
        <v>1</v>
      </c>
      <c r="H53" s="587" t="s">
        <v>98</v>
      </c>
      <c r="I53" s="591">
        <v>1</v>
      </c>
      <c r="J53" s="591" t="s">
        <v>41</v>
      </c>
      <c r="K53" s="591" t="s">
        <v>31</v>
      </c>
      <c r="L53" s="591" t="s">
        <v>337</v>
      </c>
      <c r="M53" s="588">
        <v>18000000</v>
      </c>
      <c r="N53" s="589">
        <v>18000000</v>
      </c>
      <c r="O53" s="591" t="s">
        <v>38</v>
      </c>
      <c r="P53" s="576" t="s">
        <v>32</v>
      </c>
      <c r="Q53" s="591" t="s">
        <v>382</v>
      </c>
      <c r="R53" s="573"/>
      <c r="S53" s="574"/>
      <c r="T53" s="574"/>
      <c r="U53" s="633"/>
      <c r="V53" s="574"/>
      <c r="W53" s="574"/>
      <c r="X53" s="634"/>
      <c r="Y53" s="634"/>
      <c r="Z53" s="635"/>
      <c r="AA53" s="574"/>
      <c r="AB53" s="574"/>
      <c r="AC53" s="574"/>
      <c r="AD53" s="574"/>
      <c r="AE53" s="574"/>
      <c r="AF53" s="574"/>
      <c r="AG53" s="574"/>
    </row>
    <row r="54" spans="1:33" s="625" customFormat="1" ht="120" x14ac:dyDescent="0.5">
      <c r="A54" s="572">
        <f t="shared" si="1"/>
        <v>29</v>
      </c>
      <c r="B54" s="594"/>
      <c r="C54" s="594" t="s">
        <v>367</v>
      </c>
      <c r="D54" s="594">
        <v>81112502</v>
      </c>
      <c r="E54" s="596" t="s">
        <v>110</v>
      </c>
      <c r="F54" s="594" t="s">
        <v>35</v>
      </c>
      <c r="G54" s="594">
        <v>1</v>
      </c>
      <c r="H54" s="597" t="s">
        <v>55</v>
      </c>
      <c r="I54" s="594">
        <v>13</v>
      </c>
      <c r="J54" s="594" t="s">
        <v>94</v>
      </c>
      <c r="K54" s="594" t="s">
        <v>31</v>
      </c>
      <c r="L54" s="594" t="s">
        <v>339</v>
      </c>
      <c r="M54" s="598"/>
      <c r="N54" s="598"/>
      <c r="O54" s="594" t="s">
        <v>36</v>
      </c>
      <c r="P54" s="576" t="s">
        <v>178</v>
      </c>
      <c r="Q54" s="594" t="s">
        <v>369</v>
      </c>
      <c r="R54" s="573"/>
      <c r="S54" s="574"/>
      <c r="T54" s="574"/>
      <c r="U54" s="633"/>
      <c r="V54" s="574"/>
      <c r="W54" s="574"/>
      <c r="X54" s="634"/>
      <c r="Y54" s="634"/>
      <c r="Z54" s="635"/>
      <c r="AA54" s="574"/>
      <c r="AB54" s="574"/>
      <c r="AC54" s="574"/>
      <c r="AD54" s="574"/>
      <c r="AE54" s="574"/>
      <c r="AF54" s="574"/>
      <c r="AG54" s="574"/>
    </row>
    <row r="55" spans="1:33" s="625" customFormat="1" ht="120" x14ac:dyDescent="0.5">
      <c r="A55" s="571">
        <f t="shared" si="1"/>
        <v>30</v>
      </c>
      <c r="B55" s="591"/>
      <c r="C55" s="591" t="s">
        <v>367</v>
      </c>
      <c r="D55" s="591">
        <v>43211507</v>
      </c>
      <c r="E55" s="593" t="s">
        <v>242</v>
      </c>
      <c r="F55" s="591" t="s">
        <v>35</v>
      </c>
      <c r="G55" s="591">
        <v>1</v>
      </c>
      <c r="H55" s="587" t="s">
        <v>92</v>
      </c>
      <c r="I55" s="591">
        <v>2</v>
      </c>
      <c r="J55" s="591" t="s">
        <v>94</v>
      </c>
      <c r="K55" s="591" t="s">
        <v>31</v>
      </c>
      <c r="L55" s="591" t="s">
        <v>368</v>
      </c>
      <c r="M55" s="589">
        <v>110000000</v>
      </c>
      <c r="N55" s="589">
        <v>110000000</v>
      </c>
      <c r="O55" s="591" t="s">
        <v>38</v>
      </c>
      <c r="P55" s="576" t="s">
        <v>32</v>
      </c>
      <c r="Q55" s="591" t="s">
        <v>369</v>
      </c>
      <c r="R55" s="573"/>
      <c r="S55" s="574"/>
      <c r="T55" s="574"/>
      <c r="U55" s="633"/>
      <c r="V55" s="574"/>
      <c r="W55" s="574"/>
      <c r="X55" s="634"/>
      <c r="Y55" s="634"/>
      <c r="Z55" s="635"/>
      <c r="AA55" s="574"/>
      <c r="AB55" s="574"/>
      <c r="AC55" s="574"/>
      <c r="AD55" s="574"/>
      <c r="AE55" s="574"/>
      <c r="AF55" s="574"/>
      <c r="AG55" s="574"/>
    </row>
    <row r="56" spans="1:33" s="625" customFormat="1" ht="180" x14ac:dyDescent="0.5">
      <c r="A56" s="572">
        <f t="shared" si="1"/>
        <v>31</v>
      </c>
      <c r="B56" s="594"/>
      <c r="C56" s="594" t="s">
        <v>367</v>
      </c>
      <c r="D56" s="594">
        <v>81112006</v>
      </c>
      <c r="E56" s="596" t="s">
        <v>111</v>
      </c>
      <c r="F56" s="594" t="s">
        <v>35</v>
      </c>
      <c r="G56" s="594">
        <v>1</v>
      </c>
      <c r="H56" s="597" t="s">
        <v>61</v>
      </c>
      <c r="I56" s="594">
        <v>12</v>
      </c>
      <c r="J56" s="594" t="s">
        <v>41</v>
      </c>
      <c r="K56" s="594" t="s">
        <v>31</v>
      </c>
      <c r="L56" s="594" t="s">
        <v>339</v>
      </c>
      <c r="M56" s="599"/>
      <c r="N56" s="598"/>
      <c r="O56" s="594" t="s">
        <v>38</v>
      </c>
      <c r="P56" s="576" t="s">
        <v>32</v>
      </c>
      <c r="Q56" s="594" t="s">
        <v>369</v>
      </c>
      <c r="R56" s="573"/>
      <c r="S56" s="574"/>
      <c r="T56" s="574"/>
      <c r="U56" s="633"/>
      <c r="V56" s="574"/>
      <c r="W56" s="574"/>
      <c r="X56" s="634"/>
      <c r="Y56" s="634"/>
      <c r="Z56" s="635"/>
      <c r="AA56" s="574"/>
      <c r="AB56" s="574"/>
      <c r="AC56" s="574"/>
      <c r="AD56" s="574"/>
      <c r="AE56" s="574"/>
      <c r="AF56" s="574"/>
      <c r="AG56" s="574"/>
    </row>
    <row r="57" spans="1:33" s="625" customFormat="1" ht="120" x14ac:dyDescent="0.5">
      <c r="A57" s="571">
        <f t="shared" si="1"/>
        <v>32</v>
      </c>
      <c r="B57" s="591"/>
      <c r="C57" s="591" t="s">
        <v>384</v>
      </c>
      <c r="D57" s="591">
        <v>32101617</v>
      </c>
      <c r="E57" s="593" t="s">
        <v>96</v>
      </c>
      <c r="F57" s="591" t="s">
        <v>35</v>
      </c>
      <c r="G57" s="591">
        <v>1</v>
      </c>
      <c r="H57" s="587" t="s">
        <v>62</v>
      </c>
      <c r="I57" s="591">
        <v>12</v>
      </c>
      <c r="J57" s="591" t="s">
        <v>41</v>
      </c>
      <c r="K57" s="591" t="s">
        <v>31</v>
      </c>
      <c r="L57" s="591" t="s">
        <v>368</v>
      </c>
      <c r="M57" s="588">
        <v>5000000</v>
      </c>
      <c r="N57" s="589">
        <v>5000000</v>
      </c>
      <c r="O57" s="591" t="s">
        <v>38</v>
      </c>
      <c r="P57" s="576" t="s">
        <v>32</v>
      </c>
      <c r="Q57" s="591" t="s">
        <v>385</v>
      </c>
      <c r="R57" s="573"/>
      <c r="S57" s="574"/>
      <c r="T57" s="574"/>
      <c r="U57" s="633"/>
      <c r="V57" s="574"/>
      <c r="W57" s="574"/>
      <c r="X57" s="634"/>
      <c r="Y57" s="634"/>
      <c r="Z57" s="635"/>
      <c r="AA57" s="574"/>
      <c r="AB57" s="574"/>
      <c r="AC57" s="574"/>
      <c r="AD57" s="574"/>
      <c r="AE57" s="574"/>
      <c r="AF57" s="574"/>
      <c r="AG57" s="574"/>
    </row>
    <row r="58" spans="1:33" s="625" customFormat="1" ht="120" x14ac:dyDescent="0.5">
      <c r="A58" s="569">
        <v>33</v>
      </c>
      <c r="B58" s="576"/>
      <c r="C58" s="576" t="s">
        <v>386</v>
      </c>
      <c r="D58" s="576">
        <v>81100000</v>
      </c>
      <c r="E58" s="578" t="s">
        <v>43</v>
      </c>
      <c r="F58" s="576" t="s">
        <v>35</v>
      </c>
      <c r="G58" s="576">
        <v>1</v>
      </c>
      <c r="H58" s="579" t="s">
        <v>98</v>
      </c>
      <c r="I58" s="576">
        <v>12</v>
      </c>
      <c r="J58" s="576" t="s">
        <v>41</v>
      </c>
      <c r="K58" s="576" t="s">
        <v>31</v>
      </c>
      <c r="L58" s="576" t="s">
        <v>339</v>
      </c>
      <c r="M58" s="580">
        <v>5900000</v>
      </c>
      <c r="N58" s="581">
        <v>5900000</v>
      </c>
      <c r="O58" s="576" t="s">
        <v>38</v>
      </c>
      <c r="P58" s="576" t="s">
        <v>32</v>
      </c>
      <c r="Q58" s="576" t="s">
        <v>387</v>
      </c>
      <c r="R58" s="573"/>
      <c r="S58" s="574"/>
      <c r="T58" s="574"/>
      <c r="U58" s="633"/>
      <c r="V58" s="574"/>
      <c r="W58" s="574"/>
      <c r="X58" s="634"/>
      <c r="Y58" s="634"/>
      <c r="Z58" s="635"/>
      <c r="AA58" s="574"/>
      <c r="AB58" s="574"/>
      <c r="AC58" s="574"/>
      <c r="AD58" s="574"/>
      <c r="AE58" s="574"/>
      <c r="AF58" s="574"/>
      <c r="AG58" s="574"/>
    </row>
    <row r="59" spans="1:33" s="625" customFormat="1" ht="150" x14ac:dyDescent="0.5">
      <c r="A59" s="569">
        <f t="shared" si="1"/>
        <v>34</v>
      </c>
      <c r="B59" s="576"/>
      <c r="C59" s="576" t="s">
        <v>386</v>
      </c>
      <c r="D59" s="576" t="s">
        <v>186</v>
      </c>
      <c r="E59" s="578" t="s">
        <v>187</v>
      </c>
      <c r="F59" s="576" t="s">
        <v>35</v>
      </c>
      <c r="G59" s="576">
        <v>1</v>
      </c>
      <c r="H59" s="579" t="s">
        <v>54</v>
      </c>
      <c r="I59" s="576">
        <v>12</v>
      </c>
      <c r="J59" s="576" t="s">
        <v>41</v>
      </c>
      <c r="K59" s="576" t="s">
        <v>31</v>
      </c>
      <c r="L59" s="576" t="s">
        <v>322</v>
      </c>
      <c r="M59" s="580">
        <v>22500000</v>
      </c>
      <c r="N59" s="581">
        <v>22500000</v>
      </c>
      <c r="O59" s="576" t="s">
        <v>38</v>
      </c>
      <c r="P59" s="576" t="s">
        <v>32</v>
      </c>
      <c r="Q59" s="576" t="s">
        <v>387</v>
      </c>
      <c r="R59" s="573"/>
      <c r="S59" s="574"/>
      <c r="T59" s="574"/>
      <c r="U59" s="633"/>
      <c r="V59" s="574"/>
      <c r="W59" s="574"/>
      <c r="X59" s="634"/>
      <c r="Y59" s="634"/>
      <c r="Z59" s="635"/>
      <c r="AA59" s="574"/>
      <c r="AB59" s="574"/>
      <c r="AC59" s="574"/>
      <c r="AD59" s="574"/>
      <c r="AE59" s="574"/>
      <c r="AF59" s="574"/>
      <c r="AG59" s="574"/>
    </row>
    <row r="60" spans="1:33" s="625" customFormat="1" ht="120" x14ac:dyDescent="0.5">
      <c r="A60" s="569">
        <f t="shared" si="1"/>
        <v>35</v>
      </c>
      <c r="B60" s="576"/>
      <c r="C60" s="576" t="s">
        <v>355</v>
      </c>
      <c r="D60" s="576">
        <v>80141623</v>
      </c>
      <c r="E60" s="637" t="s">
        <v>388</v>
      </c>
      <c r="F60" s="576" t="s">
        <v>35</v>
      </c>
      <c r="G60" s="576">
        <v>1</v>
      </c>
      <c r="H60" s="579" t="s">
        <v>54</v>
      </c>
      <c r="I60" s="576">
        <v>11</v>
      </c>
      <c r="J60" s="576" t="s">
        <v>44</v>
      </c>
      <c r="K60" s="576" t="s">
        <v>31</v>
      </c>
      <c r="L60" s="576" t="s">
        <v>323</v>
      </c>
      <c r="M60" s="580">
        <v>2000000</v>
      </c>
      <c r="N60" s="581">
        <v>2000000</v>
      </c>
      <c r="O60" s="576" t="s">
        <v>38</v>
      </c>
      <c r="P60" s="576" t="s">
        <v>32</v>
      </c>
      <c r="Q60" s="576" t="s">
        <v>357</v>
      </c>
      <c r="R60" s="573"/>
      <c r="S60" s="574"/>
      <c r="T60" s="574"/>
      <c r="U60" s="633"/>
      <c r="V60" s="574"/>
      <c r="W60" s="574"/>
      <c r="X60" s="634"/>
      <c r="Y60" s="634"/>
      <c r="Z60" s="635"/>
      <c r="AA60" s="574"/>
      <c r="AB60" s="574"/>
      <c r="AC60" s="574"/>
      <c r="AD60" s="574"/>
      <c r="AE60" s="574"/>
      <c r="AF60" s="574"/>
      <c r="AG60" s="574"/>
    </row>
    <row r="61" spans="1:33" s="625" customFormat="1" ht="120" x14ac:dyDescent="0.5">
      <c r="A61" s="569">
        <f t="shared" si="1"/>
        <v>36</v>
      </c>
      <c r="B61" s="576"/>
      <c r="C61" s="576" t="s">
        <v>355</v>
      </c>
      <c r="D61" s="576" t="s">
        <v>232</v>
      </c>
      <c r="E61" s="578" t="s">
        <v>97</v>
      </c>
      <c r="F61" s="576" t="s">
        <v>35</v>
      </c>
      <c r="G61" s="576">
        <v>1</v>
      </c>
      <c r="H61" s="579" t="s">
        <v>61</v>
      </c>
      <c r="I61" s="576">
        <v>10</v>
      </c>
      <c r="J61" s="576" t="s">
        <v>41</v>
      </c>
      <c r="K61" s="576" t="s">
        <v>31</v>
      </c>
      <c r="L61" s="576" t="s">
        <v>333</v>
      </c>
      <c r="M61" s="580">
        <v>3500000</v>
      </c>
      <c r="N61" s="581">
        <v>3500000</v>
      </c>
      <c r="O61" s="576" t="s">
        <v>38</v>
      </c>
      <c r="P61" s="576" t="s">
        <v>32</v>
      </c>
      <c r="Q61" s="576" t="s">
        <v>357</v>
      </c>
      <c r="R61" s="573"/>
      <c r="S61" s="574"/>
      <c r="T61" s="574"/>
      <c r="U61" s="633"/>
      <c r="V61" s="574"/>
      <c r="W61" s="574"/>
      <c r="X61" s="634"/>
      <c r="Y61" s="634"/>
      <c r="Z61" s="635"/>
      <c r="AA61" s="574"/>
      <c r="AB61" s="574"/>
      <c r="AC61" s="574"/>
      <c r="AD61" s="574"/>
      <c r="AE61" s="574"/>
      <c r="AF61" s="574"/>
      <c r="AG61" s="574"/>
    </row>
    <row r="62" spans="1:33" s="625" customFormat="1" ht="120" x14ac:dyDescent="0.5">
      <c r="A62" s="569">
        <f t="shared" si="1"/>
        <v>37</v>
      </c>
      <c r="B62" s="576"/>
      <c r="C62" s="576" t="s">
        <v>355</v>
      </c>
      <c r="D62" s="576" t="s">
        <v>236</v>
      </c>
      <c r="E62" s="578" t="s">
        <v>234</v>
      </c>
      <c r="F62" s="576" t="s">
        <v>35</v>
      </c>
      <c r="G62" s="576">
        <v>1</v>
      </c>
      <c r="H62" s="579" t="s">
        <v>61</v>
      </c>
      <c r="I62" s="576">
        <v>2</v>
      </c>
      <c r="J62" s="576" t="s">
        <v>195</v>
      </c>
      <c r="K62" s="576" t="s">
        <v>31</v>
      </c>
      <c r="L62" s="576" t="s">
        <v>389</v>
      </c>
      <c r="M62" s="580">
        <v>6000000</v>
      </c>
      <c r="N62" s="581">
        <v>6000000</v>
      </c>
      <c r="O62" s="576" t="s">
        <v>38</v>
      </c>
      <c r="P62" s="576" t="s">
        <v>32</v>
      </c>
      <c r="Q62" s="576" t="s">
        <v>357</v>
      </c>
      <c r="R62" s="573"/>
      <c r="S62" s="574"/>
      <c r="T62" s="574"/>
      <c r="U62" s="633"/>
      <c r="V62" s="574"/>
      <c r="W62" s="574"/>
      <c r="X62" s="634"/>
      <c r="Y62" s="634"/>
      <c r="Z62" s="635"/>
      <c r="AA62" s="574"/>
      <c r="AB62" s="574"/>
      <c r="AC62" s="574"/>
      <c r="AD62" s="574"/>
      <c r="AE62" s="574"/>
      <c r="AF62" s="574"/>
      <c r="AG62" s="574"/>
    </row>
    <row r="63" spans="1:33" s="625" customFormat="1" ht="120" x14ac:dyDescent="0.5">
      <c r="A63" s="569">
        <f t="shared" si="1"/>
        <v>38</v>
      </c>
      <c r="B63" s="576"/>
      <c r="C63" s="576" t="s">
        <v>355</v>
      </c>
      <c r="D63" s="577" t="s">
        <v>237</v>
      </c>
      <c r="E63" s="578" t="s">
        <v>235</v>
      </c>
      <c r="F63" s="576" t="s">
        <v>35</v>
      </c>
      <c r="G63" s="576">
        <v>1</v>
      </c>
      <c r="H63" s="579" t="s">
        <v>61</v>
      </c>
      <c r="I63" s="576">
        <v>2</v>
      </c>
      <c r="J63" s="576" t="s">
        <v>195</v>
      </c>
      <c r="K63" s="576" t="s">
        <v>31</v>
      </c>
      <c r="L63" s="576" t="s">
        <v>371</v>
      </c>
      <c r="M63" s="580">
        <v>22000000</v>
      </c>
      <c r="N63" s="581">
        <v>22000000</v>
      </c>
      <c r="O63" s="576" t="s">
        <v>38</v>
      </c>
      <c r="P63" s="576" t="s">
        <v>32</v>
      </c>
      <c r="Q63" s="576" t="s">
        <v>357</v>
      </c>
      <c r="R63" s="573"/>
      <c r="S63" s="574"/>
      <c r="T63" s="574"/>
      <c r="U63" s="633"/>
      <c r="V63" s="574"/>
      <c r="W63" s="574"/>
      <c r="X63" s="634"/>
      <c r="Y63" s="634"/>
      <c r="Z63" s="635"/>
      <c r="AA63" s="574"/>
      <c r="AB63" s="574"/>
      <c r="AC63" s="574"/>
      <c r="AD63" s="574"/>
      <c r="AE63" s="574"/>
      <c r="AF63" s="574"/>
      <c r="AG63" s="574"/>
    </row>
    <row r="64" spans="1:33" s="625" customFormat="1" ht="120" x14ac:dyDescent="0.5">
      <c r="A64" s="569">
        <f t="shared" si="1"/>
        <v>39</v>
      </c>
      <c r="B64" s="576"/>
      <c r="C64" s="576" t="s">
        <v>355</v>
      </c>
      <c r="D64" s="576">
        <v>24112700</v>
      </c>
      <c r="E64" s="578" t="s">
        <v>390</v>
      </c>
      <c r="F64" s="576" t="s">
        <v>35</v>
      </c>
      <c r="G64" s="576">
        <v>1</v>
      </c>
      <c r="H64" s="579" t="s">
        <v>61</v>
      </c>
      <c r="I64" s="576">
        <v>2</v>
      </c>
      <c r="J64" s="576" t="s">
        <v>40</v>
      </c>
      <c r="K64" s="576" t="s">
        <v>31</v>
      </c>
      <c r="L64" s="576" t="s">
        <v>389</v>
      </c>
      <c r="M64" s="580">
        <v>3000000</v>
      </c>
      <c r="N64" s="580">
        <v>3000000</v>
      </c>
      <c r="O64" s="576" t="s">
        <v>38</v>
      </c>
      <c r="P64" s="576" t="s">
        <v>32</v>
      </c>
      <c r="Q64" s="576" t="s">
        <v>357</v>
      </c>
      <c r="R64" s="573"/>
      <c r="S64" s="574"/>
      <c r="T64" s="574"/>
      <c r="U64" s="633"/>
      <c r="V64" s="574"/>
      <c r="W64" s="574"/>
      <c r="X64" s="634"/>
      <c r="Y64" s="634"/>
      <c r="Z64" s="635"/>
      <c r="AA64" s="574"/>
      <c r="AB64" s="574"/>
      <c r="AC64" s="574"/>
      <c r="AD64" s="574"/>
      <c r="AE64" s="574"/>
      <c r="AF64" s="574"/>
      <c r="AG64" s="574"/>
    </row>
    <row r="65" spans="1:33" s="625" customFormat="1" ht="180" x14ac:dyDescent="0.5">
      <c r="A65" s="569">
        <v>40</v>
      </c>
      <c r="B65" s="600"/>
      <c r="C65" s="576" t="s">
        <v>378</v>
      </c>
      <c r="D65" s="577" t="s">
        <v>226</v>
      </c>
      <c r="E65" s="578" t="s">
        <v>239</v>
      </c>
      <c r="F65" s="576" t="s">
        <v>35</v>
      </c>
      <c r="G65" s="576">
        <v>1</v>
      </c>
      <c r="H65" s="579" t="s">
        <v>62</v>
      </c>
      <c r="I65" s="576">
        <v>1</v>
      </c>
      <c r="J65" s="576" t="s">
        <v>40</v>
      </c>
      <c r="K65" s="576" t="s">
        <v>31</v>
      </c>
      <c r="L65" s="576" t="s">
        <v>358</v>
      </c>
      <c r="M65" s="601">
        <v>1500000</v>
      </c>
      <c r="N65" s="602">
        <v>1500000</v>
      </c>
      <c r="O65" s="576" t="s">
        <v>38</v>
      </c>
      <c r="P65" s="576" t="s">
        <v>32</v>
      </c>
      <c r="Q65" s="582" t="s">
        <v>382</v>
      </c>
      <c r="R65" s="573"/>
      <c r="S65" s="574"/>
      <c r="T65" s="574"/>
      <c r="U65" s="633"/>
      <c r="V65" s="574"/>
      <c r="W65" s="574"/>
      <c r="X65" s="634"/>
      <c r="Y65" s="634"/>
      <c r="Z65" s="635"/>
      <c r="AA65" s="574"/>
      <c r="AB65" s="574"/>
      <c r="AC65" s="574"/>
      <c r="AD65" s="574"/>
      <c r="AE65" s="574"/>
      <c r="AF65" s="574"/>
      <c r="AG65" s="574"/>
    </row>
    <row r="66" spans="1:33" s="625" customFormat="1" ht="120" x14ac:dyDescent="0.5">
      <c r="A66" s="569">
        <f t="shared" si="1"/>
        <v>41</v>
      </c>
      <c r="B66" s="576"/>
      <c r="C66" s="576" t="s">
        <v>378</v>
      </c>
      <c r="D66" s="577" t="s">
        <v>241</v>
      </c>
      <c r="E66" s="578" t="s">
        <v>240</v>
      </c>
      <c r="F66" s="576" t="s">
        <v>35</v>
      </c>
      <c r="G66" s="576">
        <v>1</v>
      </c>
      <c r="H66" s="579" t="s">
        <v>61</v>
      </c>
      <c r="I66" s="576">
        <v>11.5</v>
      </c>
      <c r="J66" s="576" t="s">
        <v>40</v>
      </c>
      <c r="K66" s="576" t="s">
        <v>31</v>
      </c>
      <c r="L66" s="576" t="s">
        <v>333</v>
      </c>
      <c r="M66" s="601">
        <v>2500000</v>
      </c>
      <c r="N66" s="602">
        <v>2500000</v>
      </c>
      <c r="O66" s="576" t="s">
        <v>38</v>
      </c>
      <c r="P66" s="576" t="s">
        <v>32</v>
      </c>
      <c r="Q66" s="582" t="s">
        <v>382</v>
      </c>
      <c r="R66" s="573"/>
      <c r="S66" s="574"/>
      <c r="T66" s="574"/>
      <c r="U66" s="633"/>
      <c r="V66" s="574"/>
      <c r="W66" s="574"/>
      <c r="X66" s="634"/>
      <c r="Y66" s="634"/>
      <c r="Z66" s="635"/>
      <c r="AA66" s="574"/>
      <c r="AB66" s="574"/>
      <c r="AC66" s="574"/>
      <c r="AD66" s="574"/>
      <c r="AE66" s="574"/>
      <c r="AF66" s="574"/>
      <c r="AG66" s="574"/>
    </row>
    <row r="67" spans="1:33" s="625" customFormat="1" ht="120" x14ac:dyDescent="0.5">
      <c r="A67" s="569">
        <f t="shared" si="1"/>
        <v>42</v>
      </c>
      <c r="B67" s="576"/>
      <c r="C67" s="576" t="s">
        <v>355</v>
      </c>
      <c r="D67" s="577" t="s">
        <v>244</v>
      </c>
      <c r="E67" s="578" t="s">
        <v>391</v>
      </c>
      <c r="F67" s="576" t="s">
        <v>35</v>
      </c>
      <c r="G67" s="576">
        <v>1</v>
      </c>
      <c r="H67" s="579" t="s">
        <v>92</v>
      </c>
      <c r="I67" s="576">
        <v>2</v>
      </c>
      <c r="J67" s="576" t="s">
        <v>243</v>
      </c>
      <c r="K67" s="576" t="s">
        <v>31</v>
      </c>
      <c r="L67" s="576" t="s">
        <v>392</v>
      </c>
      <c r="M67" s="580">
        <v>4000000</v>
      </c>
      <c r="N67" s="580">
        <v>4000000</v>
      </c>
      <c r="O67" s="576" t="s">
        <v>38</v>
      </c>
      <c r="P67" s="576" t="s">
        <v>32</v>
      </c>
      <c r="Q67" s="576" t="s">
        <v>357</v>
      </c>
      <c r="R67" s="573"/>
      <c r="S67" s="574"/>
      <c r="T67" s="574"/>
      <c r="U67" s="633"/>
      <c r="V67" s="574"/>
      <c r="W67" s="574"/>
      <c r="X67" s="634"/>
      <c r="Y67" s="634"/>
      <c r="Z67" s="635"/>
      <c r="AA67" s="574"/>
      <c r="AB67" s="574"/>
      <c r="AC67" s="574"/>
      <c r="AD67" s="574"/>
      <c r="AE67" s="574"/>
      <c r="AF67" s="574"/>
      <c r="AG67" s="574"/>
    </row>
    <row r="68" spans="1:33" s="625" customFormat="1" ht="150" x14ac:dyDescent="0.5">
      <c r="A68" s="569">
        <f t="shared" si="1"/>
        <v>43</v>
      </c>
      <c r="B68" s="576"/>
      <c r="C68" s="576" t="s">
        <v>355</v>
      </c>
      <c r="D68" s="576">
        <v>26111601</v>
      </c>
      <c r="E68" s="578" t="s">
        <v>393</v>
      </c>
      <c r="F68" s="576" t="s">
        <v>35</v>
      </c>
      <c r="G68" s="576">
        <v>1</v>
      </c>
      <c r="H68" s="576" t="s">
        <v>61</v>
      </c>
      <c r="I68" s="576">
        <v>2</v>
      </c>
      <c r="J68" s="576" t="s">
        <v>373</v>
      </c>
      <c r="K68" s="576" t="s">
        <v>31</v>
      </c>
      <c r="L68" s="576" t="s">
        <v>394</v>
      </c>
      <c r="M68" s="580">
        <v>40000000</v>
      </c>
      <c r="N68" s="580">
        <v>40000000</v>
      </c>
      <c r="O68" s="576" t="s">
        <v>38</v>
      </c>
      <c r="P68" s="576" t="s">
        <v>32</v>
      </c>
      <c r="Q68" s="576" t="s">
        <v>357</v>
      </c>
      <c r="R68" s="573"/>
      <c r="S68" s="574"/>
      <c r="T68" s="574"/>
      <c r="U68" s="633"/>
      <c r="V68" s="574"/>
      <c r="W68" s="574"/>
      <c r="X68" s="634"/>
      <c r="Y68" s="634"/>
      <c r="Z68" s="635"/>
      <c r="AA68" s="574"/>
      <c r="AB68" s="574"/>
      <c r="AC68" s="574"/>
      <c r="AD68" s="574"/>
      <c r="AE68" s="574"/>
      <c r="AF68" s="574"/>
      <c r="AG68" s="574"/>
    </row>
    <row r="69" spans="1:33" s="625" customFormat="1" ht="120" x14ac:dyDescent="0.5">
      <c r="A69" s="569">
        <f t="shared" si="1"/>
        <v>44</v>
      </c>
      <c r="B69" s="576"/>
      <c r="C69" s="591" t="s">
        <v>355</v>
      </c>
      <c r="D69" s="576" t="s">
        <v>395</v>
      </c>
      <c r="E69" s="578" t="s">
        <v>396</v>
      </c>
      <c r="F69" s="576" t="s">
        <v>35</v>
      </c>
      <c r="G69" s="576">
        <v>1</v>
      </c>
      <c r="H69" s="576" t="s">
        <v>61</v>
      </c>
      <c r="I69" s="576">
        <v>2</v>
      </c>
      <c r="J69" s="576" t="s">
        <v>40</v>
      </c>
      <c r="K69" s="576" t="s">
        <v>31</v>
      </c>
      <c r="L69" s="576" t="s">
        <v>397</v>
      </c>
      <c r="M69" s="580">
        <v>5000000</v>
      </c>
      <c r="N69" s="580">
        <v>5000000</v>
      </c>
      <c r="O69" s="576" t="s">
        <v>38</v>
      </c>
      <c r="P69" s="576" t="s">
        <v>32</v>
      </c>
      <c r="Q69" s="576" t="s">
        <v>357</v>
      </c>
      <c r="R69" s="573"/>
      <c r="S69" s="574"/>
      <c r="T69" s="574"/>
      <c r="U69" s="633"/>
      <c r="V69" s="574"/>
      <c r="W69" s="574"/>
      <c r="X69" s="634"/>
      <c r="Y69" s="634"/>
      <c r="Z69" s="635"/>
      <c r="AA69" s="574"/>
      <c r="AB69" s="574"/>
      <c r="AC69" s="574"/>
      <c r="AD69" s="574"/>
      <c r="AE69" s="574"/>
      <c r="AF69" s="574"/>
      <c r="AG69" s="574"/>
    </row>
    <row r="70" spans="1:33" s="625" customFormat="1" ht="120" x14ac:dyDescent="0.5">
      <c r="A70" s="569">
        <f t="shared" si="1"/>
        <v>45</v>
      </c>
      <c r="B70" s="576"/>
      <c r="C70" s="576" t="s">
        <v>355</v>
      </c>
      <c r="D70" s="576" t="s">
        <v>398</v>
      </c>
      <c r="E70" s="578" t="s">
        <v>399</v>
      </c>
      <c r="F70" s="576" t="s">
        <v>35</v>
      </c>
      <c r="G70" s="576">
        <v>1</v>
      </c>
      <c r="H70" s="576" t="s">
        <v>61</v>
      </c>
      <c r="I70" s="576">
        <v>2</v>
      </c>
      <c r="J70" s="576" t="s">
        <v>195</v>
      </c>
      <c r="K70" s="576" t="s">
        <v>31</v>
      </c>
      <c r="L70" s="576" t="s">
        <v>305</v>
      </c>
      <c r="M70" s="580">
        <v>5000000</v>
      </c>
      <c r="N70" s="580">
        <v>5000000</v>
      </c>
      <c r="O70" s="576" t="s">
        <v>38</v>
      </c>
      <c r="P70" s="576" t="s">
        <v>32</v>
      </c>
      <c r="Q70" s="576" t="s">
        <v>357</v>
      </c>
      <c r="R70" s="573"/>
      <c r="S70" s="574"/>
      <c r="T70" s="574"/>
      <c r="U70" s="633"/>
      <c r="V70" s="574"/>
      <c r="W70" s="574"/>
      <c r="X70" s="634"/>
      <c r="Y70" s="634"/>
      <c r="Z70" s="635"/>
      <c r="AA70" s="574"/>
      <c r="AB70" s="574"/>
      <c r="AC70" s="574"/>
      <c r="AD70" s="574"/>
      <c r="AE70" s="574"/>
      <c r="AF70" s="574"/>
      <c r="AG70" s="574"/>
    </row>
    <row r="71" spans="1:33" s="625" customFormat="1" ht="120" x14ac:dyDescent="0.5">
      <c r="A71" s="569">
        <f t="shared" si="1"/>
        <v>46</v>
      </c>
      <c r="B71" s="576"/>
      <c r="C71" s="576" t="s">
        <v>355</v>
      </c>
      <c r="D71" s="576" t="s">
        <v>400</v>
      </c>
      <c r="E71" s="578" t="s">
        <v>401</v>
      </c>
      <c r="F71" s="576" t="s">
        <v>35</v>
      </c>
      <c r="G71" s="576">
        <v>1</v>
      </c>
      <c r="H71" s="579" t="s">
        <v>92</v>
      </c>
      <c r="I71" s="576">
        <v>1</v>
      </c>
      <c r="J71" s="576" t="s">
        <v>195</v>
      </c>
      <c r="K71" s="576" t="s">
        <v>31</v>
      </c>
      <c r="L71" s="576" t="s">
        <v>323</v>
      </c>
      <c r="M71" s="580">
        <v>1600000</v>
      </c>
      <c r="N71" s="580">
        <v>1600000</v>
      </c>
      <c r="O71" s="576" t="s">
        <v>38</v>
      </c>
      <c r="P71" s="576" t="s">
        <v>32</v>
      </c>
      <c r="Q71" s="576" t="s">
        <v>357</v>
      </c>
      <c r="R71" s="573"/>
      <c r="S71" s="574"/>
      <c r="T71" s="574"/>
      <c r="U71" s="633"/>
      <c r="V71" s="574"/>
      <c r="W71" s="574"/>
      <c r="X71" s="634"/>
      <c r="Y71" s="634"/>
      <c r="Z71" s="635"/>
      <c r="AA71" s="574"/>
      <c r="AB71" s="574"/>
      <c r="AC71" s="574"/>
      <c r="AD71" s="574"/>
      <c r="AE71" s="574"/>
      <c r="AF71" s="574"/>
      <c r="AG71" s="574"/>
    </row>
    <row r="72" spans="1:33" s="625" customFormat="1" ht="120" x14ac:dyDescent="0.5">
      <c r="A72" s="569">
        <f t="shared" si="1"/>
        <v>47</v>
      </c>
      <c r="B72" s="576"/>
      <c r="C72" s="576" t="s">
        <v>355</v>
      </c>
      <c r="D72" s="576">
        <v>80100000</v>
      </c>
      <c r="E72" s="578" t="s">
        <v>402</v>
      </c>
      <c r="F72" s="576" t="s">
        <v>35</v>
      </c>
      <c r="G72" s="576">
        <v>1</v>
      </c>
      <c r="H72" s="576" t="s">
        <v>54</v>
      </c>
      <c r="I72" s="576">
        <v>2</v>
      </c>
      <c r="J72" s="576" t="s">
        <v>403</v>
      </c>
      <c r="K72" s="576" t="s">
        <v>31</v>
      </c>
      <c r="L72" s="576" t="s">
        <v>323</v>
      </c>
      <c r="M72" s="580">
        <v>15000000</v>
      </c>
      <c r="N72" s="580">
        <v>15000000</v>
      </c>
      <c r="O72" s="576" t="s">
        <v>38</v>
      </c>
      <c r="P72" s="576" t="s">
        <v>32</v>
      </c>
      <c r="Q72" s="576" t="s">
        <v>357</v>
      </c>
      <c r="R72" s="573"/>
      <c r="S72" s="574"/>
      <c r="T72" s="574"/>
      <c r="U72" s="633"/>
      <c r="V72" s="574"/>
      <c r="W72" s="574"/>
      <c r="X72" s="634"/>
      <c r="Y72" s="634"/>
      <c r="Z72" s="635"/>
      <c r="AA72" s="574"/>
      <c r="AB72" s="574"/>
      <c r="AC72" s="574"/>
      <c r="AD72" s="574"/>
      <c r="AE72" s="574"/>
      <c r="AF72" s="574"/>
      <c r="AG72" s="574"/>
    </row>
    <row r="73" spans="1:33" s="625" customFormat="1" ht="120" x14ac:dyDescent="0.5">
      <c r="A73" s="569">
        <f t="shared" si="1"/>
        <v>48</v>
      </c>
      <c r="B73" s="576"/>
      <c r="C73" s="576" t="s">
        <v>367</v>
      </c>
      <c r="D73" s="576" t="s">
        <v>404</v>
      </c>
      <c r="E73" s="578" t="s">
        <v>405</v>
      </c>
      <c r="F73" s="576" t="s">
        <v>35</v>
      </c>
      <c r="G73" s="576">
        <v>1</v>
      </c>
      <c r="H73" s="576" t="s">
        <v>54</v>
      </c>
      <c r="I73" s="576">
        <v>11.5</v>
      </c>
      <c r="J73" s="576" t="s">
        <v>44</v>
      </c>
      <c r="K73" s="576" t="s">
        <v>48</v>
      </c>
      <c r="L73" s="576" t="s">
        <v>406</v>
      </c>
      <c r="M73" s="580">
        <v>90000000</v>
      </c>
      <c r="N73" s="580">
        <v>90000000</v>
      </c>
      <c r="O73" s="576" t="s">
        <v>38</v>
      </c>
      <c r="P73" s="576" t="s">
        <v>32</v>
      </c>
      <c r="Q73" s="576" t="s">
        <v>369</v>
      </c>
      <c r="R73" s="573"/>
      <c r="S73" s="574"/>
      <c r="T73" s="574"/>
      <c r="U73" s="633"/>
      <c r="V73" s="574"/>
      <c r="W73" s="574"/>
      <c r="X73" s="634"/>
      <c r="Y73" s="634"/>
      <c r="Z73" s="635"/>
      <c r="AA73" s="574"/>
      <c r="AB73" s="574"/>
      <c r="AC73" s="574"/>
      <c r="AD73" s="574"/>
      <c r="AE73" s="574"/>
      <c r="AF73" s="574"/>
      <c r="AG73" s="574"/>
    </row>
    <row r="74" spans="1:33" s="625" customFormat="1" ht="120" x14ac:dyDescent="0.5">
      <c r="A74" s="569">
        <f t="shared" si="1"/>
        <v>49</v>
      </c>
      <c r="B74" s="576" t="s">
        <v>407</v>
      </c>
      <c r="C74" s="576" t="s">
        <v>355</v>
      </c>
      <c r="D74" s="577" t="s">
        <v>408</v>
      </c>
      <c r="E74" s="578" t="s">
        <v>409</v>
      </c>
      <c r="F74" s="576" t="s">
        <v>35</v>
      </c>
      <c r="G74" s="576">
        <v>1</v>
      </c>
      <c r="H74" s="576" t="s">
        <v>59</v>
      </c>
      <c r="I74" s="576">
        <v>5</v>
      </c>
      <c r="J74" s="576" t="s">
        <v>410</v>
      </c>
      <c r="K74" s="576" t="s">
        <v>48</v>
      </c>
      <c r="L74" s="576" t="s">
        <v>411</v>
      </c>
      <c r="M74" s="580">
        <v>300000000</v>
      </c>
      <c r="N74" s="580">
        <v>300000000</v>
      </c>
      <c r="O74" s="576" t="s">
        <v>38</v>
      </c>
      <c r="P74" s="576" t="s">
        <v>32</v>
      </c>
      <c r="Q74" s="576" t="s">
        <v>357</v>
      </c>
      <c r="R74" s="573"/>
      <c r="S74" s="574"/>
      <c r="T74" s="574"/>
      <c r="U74" s="633"/>
      <c r="V74" s="574"/>
      <c r="W74" s="574"/>
      <c r="X74" s="634"/>
      <c r="Y74" s="634"/>
      <c r="Z74" s="635"/>
      <c r="AA74" s="574"/>
      <c r="AB74" s="574"/>
      <c r="AC74" s="574"/>
      <c r="AD74" s="574"/>
      <c r="AE74" s="574"/>
      <c r="AF74" s="574"/>
      <c r="AG74" s="574"/>
    </row>
    <row r="75" spans="1:33" s="625" customFormat="1" ht="180" x14ac:dyDescent="0.5">
      <c r="A75" s="569">
        <f t="shared" si="1"/>
        <v>50</v>
      </c>
      <c r="B75" s="576"/>
      <c r="C75" s="576" t="s">
        <v>355</v>
      </c>
      <c r="D75" s="577" t="s">
        <v>182</v>
      </c>
      <c r="E75" s="578" t="s">
        <v>412</v>
      </c>
      <c r="F75" s="576" t="s">
        <v>35</v>
      </c>
      <c r="G75" s="576">
        <v>1</v>
      </c>
      <c r="H75" s="579" t="s">
        <v>57</v>
      </c>
      <c r="I75" s="576">
        <v>4.5</v>
      </c>
      <c r="J75" s="576" t="s">
        <v>403</v>
      </c>
      <c r="K75" s="576" t="s">
        <v>31</v>
      </c>
      <c r="L75" s="576" t="s">
        <v>329</v>
      </c>
      <c r="M75" s="580">
        <v>4000000</v>
      </c>
      <c r="N75" s="581">
        <v>4000000</v>
      </c>
      <c r="O75" s="576" t="s">
        <v>38</v>
      </c>
      <c r="P75" s="576" t="s">
        <v>32</v>
      </c>
      <c r="Q75" s="576" t="s">
        <v>357</v>
      </c>
      <c r="R75" s="573"/>
      <c r="S75" s="574"/>
      <c r="T75" s="574"/>
      <c r="U75" s="633"/>
      <c r="V75" s="574"/>
      <c r="W75" s="574"/>
      <c r="X75" s="634"/>
      <c r="Y75" s="634"/>
      <c r="Z75" s="635"/>
      <c r="AA75" s="574"/>
      <c r="AB75" s="574"/>
      <c r="AC75" s="574"/>
      <c r="AD75" s="574"/>
      <c r="AE75" s="574"/>
      <c r="AF75" s="574"/>
      <c r="AG75" s="574"/>
    </row>
    <row r="76" spans="1:33" s="625" customFormat="1" ht="240" x14ac:dyDescent="0.5">
      <c r="A76" s="569">
        <f t="shared" si="1"/>
        <v>51</v>
      </c>
      <c r="B76" s="576" t="s">
        <v>413</v>
      </c>
      <c r="C76" s="576" t="s">
        <v>414</v>
      </c>
      <c r="D76" s="577">
        <v>80141607</v>
      </c>
      <c r="E76" s="578" t="s">
        <v>415</v>
      </c>
      <c r="F76" s="576" t="s">
        <v>35</v>
      </c>
      <c r="G76" s="576">
        <v>1</v>
      </c>
      <c r="H76" s="576" t="s">
        <v>55</v>
      </c>
      <c r="I76" s="576">
        <v>1</v>
      </c>
      <c r="J76" s="576" t="s">
        <v>416</v>
      </c>
      <c r="K76" s="576" t="s">
        <v>48</v>
      </c>
      <c r="L76" s="576" t="s">
        <v>417</v>
      </c>
      <c r="M76" s="580">
        <v>30000000</v>
      </c>
      <c r="N76" s="580">
        <v>30000000</v>
      </c>
      <c r="O76" s="576" t="s">
        <v>38</v>
      </c>
      <c r="P76" s="576" t="s">
        <v>32</v>
      </c>
      <c r="Q76" s="576" t="s">
        <v>418</v>
      </c>
      <c r="R76" s="573"/>
      <c r="S76" s="574"/>
      <c r="T76" s="574"/>
      <c r="U76" s="633"/>
      <c r="V76" s="574"/>
      <c r="W76" s="574"/>
      <c r="X76" s="634"/>
      <c r="Y76" s="634"/>
      <c r="Z76" s="635"/>
      <c r="AA76" s="574"/>
      <c r="AB76" s="574"/>
      <c r="AC76" s="574"/>
      <c r="AD76" s="574"/>
      <c r="AE76" s="574"/>
      <c r="AF76" s="574"/>
      <c r="AG76" s="574"/>
    </row>
    <row r="77" spans="1:33" s="625" customFormat="1" ht="240" x14ac:dyDescent="0.5">
      <c r="A77" s="569">
        <f t="shared" si="1"/>
        <v>52</v>
      </c>
      <c r="B77" s="576" t="s">
        <v>413</v>
      </c>
      <c r="C77" s="576" t="s">
        <v>414</v>
      </c>
      <c r="D77" s="577">
        <v>80141607</v>
      </c>
      <c r="E77" s="578" t="s">
        <v>419</v>
      </c>
      <c r="F77" s="576" t="s">
        <v>35</v>
      </c>
      <c r="G77" s="576">
        <v>1</v>
      </c>
      <c r="H77" s="576" t="s">
        <v>98</v>
      </c>
      <c r="I77" s="576">
        <v>1</v>
      </c>
      <c r="J77" s="576" t="s">
        <v>416</v>
      </c>
      <c r="K77" s="576" t="s">
        <v>48</v>
      </c>
      <c r="L77" s="576" t="s">
        <v>417</v>
      </c>
      <c r="M77" s="580">
        <v>10000000</v>
      </c>
      <c r="N77" s="580">
        <v>10000000</v>
      </c>
      <c r="O77" s="576" t="s">
        <v>38</v>
      </c>
      <c r="P77" s="576" t="s">
        <v>32</v>
      </c>
      <c r="Q77" s="576" t="s">
        <v>418</v>
      </c>
      <c r="R77" s="573"/>
      <c r="S77" s="574"/>
      <c r="T77" s="574"/>
      <c r="U77" s="633"/>
      <c r="V77" s="574"/>
      <c r="W77" s="574"/>
      <c r="X77" s="634"/>
      <c r="Y77" s="634"/>
      <c r="Z77" s="635"/>
      <c r="AA77" s="574"/>
      <c r="AB77" s="574"/>
      <c r="AC77" s="574"/>
      <c r="AD77" s="574"/>
      <c r="AE77" s="574"/>
      <c r="AF77" s="574"/>
      <c r="AG77" s="574"/>
    </row>
    <row r="78" spans="1:33" s="625" customFormat="1" ht="120" x14ac:dyDescent="0.5">
      <c r="A78" s="569">
        <f t="shared" si="1"/>
        <v>53</v>
      </c>
      <c r="B78" s="576"/>
      <c r="C78" s="576" t="s">
        <v>420</v>
      </c>
      <c r="D78" s="577">
        <v>86101705</v>
      </c>
      <c r="E78" s="578" t="s">
        <v>421</v>
      </c>
      <c r="F78" s="576" t="s">
        <v>35</v>
      </c>
      <c r="G78" s="576">
        <v>1</v>
      </c>
      <c r="H78" s="576" t="s">
        <v>60</v>
      </c>
      <c r="I78" s="576">
        <v>1</v>
      </c>
      <c r="J78" s="576" t="s">
        <v>422</v>
      </c>
      <c r="K78" s="576" t="s">
        <v>31</v>
      </c>
      <c r="L78" s="576" t="s">
        <v>334</v>
      </c>
      <c r="M78" s="580">
        <v>7200000</v>
      </c>
      <c r="N78" s="580">
        <v>7200000</v>
      </c>
      <c r="O78" s="576" t="s">
        <v>38</v>
      </c>
      <c r="P78" s="576" t="s">
        <v>32</v>
      </c>
      <c r="Q78" s="576" t="s">
        <v>423</v>
      </c>
      <c r="R78" s="573"/>
      <c r="S78" s="574"/>
      <c r="T78" s="574"/>
      <c r="U78" s="633"/>
      <c r="V78" s="574"/>
      <c r="W78" s="574"/>
      <c r="X78" s="634"/>
      <c r="Y78" s="634"/>
      <c r="Z78" s="635"/>
      <c r="AA78" s="574"/>
      <c r="AB78" s="574"/>
      <c r="AC78" s="574"/>
      <c r="AD78" s="574"/>
      <c r="AE78" s="574"/>
      <c r="AF78" s="574"/>
      <c r="AG78" s="574"/>
    </row>
    <row r="79" spans="1:33" s="625" customFormat="1" ht="270" x14ac:dyDescent="0.5">
      <c r="A79" s="569">
        <f t="shared" si="1"/>
        <v>54</v>
      </c>
      <c r="B79" s="576"/>
      <c r="C79" s="576" t="s">
        <v>424</v>
      </c>
      <c r="D79" s="577">
        <v>52161520</v>
      </c>
      <c r="E79" s="578" t="s">
        <v>425</v>
      </c>
      <c r="F79" s="576" t="s">
        <v>35</v>
      </c>
      <c r="G79" s="576">
        <v>1</v>
      </c>
      <c r="H79" s="576" t="s">
        <v>60</v>
      </c>
      <c r="I79" s="576">
        <v>2</v>
      </c>
      <c r="J79" s="576" t="s">
        <v>41</v>
      </c>
      <c r="K79" s="576" t="s">
        <v>31</v>
      </c>
      <c r="L79" s="576" t="s">
        <v>426</v>
      </c>
      <c r="M79" s="580">
        <v>4500000</v>
      </c>
      <c r="N79" s="580">
        <v>4500000</v>
      </c>
      <c r="O79" s="576" t="s">
        <v>38</v>
      </c>
      <c r="P79" s="576" t="s">
        <v>32</v>
      </c>
      <c r="Q79" s="576" t="s">
        <v>427</v>
      </c>
      <c r="R79" s="573"/>
      <c r="S79" s="574"/>
      <c r="T79" s="574"/>
      <c r="U79" s="633"/>
      <c r="V79" s="574"/>
      <c r="W79" s="574"/>
      <c r="X79" s="634"/>
      <c r="Y79" s="634"/>
      <c r="Z79" s="635"/>
      <c r="AA79" s="574"/>
      <c r="AB79" s="574"/>
      <c r="AC79" s="574"/>
      <c r="AD79" s="574"/>
      <c r="AE79" s="574"/>
      <c r="AF79" s="574"/>
      <c r="AG79" s="574"/>
    </row>
    <row r="80" spans="1:33" s="625" customFormat="1" ht="120" x14ac:dyDescent="0.5">
      <c r="A80" s="569">
        <f t="shared" si="1"/>
        <v>55</v>
      </c>
      <c r="B80" s="576"/>
      <c r="C80" s="576" t="s">
        <v>424</v>
      </c>
      <c r="D80" s="577">
        <v>26111704</v>
      </c>
      <c r="E80" s="578" t="s">
        <v>428</v>
      </c>
      <c r="F80" s="576" t="s">
        <v>35</v>
      </c>
      <c r="G80" s="576">
        <v>1</v>
      </c>
      <c r="H80" s="576" t="s">
        <v>60</v>
      </c>
      <c r="I80" s="576">
        <v>2</v>
      </c>
      <c r="J80" s="576" t="s">
        <v>41</v>
      </c>
      <c r="K80" s="576" t="s">
        <v>31</v>
      </c>
      <c r="L80" s="576" t="s">
        <v>429</v>
      </c>
      <c r="M80" s="580">
        <v>500000</v>
      </c>
      <c r="N80" s="580">
        <v>500000</v>
      </c>
      <c r="O80" s="576" t="s">
        <v>38</v>
      </c>
      <c r="P80" s="576" t="s">
        <v>32</v>
      </c>
      <c r="Q80" s="576" t="s">
        <v>427</v>
      </c>
      <c r="R80" s="573"/>
      <c r="S80" s="574"/>
      <c r="T80" s="574"/>
      <c r="U80" s="633"/>
      <c r="V80" s="574"/>
      <c r="W80" s="574"/>
      <c r="X80" s="634"/>
      <c r="Y80" s="634"/>
      <c r="Z80" s="635"/>
      <c r="AA80" s="574"/>
      <c r="AB80" s="574"/>
      <c r="AC80" s="574"/>
      <c r="AD80" s="574"/>
      <c r="AE80" s="574"/>
      <c r="AF80" s="574"/>
      <c r="AG80" s="574"/>
    </row>
    <row r="81" spans="1:33" s="625" customFormat="1" ht="270" x14ac:dyDescent="0.5">
      <c r="A81" s="569">
        <f t="shared" si="1"/>
        <v>56</v>
      </c>
      <c r="B81" s="576"/>
      <c r="C81" s="576" t="s">
        <v>424</v>
      </c>
      <c r="D81" s="577">
        <v>52161535</v>
      </c>
      <c r="E81" s="578" t="s">
        <v>430</v>
      </c>
      <c r="F81" s="576" t="s">
        <v>35</v>
      </c>
      <c r="G81" s="576">
        <v>1</v>
      </c>
      <c r="H81" s="576" t="s">
        <v>431</v>
      </c>
      <c r="I81" s="576">
        <v>2</v>
      </c>
      <c r="J81" s="576" t="s">
        <v>41</v>
      </c>
      <c r="K81" s="576" t="s">
        <v>31</v>
      </c>
      <c r="L81" s="576" t="s">
        <v>426</v>
      </c>
      <c r="M81" s="580">
        <v>400000</v>
      </c>
      <c r="N81" s="580">
        <v>400000</v>
      </c>
      <c r="O81" s="576" t="s">
        <v>200</v>
      </c>
      <c r="P81" s="576" t="s">
        <v>32</v>
      </c>
      <c r="Q81" s="576" t="s">
        <v>427</v>
      </c>
      <c r="R81" s="573"/>
      <c r="S81" s="574"/>
      <c r="T81" s="574"/>
      <c r="U81" s="633"/>
      <c r="V81" s="574"/>
      <c r="W81" s="574"/>
      <c r="X81" s="634"/>
      <c r="Y81" s="634"/>
      <c r="Z81" s="635"/>
      <c r="AA81" s="574"/>
      <c r="AB81" s="574"/>
      <c r="AC81" s="574"/>
      <c r="AD81" s="574"/>
      <c r="AE81" s="574"/>
      <c r="AF81" s="574"/>
      <c r="AG81" s="574"/>
    </row>
    <row r="82" spans="1:33" s="625" customFormat="1" ht="120" x14ac:dyDescent="0.5">
      <c r="A82" s="569">
        <f t="shared" si="1"/>
        <v>57</v>
      </c>
      <c r="B82" s="576"/>
      <c r="C82" s="576" t="s">
        <v>424</v>
      </c>
      <c r="D82" s="577">
        <v>43202222</v>
      </c>
      <c r="E82" s="578" t="s">
        <v>432</v>
      </c>
      <c r="F82" s="576" t="s">
        <v>35</v>
      </c>
      <c r="G82" s="576">
        <v>1</v>
      </c>
      <c r="H82" s="576" t="s">
        <v>433</v>
      </c>
      <c r="I82" s="576">
        <v>2</v>
      </c>
      <c r="J82" s="576" t="s">
        <v>41</v>
      </c>
      <c r="K82" s="576" t="s">
        <v>31</v>
      </c>
      <c r="L82" s="576" t="s">
        <v>368</v>
      </c>
      <c r="M82" s="580">
        <v>300000</v>
      </c>
      <c r="N82" s="580">
        <v>300000</v>
      </c>
      <c r="O82" s="576" t="s">
        <v>38</v>
      </c>
      <c r="P82" s="576" t="s">
        <v>32</v>
      </c>
      <c r="Q82" s="576" t="s">
        <v>427</v>
      </c>
      <c r="R82" s="573"/>
      <c r="S82" s="574"/>
      <c r="T82" s="574"/>
      <c r="U82" s="633"/>
      <c r="V82" s="574"/>
      <c r="W82" s="574"/>
      <c r="X82" s="634"/>
      <c r="Y82" s="634"/>
      <c r="Z82" s="635"/>
      <c r="AA82" s="574"/>
      <c r="AB82" s="574"/>
      <c r="AC82" s="574"/>
      <c r="AD82" s="574"/>
      <c r="AE82" s="574"/>
      <c r="AF82" s="574"/>
      <c r="AG82" s="574"/>
    </row>
    <row r="83" spans="1:33" s="625" customFormat="1" ht="270" x14ac:dyDescent="0.5">
      <c r="A83" s="569">
        <f t="shared" si="1"/>
        <v>58</v>
      </c>
      <c r="B83" s="576"/>
      <c r="C83" s="576" t="s">
        <v>424</v>
      </c>
      <c r="D83" s="577">
        <v>45121601</v>
      </c>
      <c r="E83" s="578" t="s">
        <v>434</v>
      </c>
      <c r="F83" s="576" t="s">
        <v>35</v>
      </c>
      <c r="G83" s="576">
        <v>1</v>
      </c>
      <c r="H83" s="576" t="s">
        <v>433</v>
      </c>
      <c r="I83" s="576">
        <v>2</v>
      </c>
      <c r="J83" s="576" t="s">
        <v>41</v>
      </c>
      <c r="K83" s="576" t="s">
        <v>31</v>
      </c>
      <c r="L83" s="576" t="s">
        <v>426</v>
      </c>
      <c r="M83" s="580">
        <v>900000</v>
      </c>
      <c r="N83" s="580">
        <v>900000</v>
      </c>
      <c r="O83" s="576" t="s">
        <v>38</v>
      </c>
      <c r="P83" s="576" t="s">
        <v>32</v>
      </c>
      <c r="Q83" s="576" t="s">
        <v>427</v>
      </c>
      <c r="R83" s="573"/>
      <c r="S83" s="574"/>
      <c r="T83" s="574"/>
      <c r="U83" s="633"/>
      <c r="V83" s="574"/>
      <c r="W83" s="574"/>
      <c r="X83" s="634"/>
      <c r="Y83" s="634"/>
      <c r="Z83" s="635"/>
      <c r="AA83" s="574"/>
      <c r="AB83" s="574"/>
      <c r="AC83" s="574"/>
      <c r="AD83" s="574"/>
      <c r="AE83" s="574"/>
      <c r="AF83" s="574"/>
      <c r="AG83" s="574"/>
    </row>
    <row r="84" spans="1:33" s="625" customFormat="1" ht="150" x14ac:dyDescent="0.5">
      <c r="A84" s="569">
        <f t="shared" si="1"/>
        <v>59</v>
      </c>
      <c r="B84" s="576"/>
      <c r="C84" s="576" t="s">
        <v>424</v>
      </c>
      <c r="D84" s="577">
        <v>86131504</v>
      </c>
      <c r="E84" s="578" t="s">
        <v>435</v>
      </c>
      <c r="F84" s="576" t="s">
        <v>35</v>
      </c>
      <c r="G84" s="576">
        <v>1</v>
      </c>
      <c r="H84" s="576" t="s">
        <v>213</v>
      </c>
      <c r="I84" s="576">
        <v>11</v>
      </c>
      <c r="J84" s="576" t="s">
        <v>373</v>
      </c>
      <c r="K84" s="576" t="s">
        <v>31</v>
      </c>
      <c r="L84" s="576" t="s">
        <v>436</v>
      </c>
      <c r="M84" s="580">
        <v>36000000</v>
      </c>
      <c r="N84" s="580">
        <v>36000000</v>
      </c>
      <c r="O84" s="576" t="s">
        <v>38</v>
      </c>
      <c r="P84" s="576" t="s">
        <v>32</v>
      </c>
      <c r="Q84" s="576" t="s">
        <v>427</v>
      </c>
      <c r="R84" s="573"/>
      <c r="S84" s="574"/>
      <c r="T84" s="574"/>
      <c r="U84" s="633"/>
      <c r="V84" s="574"/>
      <c r="W84" s="574"/>
      <c r="X84" s="634"/>
      <c r="Y84" s="634"/>
      <c r="Z84" s="635"/>
      <c r="AA84" s="574"/>
      <c r="AB84" s="574"/>
      <c r="AC84" s="574"/>
      <c r="AD84" s="574"/>
      <c r="AE84" s="574"/>
      <c r="AF84" s="574"/>
      <c r="AG84" s="574"/>
    </row>
    <row r="85" spans="1:33" s="625" customFormat="1" ht="180" x14ac:dyDescent="0.5">
      <c r="A85" s="569">
        <f t="shared" si="1"/>
        <v>60</v>
      </c>
      <c r="B85" s="576"/>
      <c r="C85" s="576" t="s">
        <v>424</v>
      </c>
      <c r="D85" s="577">
        <v>72103302</v>
      </c>
      <c r="E85" s="578" t="s">
        <v>437</v>
      </c>
      <c r="F85" s="576" t="s">
        <v>35</v>
      </c>
      <c r="G85" s="576">
        <v>1</v>
      </c>
      <c r="H85" s="576" t="s">
        <v>431</v>
      </c>
      <c r="I85" s="576">
        <v>10</v>
      </c>
      <c r="J85" s="576" t="s">
        <v>41</v>
      </c>
      <c r="K85" s="576" t="s">
        <v>31</v>
      </c>
      <c r="L85" s="576" t="s">
        <v>329</v>
      </c>
      <c r="M85" s="580">
        <v>1500000</v>
      </c>
      <c r="N85" s="580">
        <v>1500000</v>
      </c>
      <c r="O85" s="576" t="s">
        <v>38</v>
      </c>
      <c r="P85" s="576" t="s">
        <v>32</v>
      </c>
      <c r="Q85" s="576" t="s">
        <v>427</v>
      </c>
      <c r="R85" s="573"/>
      <c r="S85" s="574"/>
      <c r="T85" s="574"/>
      <c r="U85" s="633"/>
      <c r="V85" s="574"/>
      <c r="W85" s="574"/>
      <c r="X85" s="634"/>
      <c r="Y85" s="634"/>
      <c r="Z85" s="635"/>
      <c r="AA85" s="574"/>
      <c r="AB85" s="574"/>
      <c r="AC85" s="574"/>
      <c r="AD85" s="574"/>
      <c r="AE85" s="574"/>
      <c r="AF85" s="574"/>
      <c r="AG85" s="574"/>
    </row>
    <row r="86" spans="1:33" s="625" customFormat="1" ht="210" x14ac:dyDescent="0.5">
      <c r="A86" s="569">
        <f t="shared" si="1"/>
        <v>61</v>
      </c>
      <c r="B86" s="576"/>
      <c r="C86" s="576" t="s">
        <v>438</v>
      </c>
      <c r="D86" s="577" t="s">
        <v>52</v>
      </c>
      <c r="E86" s="578" t="s">
        <v>199</v>
      </c>
      <c r="F86" s="576" t="s">
        <v>35</v>
      </c>
      <c r="G86" s="576">
        <v>1</v>
      </c>
      <c r="H86" s="576" t="s">
        <v>54</v>
      </c>
      <c r="I86" s="576">
        <v>11</v>
      </c>
      <c r="J86" s="576" t="s">
        <v>94</v>
      </c>
      <c r="K86" s="576" t="s">
        <v>48</v>
      </c>
      <c r="L86" s="576" t="s">
        <v>417</v>
      </c>
      <c r="M86" s="580">
        <v>100000000</v>
      </c>
      <c r="N86" s="580">
        <v>100000000</v>
      </c>
      <c r="O86" s="576" t="s">
        <v>200</v>
      </c>
      <c r="P86" s="576" t="s">
        <v>32</v>
      </c>
      <c r="Q86" s="576" t="s">
        <v>439</v>
      </c>
      <c r="R86" s="573"/>
      <c r="S86" s="574"/>
      <c r="T86" s="574"/>
      <c r="U86" s="633"/>
      <c r="V86" s="574"/>
      <c r="W86" s="574"/>
      <c r="X86" s="634"/>
      <c r="Y86" s="634"/>
      <c r="Z86" s="635"/>
      <c r="AA86" s="574"/>
      <c r="AB86" s="574"/>
      <c r="AC86" s="574"/>
      <c r="AD86" s="574"/>
      <c r="AE86" s="574"/>
      <c r="AF86" s="574"/>
      <c r="AG86" s="574"/>
    </row>
    <row r="87" spans="1:33" s="625" customFormat="1" ht="150" x14ac:dyDescent="0.5">
      <c r="A87" s="569">
        <f t="shared" si="1"/>
        <v>62</v>
      </c>
      <c r="B87" s="576"/>
      <c r="C87" s="576" t="s">
        <v>438</v>
      </c>
      <c r="D87" s="577">
        <v>43211507</v>
      </c>
      <c r="E87" s="578" t="s">
        <v>440</v>
      </c>
      <c r="F87" s="576" t="s">
        <v>35</v>
      </c>
      <c r="G87" s="576">
        <v>1</v>
      </c>
      <c r="H87" s="576" t="s">
        <v>61</v>
      </c>
      <c r="I87" s="576">
        <v>2</v>
      </c>
      <c r="J87" s="576" t="s">
        <v>441</v>
      </c>
      <c r="K87" s="576" t="s">
        <v>31</v>
      </c>
      <c r="L87" s="576" t="s">
        <v>368</v>
      </c>
      <c r="M87" s="580">
        <f>+G87*3500000</f>
        <v>3500000</v>
      </c>
      <c r="N87" s="580">
        <f>+M87</f>
        <v>3500000</v>
      </c>
      <c r="O87" s="576" t="s">
        <v>38</v>
      </c>
      <c r="P87" s="576" t="s">
        <v>32</v>
      </c>
      <c r="Q87" s="576" t="s">
        <v>439</v>
      </c>
      <c r="R87" s="573"/>
      <c r="S87" s="574"/>
      <c r="T87" s="574"/>
      <c r="U87" s="633"/>
      <c r="V87" s="574"/>
      <c r="W87" s="574"/>
      <c r="X87" s="634"/>
      <c r="Y87" s="634"/>
      <c r="Z87" s="635"/>
      <c r="AA87" s="574"/>
      <c r="AB87" s="574"/>
      <c r="AC87" s="574"/>
      <c r="AD87" s="574"/>
      <c r="AE87" s="574"/>
      <c r="AF87" s="574"/>
      <c r="AG87" s="574"/>
    </row>
    <row r="88" spans="1:33" s="625" customFormat="1" ht="150" x14ac:dyDescent="0.5">
      <c r="A88" s="569">
        <f t="shared" si="1"/>
        <v>63</v>
      </c>
      <c r="B88" s="576"/>
      <c r="C88" s="576" t="s">
        <v>438</v>
      </c>
      <c r="D88" s="577">
        <v>43211507</v>
      </c>
      <c r="E88" s="578" t="s">
        <v>442</v>
      </c>
      <c r="F88" s="576" t="s">
        <v>35</v>
      </c>
      <c r="G88" s="576">
        <v>1</v>
      </c>
      <c r="H88" s="576" t="s">
        <v>54</v>
      </c>
      <c r="I88" s="576">
        <v>12</v>
      </c>
      <c r="J88" s="576" t="s">
        <v>41</v>
      </c>
      <c r="K88" s="576" t="s">
        <v>31</v>
      </c>
      <c r="L88" s="576" t="s">
        <v>301</v>
      </c>
      <c r="M88" s="580">
        <v>2500000</v>
      </c>
      <c r="N88" s="580">
        <v>2500000</v>
      </c>
      <c r="O88" s="576" t="s">
        <v>38</v>
      </c>
      <c r="P88" s="576" t="s">
        <v>32</v>
      </c>
      <c r="Q88" s="576" t="s">
        <v>439</v>
      </c>
      <c r="R88" s="573"/>
      <c r="S88" s="574"/>
      <c r="T88" s="574"/>
      <c r="U88" s="633"/>
      <c r="V88" s="574"/>
      <c r="W88" s="574"/>
      <c r="X88" s="634"/>
      <c r="Y88" s="634"/>
      <c r="Z88" s="635"/>
      <c r="AA88" s="574"/>
      <c r="AB88" s="574"/>
      <c r="AC88" s="574"/>
      <c r="AD88" s="574"/>
      <c r="AE88" s="574"/>
      <c r="AF88" s="574"/>
      <c r="AG88" s="574"/>
    </row>
    <row r="89" spans="1:33" s="625" customFormat="1" ht="120" x14ac:dyDescent="0.5">
      <c r="A89" s="572">
        <f t="shared" si="1"/>
        <v>64</v>
      </c>
      <c r="B89" s="594" t="s">
        <v>443</v>
      </c>
      <c r="C89" s="594" t="s">
        <v>384</v>
      </c>
      <c r="D89" s="595">
        <v>32101617</v>
      </c>
      <c r="E89" s="596" t="s">
        <v>96</v>
      </c>
      <c r="F89" s="594" t="s">
        <v>35</v>
      </c>
      <c r="G89" s="594">
        <v>1</v>
      </c>
      <c r="H89" s="594" t="s">
        <v>92</v>
      </c>
      <c r="I89" s="594">
        <v>12</v>
      </c>
      <c r="J89" s="594" t="s">
        <v>41</v>
      </c>
      <c r="K89" s="594" t="s">
        <v>31</v>
      </c>
      <c r="L89" s="594" t="s">
        <v>368</v>
      </c>
      <c r="M89" s="599"/>
      <c r="N89" s="599"/>
      <c r="O89" s="594" t="s">
        <v>38</v>
      </c>
      <c r="P89" s="594" t="s">
        <v>32</v>
      </c>
      <c r="Q89" s="594" t="s">
        <v>385</v>
      </c>
      <c r="R89" s="573"/>
      <c r="S89" s="574"/>
      <c r="T89" s="574"/>
      <c r="U89" s="633"/>
      <c r="V89" s="574"/>
      <c r="W89" s="574"/>
      <c r="X89" s="634"/>
      <c r="Y89" s="634"/>
      <c r="Z89" s="635"/>
      <c r="AA89" s="574"/>
      <c r="AB89" s="574"/>
      <c r="AC89" s="574"/>
      <c r="AD89" s="574"/>
      <c r="AE89" s="574"/>
      <c r="AF89" s="574"/>
      <c r="AG89" s="574"/>
    </row>
    <row r="90" spans="1:33" s="625" customFormat="1" ht="120" x14ac:dyDescent="0.5">
      <c r="A90" s="569">
        <f t="shared" si="1"/>
        <v>65</v>
      </c>
      <c r="B90" s="576" t="s">
        <v>444</v>
      </c>
      <c r="C90" s="576" t="s">
        <v>367</v>
      </c>
      <c r="D90" s="577">
        <v>81110000</v>
      </c>
      <c r="E90" s="578" t="s">
        <v>214</v>
      </c>
      <c r="F90" s="576" t="s">
        <v>35</v>
      </c>
      <c r="G90" s="576">
        <v>1</v>
      </c>
      <c r="H90" s="576" t="s">
        <v>445</v>
      </c>
      <c r="I90" s="576">
        <v>12</v>
      </c>
      <c r="J90" s="576" t="s">
        <v>446</v>
      </c>
      <c r="K90" s="576" t="s">
        <v>48</v>
      </c>
      <c r="L90" s="576" t="s">
        <v>406</v>
      </c>
      <c r="M90" s="580">
        <v>300000000</v>
      </c>
      <c r="N90" s="580">
        <v>200000000</v>
      </c>
      <c r="O90" s="576" t="s">
        <v>36</v>
      </c>
      <c r="P90" s="576" t="s">
        <v>178</v>
      </c>
      <c r="Q90" s="576" t="s">
        <v>369</v>
      </c>
      <c r="R90" s="573"/>
      <c r="S90" s="574"/>
      <c r="T90" s="574"/>
      <c r="U90" s="633"/>
      <c r="V90" s="574"/>
      <c r="W90" s="574"/>
      <c r="X90" s="634"/>
      <c r="Y90" s="634"/>
      <c r="Z90" s="635"/>
      <c r="AA90" s="574"/>
      <c r="AB90" s="574"/>
      <c r="AC90" s="574"/>
      <c r="AD90" s="574"/>
      <c r="AE90" s="574"/>
      <c r="AF90" s="574"/>
      <c r="AG90" s="574"/>
    </row>
    <row r="91" spans="1:33" s="625" customFormat="1" ht="120" x14ac:dyDescent="0.5">
      <c r="A91" s="569">
        <f t="shared" si="1"/>
        <v>66</v>
      </c>
      <c r="B91" s="576" t="s">
        <v>447</v>
      </c>
      <c r="C91" s="576" t="s">
        <v>367</v>
      </c>
      <c r="D91" s="577" t="s">
        <v>220</v>
      </c>
      <c r="E91" s="578" t="s">
        <v>185</v>
      </c>
      <c r="F91" s="576" t="s">
        <v>35</v>
      </c>
      <c r="G91" s="576">
        <v>1</v>
      </c>
      <c r="H91" s="576" t="s">
        <v>61</v>
      </c>
      <c r="I91" s="576">
        <v>12</v>
      </c>
      <c r="J91" s="576" t="s">
        <v>448</v>
      </c>
      <c r="K91" s="576" t="s">
        <v>48</v>
      </c>
      <c r="L91" s="576" t="s">
        <v>406</v>
      </c>
      <c r="M91" s="580">
        <v>128000000</v>
      </c>
      <c r="N91" s="580">
        <v>128000000</v>
      </c>
      <c r="O91" s="576" t="s">
        <v>38</v>
      </c>
      <c r="P91" s="576" t="s">
        <v>32</v>
      </c>
      <c r="Q91" s="576" t="s">
        <v>369</v>
      </c>
      <c r="R91" s="573"/>
      <c r="S91" s="574"/>
      <c r="T91" s="574"/>
      <c r="U91" s="633"/>
      <c r="V91" s="574"/>
      <c r="W91" s="574"/>
      <c r="X91" s="634"/>
      <c r="Y91" s="634"/>
      <c r="Z91" s="635"/>
      <c r="AA91" s="574"/>
      <c r="AB91" s="574"/>
      <c r="AC91" s="574"/>
      <c r="AD91" s="574"/>
      <c r="AE91" s="574"/>
      <c r="AF91" s="574"/>
      <c r="AG91" s="574"/>
    </row>
    <row r="92" spans="1:33" s="625" customFormat="1" ht="120" x14ac:dyDescent="0.5">
      <c r="A92" s="569">
        <f t="shared" si="1"/>
        <v>67</v>
      </c>
      <c r="B92" s="576" t="s">
        <v>449</v>
      </c>
      <c r="C92" s="576" t="s">
        <v>367</v>
      </c>
      <c r="D92" s="577" t="s">
        <v>231</v>
      </c>
      <c r="E92" s="578" t="s">
        <v>450</v>
      </c>
      <c r="F92" s="576" t="s">
        <v>35</v>
      </c>
      <c r="G92" s="576">
        <v>1</v>
      </c>
      <c r="H92" s="576" t="s">
        <v>92</v>
      </c>
      <c r="I92" s="576">
        <v>12</v>
      </c>
      <c r="J92" s="576" t="s">
        <v>448</v>
      </c>
      <c r="K92" s="576" t="s">
        <v>48</v>
      </c>
      <c r="L92" s="576" t="s">
        <v>406</v>
      </c>
      <c r="M92" s="580">
        <v>70000000</v>
      </c>
      <c r="N92" s="580">
        <v>70000000</v>
      </c>
      <c r="O92" s="576" t="s">
        <v>38</v>
      </c>
      <c r="P92" s="576" t="s">
        <v>32</v>
      </c>
      <c r="Q92" s="576" t="s">
        <v>369</v>
      </c>
      <c r="R92" s="573"/>
      <c r="S92" s="574"/>
      <c r="T92" s="574"/>
      <c r="U92" s="633"/>
      <c r="V92" s="574"/>
      <c r="W92" s="574"/>
      <c r="X92" s="634"/>
      <c r="Y92" s="634"/>
      <c r="Z92" s="635"/>
      <c r="AA92" s="574"/>
      <c r="AB92" s="574"/>
      <c r="AC92" s="574"/>
      <c r="AD92" s="574"/>
      <c r="AE92" s="574"/>
      <c r="AF92" s="574"/>
      <c r="AG92" s="574"/>
    </row>
    <row r="93" spans="1:33" s="625" customFormat="1" ht="120" x14ac:dyDescent="0.5">
      <c r="A93" s="569">
        <f t="shared" si="1"/>
        <v>68</v>
      </c>
      <c r="B93" s="576" t="s">
        <v>451</v>
      </c>
      <c r="C93" s="576" t="s">
        <v>367</v>
      </c>
      <c r="D93" s="577" t="s">
        <v>220</v>
      </c>
      <c r="E93" s="578" t="s">
        <v>452</v>
      </c>
      <c r="F93" s="576" t="s">
        <v>35</v>
      </c>
      <c r="G93" s="576">
        <v>1</v>
      </c>
      <c r="H93" s="576" t="s">
        <v>56</v>
      </c>
      <c r="I93" s="576">
        <v>12</v>
      </c>
      <c r="J93" s="576" t="s">
        <v>448</v>
      </c>
      <c r="K93" s="576" t="s">
        <v>48</v>
      </c>
      <c r="L93" s="576" t="s">
        <v>406</v>
      </c>
      <c r="M93" s="580">
        <v>200000000</v>
      </c>
      <c r="N93" s="580">
        <v>200000000</v>
      </c>
      <c r="O93" s="576" t="s">
        <v>38</v>
      </c>
      <c r="P93" s="576" t="s">
        <v>32</v>
      </c>
      <c r="Q93" s="576" t="s">
        <v>369</v>
      </c>
      <c r="R93" s="573"/>
      <c r="S93" s="574"/>
      <c r="T93" s="574"/>
      <c r="U93" s="633"/>
      <c r="V93" s="574"/>
      <c r="W93" s="574"/>
      <c r="X93" s="634"/>
      <c r="Y93" s="634"/>
      <c r="Z93" s="635"/>
      <c r="AA93" s="574"/>
      <c r="AB93" s="574"/>
      <c r="AC93" s="574"/>
      <c r="AD93" s="574"/>
      <c r="AE93" s="574"/>
      <c r="AF93" s="574"/>
      <c r="AG93" s="574"/>
    </row>
    <row r="94" spans="1:33" s="625" customFormat="1" ht="120" x14ac:dyDescent="0.5">
      <c r="A94" s="569">
        <f t="shared" si="1"/>
        <v>69</v>
      </c>
      <c r="B94" s="576" t="s">
        <v>453</v>
      </c>
      <c r="C94" s="576" t="s">
        <v>367</v>
      </c>
      <c r="D94" s="577" t="s">
        <v>454</v>
      </c>
      <c r="E94" s="578" t="s">
        <v>455</v>
      </c>
      <c r="F94" s="576" t="s">
        <v>35</v>
      </c>
      <c r="G94" s="576">
        <v>1</v>
      </c>
      <c r="H94" s="576" t="s">
        <v>56</v>
      </c>
      <c r="I94" s="576">
        <v>12</v>
      </c>
      <c r="J94" s="576" t="s">
        <v>456</v>
      </c>
      <c r="K94" s="576" t="s">
        <v>48</v>
      </c>
      <c r="L94" s="576" t="s">
        <v>406</v>
      </c>
      <c r="M94" s="580">
        <v>400000000</v>
      </c>
      <c r="N94" s="580">
        <v>400000000</v>
      </c>
      <c r="O94" s="576" t="s">
        <v>38</v>
      </c>
      <c r="P94" s="576" t="s">
        <v>32</v>
      </c>
      <c r="Q94" s="576" t="s">
        <v>369</v>
      </c>
      <c r="R94" s="573"/>
      <c r="S94" s="574"/>
      <c r="T94" s="574"/>
      <c r="U94" s="633"/>
      <c r="V94" s="574"/>
      <c r="W94" s="574"/>
      <c r="X94" s="634"/>
      <c r="Y94" s="634"/>
      <c r="Z94" s="635"/>
      <c r="AA94" s="574"/>
      <c r="AB94" s="574"/>
      <c r="AC94" s="574"/>
      <c r="AD94" s="574"/>
      <c r="AE94" s="574"/>
      <c r="AF94" s="574"/>
      <c r="AG94" s="574"/>
    </row>
    <row r="95" spans="1:33" s="625" customFormat="1" ht="120" x14ac:dyDescent="0.5">
      <c r="A95" s="569">
        <f t="shared" si="1"/>
        <v>70</v>
      </c>
      <c r="B95" s="576" t="s">
        <v>457</v>
      </c>
      <c r="C95" s="576" t="s">
        <v>367</v>
      </c>
      <c r="D95" s="577" t="s">
        <v>454</v>
      </c>
      <c r="E95" s="578" t="s">
        <v>458</v>
      </c>
      <c r="F95" s="576" t="s">
        <v>35</v>
      </c>
      <c r="G95" s="576">
        <v>1</v>
      </c>
      <c r="H95" s="576" t="s">
        <v>56</v>
      </c>
      <c r="I95" s="576">
        <v>12</v>
      </c>
      <c r="J95" s="576" t="s">
        <v>459</v>
      </c>
      <c r="K95" s="576" t="s">
        <v>48</v>
      </c>
      <c r="L95" s="576" t="s">
        <v>406</v>
      </c>
      <c r="M95" s="580">
        <f>400000000*1.19</f>
        <v>476000000</v>
      </c>
      <c r="N95" s="580">
        <v>476000000</v>
      </c>
      <c r="O95" s="576" t="s">
        <v>38</v>
      </c>
      <c r="P95" s="576" t="s">
        <v>32</v>
      </c>
      <c r="Q95" s="576" t="s">
        <v>369</v>
      </c>
      <c r="R95" s="573"/>
      <c r="S95" s="574"/>
      <c r="T95" s="574"/>
      <c r="U95" s="633"/>
      <c r="V95" s="574"/>
      <c r="W95" s="574"/>
      <c r="X95" s="634"/>
      <c r="Y95" s="634"/>
      <c r="Z95" s="635"/>
      <c r="AA95" s="574"/>
      <c r="AB95" s="574"/>
      <c r="AC95" s="574"/>
      <c r="AD95" s="574"/>
      <c r="AE95" s="574"/>
      <c r="AF95" s="574"/>
      <c r="AG95" s="574"/>
    </row>
    <row r="96" spans="1:33" s="625" customFormat="1" ht="120" x14ac:dyDescent="0.5">
      <c r="A96" s="569">
        <f t="shared" si="1"/>
        <v>71</v>
      </c>
      <c r="B96" s="576" t="s">
        <v>460</v>
      </c>
      <c r="C96" s="576" t="s">
        <v>367</v>
      </c>
      <c r="D96" s="577">
        <v>80101706</v>
      </c>
      <c r="E96" s="578" t="s">
        <v>63</v>
      </c>
      <c r="F96" s="576" t="s">
        <v>35</v>
      </c>
      <c r="G96" s="576">
        <v>1</v>
      </c>
      <c r="H96" s="576" t="s">
        <v>58</v>
      </c>
      <c r="I96" s="576">
        <v>12</v>
      </c>
      <c r="J96" s="576" t="s">
        <v>461</v>
      </c>
      <c r="K96" s="576" t="s">
        <v>48</v>
      </c>
      <c r="L96" s="576" t="s">
        <v>406</v>
      </c>
      <c r="M96" s="580">
        <v>50000000</v>
      </c>
      <c r="N96" s="580">
        <v>50000000</v>
      </c>
      <c r="O96" s="576" t="s">
        <v>38</v>
      </c>
      <c r="P96" s="576" t="s">
        <v>32</v>
      </c>
      <c r="Q96" s="576" t="s">
        <v>369</v>
      </c>
      <c r="R96" s="573"/>
      <c r="S96" s="574"/>
      <c r="T96" s="574"/>
      <c r="U96" s="633"/>
      <c r="V96" s="574"/>
      <c r="W96" s="574"/>
      <c r="X96" s="634"/>
      <c r="Y96" s="634"/>
      <c r="Z96" s="635"/>
      <c r="AA96" s="574"/>
      <c r="AB96" s="574"/>
      <c r="AC96" s="574"/>
      <c r="AD96" s="574"/>
      <c r="AE96" s="574"/>
      <c r="AF96" s="574"/>
      <c r="AG96" s="574"/>
    </row>
    <row r="97" spans="1:33" s="625" customFormat="1" ht="120" x14ac:dyDescent="0.5">
      <c r="A97" s="569">
        <f t="shared" si="1"/>
        <v>72</v>
      </c>
      <c r="B97" s="576" t="s">
        <v>462</v>
      </c>
      <c r="C97" s="576" t="s">
        <v>367</v>
      </c>
      <c r="D97" s="577">
        <v>43232703</v>
      </c>
      <c r="E97" s="578" t="s">
        <v>210</v>
      </c>
      <c r="F97" s="576" t="s">
        <v>211</v>
      </c>
      <c r="G97" s="576">
        <v>1</v>
      </c>
      <c r="H97" s="576" t="s">
        <v>57</v>
      </c>
      <c r="I97" s="576">
        <v>12</v>
      </c>
      <c r="J97" s="576" t="s">
        <v>463</v>
      </c>
      <c r="K97" s="576" t="s">
        <v>48</v>
      </c>
      <c r="L97" s="576" t="s">
        <v>406</v>
      </c>
      <c r="M97" s="580">
        <v>20000000</v>
      </c>
      <c r="N97" s="580">
        <v>20000000</v>
      </c>
      <c r="O97" s="576" t="s">
        <v>38</v>
      </c>
      <c r="P97" s="576" t="s">
        <v>32</v>
      </c>
      <c r="Q97" s="576" t="s">
        <v>369</v>
      </c>
      <c r="R97" s="573"/>
      <c r="S97" s="574"/>
      <c r="T97" s="574"/>
      <c r="U97" s="633"/>
      <c r="V97" s="574"/>
      <c r="W97" s="574"/>
      <c r="X97" s="634"/>
      <c r="Y97" s="634"/>
      <c r="Z97" s="635"/>
      <c r="AA97" s="574"/>
      <c r="AB97" s="574"/>
      <c r="AC97" s="574"/>
      <c r="AD97" s="574"/>
      <c r="AE97" s="574"/>
      <c r="AF97" s="574"/>
      <c r="AG97" s="574"/>
    </row>
    <row r="98" spans="1:33" s="625" customFormat="1" ht="120" x14ac:dyDescent="0.5">
      <c r="A98" s="569">
        <f t="shared" si="1"/>
        <v>73</v>
      </c>
      <c r="B98" s="576" t="s">
        <v>464</v>
      </c>
      <c r="C98" s="576" t="s">
        <v>367</v>
      </c>
      <c r="D98" s="577">
        <v>43232703</v>
      </c>
      <c r="E98" s="578" t="s">
        <v>465</v>
      </c>
      <c r="F98" s="576" t="s">
        <v>35</v>
      </c>
      <c r="G98" s="576">
        <v>1</v>
      </c>
      <c r="H98" s="576" t="s">
        <v>431</v>
      </c>
      <c r="I98" s="576">
        <v>6</v>
      </c>
      <c r="J98" s="576" t="s">
        <v>448</v>
      </c>
      <c r="K98" s="576" t="s">
        <v>48</v>
      </c>
      <c r="L98" s="576" t="s">
        <v>406</v>
      </c>
      <c r="M98" s="580">
        <v>30000000</v>
      </c>
      <c r="N98" s="580">
        <v>30000000</v>
      </c>
      <c r="O98" s="576" t="s">
        <v>38</v>
      </c>
      <c r="P98" s="576" t="s">
        <v>32</v>
      </c>
      <c r="Q98" s="576" t="s">
        <v>369</v>
      </c>
      <c r="R98" s="573"/>
      <c r="S98" s="574"/>
      <c r="T98" s="574"/>
      <c r="U98" s="633"/>
      <c r="V98" s="574"/>
      <c r="W98" s="574"/>
      <c r="X98" s="634"/>
      <c r="Y98" s="634"/>
      <c r="Z98" s="635"/>
      <c r="AA98" s="574"/>
      <c r="AB98" s="574"/>
      <c r="AC98" s="574"/>
      <c r="AD98" s="574"/>
      <c r="AE98" s="574"/>
      <c r="AF98" s="574"/>
      <c r="AG98" s="574"/>
    </row>
    <row r="99" spans="1:33" s="625" customFormat="1" ht="180" x14ac:dyDescent="0.5">
      <c r="A99" s="569">
        <f t="shared" si="1"/>
        <v>74</v>
      </c>
      <c r="B99" s="576" t="s">
        <v>466</v>
      </c>
      <c r="C99" s="576" t="s">
        <v>367</v>
      </c>
      <c r="D99" s="577" t="s">
        <v>229</v>
      </c>
      <c r="E99" s="578" t="s">
        <v>467</v>
      </c>
      <c r="F99" s="576" t="s">
        <v>35</v>
      </c>
      <c r="G99" s="576">
        <v>1</v>
      </c>
      <c r="H99" s="576" t="s">
        <v>62</v>
      </c>
      <c r="I99" s="576">
        <v>12</v>
      </c>
      <c r="J99" s="576" t="s">
        <v>448</v>
      </c>
      <c r="K99" s="576" t="s">
        <v>48</v>
      </c>
      <c r="L99" s="576" t="s">
        <v>406</v>
      </c>
      <c r="M99" s="580">
        <v>50000000</v>
      </c>
      <c r="N99" s="580">
        <v>50000000</v>
      </c>
      <c r="O99" s="576" t="s">
        <v>38</v>
      </c>
      <c r="P99" s="576" t="s">
        <v>32</v>
      </c>
      <c r="Q99" s="576" t="s">
        <v>369</v>
      </c>
      <c r="R99" s="573"/>
      <c r="S99" s="574"/>
      <c r="T99" s="574"/>
      <c r="U99" s="633"/>
      <c r="V99" s="574"/>
      <c r="W99" s="574"/>
      <c r="X99" s="634"/>
      <c r="Y99" s="634"/>
      <c r="Z99" s="635"/>
      <c r="AA99" s="574"/>
      <c r="AB99" s="574"/>
      <c r="AC99" s="574"/>
      <c r="AD99" s="574"/>
      <c r="AE99" s="574"/>
      <c r="AF99" s="574"/>
      <c r="AG99" s="574"/>
    </row>
    <row r="100" spans="1:33" s="625" customFormat="1" ht="120" x14ac:dyDescent="0.5">
      <c r="A100" s="569">
        <f t="shared" si="1"/>
        <v>75</v>
      </c>
      <c r="B100" s="576" t="s">
        <v>468</v>
      </c>
      <c r="C100" s="576" t="s">
        <v>367</v>
      </c>
      <c r="D100" s="577">
        <v>81112501</v>
      </c>
      <c r="E100" s="578" t="s">
        <v>469</v>
      </c>
      <c r="F100" s="576" t="s">
        <v>35</v>
      </c>
      <c r="G100" s="576">
        <v>1</v>
      </c>
      <c r="H100" s="576" t="s">
        <v>57</v>
      </c>
      <c r="I100" s="576">
        <v>12</v>
      </c>
      <c r="J100" s="576" t="s">
        <v>459</v>
      </c>
      <c r="K100" s="576" t="s">
        <v>48</v>
      </c>
      <c r="L100" s="576" t="s">
        <v>406</v>
      </c>
      <c r="M100" s="580">
        <v>180000000</v>
      </c>
      <c r="N100" s="580">
        <v>180000000</v>
      </c>
      <c r="O100" s="576" t="s">
        <v>38</v>
      </c>
      <c r="P100" s="576" t="s">
        <v>32</v>
      </c>
      <c r="Q100" s="576" t="s">
        <v>369</v>
      </c>
      <c r="R100" s="573"/>
      <c r="S100" s="574"/>
      <c r="T100" s="574"/>
      <c r="U100" s="633"/>
      <c r="V100" s="574"/>
      <c r="W100" s="574"/>
      <c r="X100" s="634"/>
      <c r="Y100" s="634"/>
      <c r="Z100" s="635"/>
      <c r="AA100" s="574"/>
      <c r="AB100" s="574"/>
      <c r="AC100" s="574"/>
      <c r="AD100" s="574"/>
      <c r="AE100" s="574"/>
      <c r="AF100" s="574"/>
      <c r="AG100" s="574"/>
    </row>
    <row r="101" spans="1:33" s="625" customFormat="1" ht="120" x14ac:dyDescent="0.5">
      <c r="A101" s="569">
        <f t="shared" si="1"/>
        <v>76</v>
      </c>
      <c r="B101" s="576" t="s">
        <v>470</v>
      </c>
      <c r="C101" s="576" t="s">
        <v>367</v>
      </c>
      <c r="D101" s="577">
        <v>81112501</v>
      </c>
      <c r="E101" s="578" t="s">
        <v>471</v>
      </c>
      <c r="F101" s="576" t="s">
        <v>35</v>
      </c>
      <c r="G101" s="576">
        <v>1</v>
      </c>
      <c r="H101" s="576" t="s">
        <v>57</v>
      </c>
      <c r="I101" s="576">
        <v>12</v>
      </c>
      <c r="J101" s="576" t="s">
        <v>459</v>
      </c>
      <c r="K101" s="576" t="s">
        <v>48</v>
      </c>
      <c r="L101" s="576" t="s">
        <v>406</v>
      </c>
      <c r="M101" s="580">
        <v>100000000</v>
      </c>
      <c r="N101" s="580">
        <v>100000000</v>
      </c>
      <c r="O101" s="576" t="s">
        <v>38</v>
      </c>
      <c r="P101" s="576" t="s">
        <v>32</v>
      </c>
      <c r="Q101" s="576" t="s">
        <v>369</v>
      </c>
      <c r="R101" s="573"/>
      <c r="S101" s="574"/>
      <c r="T101" s="574"/>
      <c r="U101" s="633"/>
      <c r="V101" s="574"/>
      <c r="W101" s="574"/>
      <c r="X101" s="634"/>
      <c r="Y101" s="634"/>
      <c r="Z101" s="635"/>
      <c r="AA101" s="574"/>
      <c r="AB101" s="574"/>
      <c r="AC101" s="574"/>
      <c r="AD101" s="574"/>
      <c r="AE101" s="574"/>
      <c r="AF101" s="574"/>
      <c r="AG101" s="574"/>
    </row>
    <row r="102" spans="1:33" s="625" customFormat="1" ht="120" x14ac:dyDescent="0.5">
      <c r="A102" s="569">
        <f t="shared" si="1"/>
        <v>77</v>
      </c>
      <c r="B102" s="576" t="s">
        <v>472</v>
      </c>
      <c r="C102" s="576" t="s">
        <v>367</v>
      </c>
      <c r="D102" s="577">
        <v>81111805</v>
      </c>
      <c r="E102" s="578" t="s">
        <v>473</v>
      </c>
      <c r="F102" s="576" t="s">
        <v>35</v>
      </c>
      <c r="G102" s="576">
        <v>1</v>
      </c>
      <c r="H102" s="576" t="s">
        <v>57</v>
      </c>
      <c r="I102" s="576">
        <v>12</v>
      </c>
      <c r="J102" s="576" t="s">
        <v>459</v>
      </c>
      <c r="K102" s="576" t="s">
        <v>48</v>
      </c>
      <c r="L102" s="576" t="s">
        <v>406</v>
      </c>
      <c r="M102" s="580">
        <v>20000000</v>
      </c>
      <c r="N102" s="580">
        <v>20000000</v>
      </c>
      <c r="O102" s="576" t="s">
        <v>38</v>
      </c>
      <c r="P102" s="576" t="s">
        <v>32</v>
      </c>
      <c r="Q102" s="576" t="s">
        <v>369</v>
      </c>
      <c r="R102" s="573"/>
      <c r="S102" s="574"/>
      <c r="T102" s="574"/>
      <c r="U102" s="633"/>
      <c r="V102" s="574"/>
      <c r="W102" s="574"/>
      <c r="X102" s="634"/>
      <c r="Y102" s="634"/>
      <c r="Z102" s="635"/>
      <c r="AA102" s="574"/>
      <c r="AB102" s="574"/>
      <c r="AC102" s="574"/>
      <c r="AD102" s="574"/>
      <c r="AE102" s="574"/>
      <c r="AF102" s="574"/>
      <c r="AG102" s="574"/>
    </row>
    <row r="103" spans="1:33" s="625" customFormat="1" ht="120" x14ac:dyDescent="0.5">
      <c r="A103" s="569">
        <f t="shared" si="1"/>
        <v>78</v>
      </c>
      <c r="B103" s="576" t="s">
        <v>474</v>
      </c>
      <c r="C103" s="576" t="s">
        <v>367</v>
      </c>
      <c r="D103" s="577">
        <v>81112501</v>
      </c>
      <c r="E103" s="578" t="s">
        <v>190</v>
      </c>
      <c r="F103" s="576" t="s">
        <v>35</v>
      </c>
      <c r="G103" s="576">
        <v>1</v>
      </c>
      <c r="H103" s="576" t="s">
        <v>54</v>
      </c>
      <c r="I103" s="576">
        <v>12</v>
      </c>
      <c r="J103" s="576" t="s">
        <v>459</v>
      </c>
      <c r="K103" s="576" t="s">
        <v>48</v>
      </c>
      <c r="L103" s="576" t="s">
        <v>475</v>
      </c>
      <c r="M103" s="580">
        <v>257000000</v>
      </c>
      <c r="N103" s="580">
        <v>257000000</v>
      </c>
      <c r="O103" s="576" t="s">
        <v>38</v>
      </c>
      <c r="P103" s="576" t="s">
        <v>32</v>
      </c>
      <c r="Q103" s="576" t="s">
        <v>369</v>
      </c>
      <c r="R103" s="573"/>
      <c r="S103" s="574"/>
      <c r="T103" s="574"/>
      <c r="U103" s="633"/>
      <c r="V103" s="574"/>
      <c r="W103" s="574"/>
      <c r="X103" s="634"/>
      <c r="Y103" s="634"/>
      <c r="Z103" s="635"/>
      <c r="AA103" s="574"/>
      <c r="AB103" s="574"/>
      <c r="AC103" s="574"/>
      <c r="AD103" s="574"/>
      <c r="AE103" s="574"/>
      <c r="AF103" s="574"/>
      <c r="AG103" s="574"/>
    </row>
    <row r="104" spans="1:33" s="625" customFormat="1" ht="120" x14ac:dyDescent="0.5">
      <c r="A104" s="572">
        <f t="shared" si="1"/>
        <v>79</v>
      </c>
      <c r="B104" s="594" t="s">
        <v>476</v>
      </c>
      <c r="C104" s="594" t="s">
        <v>367</v>
      </c>
      <c r="D104" s="595" t="s">
        <v>477</v>
      </c>
      <c r="E104" s="596" t="s">
        <v>119</v>
      </c>
      <c r="F104" s="594" t="s">
        <v>35</v>
      </c>
      <c r="G104" s="594">
        <v>1</v>
      </c>
      <c r="H104" s="594" t="s">
        <v>54</v>
      </c>
      <c r="I104" s="594">
        <v>12</v>
      </c>
      <c r="J104" s="594" t="s">
        <v>461</v>
      </c>
      <c r="K104" s="594" t="s">
        <v>48</v>
      </c>
      <c r="L104" s="594" t="s">
        <v>475</v>
      </c>
      <c r="M104" s="599"/>
      <c r="N104" s="599"/>
      <c r="O104" s="594" t="s">
        <v>38</v>
      </c>
      <c r="P104" s="594" t="s">
        <v>32</v>
      </c>
      <c r="Q104" s="594" t="s">
        <v>369</v>
      </c>
      <c r="R104" s="573"/>
      <c r="S104" s="574"/>
      <c r="T104" s="574"/>
      <c r="U104" s="633"/>
      <c r="V104" s="574"/>
      <c r="W104" s="574"/>
      <c r="X104" s="634"/>
      <c r="Y104" s="634"/>
      <c r="Z104" s="635"/>
      <c r="AA104" s="574"/>
      <c r="AB104" s="574"/>
      <c r="AC104" s="574"/>
      <c r="AD104" s="574"/>
      <c r="AE104" s="574"/>
      <c r="AF104" s="574"/>
      <c r="AG104" s="574"/>
    </row>
    <row r="105" spans="1:33" s="625" customFormat="1" ht="150" x14ac:dyDescent="0.5">
      <c r="A105" s="569">
        <f t="shared" si="1"/>
        <v>80</v>
      </c>
      <c r="B105" s="576" t="s">
        <v>478</v>
      </c>
      <c r="C105" s="576" t="s">
        <v>367</v>
      </c>
      <c r="D105" s="577" t="s">
        <v>219</v>
      </c>
      <c r="E105" s="578" t="s">
        <v>479</v>
      </c>
      <c r="F105" s="576" t="s">
        <v>35</v>
      </c>
      <c r="G105" s="576">
        <v>1</v>
      </c>
      <c r="H105" s="576" t="s">
        <v>92</v>
      </c>
      <c r="I105" s="576">
        <v>12</v>
      </c>
      <c r="J105" s="576" t="s">
        <v>448</v>
      </c>
      <c r="K105" s="576" t="s">
        <v>48</v>
      </c>
      <c r="L105" s="576" t="s">
        <v>406</v>
      </c>
      <c r="M105" s="580">
        <v>110000000</v>
      </c>
      <c r="N105" s="580">
        <v>110000000</v>
      </c>
      <c r="O105" s="576" t="s">
        <v>38</v>
      </c>
      <c r="P105" s="576" t="s">
        <v>32</v>
      </c>
      <c r="Q105" s="576" t="s">
        <v>369</v>
      </c>
      <c r="R105" s="573"/>
      <c r="S105" s="574"/>
      <c r="T105" s="574"/>
      <c r="U105" s="633"/>
      <c r="V105" s="574"/>
      <c r="W105" s="574"/>
      <c r="X105" s="634"/>
      <c r="Y105" s="634"/>
      <c r="Z105" s="635"/>
      <c r="AA105" s="574"/>
      <c r="AB105" s="574"/>
      <c r="AC105" s="574"/>
      <c r="AD105" s="574"/>
      <c r="AE105" s="574"/>
      <c r="AF105" s="574"/>
      <c r="AG105" s="574"/>
    </row>
    <row r="106" spans="1:33" s="625" customFormat="1" ht="150" x14ac:dyDescent="0.5">
      <c r="A106" s="569">
        <f t="shared" si="1"/>
        <v>81</v>
      </c>
      <c r="B106" s="576" t="s">
        <v>480</v>
      </c>
      <c r="C106" s="576" t="s">
        <v>367</v>
      </c>
      <c r="D106" s="577" t="s">
        <v>481</v>
      </c>
      <c r="E106" s="578" t="s">
        <v>51</v>
      </c>
      <c r="F106" s="576" t="s">
        <v>35</v>
      </c>
      <c r="G106" s="576">
        <v>1</v>
      </c>
      <c r="H106" s="576" t="s">
        <v>61</v>
      </c>
      <c r="I106" s="576">
        <v>12</v>
      </c>
      <c r="J106" s="576" t="s">
        <v>448</v>
      </c>
      <c r="K106" s="576" t="s">
        <v>48</v>
      </c>
      <c r="L106" s="576" t="s">
        <v>406</v>
      </c>
      <c r="M106" s="580">
        <v>200000000</v>
      </c>
      <c r="N106" s="580">
        <v>200000000</v>
      </c>
      <c r="O106" s="576" t="s">
        <v>38</v>
      </c>
      <c r="P106" s="576" t="s">
        <v>32</v>
      </c>
      <c r="Q106" s="576" t="s">
        <v>369</v>
      </c>
      <c r="R106" s="573"/>
      <c r="S106" s="574"/>
      <c r="T106" s="574"/>
      <c r="U106" s="633"/>
      <c r="V106" s="574"/>
      <c r="W106" s="574"/>
      <c r="X106" s="634"/>
      <c r="Y106" s="634"/>
      <c r="Z106" s="635"/>
      <c r="AA106" s="574"/>
      <c r="AB106" s="574"/>
      <c r="AC106" s="574"/>
      <c r="AD106" s="574"/>
      <c r="AE106" s="574"/>
      <c r="AF106" s="574"/>
      <c r="AG106" s="574"/>
    </row>
    <row r="107" spans="1:33" s="625" customFormat="1" ht="120" x14ac:dyDescent="0.5">
      <c r="A107" s="569">
        <f t="shared" si="1"/>
        <v>82</v>
      </c>
      <c r="B107" s="576" t="s">
        <v>482</v>
      </c>
      <c r="C107" s="576" t="s">
        <v>367</v>
      </c>
      <c r="D107" s="577">
        <v>81112501</v>
      </c>
      <c r="E107" s="578" t="s">
        <v>197</v>
      </c>
      <c r="F107" s="576" t="s">
        <v>35</v>
      </c>
      <c r="G107" s="576">
        <v>1</v>
      </c>
      <c r="H107" s="576" t="s">
        <v>92</v>
      </c>
      <c r="I107" s="576">
        <v>12</v>
      </c>
      <c r="J107" s="576" t="s">
        <v>463</v>
      </c>
      <c r="K107" s="576" t="s">
        <v>48</v>
      </c>
      <c r="L107" s="576" t="s">
        <v>406</v>
      </c>
      <c r="M107" s="580">
        <v>15000000</v>
      </c>
      <c r="N107" s="580">
        <v>15000000</v>
      </c>
      <c r="O107" s="576" t="s">
        <v>38</v>
      </c>
      <c r="P107" s="576" t="s">
        <v>32</v>
      </c>
      <c r="Q107" s="576" t="s">
        <v>369</v>
      </c>
      <c r="R107" s="573"/>
      <c r="S107" s="574"/>
      <c r="T107" s="574"/>
      <c r="U107" s="633"/>
      <c r="V107" s="574"/>
      <c r="W107" s="574"/>
      <c r="X107" s="634"/>
      <c r="Y107" s="634"/>
      <c r="Z107" s="635"/>
      <c r="AA107" s="574"/>
      <c r="AB107" s="574"/>
      <c r="AC107" s="574"/>
      <c r="AD107" s="574"/>
      <c r="AE107" s="574"/>
      <c r="AF107" s="574"/>
      <c r="AG107" s="574"/>
    </row>
    <row r="108" spans="1:33" s="625" customFormat="1" ht="120" x14ac:dyDescent="0.5">
      <c r="A108" s="569">
        <f t="shared" si="1"/>
        <v>83</v>
      </c>
      <c r="B108" s="576" t="s">
        <v>483</v>
      </c>
      <c r="C108" s="576" t="s">
        <v>367</v>
      </c>
      <c r="D108" s="577" t="s">
        <v>228</v>
      </c>
      <c r="E108" s="578" t="s">
        <v>116</v>
      </c>
      <c r="F108" s="576" t="s">
        <v>35</v>
      </c>
      <c r="G108" s="576">
        <v>1</v>
      </c>
      <c r="H108" s="576" t="s">
        <v>60</v>
      </c>
      <c r="I108" s="576">
        <v>12</v>
      </c>
      <c r="J108" s="576" t="s">
        <v>448</v>
      </c>
      <c r="K108" s="576" t="s">
        <v>48</v>
      </c>
      <c r="L108" s="576" t="s">
        <v>406</v>
      </c>
      <c r="M108" s="580">
        <v>50000000</v>
      </c>
      <c r="N108" s="580">
        <v>50000000</v>
      </c>
      <c r="O108" s="576" t="s">
        <v>38</v>
      </c>
      <c r="P108" s="576" t="s">
        <v>32</v>
      </c>
      <c r="Q108" s="576" t="s">
        <v>369</v>
      </c>
      <c r="R108" s="573"/>
      <c r="S108" s="574"/>
      <c r="T108" s="574"/>
      <c r="U108" s="633"/>
      <c r="V108" s="574"/>
      <c r="W108" s="574"/>
      <c r="X108" s="634"/>
      <c r="Y108" s="634"/>
      <c r="Z108" s="635"/>
      <c r="AA108" s="574"/>
      <c r="AB108" s="574"/>
      <c r="AC108" s="574"/>
      <c r="AD108" s="574"/>
      <c r="AE108" s="574"/>
      <c r="AF108" s="574"/>
      <c r="AG108" s="574"/>
    </row>
    <row r="109" spans="1:33" s="625" customFormat="1" ht="150" x14ac:dyDescent="0.5">
      <c r="A109" s="569">
        <f t="shared" si="1"/>
        <v>84</v>
      </c>
      <c r="B109" s="576" t="s">
        <v>484</v>
      </c>
      <c r="C109" s="576" t="s">
        <v>367</v>
      </c>
      <c r="D109" s="577" t="s">
        <v>230</v>
      </c>
      <c r="E109" s="578" t="s">
        <v>118</v>
      </c>
      <c r="F109" s="576" t="s">
        <v>35</v>
      </c>
      <c r="G109" s="576">
        <v>1</v>
      </c>
      <c r="H109" s="576" t="s">
        <v>55</v>
      </c>
      <c r="I109" s="576">
        <v>12</v>
      </c>
      <c r="J109" s="576" t="s">
        <v>448</v>
      </c>
      <c r="K109" s="576" t="s">
        <v>48</v>
      </c>
      <c r="L109" s="576" t="s">
        <v>406</v>
      </c>
      <c r="M109" s="580">
        <v>65000000</v>
      </c>
      <c r="N109" s="580">
        <v>65000000</v>
      </c>
      <c r="O109" s="576" t="s">
        <v>38</v>
      </c>
      <c r="P109" s="576" t="s">
        <v>32</v>
      </c>
      <c r="Q109" s="576" t="s">
        <v>369</v>
      </c>
      <c r="R109" s="573"/>
      <c r="S109" s="574"/>
      <c r="T109" s="574"/>
      <c r="U109" s="633"/>
      <c r="V109" s="574"/>
      <c r="W109" s="574"/>
      <c r="X109" s="634"/>
      <c r="Y109" s="634"/>
      <c r="Z109" s="635"/>
      <c r="AA109" s="574"/>
      <c r="AB109" s="574"/>
      <c r="AC109" s="574"/>
      <c r="AD109" s="574"/>
      <c r="AE109" s="574"/>
      <c r="AF109" s="574"/>
      <c r="AG109" s="574"/>
    </row>
    <row r="110" spans="1:33" s="625" customFormat="1" ht="120" x14ac:dyDescent="0.5">
      <c r="A110" s="569">
        <f t="shared" si="1"/>
        <v>85</v>
      </c>
      <c r="B110" s="576" t="s">
        <v>485</v>
      </c>
      <c r="C110" s="576" t="s">
        <v>367</v>
      </c>
      <c r="D110" s="577">
        <v>83120000</v>
      </c>
      <c r="E110" s="578" t="s">
        <v>486</v>
      </c>
      <c r="F110" s="576" t="s">
        <v>35</v>
      </c>
      <c r="G110" s="576">
        <v>1</v>
      </c>
      <c r="H110" s="576" t="s">
        <v>59</v>
      </c>
      <c r="I110" s="576">
        <v>11.5</v>
      </c>
      <c r="J110" s="576" t="s">
        <v>456</v>
      </c>
      <c r="K110" s="576" t="s">
        <v>48</v>
      </c>
      <c r="L110" s="576" t="s">
        <v>193</v>
      </c>
      <c r="M110" s="580">
        <v>600000000</v>
      </c>
      <c r="N110" s="580">
        <v>600000000</v>
      </c>
      <c r="O110" s="576" t="s">
        <v>38</v>
      </c>
      <c r="P110" s="576" t="s">
        <v>32</v>
      </c>
      <c r="Q110" s="576" t="s">
        <v>369</v>
      </c>
      <c r="R110" s="573"/>
      <c r="S110" s="574"/>
      <c r="T110" s="574"/>
      <c r="U110" s="633"/>
      <c r="V110" s="574"/>
      <c r="W110" s="574"/>
      <c r="X110" s="634"/>
      <c r="Y110" s="634"/>
      <c r="Z110" s="635"/>
      <c r="AA110" s="574"/>
      <c r="AB110" s="574"/>
      <c r="AC110" s="574"/>
      <c r="AD110" s="574"/>
      <c r="AE110" s="574"/>
      <c r="AF110" s="574"/>
      <c r="AG110" s="574"/>
    </row>
    <row r="111" spans="1:33" s="625" customFormat="1" ht="120" x14ac:dyDescent="0.5">
      <c r="A111" s="569">
        <f t="shared" si="1"/>
        <v>86</v>
      </c>
      <c r="B111" s="576" t="s">
        <v>487</v>
      </c>
      <c r="C111" s="576" t="s">
        <v>367</v>
      </c>
      <c r="D111" s="577">
        <v>83120000</v>
      </c>
      <c r="E111" s="578" t="s">
        <v>488</v>
      </c>
      <c r="F111" s="576" t="s">
        <v>35</v>
      </c>
      <c r="G111" s="576">
        <v>1</v>
      </c>
      <c r="H111" s="576" t="s">
        <v>59</v>
      </c>
      <c r="I111" s="576">
        <v>10</v>
      </c>
      <c r="J111" s="576" t="s">
        <v>489</v>
      </c>
      <c r="K111" s="576" t="s">
        <v>48</v>
      </c>
      <c r="L111" s="576" t="s">
        <v>406</v>
      </c>
      <c r="M111" s="580">
        <v>200000000</v>
      </c>
      <c r="N111" s="580">
        <v>200000000</v>
      </c>
      <c r="O111" s="576" t="s">
        <v>38</v>
      </c>
      <c r="P111" s="576" t="s">
        <v>32</v>
      </c>
      <c r="Q111" s="576" t="s">
        <v>369</v>
      </c>
      <c r="R111" s="573"/>
      <c r="S111" s="574"/>
      <c r="T111" s="574"/>
      <c r="U111" s="633"/>
      <c r="V111" s="574"/>
      <c r="W111" s="574"/>
      <c r="X111" s="634"/>
      <c r="Y111" s="634"/>
      <c r="Z111" s="635"/>
      <c r="AA111" s="574"/>
      <c r="AB111" s="574"/>
      <c r="AC111" s="574"/>
      <c r="AD111" s="574"/>
      <c r="AE111" s="574"/>
      <c r="AF111" s="574"/>
      <c r="AG111" s="574"/>
    </row>
    <row r="112" spans="1:33" s="625" customFormat="1" ht="120" x14ac:dyDescent="0.5">
      <c r="A112" s="569">
        <f t="shared" si="1"/>
        <v>87</v>
      </c>
      <c r="B112" s="603" t="s">
        <v>490</v>
      </c>
      <c r="C112" s="576" t="s">
        <v>367</v>
      </c>
      <c r="D112" s="577">
        <v>83120000</v>
      </c>
      <c r="E112" s="578" t="s">
        <v>491</v>
      </c>
      <c r="F112" s="576" t="s">
        <v>35</v>
      </c>
      <c r="G112" s="576">
        <v>1</v>
      </c>
      <c r="H112" s="576" t="s">
        <v>59</v>
      </c>
      <c r="I112" s="576">
        <v>11.5</v>
      </c>
      <c r="J112" s="576" t="s">
        <v>456</v>
      </c>
      <c r="K112" s="576" t="s">
        <v>48</v>
      </c>
      <c r="L112" s="576" t="s">
        <v>193</v>
      </c>
      <c r="M112" s="580">
        <v>600000000</v>
      </c>
      <c r="N112" s="580">
        <v>600000000</v>
      </c>
      <c r="O112" s="576" t="s">
        <v>38</v>
      </c>
      <c r="P112" s="576" t="s">
        <v>32</v>
      </c>
      <c r="Q112" s="576" t="s">
        <v>369</v>
      </c>
      <c r="R112" s="573"/>
      <c r="S112" s="574"/>
      <c r="T112" s="574"/>
      <c r="U112" s="633"/>
      <c r="V112" s="574"/>
      <c r="W112" s="574"/>
      <c r="X112" s="634"/>
      <c r="Y112" s="634"/>
      <c r="Z112" s="635"/>
      <c r="AA112" s="574"/>
      <c r="AB112" s="574"/>
      <c r="AC112" s="574"/>
      <c r="AD112" s="574"/>
      <c r="AE112" s="574"/>
      <c r="AF112" s="574"/>
      <c r="AG112" s="574"/>
    </row>
    <row r="113" spans="1:33" s="625" customFormat="1" ht="120" x14ac:dyDescent="0.5">
      <c r="A113" s="569">
        <f t="shared" si="1"/>
        <v>88</v>
      </c>
      <c r="B113" s="603" t="s">
        <v>492</v>
      </c>
      <c r="C113" s="576" t="s">
        <v>367</v>
      </c>
      <c r="D113" s="577">
        <v>83120000</v>
      </c>
      <c r="E113" s="578" t="s">
        <v>491</v>
      </c>
      <c r="F113" s="576" t="s">
        <v>35</v>
      </c>
      <c r="G113" s="576">
        <v>1</v>
      </c>
      <c r="H113" s="576" t="s">
        <v>59</v>
      </c>
      <c r="I113" s="576">
        <v>11.5</v>
      </c>
      <c r="J113" s="576" t="s">
        <v>456</v>
      </c>
      <c r="K113" s="576" t="s">
        <v>48</v>
      </c>
      <c r="L113" s="576" t="s">
        <v>193</v>
      </c>
      <c r="M113" s="580">
        <v>600000000</v>
      </c>
      <c r="N113" s="580">
        <v>600000000</v>
      </c>
      <c r="O113" s="576" t="s">
        <v>38</v>
      </c>
      <c r="P113" s="576" t="s">
        <v>32</v>
      </c>
      <c r="Q113" s="576" t="s">
        <v>369</v>
      </c>
      <c r="R113" s="573"/>
      <c r="S113" s="574"/>
      <c r="T113" s="574"/>
      <c r="U113" s="633"/>
      <c r="V113" s="574"/>
      <c r="W113" s="574"/>
      <c r="X113" s="634"/>
      <c r="Y113" s="634"/>
      <c r="Z113" s="635"/>
      <c r="AA113" s="574"/>
      <c r="AB113" s="574"/>
      <c r="AC113" s="574"/>
      <c r="AD113" s="574"/>
      <c r="AE113" s="574"/>
      <c r="AF113" s="574"/>
      <c r="AG113" s="574"/>
    </row>
    <row r="114" spans="1:33" s="625" customFormat="1" ht="150" x14ac:dyDescent="0.5">
      <c r="A114" s="569">
        <f t="shared" si="1"/>
        <v>89</v>
      </c>
      <c r="B114" s="576" t="s">
        <v>493</v>
      </c>
      <c r="C114" s="576" t="s">
        <v>367</v>
      </c>
      <c r="D114" s="577"/>
      <c r="E114" s="578" t="s">
        <v>494</v>
      </c>
      <c r="F114" s="576" t="s">
        <v>50</v>
      </c>
      <c r="G114" s="576">
        <v>1</v>
      </c>
      <c r="H114" s="576" t="s">
        <v>56</v>
      </c>
      <c r="I114" s="576">
        <v>9</v>
      </c>
      <c r="J114" s="576" t="s">
        <v>461</v>
      </c>
      <c r="K114" s="576" t="s">
        <v>48</v>
      </c>
      <c r="L114" s="576" t="s">
        <v>193</v>
      </c>
      <c r="M114" s="580">
        <v>50000000</v>
      </c>
      <c r="N114" s="580">
        <v>50000000</v>
      </c>
      <c r="O114" s="576" t="s">
        <v>38</v>
      </c>
      <c r="P114" s="576" t="s">
        <v>32</v>
      </c>
      <c r="Q114" s="576" t="s">
        <v>369</v>
      </c>
      <c r="R114" s="573"/>
      <c r="S114" s="574"/>
      <c r="T114" s="574"/>
      <c r="U114" s="633"/>
      <c r="V114" s="574"/>
      <c r="W114" s="574"/>
      <c r="X114" s="634"/>
      <c r="Y114" s="634"/>
      <c r="Z114" s="635"/>
      <c r="AA114" s="574"/>
      <c r="AB114" s="574"/>
      <c r="AC114" s="574"/>
      <c r="AD114" s="574"/>
      <c r="AE114" s="574"/>
      <c r="AF114" s="574"/>
      <c r="AG114" s="574"/>
    </row>
    <row r="115" spans="1:33" s="625" customFormat="1" ht="120" x14ac:dyDescent="0.5">
      <c r="A115" s="569">
        <f t="shared" si="1"/>
        <v>90</v>
      </c>
      <c r="B115" s="576" t="s">
        <v>495</v>
      </c>
      <c r="C115" s="576" t="s">
        <v>367</v>
      </c>
      <c r="D115" s="577">
        <v>86101808</v>
      </c>
      <c r="E115" s="578" t="s">
        <v>496</v>
      </c>
      <c r="F115" s="576" t="s">
        <v>35</v>
      </c>
      <c r="G115" s="576">
        <v>1</v>
      </c>
      <c r="H115" s="576" t="s">
        <v>57</v>
      </c>
      <c r="I115" s="576">
        <v>7</v>
      </c>
      <c r="J115" s="576" t="s">
        <v>448</v>
      </c>
      <c r="K115" s="576" t="s">
        <v>48</v>
      </c>
      <c r="L115" s="576" t="s">
        <v>193</v>
      </c>
      <c r="M115" s="580">
        <v>50000000</v>
      </c>
      <c r="N115" s="580">
        <v>50000000</v>
      </c>
      <c r="O115" s="576" t="s">
        <v>38</v>
      </c>
      <c r="P115" s="576" t="s">
        <v>32</v>
      </c>
      <c r="Q115" s="576" t="s">
        <v>369</v>
      </c>
      <c r="R115" s="573"/>
      <c r="S115" s="574"/>
      <c r="T115" s="574"/>
      <c r="U115" s="633"/>
      <c r="V115" s="574"/>
      <c r="W115" s="574"/>
      <c r="X115" s="634"/>
      <c r="Y115" s="634"/>
      <c r="Z115" s="635"/>
      <c r="AA115" s="574"/>
      <c r="AB115" s="574"/>
      <c r="AC115" s="574"/>
      <c r="AD115" s="574"/>
      <c r="AE115" s="574"/>
      <c r="AF115" s="574"/>
      <c r="AG115" s="574"/>
    </row>
    <row r="116" spans="1:33" s="625" customFormat="1" ht="120" x14ac:dyDescent="0.5">
      <c r="A116" s="569">
        <f t="shared" si="1"/>
        <v>91</v>
      </c>
      <c r="B116" s="576" t="s">
        <v>113</v>
      </c>
      <c r="C116" s="576" t="s">
        <v>367</v>
      </c>
      <c r="D116" s="577">
        <v>81112501</v>
      </c>
      <c r="E116" s="578" t="s">
        <v>113</v>
      </c>
      <c r="F116" s="576" t="s">
        <v>35</v>
      </c>
      <c r="G116" s="576">
        <v>1</v>
      </c>
      <c r="H116" s="576" t="s">
        <v>58</v>
      </c>
      <c r="I116" s="576">
        <v>12</v>
      </c>
      <c r="J116" s="576" t="s">
        <v>459</v>
      </c>
      <c r="K116" s="576" t="s">
        <v>48</v>
      </c>
      <c r="L116" s="576" t="s">
        <v>193</v>
      </c>
      <c r="M116" s="580">
        <v>407944240.00000006</v>
      </c>
      <c r="N116" s="580">
        <v>407944240.00000006</v>
      </c>
      <c r="O116" s="576" t="s">
        <v>38</v>
      </c>
      <c r="P116" s="576" t="s">
        <v>32</v>
      </c>
      <c r="Q116" s="576" t="s">
        <v>369</v>
      </c>
      <c r="R116" s="573"/>
      <c r="S116" s="574"/>
      <c r="T116" s="574"/>
      <c r="U116" s="633"/>
      <c r="V116" s="574"/>
      <c r="W116" s="574"/>
      <c r="X116" s="634"/>
      <c r="Y116" s="634"/>
      <c r="Z116" s="635"/>
      <c r="AA116" s="574"/>
      <c r="AB116" s="574"/>
      <c r="AC116" s="574"/>
      <c r="AD116" s="574"/>
      <c r="AE116" s="574"/>
      <c r="AF116" s="574"/>
      <c r="AG116" s="574"/>
    </row>
    <row r="117" spans="1:33" s="625" customFormat="1" ht="120" x14ac:dyDescent="0.5">
      <c r="A117" s="569">
        <f t="shared" ref="A117:A122" si="2">SUM(A116+1)</f>
        <v>92</v>
      </c>
      <c r="B117" s="576" t="s">
        <v>198</v>
      </c>
      <c r="C117" s="576" t="s">
        <v>367</v>
      </c>
      <c r="D117" s="577">
        <v>81112501</v>
      </c>
      <c r="E117" s="578" t="s">
        <v>198</v>
      </c>
      <c r="F117" s="576" t="s">
        <v>35</v>
      </c>
      <c r="G117" s="576">
        <v>1</v>
      </c>
      <c r="H117" s="576" t="s">
        <v>54</v>
      </c>
      <c r="I117" s="576">
        <v>12</v>
      </c>
      <c r="J117" s="576" t="s">
        <v>461</v>
      </c>
      <c r="K117" s="576" t="s">
        <v>48</v>
      </c>
      <c r="L117" s="576" t="s">
        <v>193</v>
      </c>
      <c r="M117" s="580">
        <v>150000000</v>
      </c>
      <c r="N117" s="580">
        <v>150000000</v>
      </c>
      <c r="O117" s="576" t="s">
        <v>38</v>
      </c>
      <c r="P117" s="576" t="s">
        <v>32</v>
      </c>
      <c r="Q117" s="576" t="s">
        <v>369</v>
      </c>
      <c r="R117" s="573"/>
      <c r="S117" s="574"/>
      <c r="T117" s="574"/>
      <c r="U117" s="633"/>
      <c r="V117" s="574"/>
      <c r="W117" s="574"/>
      <c r="X117" s="634"/>
      <c r="Y117" s="634"/>
      <c r="Z117" s="635"/>
      <c r="AA117" s="574"/>
      <c r="AB117" s="574"/>
      <c r="AC117" s="574"/>
      <c r="AD117" s="574"/>
      <c r="AE117" s="574"/>
      <c r="AF117" s="574"/>
      <c r="AG117" s="574"/>
    </row>
    <row r="118" spans="1:33" s="625" customFormat="1" ht="150" x14ac:dyDescent="0.5">
      <c r="A118" s="569">
        <f t="shared" si="2"/>
        <v>93</v>
      </c>
      <c r="B118" s="576" t="s">
        <v>497</v>
      </c>
      <c r="C118" s="576" t="s">
        <v>367</v>
      </c>
      <c r="D118" s="577" t="s">
        <v>222</v>
      </c>
      <c r="E118" s="578" t="s">
        <v>215</v>
      </c>
      <c r="F118" s="576" t="s">
        <v>35</v>
      </c>
      <c r="G118" s="576">
        <v>1</v>
      </c>
      <c r="H118" s="576" t="s">
        <v>59</v>
      </c>
      <c r="I118" s="576">
        <v>12</v>
      </c>
      <c r="J118" s="576" t="s">
        <v>448</v>
      </c>
      <c r="K118" s="576" t="s">
        <v>48</v>
      </c>
      <c r="L118" s="576" t="s">
        <v>193</v>
      </c>
      <c r="M118" s="580">
        <v>300582187</v>
      </c>
      <c r="N118" s="580">
        <v>300582187</v>
      </c>
      <c r="O118" s="576" t="s">
        <v>38</v>
      </c>
      <c r="P118" s="576" t="s">
        <v>32</v>
      </c>
      <c r="Q118" s="576" t="s">
        <v>369</v>
      </c>
      <c r="R118" s="573"/>
      <c r="S118" s="574"/>
      <c r="T118" s="574"/>
      <c r="U118" s="633"/>
      <c r="V118" s="574"/>
      <c r="W118" s="574"/>
      <c r="X118" s="634"/>
      <c r="Y118" s="634"/>
      <c r="Z118" s="635"/>
      <c r="AA118" s="574"/>
      <c r="AB118" s="574"/>
      <c r="AC118" s="574"/>
      <c r="AD118" s="574"/>
      <c r="AE118" s="574"/>
      <c r="AF118" s="574"/>
      <c r="AG118" s="574"/>
    </row>
    <row r="119" spans="1:33" s="625" customFormat="1" ht="120" x14ac:dyDescent="0.5">
      <c r="A119" s="569">
        <f t="shared" si="2"/>
        <v>94</v>
      </c>
      <c r="B119" s="576" t="s">
        <v>498</v>
      </c>
      <c r="C119" s="576" t="s">
        <v>367</v>
      </c>
      <c r="D119" s="577">
        <v>81112006</v>
      </c>
      <c r="E119" s="578" t="s">
        <v>499</v>
      </c>
      <c r="F119" s="576" t="s">
        <v>35</v>
      </c>
      <c r="G119" s="576">
        <v>1</v>
      </c>
      <c r="H119" s="576" t="s">
        <v>61</v>
      </c>
      <c r="I119" s="576">
        <v>41</v>
      </c>
      <c r="J119" s="576" t="s">
        <v>463</v>
      </c>
      <c r="K119" s="576" t="s">
        <v>31</v>
      </c>
      <c r="L119" s="576" t="s">
        <v>339</v>
      </c>
      <c r="M119" s="580">
        <v>17000000</v>
      </c>
      <c r="N119" s="580">
        <f>M119/41*10</f>
        <v>4146341.4634146346</v>
      </c>
      <c r="O119" s="576" t="s">
        <v>36</v>
      </c>
      <c r="P119" s="576" t="s">
        <v>32</v>
      </c>
      <c r="Q119" s="576" t="s">
        <v>369</v>
      </c>
      <c r="R119" s="573"/>
      <c r="S119" s="574"/>
      <c r="T119" s="574"/>
      <c r="U119" s="633"/>
      <c r="V119" s="574"/>
      <c r="W119" s="574"/>
      <c r="X119" s="634"/>
      <c r="Y119" s="634"/>
      <c r="Z119" s="635"/>
      <c r="AA119" s="574"/>
      <c r="AB119" s="574"/>
      <c r="AC119" s="574"/>
      <c r="AD119" s="574"/>
      <c r="AE119" s="574"/>
      <c r="AF119" s="574"/>
      <c r="AG119" s="574"/>
    </row>
    <row r="120" spans="1:33" s="625" customFormat="1" ht="120" x14ac:dyDescent="0.5">
      <c r="A120" s="569">
        <f t="shared" si="2"/>
        <v>95</v>
      </c>
      <c r="B120" s="576" t="s">
        <v>500</v>
      </c>
      <c r="C120" s="576" t="s">
        <v>367</v>
      </c>
      <c r="D120" s="577">
        <v>81112502</v>
      </c>
      <c r="E120" s="578" t="s">
        <v>501</v>
      </c>
      <c r="F120" s="576" t="s">
        <v>35</v>
      </c>
      <c r="G120" s="576">
        <v>1</v>
      </c>
      <c r="H120" s="576" t="s">
        <v>57</v>
      </c>
      <c r="I120" s="576">
        <v>35</v>
      </c>
      <c r="J120" s="576" t="s">
        <v>459</v>
      </c>
      <c r="K120" s="576" t="s">
        <v>31</v>
      </c>
      <c r="L120" s="576" t="s">
        <v>339</v>
      </c>
      <c r="M120" s="580">
        <v>1288986000</v>
      </c>
      <c r="N120" s="580">
        <v>147313000</v>
      </c>
      <c r="O120" s="576" t="s">
        <v>36</v>
      </c>
      <c r="P120" s="576" t="s">
        <v>178</v>
      </c>
      <c r="Q120" s="576" t="s">
        <v>369</v>
      </c>
      <c r="R120" s="573"/>
      <c r="S120" s="574"/>
      <c r="T120" s="574"/>
      <c r="U120" s="633"/>
      <c r="V120" s="574"/>
      <c r="W120" s="574"/>
      <c r="X120" s="634"/>
      <c r="Y120" s="634"/>
      <c r="Z120" s="635"/>
      <c r="AA120" s="574"/>
      <c r="AB120" s="574"/>
      <c r="AC120" s="574"/>
      <c r="AD120" s="574"/>
      <c r="AE120" s="574"/>
      <c r="AF120" s="574"/>
      <c r="AG120" s="574"/>
    </row>
    <row r="121" spans="1:33" s="625" customFormat="1" ht="120" x14ac:dyDescent="0.5">
      <c r="A121" s="569">
        <f t="shared" si="2"/>
        <v>96</v>
      </c>
      <c r="B121" s="576" t="s">
        <v>502</v>
      </c>
      <c r="C121" s="576" t="s">
        <v>367</v>
      </c>
      <c r="D121" s="577">
        <v>81112502</v>
      </c>
      <c r="E121" s="578" t="s">
        <v>503</v>
      </c>
      <c r="F121" s="576" t="s">
        <v>35</v>
      </c>
      <c r="G121" s="576">
        <v>1</v>
      </c>
      <c r="H121" s="576" t="s">
        <v>57</v>
      </c>
      <c r="I121" s="576">
        <v>18</v>
      </c>
      <c r="J121" s="576" t="s">
        <v>459</v>
      </c>
      <c r="K121" s="576" t="s">
        <v>31</v>
      </c>
      <c r="L121" s="576" t="s">
        <v>339</v>
      </c>
      <c r="M121" s="580">
        <v>233000000</v>
      </c>
      <c r="N121" s="580">
        <v>130000000</v>
      </c>
      <c r="O121" s="576" t="s">
        <v>36</v>
      </c>
      <c r="P121" s="576" t="s">
        <v>178</v>
      </c>
      <c r="Q121" s="576" t="s">
        <v>369</v>
      </c>
      <c r="R121" s="573"/>
      <c r="S121" s="574"/>
      <c r="T121" s="574"/>
      <c r="U121" s="633"/>
      <c r="V121" s="574"/>
      <c r="W121" s="574"/>
      <c r="X121" s="634"/>
      <c r="Y121" s="634"/>
      <c r="Z121" s="635"/>
      <c r="AA121" s="574"/>
      <c r="AB121" s="574"/>
      <c r="AC121" s="574"/>
      <c r="AD121" s="574"/>
      <c r="AE121" s="574"/>
      <c r="AF121" s="574"/>
      <c r="AG121" s="574"/>
    </row>
    <row r="122" spans="1:33" s="625" customFormat="1" ht="120" x14ac:dyDescent="0.5">
      <c r="A122" s="569">
        <f t="shared" si="2"/>
        <v>97</v>
      </c>
      <c r="B122" s="576" t="s">
        <v>504</v>
      </c>
      <c r="C122" s="576" t="s">
        <v>367</v>
      </c>
      <c r="D122" s="577">
        <v>81112502</v>
      </c>
      <c r="E122" s="578" t="s">
        <v>505</v>
      </c>
      <c r="F122" s="576" t="s">
        <v>35</v>
      </c>
      <c r="G122" s="576">
        <v>1</v>
      </c>
      <c r="H122" s="576" t="s">
        <v>57</v>
      </c>
      <c r="I122" s="576">
        <v>12</v>
      </c>
      <c r="J122" s="576" t="s">
        <v>459</v>
      </c>
      <c r="K122" s="576" t="s">
        <v>31</v>
      </c>
      <c r="L122" s="576" t="s">
        <v>339</v>
      </c>
      <c r="M122" s="580">
        <v>16130000</v>
      </c>
      <c r="N122" s="580">
        <v>16130000</v>
      </c>
      <c r="O122" s="576" t="s">
        <v>38</v>
      </c>
      <c r="P122" s="576" t="s">
        <v>32</v>
      </c>
      <c r="Q122" s="576" t="s">
        <v>369</v>
      </c>
      <c r="R122" s="573"/>
      <c r="S122" s="574"/>
      <c r="T122" s="574"/>
      <c r="U122" s="633"/>
      <c r="V122" s="574"/>
      <c r="W122" s="574"/>
      <c r="X122" s="634"/>
      <c r="Y122" s="634"/>
      <c r="Z122" s="635"/>
      <c r="AA122" s="574"/>
      <c r="AB122" s="574"/>
      <c r="AC122" s="574"/>
      <c r="AD122" s="574"/>
      <c r="AE122" s="574"/>
      <c r="AF122" s="574"/>
      <c r="AG122" s="574"/>
    </row>
    <row r="123" spans="1:33" s="625" customFormat="1" ht="120" x14ac:dyDescent="0.5">
      <c r="A123" s="569">
        <f>+A122+1</f>
        <v>98</v>
      </c>
      <c r="B123" s="576"/>
      <c r="C123" s="576" t="s">
        <v>374</v>
      </c>
      <c r="D123" s="577">
        <v>80101706</v>
      </c>
      <c r="E123" s="578" t="s">
        <v>506</v>
      </c>
      <c r="F123" s="576" t="s">
        <v>35</v>
      </c>
      <c r="G123" s="576">
        <v>1</v>
      </c>
      <c r="H123" s="576" t="s">
        <v>54</v>
      </c>
      <c r="I123" s="591">
        <v>11</v>
      </c>
      <c r="J123" s="576" t="s">
        <v>461</v>
      </c>
      <c r="K123" s="576" t="s">
        <v>48</v>
      </c>
      <c r="L123" s="576"/>
      <c r="M123" s="588">
        <v>96250000</v>
      </c>
      <c r="N123" s="588">
        <v>96250000</v>
      </c>
      <c r="O123" s="576" t="s">
        <v>38</v>
      </c>
      <c r="P123" s="576" t="s">
        <v>32</v>
      </c>
      <c r="Q123" s="576" t="s">
        <v>375</v>
      </c>
      <c r="R123" s="573"/>
      <c r="S123" s="574"/>
      <c r="T123" s="574"/>
      <c r="U123" s="633"/>
      <c r="V123" s="574"/>
      <c r="W123" s="574"/>
      <c r="X123" s="634"/>
      <c r="Y123" s="634"/>
      <c r="Z123" s="635"/>
      <c r="AA123" s="574"/>
      <c r="AB123" s="574"/>
      <c r="AC123" s="574"/>
      <c r="AD123" s="574"/>
      <c r="AE123" s="574"/>
      <c r="AF123" s="574"/>
      <c r="AG123" s="574"/>
    </row>
    <row r="124" spans="1:33" s="625" customFormat="1" ht="120" x14ac:dyDescent="0.5">
      <c r="A124" s="569">
        <f t="shared" ref="A124:A187" si="3">+A123+1</f>
        <v>99</v>
      </c>
      <c r="B124" s="576"/>
      <c r="C124" s="576" t="s">
        <v>374</v>
      </c>
      <c r="D124" s="577">
        <v>80101706</v>
      </c>
      <c r="E124" s="578" t="s">
        <v>506</v>
      </c>
      <c r="F124" s="576" t="s">
        <v>35</v>
      </c>
      <c r="G124" s="576">
        <v>1</v>
      </c>
      <c r="H124" s="576" t="s">
        <v>54</v>
      </c>
      <c r="I124" s="591">
        <v>11.5</v>
      </c>
      <c r="J124" s="576" t="s">
        <v>461</v>
      </c>
      <c r="K124" s="576" t="s">
        <v>48</v>
      </c>
      <c r="L124" s="576"/>
      <c r="M124" s="588">
        <v>82800000</v>
      </c>
      <c r="N124" s="588">
        <v>82800000</v>
      </c>
      <c r="O124" s="576" t="s">
        <v>38</v>
      </c>
      <c r="P124" s="576" t="s">
        <v>32</v>
      </c>
      <c r="Q124" s="576" t="s">
        <v>375</v>
      </c>
      <c r="R124" s="573"/>
      <c r="S124" s="574"/>
      <c r="T124" s="574"/>
      <c r="U124" s="633"/>
      <c r="V124" s="574"/>
      <c r="W124" s="574"/>
      <c r="X124" s="634"/>
      <c r="Y124" s="634"/>
      <c r="Z124" s="635"/>
      <c r="AA124" s="574"/>
      <c r="AB124" s="574"/>
      <c r="AC124" s="574"/>
      <c r="AD124" s="574"/>
      <c r="AE124" s="574"/>
      <c r="AF124" s="574"/>
      <c r="AG124" s="574"/>
    </row>
    <row r="125" spans="1:33" s="625" customFormat="1" ht="120" x14ac:dyDescent="0.5">
      <c r="A125" s="569">
        <f t="shared" si="3"/>
        <v>100</v>
      </c>
      <c r="B125" s="576"/>
      <c r="C125" s="576" t="s">
        <v>374</v>
      </c>
      <c r="D125" s="577">
        <v>80101706</v>
      </c>
      <c r="E125" s="578" t="s">
        <v>506</v>
      </c>
      <c r="F125" s="576" t="s">
        <v>35</v>
      </c>
      <c r="G125" s="576">
        <v>1</v>
      </c>
      <c r="H125" s="576" t="s">
        <v>54</v>
      </c>
      <c r="I125" s="576">
        <v>11.5</v>
      </c>
      <c r="J125" s="576" t="s">
        <v>461</v>
      </c>
      <c r="K125" s="576" t="s">
        <v>48</v>
      </c>
      <c r="L125" s="576"/>
      <c r="M125" s="580">
        <v>62100000</v>
      </c>
      <c r="N125" s="580">
        <v>62100000</v>
      </c>
      <c r="O125" s="576" t="s">
        <v>38</v>
      </c>
      <c r="P125" s="576" t="s">
        <v>32</v>
      </c>
      <c r="Q125" s="576" t="s">
        <v>375</v>
      </c>
      <c r="R125" s="573"/>
      <c r="S125" s="574"/>
      <c r="T125" s="574"/>
      <c r="U125" s="633"/>
      <c r="V125" s="574"/>
      <c r="W125" s="574"/>
      <c r="X125" s="634"/>
      <c r="Y125" s="634"/>
      <c r="Z125" s="635"/>
      <c r="AA125" s="574"/>
      <c r="AB125" s="574"/>
      <c r="AC125" s="574"/>
      <c r="AD125" s="574"/>
      <c r="AE125" s="574"/>
      <c r="AF125" s="574"/>
      <c r="AG125" s="574"/>
    </row>
    <row r="126" spans="1:33" s="625" customFormat="1" ht="120" x14ac:dyDescent="0.5">
      <c r="A126" s="569">
        <f t="shared" si="3"/>
        <v>101</v>
      </c>
      <c r="B126" s="576"/>
      <c r="C126" s="576" t="s">
        <v>374</v>
      </c>
      <c r="D126" s="577">
        <v>80101706</v>
      </c>
      <c r="E126" s="578" t="s">
        <v>506</v>
      </c>
      <c r="F126" s="576" t="s">
        <v>35</v>
      </c>
      <c r="G126" s="576">
        <v>1</v>
      </c>
      <c r="H126" s="576" t="s">
        <v>54</v>
      </c>
      <c r="I126" s="576">
        <v>11</v>
      </c>
      <c r="J126" s="576" t="s">
        <v>461</v>
      </c>
      <c r="K126" s="576" t="s">
        <v>48</v>
      </c>
      <c r="L126" s="576"/>
      <c r="M126" s="580">
        <v>59400000</v>
      </c>
      <c r="N126" s="580">
        <v>59400000</v>
      </c>
      <c r="O126" s="576" t="s">
        <v>38</v>
      </c>
      <c r="P126" s="576" t="s">
        <v>32</v>
      </c>
      <c r="Q126" s="576" t="s">
        <v>375</v>
      </c>
      <c r="R126" s="573"/>
      <c r="S126" s="574"/>
      <c r="T126" s="574"/>
      <c r="U126" s="633"/>
      <c r="V126" s="574"/>
      <c r="W126" s="574"/>
      <c r="X126" s="634"/>
      <c r="Y126" s="634"/>
      <c r="Z126" s="635"/>
      <c r="AA126" s="574"/>
      <c r="AB126" s="574"/>
      <c r="AC126" s="574"/>
      <c r="AD126" s="574"/>
      <c r="AE126" s="574"/>
      <c r="AF126" s="574"/>
      <c r="AG126" s="574"/>
    </row>
    <row r="127" spans="1:33" s="625" customFormat="1" ht="120" x14ac:dyDescent="0.5">
      <c r="A127" s="569">
        <f t="shared" si="3"/>
        <v>102</v>
      </c>
      <c r="B127" s="576"/>
      <c r="C127" s="576" t="s">
        <v>374</v>
      </c>
      <c r="D127" s="577">
        <v>80101706</v>
      </c>
      <c r="E127" s="578" t="s">
        <v>506</v>
      </c>
      <c r="F127" s="576" t="s">
        <v>35</v>
      </c>
      <c r="G127" s="576">
        <v>1</v>
      </c>
      <c r="H127" s="576" t="s">
        <v>54</v>
      </c>
      <c r="I127" s="576">
        <v>11</v>
      </c>
      <c r="J127" s="576" t="s">
        <v>461</v>
      </c>
      <c r="K127" s="576" t="s">
        <v>48</v>
      </c>
      <c r="L127" s="576"/>
      <c r="M127" s="580">
        <v>46200000</v>
      </c>
      <c r="N127" s="580">
        <v>46200000</v>
      </c>
      <c r="O127" s="576" t="s">
        <v>38</v>
      </c>
      <c r="P127" s="576" t="s">
        <v>32</v>
      </c>
      <c r="Q127" s="576" t="s">
        <v>375</v>
      </c>
      <c r="R127" s="573"/>
      <c r="S127" s="574"/>
      <c r="T127" s="574"/>
      <c r="U127" s="633"/>
      <c r="V127" s="574"/>
      <c r="W127" s="574"/>
      <c r="X127" s="634"/>
      <c r="Y127" s="634"/>
      <c r="Z127" s="635"/>
      <c r="AA127" s="574"/>
      <c r="AB127" s="574"/>
      <c r="AC127" s="574"/>
      <c r="AD127" s="574"/>
      <c r="AE127" s="574"/>
      <c r="AF127" s="574"/>
      <c r="AG127" s="574"/>
    </row>
    <row r="128" spans="1:33" s="625" customFormat="1" ht="120" x14ac:dyDescent="0.5">
      <c r="A128" s="569">
        <f t="shared" si="3"/>
        <v>103</v>
      </c>
      <c r="B128" s="576"/>
      <c r="C128" s="576" t="s">
        <v>374</v>
      </c>
      <c r="D128" s="577">
        <v>80101706</v>
      </c>
      <c r="E128" s="578" t="s">
        <v>507</v>
      </c>
      <c r="F128" s="576" t="s">
        <v>35</v>
      </c>
      <c r="G128" s="576">
        <v>1</v>
      </c>
      <c r="H128" s="576" t="s">
        <v>54</v>
      </c>
      <c r="I128" s="576">
        <v>11</v>
      </c>
      <c r="J128" s="576" t="s">
        <v>461</v>
      </c>
      <c r="K128" s="576" t="s">
        <v>48</v>
      </c>
      <c r="L128" s="576"/>
      <c r="M128" s="580">
        <v>22000000</v>
      </c>
      <c r="N128" s="580">
        <v>22000000</v>
      </c>
      <c r="O128" s="576" t="s">
        <v>38</v>
      </c>
      <c r="P128" s="576" t="s">
        <v>32</v>
      </c>
      <c r="Q128" s="576" t="s">
        <v>375</v>
      </c>
      <c r="R128" s="573"/>
      <c r="S128" s="574"/>
      <c r="T128" s="574"/>
      <c r="U128" s="633"/>
      <c r="V128" s="574"/>
      <c r="W128" s="574"/>
      <c r="X128" s="634"/>
      <c r="Y128" s="634"/>
      <c r="Z128" s="635"/>
      <c r="AA128" s="574"/>
      <c r="AB128" s="574"/>
      <c r="AC128" s="574"/>
      <c r="AD128" s="574"/>
      <c r="AE128" s="574"/>
      <c r="AF128" s="574"/>
      <c r="AG128" s="574"/>
    </row>
    <row r="129" spans="1:33" s="625" customFormat="1" ht="120" x14ac:dyDescent="0.5">
      <c r="A129" s="569">
        <f t="shared" si="3"/>
        <v>104</v>
      </c>
      <c r="B129" s="576"/>
      <c r="C129" s="576" t="s">
        <v>374</v>
      </c>
      <c r="D129" s="577">
        <v>80101706</v>
      </c>
      <c r="E129" s="578" t="s">
        <v>506</v>
      </c>
      <c r="F129" s="576" t="s">
        <v>35</v>
      </c>
      <c r="G129" s="576">
        <v>1</v>
      </c>
      <c r="H129" s="576" t="s">
        <v>54</v>
      </c>
      <c r="I129" s="576">
        <v>11</v>
      </c>
      <c r="J129" s="576" t="s">
        <v>461</v>
      </c>
      <c r="K129" s="576" t="s">
        <v>48</v>
      </c>
      <c r="L129" s="576"/>
      <c r="M129" s="580">
        <v>49649600</v>
      </c>
      <c r="N129" s="580">
        <v>49649600</v>
      </c>
      <c r="O129" s="576" t="s">
        <v>38</v>
      </c>
      <c r="P129" s="576" t="s">
        <v>32</v>
      </c>
      <c r="Q129" s="576" t="s">
        <v>375</v>
      </c>
      <c r="R129" s="573"/>
      <c r="S129" s="574"/>
      <c r="T129" s="574"/>
      <c r="U129" s="633"/>
      <c r="V129" s="574"/>
      <c r="W129" s="574"/>
      <c r="X129" s="634"/>
      <c r="Y129" s="634"/>
      <c r="Z129" s="635"/>
      <c r="AA129" s="574"/>
      <c r="AB129" s="574"/>
      <c r="AC129" s="574"/>
      <c r="AD129" s="574"/>
      <c r="AE129" s="574"/>
      <c r="AF129" s="574"/>
      <c r="AG129" s="574"/>
    </row>
    <row r="130" spans="1:33" s="625" customFormat="1" ht="120" x14ac:dyDescent="0.5">
      <c r="A130" s="569">
        <f t="shared" si="3"/>
        <v>105</v>
      </c>
      <c r="B130" s="576"/>
      <c r="C130" s="576" t="s">
        <v>374</v>
      </c>
      <c r="D130" s="577">
        <v>80101706</v>
      </c>
      <c r="E130" s="578" t="s">
        <v>506</v>
      </c>
      <c r="F130" s="576" t="s">
        <v>35</v>
      </c>
      <c r="G130" s="576">
        <v>1</v>
      </c>
      <c r="H130" s="576" t="s">
        <v>54</v>
      </c>
      <c r="I130" s="576">
        <v>10.5</v>
      </c>
      <c r="J130" s="576" t="s">
        <v>461</v>
      </c>
      <c r="K130" s="576" t="s">
        <v>48</v>
      </c>
      <c r="L130" s="576"/>
      <c r="M130" s="580">
        <v>91875000</v>
      </c>
      <c r="N130" s="580">
        <v>91875000</v>
      </c>
      <c r="O130" s="576" t="s">
        <v>38</v>
      </c>
      <c r="P130" s="576" t="s">
        <v>32</v>
      </c>
      <c r="Q130" s="576" t="s">
        <v>375</v>
      </c>
      <c r="R130" s="573"/>
      <c r="S130" s="574"/>
      <c r="T130" s="574"/>
      <c r="U130" s="633"/>
      <c r="V130" s="574"/>
      <c r="W130" s="574"/>
      <c r="X130" s="634"/>
      <c r="Y130" s="634"/>
      <c r="Z130" s="635"/>
      <c r="AA130" s="574"/>
      <c r="AB130" s="574"/>
      <c r="AC130" s="574"/>
      <c r="AD130" s="574"/>
      <c r="AE130" s="574"/>
      <c r="AF130" s="574"/>
      <c r="AG130" s="574"/>
    </row>
    <row r="131" spans="1:33" s="625" customFormat="1" ht="120" x14ac:dyDescent="0.5">
      <c r="A131" s="569">
        <f t="shared" si="3"/>
        <v>106</v>
      </c>
      <c r="B131" s="576"/>
      <c r="C131" s="576" t="s">
        <v>374</v>
      </c>
      <c r="D131" s="577">
        <v>80101706</v>
      </c>
      <c r="E131" s="578" t="s">
        <v>506</v>
      </c>
      <c r="F131" s="576" t="s">
        <v>35</v>
      </c>
      <c r="G131" s="576">
        <v>1</v>
      </c>
      <c r="H131" s="576" t="s">
        <v>54</v>
      </c>
      <c r="I131" s="576">
        <v>10.5</v>
      </c>
      <c r="J131" s="576" t="s">
        <v>461</v>
      </c>
      <c r="K131" s="576" t="s">
        <v>48</v>
      </c>
      <c r="L131" s="576"/>
      <c r="M131" s="580">
        <v>91875000</v>
      </c>
      <c r="N131" s="580">
        <v>91875000</v>
      </c>
      <c r="O131" s="576" t="s">
        <v>38</v>
      </c>
      <c r="P131" s="576" t="s">
        <v>32</v>
      </c>
      <c r="Q131" s="576" t="s">
        <v>375</v>
      </c>
      <c r="R131" s="573"/>
      <c r="S131" s="574"/>
      <c r="T131" s="574"/>
      <c r="U131" s="633"/>
      <c r="V131" s="574"/>
      <c r="W131" s="574"/>
      <c r="X131" s="634"/>
      <c r="Y131" s="634"/>
      <c r="Z131" s="635"/>
      <c r="AA131" s="574"/>
      <c r="AB131" s="574"/>
      <c r="AC131" s="574"/>
      <c r="AD131" s="574"/>
      <c r="AE131" s="574"/>
      <c r="AF131" s="574"/>
      <c r="AG131" s="574"/>
    </row>
    <row r="132" spans="1:33" s="625" customFormat="1" ht="120" x14ac:dyDescent="0.5">
      <c r="A132" s="569">
        <f t="shared" si="3"/>
        <v>107</v>
      </c>
      <c r="B132" s="576"/>
      <c r="C132" s="576" t="s">
        <v>374</v>
      </c>
      <c r="D132" s="577">
        <v>80101706</v>
      </c>
      <c r="E132" s="578" t="s">
        <v>506</v>
      </c>
      <c r="F132" s="576" t="s">
        <v>35</v>
      </c>
      <c r="G132" s="576">
        <v>1</v>
      </c>
      <c r="H132" s="576" t="s">
        <v>54</v>
      </c>
      <c r="I132" s="576">
        <v>10.5</v>
      </c>
      <c r="J132" s="576" t="s">
        <v>461</v>
      </c>
      <c r="K132" s="576" t="s">
        <v>48</v>
      </c>
      <c r="L132" s="576"/>
      <c r="M132" s="580">
        <v>91875000</v>
      </c>
      <c r="N132" s="580">
        <v>91875000</v>
      </c>
      <c r="O132" s="576" t="s">
        <v>38</v>
      </c>
      <c r="P132" s="576" t="s">
        <v>32</v>
      </c>
      <c r="Q132" s="576" t="s">
        <v>375</v>
      </c>
      <c r="R132" s="573"/>
      <c r="S132" s="574"/>
      <c r="T132" s="574"/>
      <c r="U132" s="633"/>
      <c r="V132" s="574"/>
      <c r="W132" s="574"/>
      <c r="X132" s="634"/>
      <c r="Y132" s="634"/>
      <c r="Z132" s="635"/>
      <c r="AA132" s="574"/>
      <c r="AB132" s="574"/>
      <c r="AC132" s="574"/>
      <c r="AD132" s="574"/>
      <c r="AE132" s="574"/>
      <c r="AF132" s="574"/>
      <c r="AG132" s="574"/>
    </row>
    <row r="133" spans="1:33" s="625" customFormat="1" ht="120" x14ac:dyDescent="0.5">
      <c r="A133" s="569">
        <f t="shared" si="3"/>
        <v>108</v>
      </c>
      <c r="B133" s="576"/>
      <c r="C133" s="576" t="s">
        <v>374</v>
      </c>
      <c r="D133" s="577">
        <v>80101706</v>
      </c>
      <c r="E133" s="578" t="s">
        <v>506</v>
      </c>
      <c r="F133" s="576" t="s">
        <v>35</v>
      </c>
      <c r="G133" s="576">
        <v>1</v>
      </c>
      <c r="H133" s="576" t="s">
        <v>54</v>
      </c>
      <c r="I133" s="576">
        <v>10.5</v>
      </c>
      <c r="J133" s="576" t="s">
        <v>461</v>
      </c>
      <c r="K133" s="576" t="s">
        <v>48</v>
      </c>
      <c r="L133" s="576"/>
      <c r="M133" s="580">
        <v>91875000</v>
      </c>
      <c r="N133" s="580">
        <v>91875000</v>
      </c>
      <c r="O133" s="576" t="s">
        <v>38</v>
      </c>
      <c r="P133" s="576" t="s">
        <v>32</v>
      </c>
      <c r="Q133" s="576" t="s">
        <v>375</v>
      </c>
      <c r="R133" s="573"/>
      <c r="S133" s="574"/>
      <c r="T133" s="574"/>
      <c r="U133" s="633"/>
      <c r="V133" s="574"/>
      <c r="W133" s="574"/>
      <c r="X133" s="634"/>
      <c r="Y133" s="634"/>
      <c r="Z133" s="635"/>
      <c r="AA133" s="574"/>
      <c r="AB133" s="574"/>
      <c r="AC133" s="574"/>
      <c r="AD133" s="574"/>
      <c r="AE133" s="574"/>
      <c r="AF133" s="574"/>
      <c r="AG133" s="574"/>
    </row>
    <row r="134" spans="1:33" s="625" customFormat="1" ht="120" x14ac:dyDescent="0.5">
      <c r="A134" s="569">
        <f t="shared" si="3"/>
        <v>109</v>
      </c>
      <c r="B134" s="576"/>
      <c r="C134" s="576" t="s">
        <v>374</v>
      </c>
      <c r="D134" s="577">
        <v>80101706</v>
      </c>
      <c r="E134" s="578" t="s">
        <v>506</v>
      </c>
      <c r="F134" s="576" t="s">
        <v>35</v>
      </c>
      <c r="G134" s="576">
        <v>1</v>
      </c>
      <c r="H134" s="576" t="s">
        <v>54</v>
      </c>
      <c r="I134" s="576">
        <v>10.5</v>
      </c>
      <c r="J134" s="576" t="s">
        <v>461</v>
      </c>
      <c r="K134" s="576" t="s">
        <v>48</v>
      </c>
      <c r="L134" s="576"/>
      <c r="M134" s="580">
        <v>91875000</v>
      </c>
      <c r="N134" s="580">
        <v>91875000</v>
      </c>
      <c r="O134" s="576" t="s">
        <v>38</v>
      </c>
      <c r="P134" s="576" t="s">
        <v>32</v>
      </c>
      <c r="Q134" s="576" t="s">
        <v>375</v>
      </c>
      <c r="R134" s="573"/>
      <c r="S134" s="574"/>
      <c r="T134" s="574"/>
      <c r="U134" s="633"/>
      <c r="V134" s="574"/>
      <c r="W134" s="574"/>
      <c r="X134" s="634"/>
      <c r="Y134" s="634"/>
      <c r="Z134" s="635"/>
      <c r="AA134" s="574"/>
      <c r="AB134" s="574"/>
      <c r="AC134" s="574"/>
      <c r="AD134" s="574"/>
      <c r="AE134" s="574"/>
      <c r="AF134" s="574"/>
      <c r="AG134" s="574"/>
    </row>
    <row r="135" spans="1:33" s="625" customFormat="1" ht="120" x14ac:dyDescent="0.5">
      <c r="A135" s="569">
        <f t="shared" si="3"/>
        <v>110</v>
      </c>
      <c r="B135" s="576"/>
      <c r="C135" s="576" t="s">
        <v>374</v>
      </c>
      <c r="D135" s="577">
        <v>80101706</v>
      </c>
      <c r="E135" s="578" t="s">
        <v>506</v>
      </c>
      <c r="F135" s="576" t="s">
        <v>35</v>
      </c>
      <c r="G135" s="576">
        <v>1</v>
      </c>
      <c r="H135" s="576" t="s">
        <v>54</v>
      </c>
      <c r="I135" s="576">
        <v>10.5</v>
      </c>
      <c r="J135" s="576" t="s">
        <v>461</v>
      </c>
      <c r="K135" s="576" t="s">
        <v>48</v>
      </c>
      <c r="L135" s="576"/>
      <c r="M135" s="580">
        <v>91875000</v>
      </c>
      <c r="N135" s="580">
        <v>91875000</v>
      </c>
      <c r="O135" s="576" t="s">
        <v>38</v>
      </c>
      <c r="P135" s="576" t="s">
        <v>32</v>
      </c>
      <c r="Q135" s="576" t="s">
        <v>375</v>
      </c>
      <c r="R135" s="573"/>
      <c r="S135" s="574"/>
      <c r="T135" s="574"/>
      <c r="U135" s="633"/>
      <c r="V135" s="574"/>
      <c r="W135" s="574"/>
      <c r="X135" s="634"/>
      <c r="Y135" s="634"/>
      <c r="Z135" s="635"/>
      <c r="AA135" s="574"/>
      <c r="AB135" s="574"/>
      <c r="AC135" s="574"/>
      <c r="AD135" s="574"/>
      <c r="AE135" s="574"/>
      <c r="AF135" s="574"/>
      <c r="AG135" s="574"/>
    </row>
    <row r="136" spans="1:33" s="625" customFormat="1" ht="120" x14ac:dyDescent="0.5">
      <c r="A136" s="569">
        <f t="shared" si="3"/>
        <v>111</v>
      </c>
      <c r="B136" s="576"/>
      <c r="C136" s="576" t="s">
        <v>374</v>
      </c>
      <c r="D136" s="577">
        <v>80101706</v>
      </c>
      <c r="E136" s="578" t="s">
        <v>506</v>
      </c>
      <c r="F136" s="576" t="s">
        <v>35</v>
      </c>
      <c r="G136" s="576">
        <v>1</v>
      </c>
      <c r="H136" s="576" t="s">
        <v>54</v>
      </c>
      <c r="I136" s="576">
        <v>10.5</v>
      </c>
      <c r="J136" s="576" t="s">
        <v>461</v>
      </c>
      <c r="K136" s="576" t="s">
        <v>48</v>
      </c>
      <c r="L136" s="576"/>
      <c r="M136" s="580">
        <v>91875000</v>
      </c>
      <c r="N136" s="580">
        <v>91875000</v>
      </c>
      <c r="O136" s="576" t="s">
        <v>38</v>
      </c>
      <c r="P136" s="576" t="s">
        <v>32</v>
      </c>
      <c r="Q136" s="576" t="s">
        <v>375</v>
      </c>
      <c r="R136" s="573"/>
      <c r="S136" s="574"/>
      <c r="T136" s="574"/>
      <c r="U136" s="633"/>
      <c r="V136" s="574"/>
      <c r="W136" s="574"/>
      <c r="X136" s="634"/>
      <c r="Y136" s="634"/>
      <c r="Z136" s="635"/>
      <c r="AA136" s="574"/>
      <c r="AB136" s="574"/>
      <c r="AC136" s="574"/>
      <c r="AD136" s="574"/>
      <c r="AE136" s="574"/>
      <c r="AF136" s="574"/>
      <c r="AG136" s="574"/>
    </row>
    <row r="137" spans="1:33" s="625" customFormat="1" ht="120" x14ac:dyDescent="0.5">
      <c r="A137" s="569">
        <f t="shared" si="3"/>
        <v>112</v>
      </c>
      <c r="B137" s="576"/>
      <c r="C137" s="576" t="s">
        <v>374</v>
      </c>
      <c r="D137" s="577">
        <v>80101706</v>
      </c>
      <c r="E137" s="578" t="s">
        <v>506</v>
      </c>
      <c r="F137" s="576" t="s">
        <v>35</v>
      </c>
      <c r="G137" s="576">
        <v>1</v>
      </c>
      <c r="H137" s="576" t="s">
        <v>54</v>
      </c>
      <c r="I137" s="576">
        <v>10.5</v>
      </c>
      <c r="J137" s="576" t="s">
        <v>461</v>
      </c>
      <c r="K137" s="576" t="s">
        <v>48</v>
      </c>
      <c r="L137" s="576"/>
      <c r="M137" s="580">
        <v>91875000</v>
      </c>
      <c r="N137" s="580">
        <v>91875000</v>
      </c>
      <c r="O137" s="576" t="s">
        <v>38</v>
      </c>
      <c r="P137" s="576" t="s">
        <v>32</v>
      </c>
      <c r="Q137" s="576" t="s">
        <v>375</v>
      </c>
      <c r="R137" s="573"/>
      <c r="S137" s="574"/>
      <c r="T137" s="574"/>
      <c r="U137" s="633"/>
      <c r="V137" s="574"/>
      <c r="W137" s="574"/>
      <c r="X137" s="634"/>
      <c r="Y137" s="634"/>
      <c r="Z137" s="635"/>
      <c r="AA137" s="574"/>
      <c r="AB137" s="574"/>
      <c r="AC137" s="574"/>
      <c r="AD137" s="574"/>
      <c r="AE137" s="574"/>
      <c r="AF137" s="574"/>
      <c r="AG137" s="574"/>
    </row>
    <row r="138" spans="1:33" s="625" customFormat="1" ht="120" x14ac:dyDescent="0.5">
      <c r="A138" s="569">
        <f t="shared" si="3"/>
        <v>113</v>
      </c>
      <c r="B138" s="576"/>
      <c r="C138" s="576" t="s">
        <v>374</v>
      </c>
      <c r="D138" s="577">
        <v>80101706</v>
      </c>
      <c r="E138" s="578" t="s">
        <v>506</v>
      </c>
      <c r="F138" s="576" t="s">
        <v>35</v>
      </c>
      <c r="G138" s="576">
        <v>1</v>
      </c>
      <c r="H138" s="576" t="s">
        <v>54</v>
      </c>
      <c r="I138" s="576">
        <v>10.5</v>
      </c>
      <c r="J138" s="576" t="s">
        <v>461</v>
      </c>
      <c r="K138" s="576" t="s">
        <v>48</v>
      </c>
      <c r="L138" s="576"/>
      <c r="M138" s="580">
        <v>91875000</v>
      </c>
      <c r="N138" s="580">
        <v>91875000</v>
      </c>
      <c r="O138" s="576" t="s">
        <v>38</v>
      </c>
      <c r="P138" s="576" t="s">
        <v>32</v>
      </c>
      <c r="Q138" s="576" t="s">
        <v>375</v>
      </c>
      <c r="R138" s="573"/>
      <c r="S138" s="574"/>
      <c r="T138" s="574"/>
      <c r="U138" s="633"/>
      <c r="V138" s="574"/>
      <c r="W138" s="574"/>
      <c r="X138" s="634"/>
      <c r="Y138" s="634"/>
      <c r="Z138" s="635"/>
      <c r="AA138" s="574"/>
      <c r="AB138" s="574"/>
      <c r="AC138" s="574"/>
      <c r="AD138" s="574"/>
      <c r="AE138" s="574"/>
      <c r="AF138" s="574"/>
      <c r="AG138" s="574"/>
    </row>
    <row r="139" spans="1:33" s="625" customFormat="1" ht="120" x14ac:dyDescent="0.5">
      <c r="A139" s="569">
        <f t="shared" si="3"/>
        <v>114</v>
      </c>
      <c r="B139" s="576"/>
      <c r="C139" s="576" t="s">
        <v>374</v>
      </c>
      <c r="D139" s="577">
        <v>80101706</v>
      </c>
      <c r="E139" s="578" t="s">
        <v>506</v>
      </c>
      <c r="F139" s="576" t="s">
        <v>35</v>
      </c>
      <c r="G139" s="576">
        <v>1</v>
      </c>
      <c r="H139" s="576" t="s">
        <v>54</v>
      </c>
      <c r="I139" s="576">
        <v>10.5</v>
      </c>
      <c r="J139" s="576" t="s">
        <v>461</v>
      </c>
      <c r="K139" s="576" t="s">
        <v>48</v>
      </c>
      <c r="L139" s="576"/>
      <c r="M139" s="580">
        <v>91875000</v>
      </c>
      <c r="N139" s="580">
        <v>91875000</v>
      </c>
      <c r="O139" s="576" t="s">
        <v>38</v>
      </c>
      <c r="P139" s="576" t="s">
        <v>32</v>
      </c>
      <c r="Q139" s="576" t="s">
        <v>375</v>
      </c>
      <c r="R139" s="573"/>
      <c r="S139" s="574"/>
      <c r="T139" s="574"/>
      <c r="U139" s="633"/>
      <c r="V139" s="574"/>
      <c r="W139" s="574"/>
      <c r="X139" s="634"/>
      <c r="Y139" s="634"/>
      <c r="Z139" s="635"/>
      <c r="AA139" s="574"/>
      <c r="AB139" s="574"/>
      <c r="AC139" s="574"/>
      <c r="AD139" s="574"/>
      <c r="AE139" s="574"/>
      <c r="AF139" s="574"/>
      <c r="AG139" s="574"/>
    </row>
    <row r="140" spans="1:33" s="625" customFormat="1" ht="120" x14ac:dyDescent="0.5">
      <c r="A140" s="569">
        <f t="shared" si="3"/>
        <v>115</v>
      </c>
      <c r="B140" s="576"/>
      <c r="C140" s="576" t="s">
        <v>374</v>
      </c>
      <c r="D140" s="577">
        <v>80101706</v>
      </c>
      <c r="E140" s="578" t="s">
        <v>506</v>
      </c>
      <c r="F140" s="576" t="s">
        <v>35</v>
      </c>
      <c r="G140" s="576">
        <v>1</v>
      </c>
      <c r="H140" s="576" t="s">
        <v>54</v>
      </c>
      <c r="I140" s="576">
        <v>10.5</v>
      </c>
      <c r="J140" s="576" t="s">
        <v>461</v>
      </c>
      <c r="K140" s="576" t="s">
        <v>48</v>
      </c>
      <c r="L140" s="576"/>
      <c r="M140" s="580">
        <v>91875000</v>
      </c>
      <c r="N140" s="580">
        <v>91875000</v>
      </c>
      <c r="O140" s="576" t="s">
        <v>38</v>
      </c>
      <c r="P140" s="576" t="s">
        <v>32</v>
      </c>
      <c r="Q140" s="576" t="s">
        <v>375</v>
      </c>
      <c r="R140" s="573"/>
      <c r="S140" s="574"/>
      <c r="T140" s="574"/>
      <c r="U140" s="633"/>
      <c r="V140" s="574"/>
      <c r="W140" s="574"/>
      <c r="X140" s="634"/>
      <c r="Y140" s="634"/>
      <c r="Z140" s="635"/>
      <c r="AA140" s="574"/>
      <c r="AB140" s="574"/>
      <c r="AC140" s="574"/>
      <c r="AD140" s="574"/>
      <c r="AE140" s="574"/>
      <c r="AF140" s="574"/>
      <c r="AG140" s="574"/>
    </row>
    <row r="141" spans="1:33" s="625" customFormat="1" ht="120" x14ac:dyDescent="0.5">
      <c r="A141" s="569">
        <f t="shared" si="3"/>
        <v>116</v>
      </c>
      <c r="B141" s="576"/>
      <c r="C141" s="576" t="s">
        <v>374</v>
      </c>
      <c r="D141" s="577">
        <v>80101706</v>
      </c>
      <c r="E141" s="578" t="s">
        <v>506</v>
      </c>
      <c r="F141" s="576" t="s">
        <v>35</v>
      </c>
      <c r="G141" s="576">
        <v>1</v>
      </c>
      <c r="H141" s="576" t="s">
        <v>54</v>
      </c>
      <c r="I141" s="576">
        <v>10.5</v>
      </c>
      <c r="J141" s="576" t="s">
        <v>461</v>
      </c>
      <c r="K141" s="576" t="s">
        <v>48</v>
      </c>
      <c r="L141" s="576"/>
      <c r="M141" s="580">
        <v>91875000</v>
      </c>
      <c r="N141" s="580">
        <v>91875000</v>
      </c>
      <c r="O141" s="576" t="s">
        <v>38</v>
      </c>
      <c r="P141" s="576" t="s">
        <v>32</v>
      </c>
      <c r="Q141" s="576" t="s">
        <v>375</v>
      </c>
      <c r="R141" s="573"/>
      <c r="S141" s="574"/>
      <c r="T141" s="574"/>
      <c r="U141" s="633"/>
      <c r="V141" s="574"/>
      <c r="W141" s="574"/>
      <c r="X141" s="634"/>
      <c r="Y141" s="634"/>
      <c r="Z141" s="635"/>
      <c r="AA141" s="574"/>
      <c r="AB141" s="574"/>
      <c r="AC141" s="574"/>
      <c r="AD141" s="574"/>
      <c r="AE141" s="574"/>
      <c r="AF141" s="574"/>
      <c r="AG141" s="574"/>
    </row>
    <row r="142" spans="1:33" s="625" customFormat="1" ht="120" x14ac:dyDescent="0.5">
      <c r="A142" s="569">
        <f t="shared" si="3"/>
        <v>117</v>
      </c>
      <c r="B142" s="576"/>
      <c r="C142" s="576" t="s">
        <v>374</v>
      </c>
      <c r="D142" s="577">
        <v>80101706</v>
      </c>
      <c r="E142" s="578" t="s">
        <v>506</v>
      </c>
      <c r="F142" s="576" t="s">
        <v>35</v>
      </c>
      <c r="G142" s="576">
        <v>1</v>
      </c>
      <c r="H142" s="576" t="s">
        <v>54</v>
      </c>
      <c r="I142" s="576">
        <v>10.5</v>
      </c>
      <c r="J142" s="576" t="s">
        <v>461</v>
      </c>
      <c r="K142" s="576" t="s">
        <v>48</v>
      </c>
      <c r="L142" s="576"/>
      <c r="M142" s="580">
        <v>91875000</v>
      </c>
      <c r="N142" s="580">
        <v>91875000</v>
      </c>
      <c r="O142" s="576" t="s">
        <v>38</v>
      </c>
      <c r="P142" s="576" t="s">
        <v>32</v>
      </c>
      <c r="Q142" s="576" t="s">
        <v>375</v>
      </c>
      <c r="R142" s="573"/>
      <c r="S142" s="574"/>
      <c r="T142" s="574"/>
      <c r="U142" s="633"/>
      <c r="V142" s="574"/>
      <c r="W142" s="574"/>
      <c r="X142" s="634"/>
      <c r="Y142" s="634"/>
      <c r="Z142" s="635"/>
      <c r="AA142" s="574"/>
      <c r="AB142" s="574"/>
      <c r="AC142" s="574"/>
      <c r="AD142" s="574"/>
      <c r="AE142" s="574"/>
      <c r="AF142" s="574"/>
      <c r="AG142" s="574"/>
    </row>
    <row r="143" spans="1:33" s="625" customFormat="1" ht="120" x14ac:dyDescent="0.5">
      <c r="A143" s="569">
        <f t="shared" si="3"/>
        <v>118</v>
      </c>
      <c r="B143" s="576"/>
      <c r="C143" s="576" t="s">
        <v>374</v>
      </c>
      <c r="D143" s="577">
        <v>80101706</v>
      </c>
      <c r="E143" s="578" t="s">
        <v>506</v>
      </c>
      <c r="F143" s="576" t="s">
        <v>35</v>
      </c>
      <c r="G143" s="576">
        <v>1</v>
      </c>
      <c r="H143" s="576" t="s">
        <v>54</v>
      </c>
      <c r="I143" s="576">
        <v>10.5</v>
      </c>
      <c r="J143" s="576" t="s">
        <v>461</v>
      </c>
      <c r="K143" s="576" t="s">
        <v>48</v>
      </c>
      <c r="L143" s="576"/>
      <c r="M143" s="580">
        <v>91875000</v>
      </c>
      <c r="N143" s="580">
        <v>91875000</v>
      </c>
      <c r="O143" s="576" t="s">
        <v>38</v>
      </c>
      <c r="P143" s="576" t="s">
        <v>32</v>
      </c>
      <c r="Q143" s="576" t="s">
        <v>375</v>
      </c>
      <c r="R143" s="573"/>
      <c r="S143" s="574"/>
      <c r="T143" s="574"/>
      <c r="U143" s="633"/>
      <c r="V143" s="574"/>
      <c r="W143" s="574"/>
      <c r="X143" s="634"/>
      <c r="Y143" s="634"/>
      <c r="Z143" s="635"/>
      <c r="AA143" s="574"/>
      <c r="AB143" s="574"/>
      <c r="AC143" s="574"/>
      <c r="AD143" s="574"/>
      <c r="AE143" s="574"/>
      <c r="AF143" s="574"/>
      <c r="AG143" s="574"/>
    </row>
    <row r="144" spans="1:33" s="625" customFormat="1" ht="120" x14ac:dyDescent="0.5">
      <c r="A144" s="569">
        <f t="shared" si="3"/>
        <v>119</v>
      </c>
      <c r="B144" s="576"/>
      <c r="C144" s="576" t="s">
        <v>374</v>
      </c>
      <c r="D144" s="577">
        <v>80101706</v>
      </c>
      <c r="E144" s="578" t="s">
        <v>506</v>
      </c>
      <c r="F144" s="576" t="s">
        <v>35</v>
      </c>
      <c r="G144" s="576">
        <v>1</v>
      </c>
      <c r="H144" s="576" t="s">
        <v>61</v>
      </c>
      <c r="I144" s="576">
        <v>10</v>
      </c>
      <c r="J144" s="576" t="s">
        <v>461</v>
      </c>
      <c r="K144" s="576" t="s">
        <v>48</v>
      </c>
      <c r="L144" s="576"/>
      <c r="M144" s="580">
        <v>60000000</v>
      </c>
      <c r="N144" s="580">
        <v>60000000</v>
      </c>
      <c r="O144" s="576" t="s">
        <v>38</v>
      </c>
      <c r="P144" s="576" t="s">
        <v>32</v>
      </c>
      <c r="Q144" s="576" t="s">
        <v>375</v>
      </c>
      <c r="R144" s="573"/>
      <c r="S144" s="574"/>
      <c r="T144" s="574"/>
      <c r="U144" s="633"/>
      <c r="V144" s="574"/>
      <c r="W144" s="574"/>
      <c r="X144" s="634"/>
      <c r="Y144" s="634"/>
      <c r="Z144" s="635"/>
      <c r="AA144" s="574"/>
      <c r="AB144" s="574"/>
      <c r="AC144" s="574"/>
      <c r="AD144" s="574"/>
      <c r="AE144" s="574"/>
      <c r="AF144" s="574"/>
      <c r="AG144" s="574"/>
    </row>
    <row r="145" spans="1:33" s="625" customFormat="1" ht="120" x14ac:dyDescent="0.5">
      <c r="A145" s="569">
        <f t="shared" si="3"/>
        <v>120</v>
      </c>
      <c r="B145" s="576"/>
      <c r="C145" s="576" t="s">
        <v>374</v>
      </c>
      <c r="D145" s="577">
        <v>80101706</v>
      </c>
      <c r="E145" s="578" t="s">
        <v>506</v>
      </c>
      <c r="F145" s="576" t="s">
        <v>35</v>
      </c>
      <c r="G145" s="576">
        <v>1</v>
      </c>
      <c r="H145" s="576" t="s">
        <v>61</v>
      </c>
      <c r="I145" s="576">
        <v>10</v>
      </c>
      <c r="J145" s="576" t="s">
        <v>461</v>
      </c>
      <c r="K145" s="576" t="s">
        <v>48</v>
      </c>
      <c r="L145" s="576"/>
      <c r="M145" s="580">
        <v>60000000</v>
      </c>
      <c r="N145" s="580">
        <v>60000000</v>
      </c>
      <c r="O145" s="576" t="s">
        <v>38</v>
      </c>
      <c r="P145" s="576" t="s">
        <v>32</v>
      </c>
      <c r="Q145" s="576" t="s">
        <v>375</v>
      </c>
      <c r="R145" s="573"/>
      <c r="S145" s="574"/>
      <c r="T145" s="574"/>
      <c r="U145" s="633"/>
      <c r="V145" s="574"/>
      <c r="W145" s="574"/>
      <c r="X145" s="634"/>
      <c r="Y145" s="634"/>
      <c r="Z145" s="635"/>
      <c r="AA145" s="574"/>
      <c r="AB145" s="574"/>
      <c r="AC145" s="574"/>
      <c r="AD145" s="574"/>
      <c r="AE145" s="574"/>
      <c r="AF145" s="574"/>
      <c r="AG145" s="574"/>
    </row>
    <row r="146" spans="1:33" s="625" customFormat="1" ht="120" x14ac:dyDescent="0.5">
      <c r="A146" s="569">
        <f t="shared" si="3"/>
        <v>121</v>
      </c>
      <c r="B146" s="576"/>
      <c r="C146" s="576" t="s">
        <v>374</v>
      </c>
      <c r="D146" s="577">
        <v>80101706</v>
      </c>
      <c r="E146" s="578" t="s">
        <v>506</v>
      </c>
      <c r="F146" s="576" t="s">
        <v>35</v>
      </c>
      <c r="G146" s="576">
        <v>1</v>
      </c>
      <c r="H146" s="576" t="s">
        <v>54</v>
      </c>
      <c r="I146" s="576">
        <v>11</v>
      </c>
      <c r="J146" s="576" t="s">
        <v>461</v>
      </c>
      <c r="K146" s="576" t="s">
        <v>48</v>
      </c>
      <c r="L146" s="576"/>
      <c r="M146" s="580">
        <v>101200000</v>
      </c>
      <c r="N146" s="580">
        <v>101200000</v>
      </c>
      <c r="O146" s="576" t="s">
        <v>38</v>
      </c>
      <c r="P146" s="576" t="s">
        <v>32</v>
      </c>
      <c r="Q146" s="576" t="s">
        <v>375</v>
      </c>
      <c r="R146" s="573"/>
      <c r="S146" s="574"/>
      <c r="T146" s="574"/>
      <c r="U146" s="633"/>
      <c r="V146" s="574"/>
      <c r="W146" s="574"/>
      <c r="X146" s="634"/>
      <c r="Y146" s="634"/>
      <c r="Z146" s="635"/>
      <c r="AA146" s="574"/>
      <c r="AB146" s="574"/>
      <c r="AC146" s="574"/>
      <c r="AD146" s="574"/>
      <c r="AE146" s="574"/>
      <c r="AF146" s="574"/>
      <c r="AG146" s="574"/>
    </row>
    <row r="147" spans="1:33" s="625" customFormat="1" ht="120" x14ac:dyDescent="0.5">
      <c r="A147" s="569">
        <f t="shared" si="3"/>
        <v>122</v>
      </c>
      <c r="B147" s="576"/>
      <c r="C147" s="576" t="s">
        <v>374</v>
      </c>
      <c r="D147" s="577">
        <v>80101706</v>
      </c>
      <c r="E147" s="578" t="s">
        <v>506</v>
      </c>
      <c r="F147" s="576" t="s">
        <v>35</v>
      </c>
      <c r="G147" s="576">
        <v>1</v>
      </c>
      <c r="H147" s="576" t="s">
        <v>54</v>
      </c>
      <c r="I147" s="576">
        <v>11</v>
      </c>
      <c r="J147" s="576" t="s">
        <v>461</v>
      </c>
      <c r="K147" s="576" t="s">
        <v>48</v>
      </c>
      <c r="L147" s="576"/>
      <c r="M147" s="580">
        <v>101200000</v>
      </c>
      <c r="N147" s="580">
        <v>101200000</v>
      </c>
      <c r="O147" s="576" t="s">
        <v>38</v>
      </c>
      <c r="P147" s="576" t="s">
        <v>32</v>
      </c>
      <c r="Q147" s="576" t="s">
        <v>375</v>
      </c>
      <c r="R147" s="573"/>
      <c r="S147" s="574"/>
      <c r="T147" s="574"/>
      <c r="U147" s="633"/>
      <c r="V147" s="574"/>
      <c r="W147" s="574"/>
      <c r="X147" s="634"/>
      <c r="Y147" s="634"/>
      <c r="Z147" s="635"/>
      <c r="AA147" s="574"/>
      <c r="AB147" s="574"/>
      <c r="AC147" s="574"/>
      <c r="AD147" s="574"/>
      <c r="AE147" s="574"/>
      <c r="AF147" s="574"/>
      <c r="AG147" s="574"/>
    </row>
    <row r="148" spans="1:33" s="625" customFormat="1" ht="120" x14ac:dyDescent="0.5">
      <c r="A148" s="569">
        <f t="shared" si="3"/>
        <v>123</v>
      </c>
      <c r="B148" s="576"/>
      <c r="C148" s="576" t="s">
        <v>374</v>
      </c>
      <c r="D148" s="577">
        <v>80101706</v>
      </c>
      <c r="E148" s="578" t="s">
        <v>506</v>
      </c>
      <c r="F148" s="576" t="s">
        <v>35</v>
      </c>
      <c r="G148" s="576">
        <v>1</v>
      </c>
      <c r="H148" s="576" t="s">
        <v>54</v>
      </c>
      <c r="I148" s="576">
        <v>6</v>
      </c>
      <c r="J148" s="576" t="s">
        <v>461</v>
      </c>
      <c r="K148" s="576" t="s">
        <v>48</v>
      </c>
      <c r="L148" s="576"/>
      <c r="M148" s="580">
        <v>51000000</v>
      </c>
      <c r="N148" s="580">
        <v>51000000</v>
      </c>
      <c r="O148" s="576" t="s">
        <v>38</v>
      </c>
      <c r="P148" s="576" t="s">
        <v>32</v>
      </c>
      <c r="Q148" s="576" t="s">
        <v>375</v>
      </c>
      <c r="R148" s="573"/>
      <c r="S148" s="574"/>
      <c r="T148" s="574"/>
      <c r="U148" s="633"/>
      <c r="V148" s="574"/>
      <c r="W148" s="574"/>
      <c r="X148" s="634"/>
      <c r="Y148" s="634"/>
      <c r="Z148" s="635"/>
      <c r="AA148" s="574"/>
      <c r="AB148" s="574"/>
      <c r="AC148" s="574"/>
      <c r="AD148" s="574"/>
      <c r="AE148" s="574"/>
      <c r="AF148" s="574"/>
      <c r="AG148" s="574"/>
    </row>
    <row r="149" spans="1:33" s="625" customFormat="1" ht="120" x14ac:dyDescent="0.5">
      <c r="A149" s="569">
        <f t="shared" si="3"/>
        <v>124</v>
      </c>
      <c r="B149" s="576"/>
      <c r="C149" s="576" t="s">
        <v>374</v>
      </c>
      <c r="D149" s="577">
        <v>80101706</v>
      </c>
      <c r="E149" s="578" t="s">
        <v>506</v>
      </c>
      <c r="F149" s="576" t="s">
        <v>35</v>
      </c>
      <c r="G149" s="576">
        <v>1</v>
      </c>
      <c r="H149" s="576" t="s">
        <v>54</v>
      </c>
      <c r="I149" s="576">
        <v>6</v>
      </c>
      <c r="J149" s="576" t="s">
        <v>461</v>
      </c>
      <c r="K149" s="576" t="s">
        <v>48</v>
      </c>
      <c r="L149" s="576"/>
      <c r="M149" s="580">
        <v>51000000</v>
      </c>
      <c r="N149" s="580">
        <v>51000000</v>
      </c>
      <c r="O149" s="576" t="s">
        <v>38</v>
      </c>
      <c r="P149" s="576" t="s">
        <v>32</v>
      </c>
      <c r="Q149" s="576" t="s">
        <v>375</v>
      </c>
      <c r="R149" s="573"/>
      <c r="S149" s="574"/>
      <c r="T149" s="574"/>
      <c r="U149" s="633"/>
      <c r="V149" s="574"/>
      <c r="W149" s="574"/>
      <c r="X149" s="634"/>
      <c r="Y149" s="634"/>
      <c r="Z149" s="635"/>
      <c r="AA149" s="574"/>
      <c r="AB149" s="574"/>
      <c r="AC149" s="574"/>
      <c r="AD149" s="574"/>
      <c r="AE149" s="574"/>
      <c r="AF149" s="574"/>
      <c r="AG149" s="574"/>
    </row>
    <row r="150" spans="1:33" s="625" customFormat="1" ht="120" x14ac:dyDescent="0.5">
      <c r="A150" s="569">
        <f t="shared" si="3"/>
        <v>125</v>
      </c>
      <c r="B150" s="576"/>
      <c r="C150" s="576" t="s">
        <v>374</v>
      </c>
      <c r="D150" s="577">
        <v>80101706</v>
      </c>
      <c r="E150" s="578" t="s">
        <v>506</v>
      </c>
      <c r="F150" s="576" t="s">
        <v>35</v>
      </c>
      <c r="G150" s="576">
        <v>1</v>
      </c>
      <c r="H150" s="576" t="s">
        <v>61</v>
      </c>
      <c r="I150" s="576">
        <v>10</v>
      </c>
      <c r="J150" s="576" t="s">
        <v>461</v>
      </c>
      <c r="K150" s="576" t="s">
        <v>48</v>
      </c>
      <c r="L150" s="576"/>
      <c r="M150" s="580">
        <v>61000000</v>
      </c>
      <c r="N150" s="580">
        <v>61000000</v>
      </c>
      <c r="O150" s="576" t="s">
        <v>38</v>
      </c>
      <c r="P150" s="576" t="s">
        <v>32</v>
      </c>
      <c r="Q150" s="576" t="s">
        <v>375</v>
      </c>
      <c r="R150" s="573"/>
      <c r="S150" s="574"/>
      <c r="T150" s="574"/>
      <c r="U150" s="633"/>
      <c r="V150" s="574"/>
      <c r="W150" s="574"/>
      <c r="X150" s="634"/>
      <c r="Y150" s="634"/>
      <c r="Z150" s="635"/>
      <c r="AA150" s="574"/>
      <c r="AB150" s="574"/>
      <c r="AC150" s="574"/>
      <c r="AD150" s="574"/>
      <c r="AE150" s="574"/>
      <c r="AF150" s="574"/>
      <c r="AG150" s="574"/>
    </row>
    <row r="151" spans="1:33" s="625" customFormat="1" ht="150" x14ac:dyDescent="0.5">
      <c r="A151" s="569">
        <f t="shared" si="3"/>
        <v>126</v>
      </c>
      <c r="B151" s="576"/>
      <c r="C151" s="576" t="s">
        <v>438</v>
      </c>
      <c r="D151" s="577">
        <v>80101706</v>
      </c>
      <c r="E151" s="578" t="s">
        <v>508</v>
      </c>
      <c r="F151" s="576" t="s">
        <v>35</v>
      </c>
      <c r="G151" s="576">
        <v>1</v>
      </c>
      <c r="H151" s="576" t="s">
        <v>54</v>
      </c>
      <c r="I151" s="576">
        <v>11</v>
      </c>
      <c r="J151" s="576" t="s">
        <v>461</v>
      </c>
      <c r="K151" s="576" t="s">
        <v>48</v>
      </c>
      <c r="L151" s="576"/>
      <c r="M151" s="580">
        <v>69300000</v>
      </c>
      <c r="N151" s="580">
        <v>69300000</v>
      </c>
      <c r="O151" s="576" t="s">
        <v>38</v>
      </c>
      <c r="P151" s="576" t="s">
        <v>32</v>
      </c>
      <c r="Q151" s="576" t="s">
        <v>439</v>
      </c>
      <c r="R151" s="573"/>
      <c r="S151" s="574"/>
      <c r="T151" s="574"/>
      <c r="U151" s="633"/>
      <c r="V151" s="574"/>
      <c r="W151" s="574"/>
      <c r="X151" s="634"/>
      <c r="Y151" s="634"/>
      <c r="Z151" s="635"/>
      <c r="AA151" s="574"/>
      <c r="AB151" s="574"/>
      <c r="AC151" s="574"/>
      <c r="AD151" s="574"/>
      <c r="AE151" s="574"/>
      <c r="AF151" s="574"/>
      <c r="AG151" s="574"/>
    </row>
    <row r="152" spans="1:33" s="625" customFormat="1" ht="150" x14ac:dyDescent="0.5">
      <c r="A152" s="569">
        <f t="shared" si="3"/>
        <v>127</v>
      </c>
      <c r="B152" s="576"/>
      <c r="C152" s="576" t="s">
        <v>438</v>
      </c>
      <c r="D152" s="577">
        <v>80101706</v>
      </c>
      <c r="E152" s="578" t="s">
        <v>508</v>
      </c>
      <c r="F152" s="576" t="s">
        <v>35</v>
      </c>
      <c r="G152" s="576">
        <v>1</v>
      </c>
      <c r="H152" s="576" t="s">
        <v>54</v>
      </c>
      <c r="I152" s="576">
        <v>11.5</v>
      </c>
      <c r="J152" s="576" t="s">
        <v>461</v>
      </c>
      <c r="K152" s="576" t="s">
        <v>48</v>
      </c>
      <c r="L152" s="576"/>
      <c r="M152" s="580">
        <v>70150000</v>
      </c>
      <c r="N152" s="580">
        <v>70150000</v>
      </c>
      <c r="O152" s="576" t="s">
        <v>38</v>
      </c>
      <c r="P152" s="576" t="s">
        <v>32</v>
      </c>
      <c r="Q152" s="576" t="s">
        <v>439</v>
      </c>
      <c r="R152" s="573"/>
      <c r="S152" s="574"/>
      <c r="T152" s="574"/>
      <c r="U152" s="633"/>
      <c r="V152" s="574"/>
      <c r="W152" s="574"/>
      <c r="X152" s="634"/>
      <c r="Y152" s="634"/>
      <c r="Z152" s="635"/>
      <c r="AA152" s="574"/>
      <c r="AB152" s="574"/>
      <c r="AC152" s="574"/>
      <c r="AD152" s="574"/>
      <c r="AE152" s="574"/>
      <c r="AF152" s="574"/>
      <c r="AG152" s="574"/>
    </row>
    <row r="153" spans="1:33" s="625" customFormat="1" ht="150" x14ac:dyDescent="0.5">
      <c r="A153" s="569">
        <f t="shared" si="3"/>
        <v>128</v>
      </c>
      <c r="B153" s="576"/>
      <c r="C153" s="576" t="s">
        <v>438</v>
      </c>
      <c r="D153" s="577">
        <v>80101706</v>
      </c>
      <c r="E153" s="578" t="s">
        <v>508</v>
      </c>
      <c r="F153" s="576" t="s">
        <v>35</v>
      </c>
      <c r="G153" s="576">
        <v>1</v>
      </c>
      <c r="H153" s="576" t="s">
        <v>54</v>
      </c>
      <c r="I153" s="576">
        <v>11.5</v>
      </c>
      <c r="J153" s="576" t="s">
        <v>461</v>
      </c>
      <c r="K153" s="576" t="s">
        <v>48</v>
      </c>
      <c r="L153" s="576"/>
      <c r="M153" s="580">
        <v>70150000</v>
      </c>
      <c r="N153" s="580">
        <v>70150000</v>
      </c>
      <c r="O153" s="576" t="s">
        <v>38</v>
      </c>
      <c r="P153" s="576" t="s">
        <v>32</v>
      </c>
      <c r="Q153" s="576" t="s">
        <v>439</v>
      </c>
      <c r="R153" s="573"/>
      <c r="S153" s="574"/>
      <c r="T153" s="574"/>
      <c r="U153" s="633"/>
      <c r="V153" s="574"/>
      <c r="W153" s="574"/>
      <c r="X153" s="634"/>
      <c r="Y153" s="634"/>
      <c r="Z153" s="635"/>
      <c r="AA153" s="574"/>
      <c r="AB153" s="574"/>
      <c r="AC153" s="574"/>
      <c r="AD153" s="574"/>
      <c r="AE153" s="574"/>
      <c r="AF153" s="574"/>
      <c r="AG153" s="574"/>
    </row>
    <row r="154" spans="1:33" s="625" customFormat="1" ht="150" x14ac:dyDescent="0.5">
      <c r="A154" s="569">
        <f t="shared" si="3"/>
        <v>129</v>
      </c>
      <c r="B154" s="576"/>
      <c r="C154" s="576" t="s">
        <v>438</v>
      </c>
      <c r="D154" s="577">
        <v>80101706</v>
      </c>
      <c r="E154" s="578" t="s">
        <v>508</v>
      </c>
      <c r="F154" s="576" t="s">
        <v>35</v>
      </c>
      <c r="G154" s="576">
        <v>1</v>
      </c>
      <c r="H154" s="576" t="s">
        <v>54</v>
      </c>
      <c r="I154" s="576">
        <v>11</v>
      </c>
      <c r="J154" s="576" t="s">
        <v>461</v>
      </c>
      <c r="K154" s="576" t="s">
        <v>48</v>
      </c>
      <c r="L154" s="576"/>
      <c r="M154" s="580">
        <v>72600000</v>
      </c>
      <c r="N154" s="580">
        <v>72600000</v>
      </c>
      <c r="O154" s="576" t="s">
        <v>38</v>
      </c>
      <c r="P154" s="576" t="s">
        <v>32</v>
      </c>
      <c r="Q154" s="576" t="s">
        <v>439</v>
      </c>
      <c r="R154" s="573"/>
      <c r="S154" s="574"/>
      <c r="T154" s="574"/>
      <c r="U154" s="633"/>
      <c r="V154" s="574"/>
      <c r="W154" s="574"/>
      <c r="X154" s="634"/>
      <c r="Y154" s="634"/>
      <c r="Z154" s="635"/>
      <c r="AA154" s="574"/>
      <c r="AB154" s="574"/>
      <c r="AC154" s="574"/>
      <c r="AD154" s="574"/>
      <c r="AE154" s="574"/>
      <c r="AF154" s="574"/>
      <c r="AG154" s="574"/>
    </row>
    <row r="155" spans="1:33" s="625" customFormat="1" ht="120" x14ac:dyDescent="0.5">
      <c r="A155" s="569">
        <f t="shared" si="3"/>
        <v>130</v>
      </c>
      <c r="B155" s="576"/>
      <c r="C155" s="576" t="s">
        <v>509</v>
      </c>
      <c r="D155" s="577">
        <v>80101706</v>
      </c>
      <c r="E155" s="578" t="s">
        <v>510</v>
      </c>
      <c r="F155" s="576" t="s">
        <v>35</v>
      </c>
      <c r="G155" s="576">
        <v>1</v>
      </c>
      <c r="H155" s="576" t="s">
        <v>54</v>
      </c>
      <c r="I155" s="576">
        <v>11</v>
      </c>
      <c r="J155" s="576" t="s">
        <v>461</v>
      </c>
      <c r="K155" s="576" t="s">
        <v>48</v>
      </c>
      <c r="L155" s="576"/>
      <c r="M155" s="580">
        <v>59400000</v>
      </c>
      <c r="N155" s="580">
        <v>59400000</v>
      </c>
      <c r="O155" s="576" t="s">
        <v>38</v>
      </c>
      <c r="P155" s="576" t="s">
        <v>32</v>
      </c>
      <c r="Q155" s="576" t="s">
        <v>511</v>
      </c>
      <c r="R155" s="573"/>
      <c r="S155" s="574"/>
      <c r="T155" s="574"/>
      <c r="U155" s="633"/>
      <c r="V155" s="574"/>
      <c r="W155" s="574"/>
      <c r="X155" s="634"/>
      <c r="Y155" s="634"/>
      <c r="Z155" s="635"/>
      <c r="AA155" s="574"/>
      <c r="AB155" s="574"/>
      <c r="AC155" s="574"/>
      <c r="AD155" s="574"/>
      <c r="AE155" s="574"/>
      <c r="AF155" s="574"/>
      <c r="AG155" s="574"/>
    </row>
    <row r="156" spans="1:33" s="625" customFormat="1" ht="120" x14ac:dyDescent="0.5">
      <c r="A156" s="569">
        <f t="shared" si="3"/>
        <v>131</v>
      </c>
      <c r="B156" s="576"/>
      <c r="C156" s="576" t="s">
        <v>509</v>
      </c>
      <c r="D156" s="577">
        <v>80101706</v>
      </c>
      <c r="E156" s="578" t="s">
        <v>510</v>
      </c>
      <c r="F156" s="576" t="s">
        <v>35</v>
      </c>
      <c r="G156" s="576">
        <v>1</v>
      </c>
      <c r="H156" s="576" t="s">
        <v>54</v>
      </c>
      <c r="I156" s="576">
        <v>11</v>
      </c>
      <c r="J156" s="576" t="s">
        <v>461</v>
      </c>
      <c r="K156" s="576" t="s">
        <v>48</v>
      </c>
      <c r="L156" s="576"/>
      <c r="M156" s="580">
        <v>67100000</v>
      </c>
      <c r="N156" s="580">
        <v>67100000</v>
      </c>
      <c r="O156" s="576" t="s">
        <v>38</v>
      </c>
      <c r="P156" s="576" t="s">
        <v>32</v>
      </c>
      <c r="Q156" s="576" t="s">
        <v>511</v>
      </c>
      <c r="R156" s="573"/>
      <c r="S156" s="574"/>
      <c r="T156" s="574"/>
      <c r="U156" s="633"/>
      <c r="V156" s="574"/>
      <c r="W156" s="574"/>
      <c r="X156" s="634"/>
      <c r="Y156" s="634"/>
      <c r="Z156" s="635"/>
      <c r="AA156" s="574"/>
      <c r="AB156" s="574"/>
      <c r="AC156" s="574"/>
      <c r="AD156" s="574"/>
      <c r="AE156" s="574"/>
      <c r="AF156" s="574"/>
      <c r="AG156" s="574"/>
    </row>
    <row r="157" spans="1:33" s="625" customFormat="1" ht="120" x14ac:dyDescent="0.5">
      <c r="A157" s="569">
        <f t="shared" si="3"/>
        <v>132</v>
      </c>
      <c r="B157" s="576"/>
      <c r="C157" s="576" t="s">
        <v>509</v>
      </c>
      <c r="D157" s="577">
        <v>80101706</v>
      </c>
      <c r="E157" s="578" t="s">
        <v>510</v>
      </c>
      <c r="F157" s="576" t="s">
        <v>35</v>
      </c>
      <c r="G157" s="576">
        <v>1</v>
      </c>
      <c r="H157" s="576" t="s">
        <v>54</v>
      </c>
      <c r="I157" s="576">
        <v>11</v>
      </c>
      <c r="J157" s="576" t="s">
        <v>461</v>
      </c>
      <c r="K157" s="576" t="s">
        <v>48</v>
      </c>
      <c r="L157" s="576"/>
      <c r="M157" s="580">
        <v>27500000</v>
      </c>
      <c r="N157" s="580">
        <v>27500000</v>
      </c>
      <c r="O157" s="576" t="s">
        <v>38</v>
      </c>
      <c r="P157" s="576" t="s">
        <v>32</v>
      </c>
      <c r="Q157" s="576" t="s">
        <v>511</v>
      </c>
      <c r="R157" s="573"/>
      <c r="S157" s="574"/>
      <c r="T157" s="574"/>
      <c r="U157" s="633"/>
      <c r="V157" s="574"/>
      <c r="W157" s="574"/>
      <c r="X157" s="634"/>
      <c r="Y157" s="634"/>
      <c r="Z157" s="635"/>
      <c r="AA157" s="574"/>
      <c r="AB157" s="574"/>
      <c r="AC157" s="574"/>
      <c r="AD157" s="574"/>
      <c r="AE157" s="574"/>
      <c r="AF157" s="574"/>
      <c r="AG157" s="574"/>
    </row>
    <row r="158" spans="1:33" s="625" customFormat="1" ht="120" x14ac:dyDescent="0.5">
      <c r="A158" s="569">
        <f t="shared" si="3"/>
        <v>133</v>
      </c>
      <c r="B158" s="576"/>
      <c r="C158" s="576" t="s">
        <v>509</v>
      </c>
      <c r="D158" s="577">
        <v>80101706</v>
      </c>
      <c r="E158" s="578" t="s">
        <v>510</v>
      </c>
      <c r="F158" s="576" t="s">
        <v>35</v>
      </c>
      <c r="G158" s="576">
        <v>1</v>
      </c>
      <c r="H158" s="576" t="s">
        <v>61</v>
      </c>
      <c r="I158" s="576">
        <v>6</v>
      </c>
      <c r="J158" s="576" t="s">
        <v>461</v>
      </c>
      <c r="K158" s="576" t="s">
        <v>48</v>
      </c>
      <c r="L158" s="576"/>
      <c r="M158" s="580">
        <v>49800000</v>
      </c>
      <c r="N158" s="580">
        <v>49800000</v>
      </c>
      <c r="O158" s="576" t="s">
        <v>38</v>
      </c>
      <c r="P158" s="576" t="s">
        <v>32</v>
      </c>
      <c r="Q158" s="576" t="s">
        <v>511</v>
      </c>
      <c r="R158" s="573"/>
      <c r="S158" s="574"/>
      <c r="T158" s="574"/>
      <c r="U158" s="633"/>
      <c r="V158" s="574"/>
      <c r="W158" s="574"/>
      <c r="X158" s="634"/>
      <c r="Y158" s="634"/>
      <c r="Z158" s="635"/>
      <c r="AA158" s="574"/>
      <c r="AB158" s="574"/>
      <c r="AC158" s="574"/>
      <c r="AD158" s="574"/>
      <c r="AE158" s="574"/>
      <c r="AF158" s="574"/>
      <c r="AG158" s="574"/>
    </row>
    <row r="159" spans="1:33" s="625" customFormat="1" ht="120" x14ac:dyDescent="0.5">
      <c r="A159" s="569">
        <f t="shared" si="3"/>
        <v>134</v>
      </c>
      <c r="B159" s="576"/>
      <c r="C159" s="576" t="s">
        <v>512</v>
      </c>
      <c r="D159" s="577">
        <v>80101706</v>
      </c>
      <c r="E159" s="578" t="s">
        <v>513</v>
      </c>
      <c r="F159" s="576" t="s">
        <v>35</v>
      </c>
      <c r="G159" s="576">
        <v>1</v>
      </c>
      <c r="H159" s="576" t="s">
        <v>54</v>
      </c>
      <c r="I159" s="576">
        <v>11.5</v>
      </c>
      <c r="J159" s="576" t="s">
        <v>461</v>
      </c>
      <c r="K159" s="576" t="s">
        <v>48</v>
      </c>
      <c r="L159" s="576"/>
      <c r="M159" s="580">
        <v>89159500</v>
      </c>
      <c r="N159" s="580">
        <v>89159500</v>
      </c>
      <c r="O159" s="576" t="s">
        <v>38</v>
      </c>
      <c r="P159" s="576" t="s">
        <v>32</v>
      </c>
      <c r="Q159" s="576" t="s">
        <v>514</v>
      </c>
      <c r="R159" s="573"/>
      <c r="S159" s="574"/>
      <c r="T159" s="574"/>
      <c r="U159" s="633"/>
      <c r="V159" s="574"/>
      <c r="W159" s="574"/>
      <c r="X159" s="634"/>
      <c r="Y159" s="634"/>
      <c r="Z159" s="635"/>
      <c r="AA159" s="574"/>
      <c r="AB159" s="574"/>
      <c r="AC159" s="574"/>
      <c r="AD159" s="574"/>
      <c r="AE159" s="574"/>
      <c r="AF159" s="574"/>
      <c r="AG159" s="574"/>
    </row>
    <row r="160" spans="1:33" s="625" customFormat="1" ht="120" x14ac:dyDescent="0.5">
      <c r="A160" s="569">
        <f t="shared" si="3"/>
        <v>135</v>
      </c>
      <c r="B160" s="576"/>
      <c r="C160" s="576" t="s">
        <v>512</v>
      </c>
      <c r="D160" s="577">
        <v>80101706</v>
      </c>
      <c r="E160" s="578" t="s">
        <v>513</v>
      </c>
      <c r="F160" s="576" t="s">
        <v>35</v>
      </c>
      <c r="G160" s="576">
        <v>1</v>
      </c>
      <c r="H160" s="576" t="s">
        <v>54</v>
      </c>
      <c r="I160" s="576">
        <v>11</v>
      </c>
      <c r="J160" s="576" t="s">
        <v>461</v>
      </c>
      <c r="K160" s="576" t="s">
        <v>48</v>
      </c>
      <c r="L160" s="576"/>
      <c r="M160" s="580">
        <v>59400000</v>
      </c>
      <c r="N160" s="580">
        <v>59400000</v>
      </c>
      <c r="O160" s="576" t="s">
        <v>38</v>
      </c>
      <c r="P160" s="576" t="s">
        <v>32</v>
      </c>
      <c r="Q160" s="576" t="s">
        <v>514</v>
      </c>
      <c r="R160" s="573"/>
      <c r="S160" s="574"/>
      <c r="T160" s="574"/>
      <c r="U160" s="633"/>
      <c r="V160" s="574"/>
      <c r="W160" s="574"/>
      <c r="X160" s="634"/>
      <c r="Y160" s="634"/>
      <c r="Z160" s="635"/>
      <c r="AA160" s="574"/>
      <c r="AB160" s="574"/>
      <c r="AC160" s="574"/>
      <c r="AD160" s="574"/>
      <c r="AE160" s="574"/>
      <c r="AF160" s="574"/>
      <c r="AG160" s="574"/>
    </row>
    <row r="161" spans="1:33" s="625" customFormat="1" ht="120" x14ac:dyDescent="0.5">
      <c r="A161" s="569">
        <f t="shared" si="3"/>
        <v>136</v>
      </c>
      <c r="B161" s="576"/>
      <c r="C161" s="576" t="s">
        <v>512</v>
      </c>
      <c r="D161" s="577">
        <v>80101706</v>
      </c>
      <c r="E161" s="578" t="s">
        <v>513</v>
      </c>
      <c r="F161" s="576" t="s">
        <v>35</v>
      </c>
      <c r="G161" s="576">
        <v>1</v>
      </c>
      <c r="H161" s="576" t="s">
        <v>61</v>
      </c>
      <c r="I161" s="576">
        <v>10</v>
      </c>
      <c r="J161" s="576" t="s">
        <v>461</v>
      </c>
      <c r="K161" s="576" t="s">
        <v>48</v>
      </c>
      <c r="L161" s="576"/>
      <c r="M161" s="580">
        <v>54000000</v>
      </c>
      <c r="N161" s="580">
        <v>54000000</v>
      </c>
      <c r="O161" s="576" t="s">
        <v>38</v>
      </c>
      <c r="P161" s="576" t="s">
        <v>32</v>
      </c>
      <c r="Q161" s="576" t="s">
        <v>514</v>
      </c>
      <c r="R161" s="573"/>
      <c r="S161" s="574"/>
      <c r="T161" s="574"/>
      <c r="U161" s="633"/>
      <c r="V161" s="574"/>
      <c r="W161" s="574"/>
      <c r="X161" s="634"/>
      <c r="Y161" s="634"/>
      <c r="Z161" s="635"/>
      <c r="AA161" s="574"/>
      <c r="AB161" s="574"/>
      <c r="AC161" s="574"/>
      <c r="AD161" s="574"/>
      <c r="AE161" s="574"/>
      <c r="AF161" s="574"/>
      <c r="AG161" s="574"/>
    </row>
    <row r="162" spans="1:33" s="625" customFormat="1" ht="120" x14ac:dyDescent="0.5">
      <c r="A162" s="569">
        <f t="shared" si="3"/>
        <v>137</v>
      </c>
      <c r="B162" s="576"/>
      <c r="C162" s="576" t="s">
        <v>512</v>
      </c>
      <c r="D162" s="577">
        <v>80101706</v>
      </c>
      <c r="E162" s="578" t="s">
        <v>513</v>
      </c>
      <c r="F162" s="576" t="s">
        <v>35</v>
      </c>
      <c r="G162" s="576">
        <v>1</v>
      </c>
      <c r="H162" s="576" t="s">
        <v>61</v>
      </c>
      <c r="I162" s="576">
        <v>10</v>
      </c>
      <c r="J162" s="576" t="s">
        <v>461</v>
      </c>
      <c r="K162" s="576" t="s">
        <v>48</v>
      </c>
      <c r="L162" s="576"/>
      <c r="M162" s="580">
        <v>54000000</v>
      </c>
      <c r="N162" s="580">
        <v>54000000</v>
      </c>
      <c r="O162" s="576" t="s">
        <v>38</v>
      </c>
      <c r="P162" s="576" t="s">
        <v>32</v>
      </c>
      <c r="Q162" s="576" t="s">
        <v>514</v>
      </c>
      <c r="R162" s="573"/>
      <c r="S162" s="574"/>
      <c r="T162" s="574"/>
      <c r="U162" s="633"/>
      <c r="V162" s="574"/>
      <c r="W162" s="574"/>
      <c r="X162" s="634"/>
      <c r="Y162" s="634"/>
      <c r="Z162" s="635"/>
      <c r="AA162" s="574"/>
      <c r="AB162" s="574"/>
      <c r="AC162" s="574"/>
      <c r="AD162" s="574"/>
      <c r="AE162" s="574"/>
      <c r="AF162" s="574"/>
      <c r="AG162" s="574"/>
    </row>
    <row r="163" spans="1:33" s="625" customFormat="1" ht="120" x14ac:dyDescent="0.5">
      <c r="A163" s="569">
        <f t="shared" si="3"/>
        <v>138</v>
      </c>
      <c r="B163" s="576"/>
      <c r="C163" s="576" t="s">
        <v>512</v>
      </c>
      <c r="D163" s="577">
        <v>80101706</v>
      </c>
      <c r="E163" s="578" t="s">
        <v>513</v>
      </c>
      <c r="F163" s="576" t="s">
        <v>35</v>
      </c>
      <c r="G163" s="576">
        <v>1</v>
      </c>
      <c r="H163" s="576" t="s">
        <v>61</v>
      </c>
      <c r="I163" s="576">
        <v>10</v>
      </c>
      <c r="J163" s="576" t="s">
        <v>461</v>
      </c>
      <c r="K163" s="576" t="s">
        <v>48</v>
      </c>
      <c r="L163" s="576"/>
      <c r="M163" s="580">
        <v>54000000</v>
      </c>
      <c r="N163" s="580">
        <v>54000000</v>
      </c>
      <c r="O163" s="576" t="s">
        <v>38</v>
      </c>
      <c r="P163" s="576" t="s">
        <v>32</v>
      </c>
      <c r="Q163" s="576" t="s">
        <v>514</v>
      </c>
      <c r="R163" s="573"/>
      <c r="S163" s="574"/>
      <c r="T163" s="574"/>
      <c r="U163" s="633"/>
      <c r="V163" s="574"/>
      <c r="W163" s="574"/>
      <c r="X163" s="634"/>
      <c r="Y163" s="634"/>
      <c r="Z163" s="635"/>
      <c r="AA163" s="574"/>
      <c r="AB163" s="574"/>
      <c r="AC163" s="574"/>
      <c r="AD163" s="574"/>
      <c r="AE163" s="574"/>
      <c r="AF163" s="574"/>
      <c r="AG163" s="574"/>
    </row>
    <row r="164" spans="1:33" s="625" customFormat="1" ht="120" x14ac:dyDescent="0.5">
      <c r="A164" s="569">
        <f t="shared" si="3"/>
        <v>139</v>
      </c>
      <c r="B164" s="576"/>
      <c r="C164" s="576" t="s">
        <v>512</v>
      </c>
      <c r="D164" s="577">
        <v>80101706</v>
      </c>
      <c r="E164" s="578" t="s">
        <v>513</v>
      </c>
      <c r="F164" s="576" t="s">
        <v>35</v>
      </c>
      <c r="G164" s="576">
        <v>1</v>
      </c>
      <c r="H164" s="576" t="s">
        <v>54</v>
      </c>
      <c r="I164" s="576">
        <v>11</v>
      </c>
      <c r="J164" s="576" t="s">
        <v>461</v>
      </c>
      <c r="K164" s="576" t="s">
        <v>48</v>
      </c>
      <c r="L164" s="576"/>
      <c r="M164" s="580">
        <v>63800000</v>
      </c>
      <c r="N164" s="580">
        <v>63800000</v>
      </c>
      <c r="O164" s="576" t="s">
        <v>38</v>
      </c>
      <c r="P164" s="576" t="s">
        <v>32</v>
      </c>
      <c r="Q164" s="576" t="s">
        <v>514</v>
      </c>
      <c r="R164" s="573"/>
      <c r="S164" s="574"/>
      <c r="T164" s="574"/>
      <c r="U164" s="633"/>
      <c r="V164" s="574"/>
      <c r="W164" s="574"/>
      <c r="X164" s="634"/>
      <c r="Y164" s="634"/>
      <c r="Z164" s="635"/>
      <c r="AA164" s="574"/>
      <c r="AB164" s="574"/>
      <c r="AC164" s="574"/>
      <c r="AD164" s="574"/>
      <c r="AE164" s="574"/>
      <c r="AF164" s="574"/>
      <c r="AG164" s="574"/>
    </row>
    <row r="165" spans="1:33" s="625" customFormat="1" ht="120" x14ac:dyDescent="0.5">
      <c r="A165" s="569">
        <f t="shared" si="3"/>
        <v>140</v>
      </c>
      <c r="B165" s="576"/>
      <c r="C165" s="576" t="s">
        <v>512</v>
      </c>
      <c r="D165" s="577">
        <v>80101706</v>
      </c>
      <c r="E165" s="578" t="s">
        <v>513</v>
      </c>
      <c r="F165" s="576" t="s">
        <v>35</v>
      </c>
      <c r="G165" s="576">
        <v>1</v>
      </c>
      <c r="H165" s="576" t="s">
        <v>61</v>
      </c>
      <c r="I165" s="576">
        <v>10</v>
      </c>
      <c r="J165" s="576" t="s">
        <v>461</v>
      </c>
      <c r="K165" s="576" t="s">
        <v>48</v>
      </c>
      <c r="L165" s="576"/>
      <c r="M165" s="580">
        <v>36730000</v>
      </c>
      <c r="N165" s="580">
        <v>36730000</v>
      </c>
      <c r="O165" s="576" t="s">
        <v>38</v>
      </c>
      <c r="P165" s="576" t="s">
        <v>32</v>
      </c>
      <c r="Q165" s="576" t="s">
        <v>514</v>
      </c>
      <c r="R165" s="573"/>
      <c r="S165" s="574"/>
      <c r="T165" s="574"/>
      <c r="U165" s="633"/>
      <c r="V165" s="574"/>
      <c r="W165" s="574"/>
      <c r="X165" s="634"/>
      <c r="Y165" s="634"/>
      <c r="Z165" s="635"/>
      <c r="AA165" s="574"/>
      <c r="AB165" s="574"/>
      <c r="AC165" s="574"/>
      <c r="AD165" s="574"/>
      <c r="AE165" s="574"/>
      <c r="AF165" s="574"/>
      <c r="AG165" s="574"/>
    </row>
    <row r="166" spans="1:33" s="625" customFormat="1" ht="120" x14ac:dyDescent="0.5">
      <c r="A166" s="569">
        <f t="shared" si="3"/>
        <v>141</v>
      </c>
      <c r="B166" s="576"/>
      <c r="C166" s="576" t="s">
        <v>512</v>
      </c>
      <c r="D166" s="577">
        <v>80101706</v>
      </c>
      <c r="E166" s="578" t="s">
        <v>515</v>
      </c>
      <c r="F166" s="576" t="s">
        <v>35</v>
      </c>
      <c r="G166" s="576">
        <v>1</v>
      </c>
      <c r="H166" s="576" t="s">
        <v>61</v>
      </c>
      <c r="I166" s="576">
        <v>10</v>
      </c>
      <c r="J166" s="576" t="s">
        <v>461</v>
      </c>
      <c r="K166" s="576" t="s">
        <v>48</v>
      </c>
      <c r="L166" s="576"/>
      <c r="M166" s="580">
        <v>19500000</v>
      </c>
      <c r="N166" s="580">
        <v>19500000</v>
      </c>
      <c r="O166" s="576" t="s">
        <v>38</v>
      </c>
      <c r="P166" s="576" t="s">
        <v>32</v>
      </c>
      <c r="Q166" s="576" t="s">
        <v>514</v>
      </c>
      <c r="R166" s="573"/>
      <c r="S166" s="574"/>
      <c r="T166" s="574"/>
      <c r="U166" s="633"/>
      <c r="V166" s="574"/>
      <c r="W166" s="574"/>
      <c r="X166" s="634"/>
      <c r="Y166" s="634"/>
      <c r="Z166" s="635"/>
      <c r="AA166" s="574"/>
      <c r="AB166" s="574"/>
      <c r="AC166" s="574"/>
      <c r="AD166" s="574"/>
      <c r="AE166" s="574"/>
      <c r="AF166" s="574"/>
      <c r="AG166" s="574"/>
    </row>
    <row r="167" spans="1:33" s="625" customFormat="1" ht="120" x14ac:dyDescent="0.5">
      <c r="A167" s="569">
        <f t="shared" si="3"/>
        <v>142</v>
      </c>
      <c r="B167" s="576"/>
      <c r="C167" s="576" t="s">
        <v>516</v>
      </c>
      <c r="D167" s="577">
        <v>80101706</v>
      </c>
      <c r="E167" s="578" t="s">
        <v>517</v>
      </c>
      <c r="F167" s="576" t="s">
        <v>35</v>
      </c>
      <c r="G167" s="576">
        <v>1</v>
      </c>
      <c r="H167" s="576" t="s">
        <v>54</v>
      </c>
      <c r="I167" s="576">
        <v>11</v>
      </c>
      <c r="J167" s="576" t="s">
        <v>461</v>
      </c>
      <c r="K167" s="576" t="s">
        <v>48</v>
      </c>
      <c r="L167" s="576"/>
      <c r="M167" s="580">
        <v>96250000</v>
      </c>
      <c r="N167" s="580">
        <v>96250000</v>
      </c>
      <c r="O167" s="576" t="s">
        <v>38</v>
      </c>
      <c r="P167" s="576" t="s">
        <v>32</v>
      </c>
      <c r="Q167" s="576" t="s">
        <v>518</v>
      </c>
      <c r="R167" s="573"/>
      <c r="S167" s="574"/>
      <c r="T167" s="574"/>
      <c r="U167" s="633"/>
      <c r="V167" s="574"/>
      <c r="W167" s="574"/>
      <c r="X167" s="634"/>
      <c r="Y167" s="634"/>
      <c r="Z167" s="635"/>
      <c r="AA167" s="574"/>
      <c r="AB167" s="574"/>
      <c r="AC167" s="574"/>
      <c r="AD167" s="574"/>
      <c r="AE167" s="574"/>
      <c r="AF167" s="574"/>
      <c r="AG167" s="574"/>
    </row>
    <row r="168" spans="1:33" s="625" customFormat="1" ht="120" x14ac:dyDescent="0.5">
      <c r="A168" s="569">
        <f t="shared" si="3"/>
        <v>143</v>
      </c>
      <c r="B168" s="576"/>
      <c r="C168" s="576" t="s">
        <v>516</v>
      </c>
      <c r="D168" s="577">
        <v>80101706</v>
      </c>
      <c r="E168" s="578" t="s">
        <v>517</v>
      </c>
      <c r="F168" s="576" t="s">
        <v>35</v>
      </c>
      <c r="G168" s="576">
        <v>1</v>
      </c>
      <c r="H168" s="576" t="s">
        <v>54</v>
      </c>
      <c r="I168" s="576">
        <v>11</v>
      </c>
      <c r="J168" s="576" t="s">
        <v>461</v>
      </c>
      <c r="K168" s="576" t="s">
        <v>48</v>
      </c>
      <c r="L168" s="576"/>
      <c r="M168" s="580">
        <v>101200000</v>
      </c>
      <c r="N168" s="580">
        <v>101200000</v>
      </c>
      <c r="O168" s="576" t="s">
        <v>38</v>
      </c>
      <c r="P168" s="576" t="s">
        <v>32</v>
      </c>
      <c r="Q168" s="576" t="s">
        <v>518</v>
      </c>
      <c r="R168" s="573"/>
      <c r="S168" s="574"/>
      <c r="T168" s="574"/>
      <c r="U168" s="633"/>
      <c r="V168" s="574"/>
      <c r="W168" s="574"/>
      <c r="X168" s="634"/>
      <c r="Y168" s="634"/>
      <c r="Z168" s="635"/>
      <c r="AA168" s="574"/>
      <c r="AB168" s="574"/>
      <c r="AC168" s="574"/>
      <c r="AD168" s="574"/>
      <c r="AE168" s="574"/>
      <c r="AF168" s="574"/>
      <c r="AG168" s="574"/>
    </row>
    <row r="169" spans="1:33" s="625" customFormat="1" ht="120" x14ac:dyDescent="0.5">
      <c r="A169" s="569">
        <f t="shared" si="3"/>
        <v>144</v>
      </c>
      <c r="B169" s="576"/>
      <c r="C169" s="576" t="s">
        <v>516</v>
      </c>
      <c r="D169" s="577">
        <v>80101706</v>
      </c>
      <c r="E169" s="578" t="s">
        <v>517</v>
      </c>
      <c r="F169" s="576" t="s">
        <v>35</v>
      </c>
      <c r="G169" s="576">
        <v>1</v>
      </c>
      <c r="H169" s="576" t="s">
        <v>54</v>
      </c>
      <c r="I169" s="576">
        <v>11</v>
      </c>
      <c r="J169" s="576" t="s">
        <v>461</v>
      </c>
      <c r="K169" s="576" t="s">
        <v>48</v>
      </c>
      <c r="L169" s="576"/>
      <c r="M169" s="580">
        <v>80850000</v>
      </c>
      <c r="N169" s="580">
        <v>80850000</v>
      </c>
      <c r="O169" s="576" t="s">
        <v>38</v>
      </c>
      <c r="P169" s="576" t="s">
        <v>32</v>
      </c>
      <c r="Q169" s="576" t="s">
        <v>518</v>
      </c>
      <c r="R169" s="573"/>
      <c r="S169" s="574"/>
      <c r="T169" s="574"/>
      <c r="U169" s="633"/>
      <c r="V169" s="574"/>
      <c r="W169" s="574"/>
      <c r="X169" s="634"/>
      <c r="Y169" s="634"/>
      <c r="Z169" s="635"/>
      <c r="AA169" s="574"/>
      <c r="AB169" s="574"/>
      <c r="AC169" s="574"/>
      <c r="AD169" s="574"/>
      <c r="AE169" s="574"/>
      <c r="AF169" s="574"/>
      <c r="AG169" s="574"/>
    </row>
    <row r="170" spans="1:33" s="625" customFormat="1" ht="120" x14ac:dyDescent="0.5">
      <c r="A170" s="569">
        <f t="shared" si="3"/>
        <v>145</v>
      </c>
      <c r="B170" s="576"/>
      <c r="C170" s="576" t="s">
        <v>516</v>
      </c>
      <c r="D170" s="577">
        <v>80101706</v>
      </c>
      <c r="E170" s="578" t="s">
        <v>517</v>
      </c>
      <c r="F170" s="576" t="s">
        <v>35</v>
      </c>
      <c r="G170" s="576">
        <v>1</v>
      </c>
      <c r="H170" s="576" t="s">
        <v>54</v>
      </c>
      <c r="I170" s="576">
        <v>11</v>
      </c>
      <c r="J170" s="576" t="s">
        <v>461</v>
      </c>
      <c r="K170" s="576" t="s">
        <v>48</v>
      </c>
      <c r="L170" s="576"/>
      <c r="M170" s="580">
        <v>80850000</v>
      </c>
      <c r="N170" s="580">
        <v>80850000</v>
      </c>
      <c r="O170" s="576" t="s">
        <v>38</v>
      </c>
      <c r="P170" s="576" t="s">
        <v>32</v>
      </c>
      <c r="Q170" s="576" t="s">
        <v>518</v>
      </c>
      <c r="R170" s="573"/>
      <c r="S170" s="574"/>
      <c r="T170" s="574"/>
      <c r="U170" s="633"/>
      <c r="V170" s="574"/>
      <c r="W170" s="574"/>
      <c r="X170" s="634"/>
      <c r="Y170" s="634"/>
      <c r="Z170" s="635"/>
      <c r="AA170" s="574"/>
      <c r="AB170" s="574"/>
      <c r="AC170" s="574"/>
      <c r="AD170" s="574"/>
      <c r="AE170" s="574"/>
      <c r="AF170" s="574"/>
      <c r="AG170" s="574"/>
    </row>
    <row r="171" spans="1:33" s="625" customFormat="1" ht="120" x14ac:dyDescent="0.5">
      <c r="A171" s="569">
        <f t="shared" si="3"/>
        <v>146</v>
      </c>
      <c r="B171" s="576"/>
      <c r="C171" s="576" t="s">
        <v>516</v>
      </c>
      <c r="D171" s="577">
        <v>80101706</v>
      </c>
      <c r="E171" s="578" t="s">
        <v>517</v>
      </c>
      <c r="F171" s="576" t="s">
        <v>35</v>
      </c>
      <c r="G171" s="576">
        <v>1</v>
      </c>
      <c r="H171" s="576" t="s">
        <v>54</v>
      </c>
      <c r="I171" s="576">
        <v>11</v>
      </c>
      <c r="J171" s="576" t="s">
        <v>461</v>
      </c>
      <c r="K171" s="576" t="s">
        <v>48</v>
      </c>
      <c r="L171" s="576"/>
      <c r="M171" s="580">
        <v>96250000</v>
      </c>
      <c r="N171" s="580">
        <v>96250000</v>
      </c>
      <c r="O171" s="576" t="s">
        <v>38</v>
      </c>
      <c r="P171" s="576" t="s">
        <v>32</v>
      </c>
      <c r="Q171" s="576" t="s">
        <v>518</v>
      </c>
      <c r="R171" s="573"/>
      <c r="S171" s="574"/>
      <c r="T171" s="574"/>
      <c r="U171" s="633"/>
      <c r="V171" s="574"/>
      <c r="W171" s="574"/>
      <c r="X171" s="634"/>
      <c r="Y171" s="634"/>
      <c r="Z171" s="635"/>
      <c r="AA171" s="574"/>
      <c r="AB171" s="574"/>
      <c r="AC171" s="574"/>
      <c r="AD171" s="574"/>
      <c r="AE171" s="574"/>
      <c r="AF171" s="574"/>
      <c r="AG171" s="574"/>
    </row>
    <row r="172" spans="1:33" s="625" customFormat="1" ht="120" x14ac:dyDescent="0.5">
      <c r="A172" s="569">
        <f t="shared" si="3"/>
        <v>147</v>
      </c>
      <c r="B172" s="576"/>
      <c r="C172" s="576" t="s">
        <v>516</v>
      </c>
      <c r="D172" s="577">
        <v>80101706</v>
      </c>
      <c r="E172" s="578" t="s">
        <v>517</v>
      </c>
      <c r="F172" s="576" t="s">
        <v>35</v>
      </c>
      <c r="G172" s="576">
        <v>1</v>
      </c>
      <c r="H172" s="576" t="s">
        <v>54</v>
      </c>
      <c r="I172" s="576">
        <v>11.5</v>
      </c>
      <c r="J172" s="576" t="s">
        <v>461</v>
      </c>
      <c r="K172" s="576" t="s">
        <v>48</v>
      </c>
      <c r="L172" s="576"/>
      <c r="M172" s="580">
        <v>46000000</v>
      </c>
      <c r="N172" s="580">
        <v>46000000</v>
      </c>
      <c r="O172" s="576" t="s">
        <v>38</v>
      </c>
      <c r="P172" s="576" t="s">
        <v>32</v>
      </c>
      <c r="Q172" s="576" t="s">
        <v>518</v>
      </c>
      <c r="R172" s="573"/>
      <c r="S172" s="574"/>
      <c r="T172" s="574"/>
      <c r="U172" s="633"/>
      <c r="V172" s="574"/>
      <c r="W172" s="574"/>
      <c r="X172" s="634"/>
      <c r="Y172" s="634"/>
      <c r="Z172" s="635"/>
      <c r="AA172" s="574"/>
      <c r="AB172" s="574"/>
      <c r="AC172" s="574"/>
      <c r="AD172" s="574"/>
      <c r="AE172" s="574"/>
      <c r="AF172" s="574"/>
      <c r="AG172" s="574"/>
    </row>
    <row r="173" spans="1:33" s="625" customFormat="1" ht="120" x14ac:dyDescent="0.5">
      <c r="A173" s="569">
        <f t="shared" si="3"/>
        <v>148</v>
      </c>
      <c r="B173" s="576"/>
      <c r="C173" s="576" t="s">
        <v>519</v>
      </c>
      <c r="D173" s="577">
        <v>80101706</v>
      </c>
      <c r="E173" s="578" t="s">
        <v>520</v>
      </c>
      <c r="F173" s="576" t="s">
        <v>35</v>
      </c>
      <c r="G173" s="576">
        <v>1</v>
      </c>
      <c r="H173" s="576" t="s">
        <v>54</v>
      </c>
      <c r="I173" s="576">
        <v>11</v>
      </c>
      <c r="J173" s="576" t="s">
        <v>461</v>
      </c>
      <c r="K173" s="576" t="s">
        <v>48</v>
      </c>
      <c r="L173" s="576"/>
      <c r="M173" s="580">
        <v>59400000</v>
      </c>
      <c r="N173" s="580">
        <v>59400000</v>
      </c>
      <c r="O173" s="576" t="s">
        <v>38</v>
      </c>
      <c r="P173" s="576" t="s">
        <v>32</v>
      </c>
      <c r="Q173" s="576" t="s">
        <v>521</v>
      </c>
      <c r="R173" s="573"/>
      <c r="S173" s="574"/>
      <c r="T173" s="574"/>
      <c r="U173" s="633"/>
      <c r="V173" s="574"/>
      <c r="W173" s="574"/>
      <c r="X173" s="634"/>
      <c r="Y173" s="634"/>
      <c r="Z173" s="635"/>
      <c r="AA173" s="574"/>
      <c r="AB173" s="574"/>
      <c r="AC173" s="574"/>
      <c r="AD173" s="574"/>
      <c r="AE173" s="574"/>
      <c r="AF173" s="574"/>
      <c r="AG173" s="574"/>
    </row>
    <row r="174" spans="1:33" s="625" customFormat="1" ht="120" x14ac:dyDescent="0.5">
      <c r="A174" s="569">
        <f t="shared" si="3"/>
        <v>149</v>
      </c>
      <c r="B174" s="576"/>
      <c r="C174" s="576" t="s">
        <v>519</v>
      </c>
      <c r="D174" s="577">
        <v>80101706</v>
      </c>
      <c r="E174" s="578" t="s">
        <v>520</v>
      </c>
      <c r="F174" s="576" t="s">
        <v>35</v>
      </c>
      <c r="G174" s="576">
        <v>1</v>
      </c>
      <c r="H174" s="576" t="s">
        <v>54</v>
      </c>
      <c r="I174" s="576">
        <v>11</v>
      </c>
      <c r="J174" s="576" t="s">
        <v>461</v>
      </c>
      <c r="K174" s="576" t="s">
        <v>48</v>
      </c>
      <c r="L174" s="576"/>
      <c r="M174" s="580">
        <v>27500000</v>
      </c>
      <c r="N174" s="580">
        <v>27500000</v>
      </c>
      <c r="O174" s="576" t="s">
        <v>38</v>
      </c>
      <c r="P174" s="576" t="s">
        <v>32</v>
      </c>
      <c r="Q174" s="576" t="s">
        <v>521</v>
      </c>
      <c r="R174" s="573"/>
      <c r="S174" s="574"/>
      <c r="T174" s="574"/>
      <c r="U174" s="633"/>
      <c r="V174" s="574"/>
      <c r="W174" s="574"/>
      <c r="X174" s="634"/>
      <c r="Y174" s="634"/>
      <c r="Z174" s="635"/>
      <c r="AA174" s="574"/>
      <c r="AB174" s="574"/>
      <c r="AC174" s="574"/>
      <c r="AD174" s="574"/>
      <c r="AE174" s="574"/>
      <c r="AF174" s="574"/>
      <c r="AG174" s="574"/>
    </row>
    <row r="175" spans="1:33" s="625" customFormat="1" ht="120" x14ac:dyDescent="0.5">
      <c r="A175" s="569">
        <f t="shared" si="3"/>
        <v>150</v>
      </c>
      <c r="B175" s="576"/>
      <c r="C175" s="576" t="s">
        <v>519</v>
      </c>
      <c r="D175" s="577">
        <v>80101706</v>
      </c>
      <c r="E175" s="578" t="s">
        <v>520</v>
      </c>
      <c r="F175" s="576" t="s">
        <v>35</v>
      </c>
      <c r="G175" s="576">
        <v>1</v>
      </c>
      <c r="H175" s="576" t="s">
        <v>54</v>
      </c>
      <c r="I175" s="576">
        <v>11.5</v>
      </c>
      <c r="J175" s="576" t="s">
        <v>461</v>
      </c>
      <c r="K175" s="576" t="s">
        <v>48</v>
      </c>
      <c r="L175" s="576"/>
      <c r="M175" s="580">
        <v>28750000</v>
      </c>
      <c r="N175" s="580">
        <v>28750000</v>
      </c>
      <c r="O175" s="576" t="s">
        <v>38</v>
      </c>
      <c r="P175" s="576" t="s">
        <v>32</v>
      </c>
      <c r="Q175" s="576" t="s">
        <v>521</v>
      </c>
      <c r="R175" s="573"/>
      <c r="S175" s="574"/>
      <c r="T175" s="574"/>
      <c r="U175" s="633"/>
      <c r="V175" s="574"/>
      <c r="W175" s="574"/>
      <c r="X175" s="634"/>
      <c r="Y175" s="634"/>
      <c r="Z175" s="635"/>
      <c r="AA175" s="574"/>
      <c r="AB175" s="574"/>
      <c r="AC175" s="574"/>
      <c r="AD175" s="574"/>
      <c r="AE175" s="574"/>
      <c r="AF175" s="574"/>
      <c r="AG175" s="574"/>
    </row>
    <row r="176" spans="1:33" s="625" customFormat="1" ht="120" x14ac:dyDescent="0.5">
      <c r="A176" s="569">
        <f t="shared" si="3"/>
        <v>151</v>
      </c>
      <c r="B176" s="576"/>
      <c r="C176" s="576" t="s">
        <v>519</v>
      </c>
      <c r="D176" s="577">
        <v>80101706</v>
      </c>
      <c r="E176" s="578" t="s">
        <v>522</v>
      </c>
      <c r="F176" s="576" t="s">
        <v>35</v>
      </c>
      <c r="G176" s="576">
        <v>1</v>
      </c>
      <c r="H176" s="576" t="s">
        <v>54</v>
      </c>
      <c r="I176" s="576">
        <v>11.5</v>
      </c>
      <c r="J176" s="576" t="s">
        <v>461</v>
      </c>
      <c r="K176" s="576" t="s">
        <v>48</v>
      </c>
      <c r="L176" s="576"/>
      <c r="M176" s="580">
        <v>23000000</v>
      </c>
      <c r="N176" s="580">
        <v>23000000</v>
      </c>
      <c r="O176" s="576" t="s">
        <v>38</v>
      </c>
      <c r="P176" s="576" t="s">
        <v>32</v>
      </c>
      <c r="Q176" s="576" t="s">
        <v>521</v>
      </c>
      <c r="R176" s="573"/>
      <c r="S176" s="574"/>
      <c r="T176" s="574"/>
      <c r="U176" s="633"/>
      <c r="V176" s="574"/>
      <c r="W176" s="574"/>
      <c r="X176" s="634"/>
      <c r="Y176" s="634"/>
      <c r="Z176" s="635"/>
      <c r="AA176" s="574"/>
      <c r="AB176" s="574"/>
      <c r="AC176" s="574"/>
      <c r="AD176" s="574"/>
      <c r="AE176" s="574"/>
      <c r="AF176" s="574"/>
      <c r="AG176" s="574"/>
    </row>
    <row r="177" spans="1:33" s="625" customFormat="1" ht="120" x14ac:dyDescent="0.5">
      <c r="A177" s="569">
        <f t="shared" si="3"/>
        <v>152</v>
      </c>
      <c r="B177" s="576"/>
      <c r="C177" s="576" t="s">
        <v>386</v>
      </c>
      <c r="D177" s="577">
        <v>80101706</v>
      </c>
      <c r="E177" s="578" t="s">
        <v>523</v>
      </c>
      <c r="F177" s="576" t="s">
        <v>35</v>
      </c>
      <c r="G177" s="576">
        <v>1</v>
      </c>
      <c r="H177" s="576" t="s">
        <v>54</v>
      </c>
      <c r="I177" s="576">
        <v>11</v>
      </c>
      <c r="J177" s="576" t="s">
        <v>461</v>
      </c>
      <c r="K177" s="576" t="s">
        <v>48</v>
      </c>
      <c r="L177" s="576"/>
      <c r="M177" s="580">
        <v>101200000</v>
      </c>
      <c r="N177" s="580">
        <v>101200000</v>
      </c>
      <c r="O177" s="576" t="s">
        <v>38</v>
      </c>
      <c r="P177" s="576" t="s">
        <v>32</v>
      </c>
      <c r="Q177" s="576" t="s">
        <v>387</v>
      </c>
      <c r="R177" s="573"/>
      <c r="S177" s="574"/>
      <c r="T177" s="574"/>
      <c r="U177" s="633"/>
      <c r="V177" s="574"/>
      <c r="W177" s="574"/>
      <c r="X177" s="634"/>
      <c r="Y177" s="634"/>
      <c r="Z177" s="635"/>
      <c r="AA177" s="574"/>
      <c r="AB177" s="574"/>
      <c r="AC177" s="574"/>
      <c r="AD177" s="574"/>
      <c r="AE177" s="574"/>
      <c r="AF177" s="574"/>
      <c r="AG177" s="574"/>
    </row>
    <row r="178" spans="1:33" s="625" customFormat="1" ht="120" x14ac:dyDescent="0.5">
      <c r="A178" s="569">
        <f t="shared" si="3"/>
        <v>153</v>
      </c>
      <c r="B178" s="576"/>
      <c r="C178" s="576" t="s">
        <v>386</v>
      </c>
      <c r="D178" s="577">
        <v>80101706</v>
      </c>
      <c r="E178" s="578" t="s">
        <v>523</v>
      </c>
      <c r="F178" s="576" t="s">
        <v>35</v>
      </c>
      <c r="G178" s="576">
        <v>1</v>
      </c>
      <c r="H178" s="576" t="s">
        <v>54</v>
      </c>
      <c r="I178" s="576">
        <v>10.5</v>
      </c>
      <c r="J178" s="576" t="s">
        <v>461</v>
      </c>
      <c r="K178" s="576" t="s">
        <v>48</v>
      </c>
      <c r="L178" s="576"/>
      <c r="M178" s="580">
        <v>47250000</v>
      </c>
      <c r="N178" s="580">
        <v>47250000</v>
      </c>
      <c r="O178" s="576" t="s">
        <v>38</v>
      </c>
      <c r="P178" s="576" t="s">
        <v>32</v>
      </c>
      <c r="Q178" s="576" t="s">
        <v>387</v>
      </c>
      <c r="R178" s="573"/>
      <c r="S178" s="574"/>
      <c r="T178" s="574"/>
      <c r="U178" s="633"/>
      <c r="V178" s="574"/>
      <c r="W178" s="574"/>
      <c r="X178" s="634"/>
      <c r="Y178" s="634"/>
      <c r="Z178" s="635"/>
      <c r="AA178" s="574"/>
      <c r="AB178" s="574"/>
      <c r="AC178" s="574"/>
      <c r="AD178" s="574"/>
      <c r="AE178" s="574"/>
      <c r="AF178" s="574"/>
      <c r="AG178" s="574"/>
    </row>
    <row r="179" spans="1:33" s="625" customFormat="1" ht="120" x14ac:dyDescent="0.5">
      <c r="A179" s="569">
        <f t="shared" si="3"/>
        <v>154</v>
      </c>
      <c r="B179" s="576"/>
      <c r="C179" s="576" t="s">
        <v>386</v>
      </c>
      <c r="D179" s="577">
        <v>80101706</v>
      </c>
      <c r="E179" s="578" t="s">
        <v>523</v>
      </c>
      <c r="F179" s="576" t="s">
        <v>35</v>
      </c>
      <c r="G179" s="576">
        <v>1</v>
      </c>
      <c r="H179" s="576" t="s">
        <v>54</v>
      </c>
      <c r="I179" s="576">
        <v>11</v>
      </c>
      <c r="J179" s="576" t="s">
        <v>461</v>
      </c>
      <c r="K179" s="576" t="s">
        <v>48</v>
      </c>
      <c r="L179" s="576"/>
      <c r="M179" s="580">
        <v>27500000</v>
      </c>
      <c r="N179" s="580">
        <v>27500000</v>
      </c>
      <c r="O179" s="576" t="s">
        <v>38</v>
      </c>
      <c r="P179" s="576" t="s">
        <v>32</v>
      </c>
      <c r="Q179" s="576" t="s">
        <v>387</v>
      </c>
      <c r="R179" s="573"/>
      <c r="S179" s="574"/>
      <c r="T179" s="574"/>
      <c r="U179" s="633"/>
      <c r="V179" s="574"/>
      <c r="W179" s="574"/>
      <c r="X179" s="634"/>
      <c r="Y179" s="634"/>
      <c r="Z179" s="635"/>
      <c r="AA179" s="574"/>
      <c r="AB179" s="574"/>
      <c r="AC179" s="574"/>
      <c r="AD179" s="574"/>
      <c r="AE179" s="574"/>
      <c r="AF179" s="574"/>
      <c r="AG179" s="574"/>
    </row>
    <row r="180" spans="1:33" s="625" customFormat="1" ht="120" x14ac:dyDescent="0.5">
      <c r="A180" s="569">
        <f t="shared" si="3"/>
        <v>155</v>
      </c>
      <c r="B180" s="576"/>
      <c r="C180" s="576" t="s">
        <v>386</v>
      </c>
      <c r="D180" s="577">
        <v>80101706</v>
      </c>
      <c r="E180" s="578" t="s">
        <v>523</v>
      </c>
      <c r="F180" s="576" t="s">
        <v>35</v>
      </c>
      <c r="G180" s="576">
        <v>1</v>
      </c>
      <c r="H180" s="576" t="s">
        <v>54</v>
      </c>
      <c r="I180" s="576">
        <v>11</v>
      </c>
      <c r="J180" s="576" t="s">
        <v>461</v>
      </c>
      <c r="K180" s="576" t="s">
        <v>48</v>
      </c>
      <c r="L180" s="576"/>
      <c r="M180" s="580">
        <v>27500000</v>
      </c>
      <c r="N180" s="580">
        <v>27500000</v>
      </c>
      <c r="O180" s="576" t="s">
        <v>38</v>
      </c>
      <c r="P180" s="576" t="s">
        <v>32</v>
      </c>
      <c r="Q180" s="576" t="s">
        <v>387</v>
      </c>
      <c r="R180" s="573"/>
      <c r="S180" s="574"/>
      <c r="T180" s="574"/>
      <c r="U180" s="633"/>
      <c r="V180" s="574"/>
      <c r="W180" s="574"/>
      <c r="X180" s="634"/>
      <c r="Y180" s="634"/>
      <c r="Z180" s="635"/>
      <c r="AA180" s="574"/>
      <c r="AB180" s="574"/>
      <c r="AC180" s="574"/>
      <c r="AD180" s="574"/>
      <c r="AE180" s="574"/>
      <c r="AF180" s="574"/>
      <c r="AG180" s="574"/>
    </row>
    <row r="181" spans="1:33" s="625" customFormat="1" ht="120" x14ac:dyDescent="0.5">
      <c r="A181" s="569">
        <f t="shared" si="3"/>
        <v>156</v>
      </c>
      <c r="B181" s="576"/>
      <c r="C181" s="576" t="s">
        <v>386</v>
      </c>
      <c r="D181" s="577">
        <v>80101706</v>
      </c>
      <c r="E181" s="578" t="s">
        <v>523</v>
      </c>
      <c r="F181" s="576" t="s">
        <v>35</v>
      </c>
      <c r="G181" s="576">
        <v>1</v>
      </c>
      <c r="H181" s="576" t="s">
        <v>54</v>
      </c>
      <c r="I181" s="576">
        <v>11</v>
      </c>
      <c r="J181" s="576" t="s">
        <v>461</v>
      </c>
      <c r="K181" s="576" t="s">
        <v>48</v>
      </c>
      <c r="L181" s="576"/>
      <c r="M181" s="580">
        <v>53900000</v>
      </c>
      <c r="N181" s="580">
        <v>53900000</v>
      </c>
      <c r="O181" s="576" t="s">
        <v>38</v>
      </c>
      <c r="P181" s="576" t="s">
        <v>32</v>
      </c>
      <c r="Q181" s="576" t="s">
        <v>387</v>
      </c>
      <c r="R181" s="573"/>
      <c r="S181" s="574"/>
      <c r="T181" s="574"/>
      <c r="U181" s="633"/>
      <c r="V181" s="574"/>
      <c r="W181" s="574"/>
      <c r="X181" s="634"/>
      <c r="Y181" s="634"/>
      <c r="Z181" s="635"/>
      <c r="AA181" s="574"/>
      <c r="AB181" s="574"/>
      <c r="AC181" s="574"/>
      <c r="AD181" s="574"/>
      <c r="AE181" s="574"/>
      <c r="AF181" s="574"/>
      <c r="AG181" s="574"/>
    </row>
    <row r="182" spans="1:33" s="625" customFormat="1" ht="120" x14ac:dyDescent="0.5">
      <c r="A182" s="569">
        <f t="shared" si="3"/>
        <v>157</v>
      </c>
      <c r="B182" s="576"/>
      <c r="C182" s="576" t="s">
        <v>386</v>
      </c>
      <c r="D182" s="577">
        <v>80101706</v>
      </c>
      <c r="E182" s="578" t="s">
        <v>523</v>
      </c>
      <c r="F182" s="576" t="s">
        <v>35</v>
      </c>
      <c r="G182" s="576">
        <v>1</v>
      </c>
      <c r="H182" s="576" t="s">
        <v>54</v>
      </c>
      <c r="I182" s="576">
        <v>11</v>
      </c>
      <c r="J182" s="576" t="s">
        <v>461</v>
      </c>
      <c r="K182" s="576" t="s">
        <v>48</v>
      </c>
      <c r="L182" s="576"/>
      <c r="M182" s="580">
        <v>49500000</v>
      </c>
      <c r="N182" s="580">
        <v>49500000</v>
      </c>
      <c r="O182" s="576" t="s">
        <v>38</v>
      </c>
      <c r="P182" s="576" t="s">
        <v>32</v>
      </c>
      <c r="Q182" s="576" t="s">
        <v>387</v>
      </c>
      <c r="R182" s="573"/>
      <c r="S182" s="574"/>
      <c r="T182" s="574"/>
      <c r="U182" s="633"/>
      <c r="V182" s="574"/>
      <c r="W182" s="574"/>
      <c r="X182" s="634"/>
      <c r="Y182" s="634"/>
      <c r="Z182" s="635"/>
      <c r="AA182" s="574"/>
      <c r="AB182" s="574"/>
      <c r="AC182" s="574"/>
      <c r="AD182" s="574"/>
      <c r="AE182" s="574"/>
      <c r="AF182" s="574"/>
      <c r="AG182" s="574"/>
    </row>
    <row r="183" spans="1:33" s="625" customFormat="1" ht="120" x14ac:dyDescent="0.5">
      <c r="A183" s="569">
        <f t="shared" si="3"/>
        <v>158</v>
      </c>
      <c r="B183" s="576"/>
      <c r="C183" s="576" t="s">
        <v>386</v>
      </c>
      <c r="D183" s="577">
        <v>80101706</v>
      </c>
      <c r="E183" s="578" t="s">
        <v>524</v>
      </c>
      <c r="F183" s="576" t="s">
        <v>35</v>
      </c>
      <c r="G183" s="576">
        <v>1</v>
      </c>
      <c r="H183" s="576" t="s">
        <v>54</v>
      </c>
      <c r="I183" s="576">
        <v>11</v>
      </c>
      <c r="J183" s="576" t="s">
        <v>461</v>
      </c>
      <c r="K183" s="576" t="s">
        <v>48</v>
      </c>
      <c r="L183" s="576"/>
      <c r="M183" s="580">
        <v>20350000</v>
      </c>
      <c r="N183" s="580">
        <v>20350000</v>
      </c>
      <c r="O183" s="576" t="s">
        <v>38</v>
      </c>
      <c r="P183" s="576" t="s">
        <v>32</v>
      </c>
      <c r="Q183" s="576" t="s">
        <v>387</v>
      </c>
      <c r="R183" s="573"/>
      <c r="S183" s="574"/>
      <c r="T183" s="574"/>
      <c r="U183" s="633"/>
      <c r="V183" s="574"/>
      <c r="W183" s="574"/>
      <c r="X183" s="634"/>
      <c r="Y183" s="634"/>
      <c r="Z183" s="635"/>
      <c r="AA183" s="574"/>
      <c r="AB183" s="574"/>
      <c r="AC183" s="574"/>
      <c r="AD183" s="574"/>
      <c r="AE183" s="574"/>
      <c r="AF183" s="574"/>
      <c r="AG183" s="574"/>
    </row>
    <row r="184" spans="1:33" s="625" customFormat="1" ht="120" x14ac:dyDescent="0.5">
      <c r="A184" s="569">
        <f t="shared" si="3"/>
        <v>159</v>
      </c>
      <c r="B184" s="576"/>
      <c r="C184" s="576" t="s">
        <v>386</v>
      </c>
      <c r="D184" s="577">
        <v>80101706</v>
      </c>
      <c r="E184" s="578" t="s">
        <v>523</v>
      </c>
      <c r="F184" s="576" t="s">
        <v>35</v>
      </c>
      <c r="G184" s="576">
        <v>1</v>
      </c>
      <c r="H184" s="576" t="s">
        <v>54</v>
      </c>
      <c r="I184" s="576">
        <v>11</v>
      </c>
      <c r="J184" s="576" t="s">
        <v>461</v>
      </c>
      <c r="K184" s="576" t="s">
        <v>48</v>
      </c>
      <c r="L184" s="576"/>
      <c r="M184" s="580">
        <v>49500000</v>
      </c>
      <c r="N184" s="580">
        <v>49500000</v>
      </c>
      <c r="O184" s="576" t="s">
        <v>38</v>
      </c>
      <c r="P184" s="576" t="s">
        <v>32</v>
      </c>
      <c r="Q184" s="576" t="s">
        <v>387</v>
      </c>
      <c r="R184" s="573"/>
      <c r="S184" s="574"/>
      <c r="T184" s="574"/>
      <c r="U184" s="633"/>
      <c r="V184" s="574"/>
      <c r="W184" s="574"/>
      <c r="X184" s="634"/>
      <c r="Y184" s="634"/>
      <c r="Z184" s="635"/>
      <c r="AA184" s="574"/>
      <c r="AB184" s="574"/>
      <c r="AC184" s="574"/>
      <c r="AD184" s="574"/>
      <c r="AE184" s="574"/>
      <c r="AF184" s="574"/>
      <c r="AG184" s="574"/>
    </row>
    <row r="185" spans="1:33" s="625" customFormat="1" ht="120" x14ac:dyDescent="0.5">
      <c r="A185" s="569">
        <f t="shared" si="3"/>
        <v>160</v>
      </c>
      <c r="B185" s="576"/>
      <c r="C185" s="576" t="s">
        <v>386</v>
      </c>
      <c r="D185" s="577">
        <v>80101706</v>
      </c>
      <c r="E185" s="578" t="s">
        <v>523</v>
      </c>
      <c r="F185" s="576" t="s">
        <v>35</v>
      </c>
      <c r="G185" s="576">
        <v>1</v>
      </c>
      <c r="H185" s="576" t="s">
        <v>54</v>
      </c>
      <c r="I185" s="576">
        <v>11</v>
      </c>
      <c r="J185" s="576" t="s">
        <v>461</v>
      </c>
      <c r="K185" s="576" t="s">
        <v>48</v>
      </c>
      <c r="L185" s="576"/>
      <c r="M185" s="580">
        <v>49500000</v>
      </c>
      <c r="N185" s="580">
        <v>49500000</v>
      </c>
      <c r="O185" s="576" t="s">
        <v>38</v>
      </c>
      <c r="P185" s="576" t="s">
        <v>32</v>
      </c>
      <c r="Q185" s="576" t="s">
        <v>387</v>
      </c>
      <c r="R185" s="573"/>
      <c r="S185" s="574"/>
      <c r="T185" s="574"/>
      <c r="U185" s="633"/>
      <c r="V185" s="574"/>
      <c r="W185" s="574"/>
      <c r="X185" s="634"/>
      <c r="Y185" s="634"/>
      <c r="Z185" s="635"/>
      <c r="AA185" s="574"/>
      <c r="AB185" s="574"/>
      <c r="AC185" s="574"/>
      <c r="AD185" s="574"/>
      <c r="AE185" s="574"/>
      <c r="AF185" s="574"/>
      <c r="AG185" s="574"/>
    </row>
    <row r="186" spans="1:33" s="625" customFormat="1" ht="120" x14ac:dyDescent="0.5">
      <c r="A186" s="569">
        <f t="shared" si="3"/>
        <v>161</v>
      </c>
      <c r="B186" s="576"/>
      <c r="C186" s="576" t="s">
        <v>386</v>
      </c>
      <c r="D186" s="577">
        <v>80101706</v>
      </c>
      <c r="E186" s="578" t="s">
        <v>523</v>
      </c>
      <c r="F186" s="576" t="s">
        <v>35</v>
      </c>
      <c r="G186" s="576">
        <v>1</v>
      </c>
      <c r="H186" s="576" t="s">
        <v>54</v>
      </c>
      <c r="I186" s="576">
        <v>11</v>
      </c>
      <c r="J186" s="576" t="s">
        <v>461</v>
      </c>
      <c r="K186" s="576" t="s">
        <v>48</v>
      </c>
      <c r="L186" s="576"/>
      <c r="M186" s="580">
        <v>67100000</v>
      </c>
      <c r="N186" s="580">
        <v>67100000</v>
      </c>
      <c r="O186" s="576" t="s">
        <v>38</v>
      </c>
      <c r="P186" s="576" t="s">
        <v>32</v>
      </c>
      <c r="Q186" s="576" t="s">
        <v>387</v>
      </c>
      <c r="R186" s="573"/>
      <c r="S186" s="574"/>
      <c r="T186" s="574"/>
      <c r="U186" s="633"/>
      <c r="V186" s="574"/>
      <c r="W186" s="574"/>
      <c r="X186" s="634"/>
      <c r="Y186" s="634"/>
      <c r="Z186" s="635"/>
      <c r="AA186" s="574"/>
      <c r="AB186" s="574"/>
      <c r="AC186" s="574"/>
      <c r="AD186" s="574"/>
      <c r="AE186" s="574"/>
      <c r="AF186" s="574"/>
      <c r="AG186" s="574"/>
    </row>
    <row r="187" spans="1:33" s="625" customFormat="1" ht="120" x14ac:dyDescent="0.5">
      <c r="A187" s="569">
        <f t="shared" si="3"/>
        <v>162</v>
      </c>
      <c r="B187" s="576"/>
      <c r="C187" s="576" t="s">
        <v>386</v>
      </c>
      <c r="D187" s="577">
        <v>80101706</v>
      </c>
      <c r="E187" s="578" t="s">
        <v>523</v>
      </c>
      <c r="F187" s="576" t="s">
        <v>35</v>
      </c>
      <c r="G187" s="576">
        <v>1</v>
      </c>
      <c r="H187" s="576" t="s">
        <v>54</v>
      </c>
      <c r="I187" s="576">
        <v>11</v>
      </c>
      <c r="J187" s="576" t="s">
        <v>461</v>
      </c>
      <c r="K187" s="576" t="s">
        <v>48</v>
      </c>
      <c r="L187" s="576"/>
      <c r="M187" s="580">
        <v>67100000</v>
      </c>
      <c r="N187" s="580">
        <v>67100000</v>
      </c>
      <c r="O187" s="576" t="s">
        <v>38</v>
      </c>
      <c r="P187" s="576" t="s">
        <v>32</v>
      </c>
      <c r="Q187" s="576" t="s">
        <v>387</v>
      </c>
      <c r="R187" s="573"/>
      <c r="S187" s="574"/>
      <c r="T187" s="574"/>
      <c r="U187" s="633"/>
      <c r="V187" s="574"/>
      <c r="W187" s="574"/>
      <c r="X187" s="634"/>
      <c r="Y187" s="634"/>
      <c r="Z187" s="635"/>
      <c r="AA187" s="574"/>
      <c r="AB187" s="574"/>
      <c r="AC187" s="574"/>
      <c r="AD187" s="574"/>
      <c r="AE187" s="574"/>
      <c r="AF187" s="574"/>
      <c r="AG187" s="574"/>
    </row>
    <row r="188" spans="1:33" s="625" customFormat="1" ht="150" x14ac:dyDescent="0.5">
      <c r="A188" s="569">
        <f t="shared" ref="A188:A251" si="4">+A187+1</f>
        <v>163</v>
      </c>
      <c r="B188" s="576"/>
      <c r="C188" s="576" t="s">
        <v>525</v>
      </c>
      <c r="D188" s="577">
        <v>80101706</v>
      </c>
      <c r="E188" s="578" t="s">
        <v>212</v>
      </c>
      <c r="F188" s="576" t="s">
        <v>35</v>
      </c>
      <c r="G188" s="576">
        <v>1</v>
      </c>
      <c r="H188" s="576" t="s">
        <v>54</v>
      </c>
      <c r="I188" s="576">
        <v>5</v>
      </c>
      <c r="J188" s="576" t="s">
        <v>461</v>
      </c>
      <c r="K188" s="576" t="s">
        <v>48</v>
      </c>
      <c r="L188" s="576"/>
      <c r="M188" s="580">
        <v>67500000</v>
      </c>
      <c r="N188" s="580">
        <v>67500000</v>
      </c>
      <c r="O188" s="576" t="s">
        <v>38</v>
      </c>
      <c r="P188" s="576" t="s">
        <v>32</v>
      </c>
      <c r="Q188" s="576" t="s">
        <v>526</v>
      </c>
      <c r="R188" s="573"/>
      <c r="S188" s="574"/>
      <c r="T188" s="574"/>
      <c r="U188" s="633"/>
      <c r="V188" s="574"/>
      <c r="W188" s="574"/>
      <c r="X188" s="634"/>
      <c r="Y188" s="634"/>
      <c r="Z188" s="635"/>
      <c r="AA188" s="574"/>
      <c r="AB188" s="574"/>
      <c r="AC188" s="574"/>
      <c r="AD188" s="574"/>
      <c r="AE188" s="574"/>
      <c r="AF188" s="574"/>
      <c r="AG188" s="574"/>
    </row>
    <row r="189" spans="1:33" s="625" customFormat="1" ht="150" x14ac:dyDescent="0.5">
      <c r="A189" s="569">
        <f t="shared" si="4"/>
        <v>164</v>
      </c>
      <c r="B189" s="576"/>
      <c r="C189" s="576" t="s">
        <v>525</v>
      </c>
      <c r="D189" s="577">
        <v>80101706</v>
      </c>
      <c r="E189" s="578" t="s">
        <v>212</v>
      </c>
      <c r="F189" s="576" t="s">
        <v>35</v>
      </c>
      <c r="G189" s="576">
        <v>1</v>
      </c>
      <c r="H189" s="576" t="s">
        <v>54</v>
      </c>
      <c r="I189" s="576">
        <v>5</v>
      </c>
      <c r="J189" s="576" t="s">
        <v>461</v>
      </c>
      <c r="K189" s="576" t="s">
        <v>48</v>
      </c>
      <c r="L189" s="576"/>
      <c r="M189" s="580">
        <v>67500000</v>
      </c>
      <c r="N189" s="580">
        <v>67500000</v>
      </c>
      <c r="O189" s="576" t="s">
        <v>38</v>
      </c>
      <c r="P189" s="576" t="s">
        <v>32</v>
      </c>
      <c r="Q189" s="576" t="s">
        <v>526</v>
      </c>
      <c r="R189" s="573"/>
      <c r="S189" s="574"/>
      <c r="T189" s="574"/>
      <c r="U189" s="633"/>
      <c r="V189" s="574"/>
      <c r="W189" s="574"/>
      <c r="X189" s="634"/>
      <c r="Y189" s="634"/>
      <c r="Z189" s="635"/>
      <c r="AA189" s="574"/>
      <c r="AB189" s="574"/>
      <c r="AC189" s="574"/>
      <c r="AD189" s="574"/>
      <c r="AE189" s="574"/>
      <c r="AF189" s="574"/>
      <c r="AG189" s="574"/>
    </row>
    <row r="190" spans="1:33" s="625" customFormat="1" ht="150" x14ac:dyDescent="0.5">
      <c r="A190" s="569">
        <f t="shared" si="4"/>
        <v>165</v>
      </c>
      <c r="B190" s="576"/>
      <c r="C190" s="576" t="s">
        <v>525</v>
      </c>
      <c r="D190" s="577">
        <v>80101706</v>
      </c>
      <c r="E190" s="578" t="s">
        <v>212</v>
      </c>
      <c r="F190" s="576" t="s">
        <v>35</v>
      </c>
      <c r="G190" s="576">
        <v>1</v>
      </c>
      <c r="H190" s="576" t="s">
        <v>54</v>
      </c>
      <c r="I190" s="576">
        <v>5</v>
      </c>
      <c r="J190" s="576" t="s">
        <v>461</v>
      </c>
      <c r="K190" s="576" t="s">
        <v>48</v>
      </c>
      <c r="L190" s="576"/>
      <c r="M190" s="580">
        <v>67500000</v>
      </c>
      <c r="N190" s="580">
        <v>67500000</v>
      </c>
      <c r="O190" s="576" t="s">
        <v>38</v>
      </c>
      <c r="P190" s="576" t="s">
        <v>32</v>
      </c>
      <c r="Q190" s="576" t="s">
        <v>526</v>
      </c>
      <c r="R190" s="573"/>
      <c r="S190" s="574"/>
      <c r="T190" s="574"/>
      <c r="U190" s="633"/>
      <c r="V190" s="574"/>
      <c r="W190" s="574"/>
      <c r="X190" s="634"/>
      <c r="Y190" s="634"/>
      <c r="Z190" s="635"/>
      <c r="AA190" s="574"/>
      <c r="AB190" s="574"/>
      <c r="AC190" s="574"/>
      <c r="AD190" s="574"/>
      <c r="AE190" s="574"/>
      <c r="AF190" s="574"/>
      <c r="AG190" s="574"/>
    </row>
    <row r="191" spans="1:33" s="625" customFormat="1" ht="120" x14ac:dyDescent="0.5">
      <c r="A191" s="569">
        <f t="shared" si="4"/>
        <v>166</v>
      </c>
      <c r="B191" s="576"/>
      <c r="C191" s="576" t="s">
        <v>386</v>
      </c>
      <c r="D191" s="577">
        <v>80101706</v>
      </c>
      <c r="E191" s="578" t="s">
        <v>523</v>
      </c>
      <c r="F191" s="576" t="s">
        <v>35</v>
      </c>
      <c r="G191" s="576">
        <v>1</v>
      </c>
      <c r="H191" s="576" t="s">
        <v>54</v>
      </c>
      <c r="I191" s="576">
        <v>10.5</v>
      </c>
      <c r="J191" s="576" t="s">
        <v>461</v>
      </c>
      <c r="K191" s="576" t="s">
        <v>48</v>
      </c>
      <c r="L191" s="576"/>
      <c r="M191" s="580">
        <v>64050000</v>
      </c>
      <c r="N191" s="580">
        <v>64050000</v>
      </c>
      <c r="O191" s="576" t="s">
        <v>38</v>
      </c>
      <c r="P191" s="576" t="s">
        <v>32</v>
      </c>
      <c r="Q191" s="576" t="s">
        <v>387</v>
      </c>
      <c r="R191" s="573"/>
      <c r="S191" s="574"/>
      <c r="T191" s="574"/>
      <c r="U191" s="633"/>
      <c r="V191" s="574"/>
      <c r="W191" s="574"/>
      <c r="X191" s="634"/>
      <c r="Y191" s="634"/>
      <c r="Z191" s="635"/>
      <c r="AA191" s="574"/>
      <c r="AB191" s="574"/>
      <c r="AC191" s="574"/>
      <c r="AD191" s="574"/>
      <c r="AE191" s="574"/>
      <c r="AF191" s="574"/>
      <c r="AG191" s="574"/>
    </row>
    <row r="192" spans="1:33" s="625" customFormat="1" ht="150" x14ac:dyDescent="0.5">
      <c r="A192" s="569">
        <f t="shared" si="4"/>
        <v>167</v>
      </c>
      <c r="B192" s="576"/>
      <c r="C192" s="576" t="s">
        <v>525</v>
      </c>
      <c r="D192" s="577">
        <v>80101706</v>
      </c>
      <c r="E192" s="578" t="s">
        <v>212</v>
      </c>
      <c r="F192" s="576" t="s">
        <v>35</v>
      </c>
      <c r="G192" s="576">
        <v>1</v>
      </c>
      <c r="H192" s="576" t="s">
        <v>54</v>
      </c>
      <c r="I192" s="576">
        <v>2</v>
      </c>
      <c r="J192" s="576" t="s">
        <v>461</v>
      </c>
      <c r="K192" s="576" t="s">
        <v>48</v>
      </c>
      <c r="L192" s="576"/>
      <c r="M192" s="580">
        <v>20000000</v>
      </c>
      <c r="N192" s="580">
        <v>20000000</v>
      </c>
      <c r="O192" s="576" t="s">
        <v>38</v>
      </c>
      <c r="P192" s="576" t="s">
        <v>32</v>
      </c>
      <c r="Q192" s="576" t="s">
        <v>526</v>
      </c>
      <c r="R192" s="573"/>
      <c r="S192" s="574"/>
      <c r="T192" s="574"/>
      <c r="U192" s="633"/>
      <c r="V192" s="574"/>
      <c r="W192" s="574"/>
      <c r="X192" s="634"/>
      <c r="Y192" s="634"/>
      <c r="Z192" s="635"/>
      <c r="AA192" s="574"/>
      <c r="AB192" s="574"/>
      <c r="AC192" s="574"/>
      <c r="AD192" s="574"/>
      <c r="AE192" s="574"/>
      <c r="AF192" s="574"/>
      <c r="AG192" s="574"/>
    </row>
    <row r="193" spans="1:33" s="625" customFormat="1" ht="120" x14ac:dyDescent="0.5">
      <c r="A193" s="569">
        <f t="shared" si="4"/>
        <v>168</v>
      </c>
      <c r="B193" s="576"/>
      <c r="C193" s="576" t="s">
        <v>355</v>
      </c>
      <c r="D193" s="577">
        <v>80101706</v>
      </c>
      <c r="E193" s="578" t="s">
        <v>527</v>
      </c>
      <c r="F193" s="576" t="s">
        <v>35</v>
      </c>
      <c r="G193" s="576">
        <v>1</v>
      </c>
      <c r="H193" s="576" t="s">
        <v>54</v>
      </c>
      <c r="I193" s="576">
        <v>11</v>
      </c>
      <c r="J193" s="576" t="s">
        <v>461</v>
      </c>
      <c r="K193" s="576" t="s">
        <v>31</v>
      </c>
      <c r="L193" s="576" t="s">
        <v>323</v>
      </c>
      <c r="M193" s="580">
        <v>21450000</v>
      </c>
      <c r="N193" s="580">
        <v>21450000</v>
      </c>
      <c r="O193" s="576" t="s">
        <v>38</v>
      </c>
      <c r="P193" s="576" t="s">
        <v>32</v>
      </c>
      <c r="Q193" s="576" t="s">
        <v>357</v>
      </c>
      <c r="R193" s="573"/>
      <c r="S193" s="574"/>
      <c r="T193" s="574"/>
      <c r="U193" s="633"/>
      <c r="V193" s="574"/>
      <c r="W193" s="574"/>
      <c r="X193" s="634"/>
      <c r="Y193" s="634"/>
      <c r="Z193" s="635"/>
      <c r="AA193" s="574"/>
      <c r="AB193" s="574"/>
      <c r="AC193" s="574"/>
      <c r="AD193" s="574"/>
      <c r="AE193" s="574"/>
      <c r="AF193" s="574"/>
      <c r="AG193" s="574"/>
    </row>
    <row r="194" spans="1:33" s="625" customFormat="1" ht="120" x14ac:dyDescent="0.5">
      <c r="A194" s="569">
        <f t="shared" si="4"/>
        <v>169</v>
      </c>
      <c r="B194" s="576"/>
      <c r="C194" s="576" t="s">
        <v>355</v>
      </c>
      <c r="D194" s="577">
        <v>80101706</v>
      </c>
      <c r="E194" s="578" t="s">
        <v>528</v>
      </c>
      <c r="F194" s="576" t="s">
        <v>35</v>
      </c>
      <c r="G194" s="576">
        <v>1</v>
      </c>
      <c r="H194" s="576" t="s">
        <v>54</v>
      </c>
      <c r="I194" s="603">
        <v>11</v>
      </c>
      <c r="J194" s="576" t="s">
        <v>461</v>
      </c>
      <c r="K194" s="576" t="s">
        <v>31</v>
      </c>
      <c r="L194" s="576" t="s">
        <v>323</v>
      </c>
      <c r="M194" s="604">
        <v>44000000</v>
      </c>
      <c r="N194" s="604">
        <v>44000000</v>
      </c>
      <c r="O194" s="576" t="s">
        <v>38</v>
      </c>
      <c r="P194" s="576" t="s">
        <v>32</v>
      </c>
      <c r="Q194" s="576" t="s">
        <v>357</v>
      </c>
      <c r="R194" s="573"/>
      <c r="S194" s="574"/>
      <c r="T194" s="574"/>
      <c r="U194" s="633"/>
      <c r="V194" s="574"/>
      <c r="W194" s="574"/>
      <c r="X194" s="634"/>
      <c r="Y194" s="634"/>
      <c r="Z194" s="635"/>
      <c r="AA194" s="574"/>
      <c r="AB194" s="574"/>
      <c r="AC194" s="574"/>
      <c r="AD194" s="574"/>
      <c r="AE194" s="574"/>
      <c r="AF194" s="574"/>
      <c r="AG194" s="574"/>
    </row>
    <row r="195" spans="1:33" s="625" customFormat="1" ht="120" x14ac:dyDescent="0.5">
      <c r="A195" s="569">
        <f t="shared" si="4"/>
        <v>170</v>
      </c>
      <c r="B195" s="576"/>
      <c r="C195" s="576" t="s">
        <v>529</v>
      </c>
      <c r="D195" s="577">
        <v>80101706</v>
      </c>
      <c r="E195" s="578" t="s">
        <v>530</v>
      </c>
      <c r="F195" s="576" t="s">
        <v>35</v>
      </c>
      <c r="G195" s="576">
        <v>1</v>
      </c>
      <c r="H195" s="576" t="s">
        <v>54</v>
      </c>
      <c r="I195" s="576">
        <v>11.5</v>
      </c>
      <c r="J195" s="576" t="s">
        <v>461</v>
      </c>
      <c r="K195" s="576" t="s">
        <v>48</v>
      </c>
      <c r="L195" s="576"/>
      <c r="M195" s="580">
        <v>62100000</v>
      </c>
      <c r="N195" s="580">
        <v>62100000</v>
      </c>
      <c r="O195" s="576" t="s">
        <v>38</v>
      </c>
      <c r="P195" s="576" t="s">
        <v>32</v>
      </c>
      <c r="Q195" s="576" t="s">
        <v>531</v>
      </c>
      <c r="R195" s="573"/>
      <c r="S195" s="574"/>
      <c r="T195" s="574"/>
      <c r="U195" s="633"/>
      <c r="V195" s="574"/>
      <c r="W195" s="574"/>
      <c r="X195" s="634"/>
      <c r="Y195" s="634"/>
      <c r="Z195" s="635"/>
      <c r="AA195" s="574"/>
      <c r="AB195" s="574"/>
      <c r="AC195" s="574"/>
      <c r="AD195" s="574"/>
      <c r="AE195" s="574"/>
      <c r="AF195" s="574"/>
      <c r="AG195" s="574"/>
    </row>
    <row r="196" spans="1:33" s="625" customFormat="1" ht="120" x14ac:dyDescent="0.5">
      <c r="A196" s="569">
        <f t="shared" si="4"/>
        <v>171</v>
      </c>
      <c r="B196" s="576"/>
      <c r="C196" s="576" t="s">
        <v>529</v>
      </c>
      <c r="D196" s="577">
        <v>80101706</v>
      </c>
      <c r="E196" s="578" t="s">
        <v>530</v>
      </c>
      <c r="F196" s="576" t="s">
        <v>35</v>
      </c>
      <c r="G196" s="576">
        <v>1</v>
      </c>
      <c r="H196" s="576" t="s">
        <v>54</v>
      </c>
      <c r="I196" s="576">
        <v>11.5</v>
      </c>
      <c r="J196" s="576" t="s">
        <v>461</v>
      </c>
      <c r="K196" s="576" t="s">
        <v>48</v>
      </c>
      <c r="L196" s="576"/>
      <c r="M196" s="580">
        <v>62100000</v>
      </c>
      <c r="N196" s="580">
        <v>62100000</v>
      </c>
      <c r="O196" s="576" t="s">
        <v>38</v>
      </c>
      <c r="P196" s="576" t="s">
        <v>32</v>
      </c>
      <c r="Q196" s="576" t="s">
        <v>531</v>
      </c>
      <c r="R196" s="573"/>
      <c r="S196" s="574"/>
      <c r="T196" s="574"/>
      <c r="U196" s="633"/>
      <c r="V196" s="574"/>
      <c r="W196" s="574"/>
      <c r="X196" s="634"/>
      <c r="Y196" s="634"/>
      <c r="Z196" s="635"/>
      <c r="AA196" s="574"/>
      <c r="AB196" s="574"/>
      <c r="AC196" s="574"/>
      <c r="AD196" s="574"/>
      <c r="AE196" s="574"/>
      <c r="AF196" s="574"/>
      <c r="AG196" s="574"/>
    </row>
    <row r="197" spans="1:33" s="625" customFormat="1" ht="120" x14ac:dyDescent="0.5">
      <c r="A197" s="569">
        <f t="shared" si="4"/>
        <v>172</v>
      </c>
      <c r="B197" s="576"/>
      <c r="C197" s="576" t="s">
        <v>529</v>
      </c>
      <c r="D197" s="577">
        <v>80101706</v>
      </c>
      <c r="E197" s="578" t="s">
        <v>532</v>
      </c>
      <c r="F197" s="576" t="s">
        <v>35</v>
      </c>
      <c r="G197" s="576">
        <v>1</v>
      </c>
      <c r="H197" s="576" t="s">
        <v>54</v>
      </c>
      <c r="I197" s="576">
        <v>11</v>
      </c>
      <c r="J197" s="576" t="s">
        <v>461</v>
      </c>
      <c r="K197" s="576" t="s">
        <v>48</v>
      </c>
      <c r="L197" s="576"/>
      <c r="M197" s="580">
        <v>22000000</v>
      </c>
      <c r="N197" s="580">
        <v>22000000</v>
      </c>
      <c r="O197" s="576" t="s">
        <v>38</v>
      </c>
      <c r="P197" s="576" t="s">
        <v>32</v>
      </c>
      <c r="Q197" s="576" t="s">
        <v>531</v>
      </c>
      <c r="R197" s="573"/>
      <c r="S197" s="574"/>
      <c r="T197" s="574"/>
      <c r="U197" s="633"/>
      <c r="V197" s="574"/>
      <c r="W197" s="574"/>
      <c r="X197" s="634"/>
      <c r="Y197" s="634"/>
      <c r="Z197" s="635"/>
      <c r="AA197" s="574"/>
      <c r="AB197" s="574"/>
      <c r="AC197" s="574"/>
      <c r="AD197" s="574"/>
      <c r="AE197" s="574"/>
      <c r="AF197" s="574"/>
      <c r="AG197" s="574"/>
    </row>
    <row r="198" spans="1:33" s="625" customFormat="1" ht="150" x14ac:dyDescent="0.5">
      <c r="A198" s="569">
        <f t="shared" si="4"/>
        <v>173</v>
      </c>
      <c r="B198" s="576"/>
      <c r="C198" s="576" t="s">
        <v>376</v>
      </c>
      <c r="D198" s="577">
        <v>80101706</v>
      </c>
      <c r="E198" s="578" t="s">
        <v>533</v>
      </c>
      <c r="F198" s="576" t="s">
        <v>35</v>
      </c>
      <c r="G198" s="576">
        <v>1</v>
      </c>
      <c r="H198" s="576" t="s">
        <v>54</v>
      </c>
      <c r="I198" s="576">
        <v>11</v>
      </c>
      <c r="J198" s="576" t="s">
        <v>461</v>
      </c>
      <c r="K198" s="576" t="s">
        <v>48</v>
      </c>
      <c r="L198" s="576"/>
      <c r="M198" s="580">
        <v>59400000</v>
      </c>
      <c r="N198" s="580">
        <v>59400000</v>
      </c>
      <c r="O198" s="576" t="s">
        <v>38</v>
      </c>
      <c r="P198" s="576" t="s">
        <v>32</v>
      </c>
      <c r="Q198" s="576" t="s">
        <v>377</v>
      </c>
      <c r="R198" s="573"/>
      <c r="S198" s="574"/>
      <c r="T198" s="574"/>
      <c r="U198" s="633"/>
      <c r="V198" s="574"/>
      <c r="W198" s="574"/>
      <c r="X198" s="634"/>
      <c r="Y198" s="634"/>
      <c r="Z198" s="635"/>
      <c r="AA198" s="574"/>
      <c r="AB198" s="574"/>
      <c r="AC198" s="574"/>
      <c r="AD198" s="574"/>
      <c r="AE198" s="574"/>
      <c r="AF198" s="574"/>
      <c r="AG198" s="574"/>
    </row>
    <row r="199" spans="1:33" s="625" customFormat="1" ht="120" x14ac:dyDescent="0.5">
      <c r="A199" s="569">
        <f t="shared" si="4"/>
        <v>174</v>
      </c>
      <c r="B199" s="576"/>
      <c r="C199" s="576" t="s">
        <v>378</v>
      </c>
      <c r="D199" s="577">
        <v>80101706</v>
      </c>
      <c r="E199" s="578" t="s">
        <v>534</v>
      </c>
      <c r="F199" s="576" t="s">
        <v>35</v>
      </c>
      <c r="G199" s="576">
        <v>1</v>
      </c>
      <c r="H199" s="576" t="s">
        <v>54</v>
      </c>
      <c r="I199" s="576">
        <v>11</v>
      </c>
      <c r="J199" s="576" t="s">
        <v>461</v>
      </c>
      <c r="K199" s="576" t="s">
        <v>48</v>
      </c>
      <c r="L199" s="576"/>
      <c r="M199" s="580">
        <v>31900000</v>
      </c>
      <c r="N199" s="580">
        <v>31900000</v>
      </c>
      <c r="O199" s="576" t="s">
        <v>38</v>
      </c>
      <c r="P199" s="576" t="s">
        <v>32</v>
      </c>
      <c r="Q199" s="582" t="s">
        <v>382</v>
      </c>
      <c r="R199" s="573"/>
      <c r="S199" s="574"/>
      <c r="T199" s="574"/>
      <c r="U199" s="633"/>
      <c r="V199" s="574"/>
      <c r="W199" s="574"/>
      <c r="X199" s="634"/>
      <c r="Y199" s="634"/>
      <c r="Z199" s="635"/>
      <c r="AA199" s="574"/>
      <c r="AB199" s="574"/>
      <c r="AC199" s="574"/>
      <c r="AD199" s="574"/>
      <c r="AE199" s="574"/>
      <c r="AF199" s="574"/>
      <c r="AG199" s="574"/>
    </row>
    <row r="200" spans="1:33" s="625" customFormat="1" ht="150" x14ac:dyDescent="0.5">
      <c r="A200" s="569">
        <f t="shared" si="4"/>
        <v>175</v>
      </c>
      <c r="B200" s="576"/>
      <c r="C200" s="576" t="s">
        <v>535</v>
      </c>
      <c r="D200" s="577">
        <v>80101706</v>
      </c>
      <c r="E200" s="578" t="s">
        <v>536</v>
      </c>
      <c r="F200" s="576" t="s">
        <v>35</v>
      </c>
      <c r="G200" s="576">
        <v>1</v>
      </c>
      <c r="H200" s="576" t="s">
        <v>54</v>
      </c>
      <c r="I200" s="576">
        <v>11</v>
      </c>
      <c r="J200" s="576" t="s">
        <v>461</v>
      </c>
      <c r="K200" s="576" t="s">
        <v>48</v>
      </c>
      <c r="L200" s="576"/>
      <c r="M200" s="580">
        <v>59400000</v>
      </c>
      <c r="N200" s="580">
        <v>59400000</v>
      </c>
      <c r="O200" s="576" t="s">
        <v>38</v>
      </c>
      <c r="P200" s="576" t="s">
        <v>32</v>
      </c>
      <c r="Q200" s="576" t="s">
        <v>537</v>
      </c>
      <c r="R200" s="573"/>
      <c r="S200" s="574"/>
      <c r="T200" s="574"/>
      <c r="U200" s="633"/>
      <c r="V200" s="574"/>
      <c r="W200" s="574"/>
      <c r="X200" s="634"/>
      <c r="Y200" s="634"/>
      <c r="Z200" s="635"/>
      <c r="AA200" s="574"/>
      <c r="AB200" s="574"/>
      <c r="AC200" s="574"/>
      <c r="AD200" s="574"/>
      <c r="AE200" s="574"/>
      <c r="AF200" s="574"/>
      <c r="AG200" s="574"/>
    </row>
    <row r="201" spans="1:33" s="625" customFormat="1" ht="150" x14ac:dyDescent="0.5">
      <c r="A201" s="569">
        <f t="shared" si="4"/>
        <v>176</v>
      </c>
      <c r="B201" s="576"/>
      <c r="C201" s="576" t="s">
        <v>535</v>
      </c>
      <c r="D201" s="577">
        <v>80101706</v>
      </c>
      <c r="E201" s="578" t="s">
        <v>536</v>
      </c>
      <c r="F201" s="576" t="s">
        <v>35</v>
      </c>
      <c r="G201" s="576">
        <v>1</v>
      </c>
      <c r="H201" s="576" t="s">
        <v>54</v>
      </c>
      <c r="I201" s="576">
        <v>11</v>
      </c>
      <c r="J201" s="576" t="s">
        <v>461</v>
      </c>
      <c r="K201" s="576" t="s">
        <v>48</v>
      </c>
      <c r="L201" s="576"/>
      <c r="M201" s="580">
        <v>59400000</v>
      </c>
      <c r="N201" s="580">
        <v>59400000</v>
      </c>
      <c r="O201" s="576" t="s">
        <v>38</v>
      </c>
      <c r="P201" s="576" t="s">
        <v>32</v>
      </c>
      <c r="Q201" s="576" t="s">
        <v>537</v>
      </c>
      <c r="R201" s="573"/>
      <c r="S201" s="574"/>
      <c r="T201" s="574"/>
      <c r="U201" s="633"/>
      <c r="V201" s="574"/>
      <c r="W201" s="574"/>
      <c r="X201" s="634"/>
      <c r="Y201" s="634"/>
      <c r="Z201" s="635"/>
      <c r="AA201" s="574"/>
      <c r="AB201" s="574"/>
      <c r="AC201" s="574"/>
      <c r="AD201" s="574"/>
      <c r="AE201" s="574"/>
      <c r="AF201" s="574"/>
      <c r="AG201" s="574"/>
    </row>
    <row r="202" spans="1:33" s="625" customFormat="1" ht="150" x14ac:dyDescent="0.5">
      <c r="A202" s="569">
        <f t="shared" si="4"/>
        <v>177</v>
      </c>
      <c r="B202" s="576"/>
      <c r="C202" s="576" t="s">
        <v>535</v>
      </c>
      <c r="D202" s="577">
        <v>80101706</v>
      </c>
      <c r="E202" s="578" t="s">
        <v>536</v>
      </c>
      <c r="F202" s="576" t="s">
        <v>35</v>
      </c>
      <c r="G202" s="576">
        <v>1</v>
      </c>
      <c r="H202" s="576" t="s">
        <v>54</v>
      </c>
      <c r="I202" s="576">
        <v>11</v>
      </c>
      <c r="J202" s="576" t="s">
        <v>461</v>
      </c>
      <c r="K202" s="576" t="s">
        <v>48</v>
      </c>
      <c r="L202" s="576"/>
      <c r="M202" s="580">
        <v>59400000</v>
      </c>
      <c r="N202" s="580">
        <v>59400000</v>
      </c>
      <c r="O202" s="576" t="s">
        <v>38</v>
      </c>
      <c r="P202" s="576" t="s">
        <v>32</v>
      </c>
      <c r="Q202" s="576" t="s">
        <v>537</v>
      </c>
      <c r="R202" s="573"/>
      <c r="S202" s="574"/>
      <c r="T202" s="574"/>
      <c r="U202" s="633"/>
      <c r="V202" s="574"/>
      <c r="W202" s="574"/>
      <c r="X202" s="634"/>
      <c r="Y202" s="634"/>
      <c r="Z202" s="635"/>
      <c r="AA202" s="574"/>
      <c r="AB202" s="574"/>
      <c r="AC202" s="574"/>
      <c r="AD202" s="574"/>
      <c r="AE202" s="574"/>
      <c r="AF202" s="574"/>
      <c r="AG202" s="574"/>
    </row>
    <row r="203" spans="1:33" s="625" customFormat="1" ht="150" x14ac:dyDescent="0.5">
      <c r="A203" s="569">
        <f t="shared" si="4"/>
        <v>178</v>
      </c>
      <c r="B203" s="576"/>
      <c r="C203" s="576" t="s">
        <v>535</v>
      </c>
      <c r="D203" s="577">
        <v>80101706</v>
      </c>
      <c r="E203" s="578" t="s">
        <v>536</v>
      </c>
      <c r="F203" s="576" t="s">
        <v>35</v>
      </c>
      <c r="G203" s="576">
        <v>1</v>
      </c>
      <c r="H203" s="576" t="s">
        <v>54</v>
      </c>
      <c r="I203" s="576">
        <v>11</v>
      </c>
      <c r="J203" s="576" t="s">
        <v>461</v>
      </c>
      <c r="K203" s="576" t="s">
        <v>48</v>
      </c>
      <c r="L203" s="576"/>
      <c r="M203" s="580">
        <v>59400000</v>
      </c>
      <c r="N203" s="580">
        <v>59400000</v>
      </c>
      <c r="O203" s="576" t="s">
        <v>38</v>
      </c>
      <c r="P203" s="576" t="s">
        <v>32</v>
      </c>
      <c r="Q203" s="576" t="s">
        <v>537</v>
      </c>
      <c r="R203" s="573"/>
      <c r="S203" s="574"/>
      <c r="T203" s="574"/>
      <c r="U203" s="633"/>
      <c r="V203" s="574"/>
      <c r="W203" s="574"/>
      <c r="X203" s="634"/>
      <c r="Y203" s="634"/>
      <c r="Z203" s="635"/>
      <c r="AA203" s="574"/>
      <c r="AB203" s="574"/>
      <c r="AC203" s="574"/>
      <c r="AD203" s="574"/>
      <c r="AE203" s="574"/>
      <c r="AF203" s="574"/>
      <c r="AG203" s="574"/>
    </row>
    <row r="204" spans="1:33" s="625" customFormat="1" ht="150" x14ac:dyDescent="0.5">
      <c r="A204" s="569">
        <f t="shared" si="4"/>
        <v>179</v>
      </c>
      <c r="B204" s="576"/>
      <c r="C204" s="576" t="s">
        <v>535</v>
      </c>
      <c r="D204" s="577">
        <v>80101706</v>
      </c>
      <c r="E204" s="578" t="s">
        <v>536</v>
      </c>
      <c r="F204" s="576" t="s">
        <v>35</v>
      </c>
      <c r="G204" s="576">
        <v>1</v>
      </c>
      <c r="H204" s="576" t="s">
        <v>54</v>
      </c>
      <c r="I204" s="576">
        <v>11.5</v>
      </c>
      <c r="J204" s="576" t="s">
        <v>461</v>
      </c>
      <c r="K204" s="576" t="s">
        <v>48</v>
      </c>
      <c r="L204" s="576"/>
      <c r="M204" s="580">
        <v>46000000</v>
      </c>
      <c r="N204" s="580">
        <v>46000000</v>
      </c>
      <c r="O204" s="576" t="s">
        <v>38</v>
      </c>
      <c r="P204" s="576" t="s">
        <v>32</v>
      </c>
      <c r="Q204" s="576" t="s">
        <v>537</v>
      </c>
      <c r="R204" s="573"/>
      <c r="S204" s="574"/>
      <c r="T204" s="574"/>
      <c r="U204" s="633"/>
      <c r="V204" s="574"/>
      <c r="W204" s="574"/>
      <c r="X204" s="634"/>
      <c r="Y204" s="634"/>
      <c r="Z204" s="635"/>
      <c r="AA204" s="574"/>
      <c r="AB204" s="574"/>
      <c r="AC204" s="574"/>
      <c r="AD204" s="574"/>
      <c r="AE204" s="574"/>
      <c r="AF204" s="574"/>
      <c r="AG204" s="574"/>
    </row>
    <row r="205" spans="1:33" s="625" customFormat="1" ht="150" x14ac:dyDescent="0.5">
      <c r="A205" s="569">
        <f t="shared" si="4"/>
        <v>180</v>
      </c>
      <c r="B205" s="576"/>
      <c r="C205" s="576" t="s">
        <v>535</v>
      </c>
      <c r="D205" s="577">
        <v>80101706</v>
      </c>
      <c r="E205" s="578" t="s">
        <v>536</v>
      </c>
      <c r="F205" s="576" t="s">
        <v>35</v>
      </c>
      <c r="G205" s="576">
        <v>1</v>
      </c>
      <c r="H205" s="576" t="s">
        <v>54</v>
      </c>
      <c r="I205" s="576">
        <v>11.5</v>
      </c>
      <c r="J205" s="576" t="s">
        <v>461</v>
      </c>
      <c r="K205" s="576" t="s">
        <v>48</v>
      </c>
      <c r="L205" s="576"/>
      <c r="M205" s="580">
        <v>46000000</v>
      </c>
      <c r="N205" s="580">
        <v>46000000</v>
      </c>
      <c r="O205" s="576" t="s">
        <v>38</v>
      </c>
      <c r="P205" s="576" t="s">
        <v>32</v>
      </c>
      <c r="Q205" s="576" t="s">
        <v>537</v>
      </c>
      <c r="R205" s="573"/>
      <c r="S205" s="574"/>
      <c r="T205" s="574"/>
      <c r="U205" s="633"/>
      <c r="V205" s="574"/>
      <c r="W205" s="574"/>
      <c r="X205" s="634"/>
      <c r="Y205" s="634"/>
      <c r="Z205" s="635"/>
      <c r="AA205" s="574"/>
      <c r="AB205" s="574"/>
      <c r="AC205" s="574"/>
      <c r="AD205" s="574"/>
      <c r="AE205" s="574"/>
      <c r="AF205" s="574"/>
      <c r="AG205" s="574"/>
    </row>
    <row r="206" spans="1:33" s="625" customFormat="1" ht="120" x14ac:dyDescent="0.5">
      <c r="A206" s="569">
        <f t="shared" si="4"/>
        <v>181</v>
      </c>
      <c r="B206" s="576"/>
      <c r="C206" s="576" t="s">
        <v>424</v>
      </c>
      <c r="D206" s="577">
        <v>80101706</v>
      </c>
      <c r="E206" s="578" t="s">
        <v>538</v>
      </c>
      <c r="F206" s="576" t="s">
        <v>35</v>
      </c>
      <c r="G206" s="576">
        <v>1</v>
      </c>
      <c r="H206" s="576" t="s">
        <v>54</v>
      </c>
      <c r="I206" s="576">
        <v>11</v>
      </c>
      <c r="J206" s="576" t="s">
        <v>461</v>
      </c>
      <c r="K206" s="576" t="s">
        <v>48</v>
      </c>
      <c r="L206" s="576"/>
      <c r="M206" s="580">
        <v>53900000</v>
      </c>
      <c r="N206" s="580">
        <v>53900000</v>
      </c>
      <c r="O206" s="576" t="s">
        <v>38</v>
      </c>
      <c r="P206" s="576" t="s">
        <v>32</v>
      </c>
      <c r="Q206" s="576" t="s">
        <v>427</v>
      </c>
      <c r="R206" s="573"/>
      <c r="S206" s="574"/>
      <c r="T206" s="574"/>
      <c r="U206" s="633"/>
      <c r="V206" s="574"/>
      <c r="W206" s="574"/>
      <c r="X206" s="634"/>
      <c r="Y206" s="634"/>
      <c r="Z206" s="635"/>
      <c r="AA206" s="574"/>
      <c r="AB206" s="574"/>
      <c r="AC206" s="574"/>
      <c r="AD206" s="574"/>
      <c r="AE206" s="574"/>
      <c r="AF206" s="574"/>
      <c r="AG206" s="574"/>
    </row>
    <row r="207" spans="1:33" s="625" customFormat="1" ht="120" x14ac:dyDescent="0.5">
      <c r="A207" s="569">
        <f t="shared" si="4"/>
        <v>182</v>
      </c>
      <c r="B207" s="576"/>
      <c r="C207" s="576" t="s">
        <v>424</v>
      </c>
      <c r="D207" s="577">
        <v>80101706</v>
      </c>
      <c r="E207" s="578" t="s">
        <v>538</v>
      </c>
      <c r="F207" s="576" t="s">
        <v>35</v>
      </c>
      <c r="G207" s="576">
        <v>1</v>
      </c>
      <c r="H207" s="576" t="s">
        <v>54</v>
      </c>
      <c r="I207" s="576">
        <v>11</v>
      </c>
      <c r="J207" s="576" t="s">
        <v>461</v>
      </c>
      <c r="K207" s="576" t="s">
        <v>48</v>
      </c>
      <c r="L207" s="576"/>
      <c r="M207" s="580">
        <v>51700000</v>
      </c>
      <c r="N207" s="580">
        <v>51700000</v>
      </c>
      <c r="O207" s="576" t="s">
        <v>38</v>
      </c>
      <c r="P207" s="576" t="s">
        <v>32</v>
      </c>
      <c r="Q207" s="576" t="s">
        <v>427</v>
      </c>
      <c r="R207" s="573"/>
      <c r="S207" s="574"/>
      <c r="T207" s="574"/>
      <c r="U207" s="633"/>
      <c r="V207" s="574"/>
      <c r="W207" s="574"/>
      <c r="X207" s="634"/>
      <c r="Y207" s="634"/>
      <c r="Z207" s="635"/>
      <c r="AA207" s="574"/>
      <c r="AB207" s="574"/>
      <c r="AC207" s="574"/>
      <c r="AD207" s="574"/>
      <c r="AE207" s="574"/>
      <c r="AF207" s="574"/>
      <c r="AG207" s="574"/>
    </row>
    <row r="208" spans="1:33" s="625" customFormat="1" ht="120" x14ac:dyDescent="0.5">
      <c r="A208" s="569">
        <f t="shared" si="4"/>
        <v>183</v>
      </c>
      <c r="B208" s="576"/>
      <c r="C208" s="576" t="s">
        <v>424</v>
      </c>
      <c r="D208" s="577">
        <v>80101706</v>
      </c>
      <c r="E208" s="578" t="s">
        <v>538</v>
      </c>
      <c r="F208" s="576" t="s">
        <v>35</v>
      </c>
      <c r="G208" s="576">
        <v>1</v>
      </c>
      <c r="H208" s="576" t="s">
        <v>54</v>
      </c>
      <c r="I208" s="576">
        <v>11</v>
      </c>
      <c r="J208" s="576" t="s">
        <v>461</v>
      </c>
      <c r="K208" s="576" t="s">
        <v>48</v>
      </c>
      <c r="L208" s="576"/>
      <c r="M208" s="580">
        <v>67100000</v>
      </c>
      <c r="N208" s="580">
        <v>67100000</v>
      </c>
      <c r="O208" s="576" t="s">
        <v>38</v>
      </c>
      <c r="P208" s="576" t="s">
        <v>32</v>
      </c>
      <c r="Q208" s="576" t="s">
        <v>427</v>
      </c>
      <c r="R208" s="573"/>
      <c r="S208" s="574"/>
      <c r="T208" s="574"/>
      <c r="U208" s="633"/>
      <c r="V208" s="574"/>
      <c r="W208" s="574"/>
      <c r="X208" s="634"/>
      <c r="Y208" s="634"/>
      <c r="Z208" s="635"/>
      <c r="AA208" s="574"/>
      <c r="AB208" s="574"/>
      <c r="AC208" s="574"/>
      <c r="AD208" s="574"/>
      <c r="AE208" s="574"/>
      <c r="AF208" s="574"/>
      <c r="AG208" s="574"/>
    </row>
    <row r="209" spans="1:33" s="625" customFormat="1" ht="120" x14ac:dyDescent="0.5">
      <c r="A209" s="569">
        <f t="shared" si="4"/>
        <v>184</v>
      </c>
      <c r="B209" s="576"/>
      <c r="C209" s="576" t="s">
        <v>424</v>
      </c>
      <c r="D209" s="577">
        <v>80101706</v>
      </c>
      <c r="E209" s="578" t="s">
        <v>538</v>
      </c>
      <c r="F209" s="576" t="s">
        <v>35</v>
      </c>
      <c r="G209" s="576">
        <v>1</v>
      </c>
      <c r="H209" s="576" t="s">
        <v>54</v>
      </c>
      <c r="I209" s="576">
        <v>11</v>
      </c>
      <c r="J209" s="576" t="s">
        <v>461</v>
      </c>
      <c r="K209" s="576" t="s">
        <v>48</v>
      </c>
      <c r="L209" s="576"/>
      <c r="M209" s="580">
        <v>53900000</v>
      </c>
      <c r="N209" s="580">
        <v>53900000</v>
      </c>
      <c r="O209" s="576" t="s">
        <v>38</v>
      </c>
      <c r="P209" s="576" t="s">
        <v>32</v>
      </c>
      <c r="Q209" s="576" t="s">
        <v>427</v>
      </c>
      <c r="R209" s="573"/>
      <c r="S209" s="574"/>
      <c r="T209" s="574"/>
      <c r="U209" s="633"/>
      <c r="V209" s="574"/>
      <c r="W209" s="574"/>
      <c r="X209" s="634"/>
      <c r="Y209" s="634"/>
      <c r="Z209" s="635"/>
      <c r="AA209" s="574"/>
      <c r="AB209" s="574"/>
      <c r="AC209" s="574"/>
      <c r="AD209" s="574"/>
      <c r="AE209" s="574"/>
      <c r="AF209" s="574"/>
      <c r="AG209" s="574"/>
    </row>
    <row r="210" spans="1:33" s="625" customFormat="1" ht="120" x14ac:dyDescent="0.5">
      <c r="A210" s="569">
        <f t="shared" si="4"/>
        <v>185</v>
      </c>
      <c r="B210" s="576"/>
      <c r="C210" s="576" t="s">
        <v>424</v>
      </c>
      <c r="D210" s="577">
        <v>80101706</v>
      </c>
      <c r="E210" s="578" t="s">
        <v>539</v>
      </c>
      <c r="F210" s="576" t="s">
        <v>35</v>
      </c>
      <c r="G210" s="576">
        <v>1</v>
      </c>
      <c r="H210" s="576" t="s">
        <v>54</v>
      </c>
      <c r="I210" s="576">
        <v>11</v>
      </c>
      <c r="J210" s="576" t="s">
        <v>461</v>
      </c>
      <c r="K210" s="576" t="s">
        <v>48</v>
      </c>
      <c r="L210" s="576"/>
      <c r="M210" s="580">
        <v>23100000</v>
      </c>
      <c r="N210" s="580">
        <v>23100000</v>
      </c>
      <c r="O210" s="576" t="s">
        <v>38</v>
      </c>
      <c r="P210" s="576" t="s">
        <v>32</v>
      </c>
      <c r="Q210" s="576" t="s">
        <v>427</v>
      </c>
      <c r="R210" s="573"/>
      <c r="S210" s="574"/>
      <c r="T210" s="574"/>
      <c r="U210" s="633"/>
      <c r="V210" s="574"/>
      <c r="W210" s="574"/>
      <c r="X210" s="634"/>
      <c r="Y210" s="634"/>
      <c r="Z210" s="635"/>
      <c r="AA210" s="574"/>
      <c r="AB210" s="574"/>
      <c r="AC210" s="574"/>
      <c r="AD210" s="574"/>
      <c r="AE210" s="574"/>
      <c r="AF210" s="574"/>
      <c r="AG210" s="574"/>
    </row>
    <row r="211" spans="1:33" s="625" customFormat="1" ht="120" x14ac:dyDescent="0.5">
      <c r="A211" s="569">
        <f t="shared" si="4"/>
        <v>186</v>
      </c>
      <c r="B211" s="576"/>
      <c r="C211" s="576" t="s">
        <v>424</v>
      </c>
      <c r="D211" s="577">
        <v>80101706</v>
      </c>
      <c r="E211" s="578" t="s">
        <v>538</v>
      </c>
      <c r="F211" s="576" t="s">
        <v>35</v>
      </c>
      <c r="G211" s="576">
        <v>1</v>
      </c>
      <c r="H211" s="576" t="s">
        <v>54</v>
      </c>
      <c r="I211" s="576">
        <v>10.5</v>
      </c>
      <c r="J211" s="576" t="s">
        <v>461</v>
      </c>
      <c r="K211" s="576" t="s">
        <v>48</v>
      </c>
      <c r="L211" s="576"/>
      <c r="M211" s="580">
        <v>56700000</v>
      </c>
      <c r="N211" s="580">
        <v>56700000</v>
      </c>
      <c r="O211" s="576" t="s">
        <v>38</v>
      </c>
      <c r="P211" s="576" t="s">
        <v>32</v>
      </c>
      <c r="Q211" s="576" t="s">
        <v>427</v>
      </c>
      <c r="R211" s="573"/>
      <c r="S211" s="574"/>
      <c r="T211" s="574"/>
      <c r="U211" s="633"/>
      <c r="V211" s="574"/>
      <c r="W211" s="574"/>
      <c r="X211" s="634"/>
      <c r="Y211" s="634"/>
      <c r="Z211" s="635"/>
      <c r="AA211" s="574"/>
      <c r="AB211" s="574"/>
      <c r="AC211" s="574"/>
      <c r="AD211" s="574"/>
      <c r="AE211" s="574"/>
      <c r="AF211" s="574"/>
      <c r="AG211" s="574"/>
    </row>
    <row r="212" spans="1:33" s="625" customFormat="1" ht="120" x14ac:dyDescent="0.5">
      <c r="A212" s="569">
        <f t="shared" si="4"/>
        <v>187</v>
      </c>
      <c r="B212" s="576"/>
      <c r="C212" s="576" t="s">
        <v>424</v>
      </c>
      <c r="D212" s="577">
        <v>80101706</v>
      </c>
      <c r="E212" s="578" t="s">
        <v>538</v>
      </c>
      <c r="F212" s="576" t="s">
        <v>35</v>
      </c>
      <c r="G212" s="576">
        <v>1</v>
      </c>
      <c r="H212" s="576" t="s">
        <v>54</v>
      </c>
      <c r="I212" s="576">
        <v>11</v>
      </c>
      <c r="J212" s="576" t="s">
        <v>461</v>
      </c>
      <c r="K212" s="576" t="s">
        <v>48</v>
      </c>
      <c r="L212" s="576"/>
      <c r="M212" s="580">
        <v>59400000</v>
      </c>
      <c r="N212" s="580">
        <v>59400000</v>
      </c>
      <c r="O212" s="576" t="s">
        <v>38</v>
      </c>
      <c r="P212" s="576" t="s">
        <v>32</v>
      </c>
      <c r="Q212" s="576" t="s">
        <v>427</v>
      </c>
      <c r="R212" s="573"/>
      <c r="S212" s="574"/>
      <c r="T212" s="574"/>
      <c r="U212" s="633"/>
      <c r="V212" s="574"/>
      <c r="W212" s="574"/>
      <c r="X212" s="634"/>
      <c r="Y212" s="634"/>
      <c r="Z212" s="635"/>
      <c r="AA212" s="574"/>
      <c r="AB212" s="574"/>
      <c r="AC212" s="574"/>
      <c r="AD212" s="574"/>
      <c r="AE212" s="574"/>
      <c r="AF212" s="574"/>
      <c r="AG212" s="574"/>
    </row>
    <row r="213" spans="1:33" s="625" customFormat="1" ht="120" x14ac:dyDescent="0.5">
      <c r="A213" s="569">
        <f t="shared" si="4"/>
        <v>188</v>
      </c>
      <c r="B213" s="576"/>
      <c r="C213" s="576" t="s">
        <v>414</v>
      </c>
      <c r="D213" s="577">
        <v>80101706</v>
      </c>
      <c r="E213" s="578" t="s">
        <v>540</v>
      </c>
      <c r="F213" s="576" t="s">
        <v>35</v>
      </c>
      <c r="G213" s="576">
        <v>1</v>
      </c>
      <c r="H213" s="576" t="s">
        <v>54</v>
      </c>
      <c r="I213" s="576">
        <v>11</v>
      </c>
      <c r="J213" s="576" t="s">
        <v>461</v>
      </c>
      <c r="K213" s="576" t="s">
        <v>48</v>
      </c>
      <c r="L213" s="576"/>
      <c r="M213" s="580">
        <v>63800000</v>
      </c>
      <c r="N213" s="580">
        <v>63800000</v>
      </c>
      <c r="O213" s="576" t="s">
        <v>38</v>
      </c>
      <c r="P213" s="576" t="s">
        <v>32</v>
      </c>
      <c r="Q213" s="576" t="s">
        <v>418</v>
      </c>
      <c r="R213" s="573"/>
      <c r="S213" s="574"/>
      <c r="T213" s="574"/>
      <c r="U213" s="633"/>
      <c r="V213" s="574"/>
      <c r="W213" s="574"/>
      <c r="X213" s="634"/>
      <c r="Y213" s="634"/>
      <c r="Z213" s="635"/>
      <c r="AA213" s="574"/>
      <c r="AB213" s="574"/>
      <c r="AC213" s="574"/>
      <c r="AD213" s="574"/>
      <c r="AE213" s="574"/>
      <c r="AF213" s="574"/>
      <c r="AG213" s="574"/>
    </row>
    <row r="214" spans="1:33" s="625" customFormat="1" ht="120" x14ac:dyDescent="0.5">
      <c r="A214" s="569">
        <f t="shared" si="4"/>
        <v>189</v>
      </c>
      <c r="B214" s="576"/>
      <c r="C214" s="576" t="s">
        <v>541</v>
      </c>
      <c r="D214" s="577">
        <v>80101706</v>
      </c>
      <c r="E214" s="578" t="s">
        <v>542</v>
      </c>
      <c r="F214" s="576" t="s">
        <v>35</v>
      </c>
      <c r="G214" s="576">
        <v>1</v>
      </c>
      <c r="H214" s="576" t="s">
        <v>54</v>
      </c>
      <c r="I214" s="576">
        <v>11.5</v>
      </c>
      <c r="J214" s="576" t="s">
        <v>461</v>
      </c>
      <c r="K214" s="576" t="s">
        <v>48</v>
      </c>
      <c r="L214" s="576"/>
      <c r="M214" s="580">
        <v>66700000</v>
      </c>
      <c r="N214" s="580">
        <v>66700000</v>
      </c>
      <c r="O214" s="576" t="s">
        <v>38</v>
      </c>
      <c r="P214" s="576" t="s">
        <v>32</v>
      </c>
      <c r="Q214" s="576" t="s">
        <v>418</v>
      </c>
      <c r="R214" s="573"/>
      <c r="S214" s="574"/>
      <c r="T214" s="574"/>
      <c r="U214" s="633"/>
      <c r="V214" s="574"/>
      <c r="W214" s="574"/>
      <c r="X214" s="634"/>
      <c r="Y214" s="634"/>
      <c r="Z214" s="635"/>
      <c r="AA214" s="574"/>
      <c r="AB214" s="574"/>
      <c r="AC214" s="574"/>
      <c r="AD214" s="574"/>
      <c r="AE214" s="574"/>
      <c r="AF214" s="574"/>
      <c r="AG214" s="574"/>
    </row>
    <row r="215" spans="1:33" s="625" customFormat="1" ht="120" x14ac:dyDescent="0.5">
      <c r="A215" s="569">
        <f t="shared" si="4"/>
        <v>190</v>
      </c>
      <c r="B215" s="576"/>
      <c r="C215" s="576" t="s">
        <v>541</v>
      </c>
      <c r="D215" s="577">
        <v>80101706</v>
      </c>
      <c r="E215" s="578" t="s">
        <v>542</v>
      </c>
      <c r="F215" s="576" t="s">
        <v>35</v>
      </c>
      <c r="G215" s="576">
        <v>1</v>
      </c>
      <c r="H215" s="576" t="s">
        <v>54</v>
      </c>
      <c r="I215" s="576">
        <v>11</v>
      </c>
      <c r="J215" s="576" t="s">
        <v>461</v>
      </c>
      <c r="K215" s="576" t="s">
        <v>48</v>
      </c>
      <c r="L215" s="576"/>
      <c r="M215" s="580">
        <v>59400000</v>
      </c>
      <c r="N215" s="580">
        <v>59400000</v>
      </c>
      <c r="O215" s="576" t="s">
        <v>38</v>
      </c>
      <c r="P215" s="576" t="s">
        <v>32</v>
      </c>
      <c r="Q215" s="576" t="s">
        <v>418</v>
      </c>
      <c r="R215" s="573"/>
      <c r="S215" s="574"/>
      <c r="T215" s="574"/>
      <c r="U215" s="633"/>
      <c r="V215" s="574"/>
      <c r="W215" s="574"/>
      <c r="X215" s="634"/>
      <c r="Y215" s="634"/>
      <c r="Z215" s="635"/>
      <c r="AA215" s="574"/>
      <c r="AB215" s="574"/>
      <c r="AC215" s="574"/>
      <c r="AD215" s="574"/>
      <c r="AE215" s="574"/>
      <c r="AF215" s="574"/>
      <c r="AG215" s="574"/>
    </row>
    <row r="216" spans="1:33" s="625" customFormat="1" ht="120" x14ac:dyDescent="0.5">
      <c r="A216" s="569">
        <f t="shared" si="4"/>
        <v>191</v>
      </c>
      <c r="B216" s="576"/>
      <c r="C216" s="576" t="s">
        <v>541</v>
      </c>
      <c r="D216" s="577">
        <v>80101706</v>
      </c>
      <c r="E216" s="578" t="s">
        <v>542</v>
      </c>
      <c r="F216" s="576" t="s">
        <v>35</v>
      </c>
      <c r="G216" s="576">
        <v>1</v>
      </c>
      <c r="H216" s="576" t="s">
        <v>54</v>
      </c>
      <c r="I216" s="576">
        <v>11</v>
      </c>
      <c r="J216" s="576" t="s">
        <v>461</v>
      </c>
      <c r="K216" s="576" t="s">
        <v>48</v>
      </c>
      <c r="L216" s="576"/>
      <c r="M216" s="580">
        <v>59400000</v>
      </c>
      <c r="N216" s="580">
        <v>59400000</v>
      </c>
      <c r="O216" s="576" t="s">
        <v>38</v>
      </c>
      <c r="P216" s="576" t="s">
        <v>32</v>
      </c>
      <c r="Q216" s="576" t="s">
        <v>418</v>
      </c>
      <c r="R216" s="573"/>
      <c r="S216" s="574"/>
      <c r="T216" s="574"/>
      <c r="U216" s="633"/>
      <c r="V216" s="574"/>
      <c r="W216" s="574"/>
      <c r="X216" s="634"/>
      <c r="Y216" s="634"/>
      <c r="Z216" s="635"/>
      <c r="AA216" s="574"/>
      <c r="AB216" s="574"/>
      <c r="AC216" s="574"/>
      <c r="AD216" s="574"/>
      <c r="AE216" s="574"/>
      <c r="AF216" s="574"/>
      <c r="AG216" s="574"/>
    </row>
    <row r="217" spans="1:33" s="625" customFormat="1" ht="120" x14ac:dyDescent="0.5">
      <c r="A217" s="569">
        <f t="shared" si="4"/>
        <v>192</v>
      </c>
      <c r="B217" s="576"/>
      <c r="C217" s="576" t="s">
        <v>541</v>
      </c>
      <c r="D217" s="577">
        <v>80101706</v>
      </c>
      <c r="E217" s="578" t="s">
        <v>542</v>
      </c>
      <c r="F217" s="576" t="s">
        <v>35</v>
      </c>
      <c r="G217" s="576">
        <v>1</v>
      </c>
      <c r="H217" s="576" t="s">
        <v>54</v>
      </c>
      <c r="I217" s="576">
        <v>11</v>
      </c>
      <c r="J217" s="576" t="s">
        <v>461</v>
      </c>
      <c r="K217" s="576" t="s">
        <v>48</v>
      </c>
      <c r="L217" s="576"/>
      <c r="M217" s="580">
        <v>39644000</v>
      </c>
      <c r="N217" s="580">
        <v>39644000</v>
      </c>
      <c r="O217" s="576" t="s">
        <v>38</v>
      </c>
      <c r="P217" s="576" t="s">
        <v>32</v>
      </c>
      <c r="Q217" s="576" t="s">
        <v>418</v>
      </c>
      <c r="R217" s="573"/>
      <c r="S217" s="574"/>
      <c r="T217" s="574"/>
      <c r="U217" s="633"/>
      <c r="V217" s="574"/>
      <c r="W217" s="574"/>
      <c r="X217" s="634"/>
      <c r="Y217" s="634"/>
      <c r="Z217" s="635"/>
      <c r="AA217" s="574"/>
      <c r="AB217" s="574"/>
      <c r="AC217" s="574"/>
      <c r="AD217" s="574"/>
      <c r="AE217" s="574"/>
      <c r="AF217" s="574"/>
      <c r="AG217" s="574"/>
    </row>
    <row r="218" spans="1:33" s="625" customFormat="1" ht="120" x14ac:dyDescent="0.5">
      <c r="A218" s="569">
        <f t="shared" si="4"/>
        <v>193</v>
      </c>
      <c r="B218" s="576"/>
      <c r="C218" s="576" t="s">
        <v>541</v>
      </c>
      <c r="D218" s="577">
        <v>80101706</v>
      </c>
      <c r="E218" s="578" t="s">
        <v>542</v>
      </c>
      <c r="F218" s="576" t="s">
        <v>35</v>
      </c>
      <c r="G218" s="576">
        <v>1</v>
      </c>
      <c r="H218" s="576" t="s">
        <v>54</v>
      </c>
      <c r="I218" s="576">
        <v>11</v>
      </c>
      <c r="J218" s="576" t="s">
        <v>461</v>
      </c>
      <c r="K218" s="576" t="s">
        <v>48</v>
      </c>
      <c r="L218" s="576"/>
      <c r="M218" s="580">
        <v>38500000</v>
      </c>
      <c r="N218" s="580">
        <v>38500000</v>
      </c>
      <c r="O218" s="576" t="s">
        <v>38</v>
      </c>
      <c r="P218" s="576" t="s">
        <v>32</v>
      </c>
      <c r="Q218" s="576" t="s">
        <v>418</v>
      </c>
      <c r="R218" s="573"/>
      <c r="S218" s="574"/>
      <c r="T218" s="574"/>
      <c r="U218" s="633"/>
      <c r="V218" s="574"/>
      <c r="W218" s="574"/>
      <c r="X218" s="634"/>
      <c r="Y218" s="634"/>
      <c r="Z218" s="635"/>
      <c r="AA218" s="574"/>
      <c r="AB218" s="574"/>
      <c r="AC218" s="574"/>
      <c r="AD218" s="574"/>
      <c r="AE218" s="574"/>
      <c r="AF218" s="574"/>
      <c r="AG218" s="574"/>
    </row>
    <row r="219" spans="1:33" s="625" customFormat="1" ht="120" x14ac:dyDescent="0.5">
      <c r="A219" s="569">
        <f t="shared" si="4"/>
        <v>194</v>
      </c>
      <c r="B219" s="576"/>
      <c r="C219" s="576" t="s">
        <v>541</v>
      </c>
      <c r="D219" s="577">
        <v>80101706</v>
      </c>
      <c r="E219" s="578" t="s">
        <v>542</v>
      </c>
      <c r="F219" s="576" t="s">
        <v>35</v>
      </c>
      <c r="G219" s="576">
        <v>1</v>
      </c>
      <c r="H219" s="576" t="s">
        <v>54</v>
      </c>
      <c r="I219" s="576">
        <v>11</v>
      </c>
      <c r="J219" s="576" t="s">
        <v>461</v>
      </c>
      <c r="K219" s="576" t="s">
        <v>48</v>
      </c>
      <c r="L219" s="576"/>
      <c r="M219" s="580">
        <v>38500000</v>
      </c>
      <c r="N219" s="580">
        <v>38500000</v>
      </c>
      <c r="O219" s="576" t="s">
        <v>38</v>
      </c>
      <c r="P219" s="576" t="s">
        <v>32</v>
      </c>
      <c r="Q219" s="576" t="s">
        <v>418</v>
      </c>
      <c r="R219" s="573"/>
      <c r="S219" s="574"/>
      <c r="T219" s="574"/>
      <c r="U219" s="633"/>
      <c r="V219" s="574"/>
      <c r="W219" s="574"/>
      <c r="X219" s="634"/>
      <c r="Y219" s="634"/>
      <c r="Z219" s="635"/>
      <c r="AA219" s="574"/>
      <c r="AB219" s="574"/>
      <c r="AC219" s="574"/>
      <c r="AD219" s="574"/>
      <c r="AE219" s="574"/>
      <c r="AF219" s="574"/>
      <c r="AG219" s="574"/>
    </row>
    <row r="220" spans="1:33" s="625" customFormat="1" ht="120" x14ac:dyDescent="0.5">
      <c r="A220" s="569">
        <f t="shared" si="4"/>
        <v>195</v>
      </c>
      <c r="B220" s="576"/>
      <c r="C220" s="576" t="s">
        <v>541</v>
      </c>
      <c r="D220" s="577">
        <v>80101706</v>
      </c>
      <c r="E220" s="578" t="s">
        <v>542</v>
      </c>
      <c r="F220" s="576" t="s">
        <v>35</v>
      </c>
      <c r="G220" s="576">
        <v>1</v>
      </c>
      <c r="H220" s="576" t="s">
        <v>54</v>
      </c>
      <c r="I220" s="576">
        <v>11</v>
      </c>
      <c r="J220" s="576" t="s">
        <v>461</v>
      </c>
      <c r="K220" s="576" t="s">
        <v>48</v>
      </c>
      <c r="L220" s="576"/>
      <c r="M220" s="580">
        <v>44000000</v>
      </c>
      <c r="N220" s="580">
        <v>44000000</v>
      </c>
      <c r="O220" s="576" t="s">
        <v>38</v>
      </c>
      <c r="P220" s="576" t="s">
        <v>32</v>
      </c>
      <c r="Q220" s="576" t="s">
        <v>418</v>
      </c>
      <c r="R220" s="573"/>
      <c r="S220" s="574"/>
      <c r="T220" s="574"/>
      <c r="U220" s="633"/>
      <c r="V220" s="574"/>
      <c r="W220" s="574"/>
      <c r="X220" s="634"/>
      <c r="Y220" s="634"/>
      <c r="Z220" s="635"/>
      <c r="AA220" s="574"/>
      <c r="AB220" s="574"/>
      <c r="AC220" s="574"/>
      <c r="AD220" s="574"/>
      <c r="AE220" s="574"/>
      <c r="AF220" s="574"/>
      <c r="AG220" s="574"/>
    </row>
    <row r="221" spans="1:33" s="625" customFormat="1" ht="120" x14ac:dyDescent="0.5">
      <c r="A221" s="569">
        <f t="shared" si="4"/>
        <v>196</v>
      </c>
      <c r="B221" s="576"/>
      <c r="C221" s="576" t="s">
        <v>541</v>
      </c>
      <c r="D221" s="577">
        <v>80101706</v>
      </c>
      <c r="E221" s="578" t="s">
        <v>543</v>
      </c>
      <c r="F221" s="576" t="s">
        <v>35</v>
      </c>
      <c r="G221" s="576">
        <v>1</v>
      </c>
      <c r="H221" s="576" t="s">
        <v>54</v>
      </c>
      <c r="I221" s="576">
        <v>11</v>
      </c>
      <c r="J221" s="576" t="s">
        <v>461</v>
      </c>
      <c r="K221" s="576" t="s">
        <v>48</v>
      </c>
      <c r="L221" s="576"/>
      <c r="M221" s="580">
        <v>22000000</v>
      </c>
      <c r="N221" s="580">
        <v>22000000</v>
      </c>
      <c r="O221" s="576" t="s">
        <v>38</v>
      </c>
      <c r="P221" s="576" t="s">
        <v>32</v>
      </c>
      <c r="Q221" s="576" t="s">
        <v>418</v>
      </c>
      <c r="R221" s="573"/>
      <c r="S221" s="574"/>
      <c r="T221" s="574"/>
      <c r="U221" s="633"/>
      <c r="V221" s="574"/>
      <c r="W221" s="574"/>
      <c r="X221" s="634"/>
      <c r="Y221" s="634"/>
      <c r="Z221" s="635"/>
      <c r="AA221" s="574"/>
      <c r="AB221" s="574"/>
      <c r="AC221" s="574"/>
      <c r="AD221" s="574"/>
      <c r="AE221" s="574"/>
      <c r="AF221" s="574"/>
      <c r="AG221" s="574"/>
    </row>
    <row r="222" spans="1:33" s="625" customFormat="1" ht="120" x14ac:dyDescent="0.5">
      <c r="A222" s="569">
        <f t="shared" si="4"/>
        <v>197</v>
      </c>
      <c r="B222" s="576"/>
      <c r="C222" s="576" t="s">
        <v>420</v>
      </c>
      <c r="D222" s="577">
        <v>80101706</v>
      </c>
      <c r="E222" s="578" t="s">
        <v>544</v>
      </c>
      <c r="F222" s="576" t="s">
        <v>35</v>
      </c>
      <c r="G222" s="576">
        <v>1</v>
      </c>
      <c r="H222" s="576" t="s">
        <v>54</v>
      </c>
      <c r="I222" s="576">
        <v>11</v>
      </c>
      <c r="J222" s="576" t="s">
        <v>461</v>
      </c>
      <c r="K222" s="576" t="s">
        <v>48</v>
      </c>
      <c r="L222" s="576"/>
      <c r="M222" s="580">
        <v>59400000</v>
      </c>
      <c r="N222" s="580">
        <v>59400000</v>
      </c>
      <c r="O222" s="576" t="s">
        <v>38</v>
      </c>
      <c r="P222" s="576" t="s">
        <v>32</v>
      </c>
      <c r="Q222" s="576" t="s">
        <v>423</v>
      </c>
      <c r="R222" s="573"/>
      <c r="S222" s="574"/>
      <c r="T222" s="574"/>
      <c r="U222" s="633"/>
      <c r="V222" s="574"/>
      <c r="W222" s="574"/>
      <c r="X222" s="634"/>
      <c r="Y222" s="634"/>
      <c r="Z222" s="635"/>
      <c r="AA222" s="574"/>
      <c r="AB222" s="574"/>
      <c r="AC222" s="574"/>
      <c r="AD222" s="574"/>
      <c r="AE222" s="574"/>
      <c r="AF222" s="574"/>
      <c r="AG222" s="574"/>
    </row>
    <row r="223" spans="1:33" s="625" customFormat="1" ht="120" x14ac:dyDescent="0.5">
      <c r="A223" s="569">
        <f t="shared" si="4"/>
        <v>198</v>
      </c>
      <c r="B223" s="576"/>
      <c r="C223" s="576" t="s">
        <v>367</v>
      </c>
      <c r="D223" s="577">
        <v>80101706</v>
      </c>
      <c r="E223" s="578" t="s">
        <v>545</v>
      </c>
      <c r="F223" s="576" t="s">
        <v>35</v>
      </c>
      <c r="G223" s="576">
        <v>1</v>
      </c>
      <c r="H223" s="576" t="s">
        <v>54</v>
      </c>
      <c r="I223" s="576">
        <v>10.5</v>
      </c>
      <c r="J223" s="576" t="s">
        <v>461</v>
      </c>
      <c r="K223" s="576" t="s">
        <v>48</v>
      </c>
      <c r="L223" s="576"/>
      <c r="M223" s="580">
        <v>69300000</v>
      </c>
      <c r="N223" s="580">
        <v>69300000</v>
      </c>
      <c r="O223" s="576" t="s">
        <v>38</v>
      </c>
      <c r="P223" s="576" t="s">
        <v>32</v>
      </c>
      <c r="Q223" s="576" t="s">
        <v>369</v>
      </c>
      <c r="R223" s="573"/>
      <c r="S223" s="574"/>
      <c r="T223" s="574"/>
      <c r="U223" s="633"/>
      <c r="V223" s="574"/>
      <c r="W223" s="574"/>
      <c r="X223" s="634"/>
      <c r="Y223" s="634"/>
      <c r="Z223" s="635"/>
      <c r="AA223" s="574"/>
      <c r="AB223" s="574"/>
      <c r="AC223" s="574"/>
      <c r="AD223" s="574"/>
      <c r="AE223" s="574"/>
      <c r="AF223" s="574"/>
      <c r="AG223" s="574"/>
    </row>
    <row r="224" spans="1:33" s="625" customFormat="1" ht="120" x14ac:dyDescent="0.5">
      <c r="A224" s="569">
        <f t="shared" si="4"/>
        <v>199</v>
      </c>
      <c r="B224" s="576"/>
      <c r="C224" s="576" t="s">
        <v>367</v>
      </c>
      <c r="D224" s="577">
        <v>80101706</v>
      </c>
      <c r="E224" s="578" t="s">
        <v>545</v>
      </c>
      <c r="F224" s="576" t="s">
        <v>35</v>
      </c>
      <c r="G224" s="576">
        <v>1</v>
      </c>
      <c r="H224" s="576" t="s">
        <v>54</v>
      </c>
      <c r="I224" s="576">
        <v>11</v>
      </c>
      <c r="J224" s="576" t="s">
        <v>461</v>
      </c>
      <c r="K224" s="576" t="s">
        <v>48</v>
      </c>
      <c r="L224" s="576"/>
      <c r="M224" s="580">
        <v>72600000</v>
      </c>
      <c r="N224" s="580">
        <v>72600000</v>
      </c>
      <c r="O224" s="576" t="s">
        <v>38</v>
      </c>
      <c r="P224" s="576" t="s">
        <v>32</v>
      </c>
      <c r="Q224" s="576" t="s">
        <v>369</v>
      </c>
      <c r="R224" s="573"/>
      <c r="S224" s="574"/>
      <c r="T224" s="574"/>
      <c r="U224" s="633"/>
      <c r="V224" s="574"/>
      <c r="W224" s="574"/>
      <c r="X224" s="634"/>
      <c r="Y224" s="634"/>
      <c r="Z224" s="635"/>
      <c r="AA224" s="574"/>
      <c r="AB224" s="574"/>
      <c r="AC224" s="574"/>
      <c r="AD224" s="574"/>
      <c r="AE224" s="574"/>
      <c r="AF224" s="574"/>
      <c r="AG224" s="574"/>
    </row>
    <row r="225" spans="1:33" s="625" customFormat="1" ht="120" x14ac:dyDescent="0.5">
      <c r="A225" s="569">
        <f t="shared" si="4"/>
        <v>200</v>
      </c>
      <c r="B225" s="576"/>
      <c r="C225" s="576" t="s">
        <v>367</v>
      </c>
      <c r="D225" s="577">
        <v>80101706</v>
      </c>
      <c r="E225" s="578" t="s">
        <v>545</v>
      </c>
      <c r="F225" s="576" t="s">
        <v>35</v>
      </c>
      <c r="G225" s="576">
        <v>1</v>
      </c>
      <c r="H225" s="576" t="s">
        <v>61</v>
      </c>
      <c r="I225" s="576">
        <v>9</v>
      </c>
      <c r="J225" s="576" t="s">
        <v>461</v>
      </c>
      <c r="K225" s="576" t="s">
        <v>48</v>
      </c>
      <c r="L225" s="576"/>
      <c r="M225" s="580">
        <v>82800000</v>
      </c>
      <c r="N225" s="580">
        <v>82800000</v>
      </c>
      <c r="O225" s="576" t="s">
        <v>38</v>
      </c>
      <c r="P225" s="576" t="s">
        <v>32</v>
      </c>
      <c r="Q225" s="576" t="s">
        <v>369</v>
      </c>
      <c r="R225" s="573"/>
      <c r="S225" s="574"/>
      <c r="T225" s="574"/>
      <c r="U225" s="633"/>
      <c r="V225" s="574"/>
      <c r="W225" s="574"/>
      <c r="X225" s="634"/>
      <c r="Y225" s="634"/>
      <c r="Z225" s="635"/>
      <c r="AA225" s="574"/>
      <c r="AB225" s="574"/>
      <c r="AC225" s="574"/>
      <c r="AD225" s="574"/>
      <c r="AE225" s="574"/>
      <c r="AF225" s="574"/>
      <c r="AG225" s="574"/>
    </row>
    <row r="226" spans="1:33" s="625" customFormat="1" ht="120" x14ac:dyDescent="0.5">
      <c r="A226" s="569">
        <f t="shared" si="4"/>
        <v>201</v>
      </c>
      <c r="B226" s="576"/>
      <c r="C226" s="576" t="s">
        <v>367</v>
      </c>
      <c r="D226" s="577">
        <v>80101706</v>
      </c>
      <c r="E226" s="578" t="s">
        <v>545</v>
      </c>
      <c r="F226" s="576" t="s">
        <v>35</v>
      </c>
      <c r="G226" s="576">
        <v>1</v>
      </c>
      <c r="H226" s="576" t="s">
        <v>54</v>
      </c>
      <c r="I226" s="576">
        <v>11</v>
      </c>
      <c r="J226" s="576" t="s">
        <v>461</v>
      </c>
      <c r="K226" s="576" t="s">
        <v>48</v>
      </c>
      <c r="L226" s="576"/>
      <c r="M226" s="580">
        <v>49500000</v>
      </c>
      <c r="N226" s="580">
        <v>49500000</v>
      </c>
      <c r="O226" s="576" t="s">
        <v>38</v>
      </c>
      <c r="P226" s="576" t="s">
        <v>32</v>
      </c>
      <c r="Q226" s="576" t="s">
        <v>369</v>
      </c>
      <c r="R226" s="573"/>
      <c r="S226" s="574"/>
      <c r="T226" s="574"/>
      <c r="U226" s="633"/>
      <c r="V226" s="574"/>
      <c r="W226" s="574"/>
      <c r="X226" s="634"/>
      <c r="Y226" s="634"/>
      <c r="Z226" s="635"/>
      <c r="AA226" s="574"/>
      <c r="AB226" s="574"/>
      <c r="AC226" s="574"/>
      <c r="AD226" s="574"/>
      <c r="AE226" s="574"/>
      <c r="AF226" s="574"/>
      <c r="AG226" s="574"/>
    </row>
    <row r="227" spans="1:33" s="625" customFormat="1" ht="120" x14ac:dyDescent="0.5">
      <c r="A227" s="569">
        <f t="shared" si="4"/>
        <v>202</v>
      </c>
      <c r="B227" s="576"/>
      <c r="C227" s="576" t="s">
        <v>367</v>
      </c>
      <c r="D227" s="577">
        <v>80101706</v>
      </c>
      <c r="E227" s="578" t="s">
        <v>545</v>
      </c>
      <c r="F227" s="576" t="s">
        <v>35</v>
      </c>
      <c r="G227" s="576">
        <v>1</v>
      </c>
      <c r="H227" s="576" t="s">
        <v>54</v>
      </c>
      <c r="I227" s="576">
        <v>11.5</v>
      </c>
      <c r="J227" s="576" t="s">
        <v>461</v>
      </c>
      <c r="K227" s="576" t="s">
        <v>48</v>
      </c>
      <c r="L227" s="576"/>
      <c r="M227" s="580">
        <v>51750000</v>
      </c>
      <c r="N227" s="580">
        <v>51750000</v>
      </c>
      <c r="O227" s="576" t="s">
        <v>38</v>
      </c>
      <c r="P227" s="576" t="s">
        <v>32</v>
      </c>
      <c r="Q227" s="576" t="s">
        <v>369</v>
      </c>
      <c r="R227" s="573"/>
      <c r="S227" s="574"/>
      <c r="T227" s="574"/>
      <c r="U227" s="633"/>
      <c r="V227" s="574"/>
      <c r="W227" s="574"/>
      <c r="X227" s="634"/>
      <c r="Y227" s="634"/>
      <c r="Z227" s="635"/>
      <c r="AA227" s="574"/>
      <c r="AB227" s="574"/>
      <c r="AC227" s="574"/>
      <c r="AD227" s="574"/>
      <c r="AE227" s="574"/>
      <c r="AF227" s="574"/>
      <c r="AG227" s="574"/>
    </row>
    <row r="228" spans="1:33" s="625" customFormat="1" ht="120" x14ac:dyDescent="0.5">
      <c r="A228" s="569">
        <f t="shared" si="4"/>
        <v>203</v>
      </c>
      <c r="B228" s="576"/>
      <c r="C228" s="576" t="s">
        <v>367</v>
      </c>
      <c r="D228" s="577">
        <v>80101706</v>
      </c>
      <c r="E228" s="578" t="s">
        <v>545</v>
      </c>
      <c r="F228" s="576" t="s">
        <v>35</v>
      </c>
      <c r="G228" s="576">
        <v>1</v>
      </c>
      <c r="H228" s="576" t="s">
        <v>54</v>
      </c>
      <c r="I228" s="576">
        <v>11.5</v>
      </c>
      <c r="J228" s="576" t="s">
        <v>461</v>
      </c>
      <c r="K228" s="576" t="s">
        <v>48</v>
      </c>
      <c r="L228" s="576"/>
      <c r="M228" s="580">
        <v>82800000</v>
      </c>
      <c r="N228" s="580">
        <v>82800000</v>
      </c>
      <c r="O228" s="576" t="s">
        <v>38</v>
      </c>
      <c r="P228" s="576" t="s">
        <v>32</v>
      </c>
      <c r="Q228" s="576" t="s">
        <v>369</v>
      </c>
      <c r="R228" s="573"/>
      <c r="S228" s="574"/>
      <c r="T228" s="574"/>
      <c r="U228" s="633"/>
      <c r="V228" s="574"/>
      <c r="W228" s="574"/>
      <c r="X228" s="634"/>
      <c r="Y228" s="634"/>
      <c r="Z228" s="635"/>
      <c r="AA228" s="574"/>
      <c r="AB228" s="574"/>
      <c r="AC228" s="574"/>
      <c r="AD228" s="574"/>
      <c r="AE228" s="574"/>
      <c r="AF228" s="574"/>
      <c r="AG228" s="574"/>
    </row>
    <row r="229" spans="1:33" s="625" customFormat="1" ht="120" x14ac:dyDescent="0.5">
      <c r="A229" s="569">
        <f t="shared" si="4"/>
        <v>204</v>
      </c>
      <c r="B229" s="576"/>
      <c r="C229" s="576" t="s">
        <v>367</v>
      </c>
      <c r="D229" s="577">
        <v>80101706</v>
      </c>
      <c r="E229" s="578" t="s">
        <v>545</v>
      </c>
      <c r="F229" s="576" t="s">
        <v>35</v>
      </c>
      <c r="G229" s="576">
        <v>1</v>
      </c>
      <c r="H229" s="576" t="s">
        <v>54</v>
      </c>
      <c r="I229" s="576">
        <v>11</v>
      </c>
      <c r="J229" s="576" t="s">
        <v>461</v>
      </c>
      <c r="K229" s="576" t="s">
        <v>48</v>
      </c>
      <c r="L229" s="576"/>
      <c r="M229" s="580">
        <v>72600000</v>
      </c>
      <c r="N229" s="580">
        <v>72600000</v>
      </c>
      <c r="O229" s="576" t="s">
        <v>38</v>
      </c>
      <c r="P229" s="576" t="s">
        <v>32</v>
      </c>
      <c r="Q229" s="576" t="s">
        <v>369</v>
      </c>
      <c r="R229" s="573"/>
      <c r="S229" s="574"/>
      <c r="T229" s="574"/>
      <c r="U229" s="633"/>
      <c r="V229" s="574"/>
      <c r="W229" s="574"/>
      <c r="X229" s="634"/>
      <c r="Y229" s="634"/>
      <c r="Z229" s="635"/>
      <c r="AA229" s="574"/>
      <c r="AB229" s="574"/>
      <c r="AC229" s="574"/>
      <c r="AD229" s="574"/>
      <c r="AE229" s="574"/>
      <c r="AF229" s="574"/>
      <c r="AG229" s="574"/>
    </row>
    <row r="230" spans="1:33" s="625" customFormat="1" ht="120" x14ac:dyDescent="0.5">
      <c r="A230" s="569">
        <f t="shared" si="4"/>
        <v>205</v>
      </c>
      <c r="B230" s="576"/>
      <c r="C230" s="576" t="s">
        <v>367</v>
      </c>
      <c r="D230" s="577">
        <v>80101706</v>
      </c>
      <c r="E230" s="578" t="s">
        <v>545</v>
      </c>
      <c r="F230" s="576" t="s">
        <v>35</v>
      </c>
      <c r="G230" s="576">
        <v>1</v>
      </c>
      <c r="H230" s="576" t="s">
        <v>431</v>
      </c>
      <c r="I230" s="576">
        <v>8</v>
      </c>
      <c r="J230" s="576" t="s">
        <v>461</v>
      </c>
      <c r="K230" s="576" t="s">
        <v>48</v>
      </c>
      <c r="L230" s="576"/>
      <c r="M230" s="580">
        <v>36000000</v>
      </c>
      <c r="N230" s="580">
        <v>36000000</v>
      </c>
      <c r="O230" s="576" t="s">
        <v>38</v>
      </c>
      <c r="P230" s="576" t="s">
        <v>32</v>
      </c>
      <c r="Q230" s="576" t="s">
        <v>369</v>
      </c>
      <c r="R230" s="573"/>
      <c r="S230" s="574"/>
      <c r="T230" s="574"/>
      <c r="U230" s="633"/>
      <c r="V230" s="574"/>
      <c r="W230" s="574"/>
      <c r="X230" s="634"/>
      <c r="Y230" s="634"/>
      <c r="Z230" s="635"/>
      <c r="AA230" s="574"/>
      <c r="AB230" s="574"/>
      <c r="AC230" s="574"/>
      <c r="AD230" s="574"/>
      <c r="AE230" s="574"/>
      <c r="AF230" s="574"/>
      <c r="AG230" s="574"/>
    </row>
    <row r="231" spans="1:33" s="625" customFormat="1" ht="120" x14ac:dyDescent="0.5">
      <c r="A231" s="569">
        <f t="shared" si="4"/>
        <v>206</v>
      </c>
      <c r="B231" s="576"/>
      <c r="C231" s="576" t="s">
        <v>367</v>
      </c>
      <c r="D231" s="577">
        <v>80101706</v>
      </c>
      <c r="E231" s="578" t="s">
        <v>545</v>
      </c>
      <c r="F231" s="576" t="s">
        <v>35</v>
      </c>
      <c r="G231" s="576">
        <v>1</v>
      </c>
      <c r="H231" s="576" t="s">
        <v>54</v>
      </c>
      <c r="I231" s="576">
        <v>11</v>
      </c>
      <c r="J231" s="576" t="s">
        <v>461</v>
      </c>
      <c r="K231" s="576" t="s">
        <v>48</v>
      </c>
      <c r="L231" s="576"/>
      <c r="M231" s="580">
        <v>84150000</v>
      </c>
      <c r="N231" s="580">
        <v>84150000</v>
      </c>
      <c r="O231" s="576" t="s">
        <v>38</v>
      </c>
      <c r="P231" s="576" t="s">
        <v>32</v>
      </c>
      <c r="Q231" s="576" t="s">
        <v>369</v>
      </c>
      <c r="R231" s="573"/>
      <c r="S231" s="574"/>
      <c r="T231" s="574"/>
      <c r="U231" s="633"/>
      <c r="V231" s="574"/>
      <c r="W231" s="574"/>
      <c r="X231" s="634"/>
      <c r="Y231" s="634"/>
      <c r="Z231" s="635"/>
      <c r="AA231" s="574"/>
      <c r="AB231" s="574"/>
      <c r="AC231" s="574"/>
      <c r="AD231" s="574"/>
      <c r="AE231" s="574"/>
      <c r="AF231" s="574"/>
      <c r="AG231" s="574"/>
    </row>
    <row r="232" spans="1:33" s="625" customFormat="1" ht="120" x14ac:dyDescent="0.5">
      <c r="A232" s="569">
        <f t="shared" si="4"/>
        <v>207</v>
      </c>
      <c r="B232" s="576"/>
      <c r="C232" s="576" t="s">
        <v>367</v>
      </c>
      <c r="D232" s="577">
        <v>80101706</v>
      </c>
      <c r="E232" s="578" t="s">
        <v>545</v>
      </c>
      <c r="F232" s="576" t="s">
        <v>35</v>
      </c>
      <c r="G232" s="576">
        <v>1</v>
      </c>
      <c r="H232" s="576" t="s">
        <v>54</v>
      </c>
      <c r="I232" s="576">
        <v>11</v>
      </c>
      <c r="J232" s="576" t="s">
        <v>461</v>
      </c>
      <c r="K232" s="576" t="s">
        <v>48</v>
      </c>
      <c r="L232" s="576"/>
      <c r="M232" s="580">
        <v>72600000</v>
      </c>
      <c r="N232" s="580">
        <v>72600000</v>
      </c>
      <c r="O232" s="576" t="s">
        <v>38</v>
      </c>
      <c r="P232" s="576" t="s">
        <v>32</v>
      </c>
      <c r="Q232" s="576" t="s">
        <v>369</v>
      </c>
      <c r="R232" s="573"/>
      <c r="S232" s="574"/>
      <c r="T232" s="574"/>
      <c r="U232" s="633"/>
      <c r="V232" s="574"/>
      <c r="W232" s="574"/>
      <c r="X232" s="634"/>
      <c r="Y232" s="634"/>
      <c r="Z232" s="635"/>
      <c r="AA232" s="574"/>
      <c r="AB232" s="574"/>
      <c r="AC232" s="574"/>
      <c r="AD232" s="574"/>
      <c r="AE232" s="574"/>
      <c r="AF232" s="574"/>
      <c r="AG232" s="574"/>
    </row>
    <row r="233" spans="1:33" s="625" customFormat="1" ht="120" x14ac:dyDescent="0.5">
      <c r="A233" s="569">
        <f t="shared" si="4"/>
        <v>208</v>
      </c>
      <c r="B233" s="576"/>
      <c r="C233" s="576" t="s">
        <v>367</v>
      </c>
      <c r="D233" s="577">
        <v>80101706</v>
      </c>
      <c r="E233" s="578" t="s">
        <v>545</v>
      </c>
      <c r="F233" s="576" t="s">
        <v>35</v>
      </c>
      <c r="G233" s="576">
        <v>1</v>
      </c>
      <c r="H233" s="576" t="s">
        <v>54</v>
      </c>
      <c r="I233" s="576">
        <v>7</v>
      </c>
      <c r="J233" s="576" t="s">
        <v>461</v>
      </c>
      <c r="K233" s="576" t="s">
        <v>48</v>
      </c>
      <c r="L233" s="576"/>
      <c r="M233" s="580">
        <v>71400000</v>
      </c>
      <c r="N233" s="580">
        <v>71400000</v>
      </c>
      <c r="O233" s="576" t="s">
        <v>38</v>
      </c>
      <c r="P233" s="576" t="s">
        <v>32</v>
      </c>
      <c r="Q233" s="576" t="s">
        <v>369</v>
      </c>
      <c r="R233" s="573"/>
      <c r="S233" s="574"/>
      <c r="T233" s="574"/>
      <c r="U233" s="633"/>
      <c r="V233" s="574"/>
      <c r="W233" s="574"/>
      <c r="X233" s="634"/>
      <c r="Y233" s="634"/>
      <c r="Z233" s="635"/>
      <c r="AA233" s="574"/>
      <c r="AB233" s="574"/>
      <c r="AC233" s="574"/>
      <c r="AD233" s="574"/>
      <c r="AE233" s="574"/>
      <c r="AF233" s="574"/>
      <c r="AG233" s="574"/>
    </row>
    <row r="234" spans="1:33" s="625" customFormat="1" ht="120" x14ac:dyDescent="0.5">
      <c r="A234" s="569">
        <f t="shared" si="4"/>
        <v>209</v>
      </c>
      <c r="B234" s="576"/>
      <c r="C234" s="576" t="s">
        <v>367</v>
      </c>
      <c r="D234" s="577">
        <v>80101706</v>
      </c>
      <c r="E234" s="578" t="s">
        <v>545</v>
      </c>
      <c r="F234" s="576" t="s">
        <v>35</v>
      </c>
      <c r="G234" s="576">
        <v>1</v>
      </c>
      <c r="H234" s="576" t="s">
        <v>54</v>
      </c>
      <c r="I234" s="576">
        <v>11.5</v>
      </c>
      <c r="J234" s="576" t="s">
        <v>461</v>
      </c>
      <c r="K234" s="576" t="s">
        <v>48</v>
      </c>
      <c r="L234" s="576"/>
      <c r="M234" s="580">
        <v>98900000</v>
      </c>
      <c r="N234" s="580">
        <v>98900000</v>
      </c>
      <c r="O234" s="576" t="s">
        <v>38</v>
      </c>
      <c r="P234" s="576" t="s">
        <v>32</v>
      </c>
      <c r="Q234" s="576" t="s">
        <v>369</v>
      </c>
      <c r="R234" s="573"/>
      <c r="S234" s="574"/>
      <c r="T234" s="574"/>
      <c r="U234" s="633"/>
      <c r="V234" s="574"/>
      <c r="W234" s="574"/>
      <c r="X234" s="634"/>
      <c r="Y234" s="634"/>
      <c r="Z234" s="635"/>
      <c r="AA234" s="574"/>
      <c r="AB234" s="574"/>
      <c r="AC234" s="574"/>
      <c r="AD234" s="574"/>
      <c r="AE234" s="574"/>
      <c r="AF234" s="574"/>
      <c r="AG234" s="574"/>
    </row>
    <row r="235" spans="1:33" s="625" customFormat="1" ht="120" x14ac:dyDescent="0.5">
      <c r="A235" s="569">
        <f t="shared" si="4"/>
        <v>210</v>
      </c>
      <c r="B235" s="576"/>
      <c r="C235" s="576" t="s">
        <v>367</v>
      </c>
      <c r="D235" s="577">
        <v>80101706</v>
      </c>
      <c r="E235" s="578" t="s">
        <v>545</v>
      </c>
      <c r="F235" s="576" t="s">
        <v>35</v>
      </c>
      <c r="G235" s="576">
        <v>1</v>
      </c>
      <c r="H235" s="576" t="s">
        <v>54</v>
      </c>
      <c r="I235" s="576">
        <v>7</v>
      </c>
      <c r="J235" s="576" t="s">
        <v>461</v>
      </c>
      <c r="K235" s="576" t="s">
        <v>48</v>
      </c>
      <c r="L235" s="576"/>
      <c r="M235" s="580">
        <v>56700000</v>
      </c>
      <c r="N235" s="580">
        <v>56700000</v>
      </c>
      <c r="O235" s="576" t="s">
        <v>38</v>
      </c>
      <c r="P235" s="576" t="s">
        <v>32</v>
      </c>
      <c r="Q235" s="576" t="s">
        <v>369</v>
      </c>
      <c r="R235" s="573"/>
      <c r="S235" s="574"/>
      <c r="T235" s="574"/>
      <c r="U235" s="633"/>
      <c r="V235" s="574"/>
      <c r="W235" s="574"/>
      <c r="X235" s="634"/>
      <c r="Y235" s="634"/>
      <c r="Z235" s="635"/>
      <c r="AA235" s="574"/>
      <c r="AB235" s="574"/>
      <c r="AC235" s="574"/>
      <c r="AD235" s="574"/>
      <c r="AE235" s="574"/>
      <c r="AF235" s="574"/>
      <c r="AG235" s="574"/>
    </row>
    <row r="236" spans="1:33" s="625" customFormat="1" ht="120" x14ac:dyDescent="0.5">
      <c r="A236" s="569">
        <f t="shared" si="4"/>
        <v>211</v>
      </c>
      <c r="B236" s="576"/>
      <c r="C236" s="576" t="s">
        <v>367</v>
      </c>
      <c r="D236" s="577">
        <v>80101706</v>
      </c>
      <c r="E236" s="578" t="s">
        <v>545</v>
      </c>
      <c r="F236" s="576" t="s">
        <v>35</v>
      </c>
      <c r="G236" s="576">
        <v>1</v>
      </c>
      <c r="H236" s="576" t="s">
        <v>54</v>
      </c>
      <c r="I236" s="576">
        <v>7</v>
      </c>
      <c r="J236" s="576" t="s">
        <v>461</v>
      </c>
      <c r="K236" s="576" t="s">
        <v>48</v>
      </c>
      <c r="L236" s="576"/>
      <c r="M236" s="580">
        <v>42700000</v>
      </c>
      <c r="N236" s="580">
        <v>42700000</v>
      </c>
      <c r="O236" s="576" t="s">
        <v>38</v>
      </c>
      <c r="P236" s="576" t="s">
        <v>32</v>
      </c>
      <c r="Q236" s="576" t="s">
        <v>369</v>
      </c>
      <c r="R236" s="573"/>
      <c r="S236" s="574"/>
      <c r="T236" s="574"/>
      <c r="U236" s="633"/>
      <c r="V236" s="574"/>
      <c r="W236" s="574"/>
      <c r="X236" s="634"/>
      <c r="Y236" s="634"/>
      <c r="Z236" s="635"/>
      <c r="AA236" s="574"/>
      <c r="AB236" s="574"/>
      <c r="AC236" s="574"/>
      <c r="AD236" s="574"/>
      <c r="AE236" s="574"/>
      <c r="AF236" s="574"/>
      <c r="AG236" s="574"/>
    </row>
    <row r="237" spans="1:33" s="625" customFormat="1" ht="120" x14ac:dyDescent="0.5">
      <c r="A237" s="569">
        <f t="shared" si="4"/>
        <v>212</v>
      </c>
      <c r="B237" s="576"/>
      <c r="C237" s="576" t="s">
        <v>367</v>
      </c>
      <c r="D237" s="577">
        <v>80101706</v>
      </c>
      <c r="E237" s="578" t="s">
        <v>545</v>
      </c>
      <c r="F237" s="576" t="s">
        <v>35</v>
      </c>
      <c r="G237" s="576">
        <v>1</v>
      </c>
      <c r="H237" s="576" t="s">
        <v>54</v>
      </c>
      <c r="I237" s="576">
        <v>7</v>
      </c>
      <c r="J237" s="576" t="s">
        <v>461</v>
      </c>
      <c r="K237" s="576" t="s">
        <v>48</v>
      </c>
      <c r="L237" s="576"/>
      <c r="M237" s="580">
        <v>42700000</v>
      </c>
      <c r="N237" s="580">
        <v>42700000</v>
      </c>
      <c r="O237" s="576" t="s">
        <v>38</v>
      </c>
      <c r="P237" s="576" t="s">
        <v>32</v>
      </c>
      <c r="Q237" s="576" t="s">
        <v>369</v>
      </c>
      <c r="R237" s="573"/>
      <c r="S237" s="574"/>
      <c r="T237" s="574"/>
      <c r="U237" s="633"/>
      <c r="V237" s="574"/>
      <c r="W237" s="574"/>
      <c r="X237" s="634"/>
      <c r="Y237" s="634"/>
      <c r="Z237" s="635"/>
      <c r="AA237" s="574"/>
      <c r="AB237" s="574"/>
      <c r="AC237" s="574"/>
      <c r="AD237" s="574"/>
      <c r="AE237" s="574"/>
      <c r="AF237" s="574"/>
      <c r="AG237" s="574"/>
    </row>
    <row r="238" spans="1:33" s="625" customFormat="1" ht="120" x14ac:dyDescent="0.5">
      <c r="A238" s="569">
        <f t="shared" si="4"/>
        <v>213</v>
      </c>
      <c r="B238" s="576"/>
      <c r="C238" s="576" t="s">
        <v>367</v>
      </c>
      <c r="D238" s="577">
        <v>80101706</v>
      </c>
      <c r="E238" s="578" t="s">
        <v>545</v>
      </c>
      <c r="F238" s="576" t="s">
        <v>35</v>
      </c>
      <c r="G238" s="576">
        <v>1</v>
      </c>
      <c r="H238" s="576" t="s">
        <v>54</v>
      </c>
      <c r="I238" s="576">
        <v>7</v>
      </c>
      <c r="J238" s="576" t="s">
        <v>461</v>
      </c>
      <c r="K238" s="576" t="s">
        <v>48</v>
      </c>
      <c r="L238" s="576"/>
      <c r="M238" s="580">
        <v>42700000</v>
      </c>
      <c r="N238" s="580">
        <v>42700000</v>
      </c>
      <c r="O238" s="576" t="s">
        <v>38</v>
      </c>
      <c r="P238" s="576" t="s">
        <v>32</v>
      </c>
      <c r="Q238" s="576" t="s">
        <v>369</v>
      </c>
      <c r="R238" s="573"/>
      <c r="S238" s="574"/>
      <c r="T238" s="574"/>
      <c r="U238" s="633"/>
      <c r="V238" s="574"/>
      <c r="W238" s="574"/>
      <c r="X238" s="634"/>
      <c r="Y238" s="634"/>
      <c r="Z238" s="635"/>
      <c r="AA238" s="574"/>
      <c r="AB238" s="574"/>
      <c r="AC238" s="574"/>
      <c r="AD238" s="574"/>
      <c r="AE238" s="574"/>
      <c r="AF238" s="574"/>
      <c r="AG238" s="574"/>
    </row>
    <row r="239" spans="1:33" s="625" customFormat="1" ht="120" x14ac:dyDescent="0.5">
      <c r="A239" s="569">
        <f t="shared" si="4"/>
        <v>214</v>
      </c>
      <c r="B239" s="576"/>
      <c r="C239" s="576" t="s">
        <v>367</v>
      </c>
      <c r="D239" s="577">
        <v>80101706</v>
      </c>
      <c r="E239" s="578" t="s">
        <v>545</v>
      </c>
      <c r="F239" s="576" t="s">
        <v>35</v>
      </c>
      <c r="G239" s="576">
        <v>1</v>
      </c>
      <c r="H239" s="576" t="s">
        <v>54</v>
      </c>
      <c r="I239" s="576">
        <v>7</v>
      </c>
      <c r="J239" s="576" t="s">
        <v>461</v>
      </c>
      <c r="K239" s="576" t="s">
        <v>48</v>
      </c>
      <c r="L239" s="576"/>
      <c r="M239" s="580">
        <v>42700000</v>
      </c>
      <c r="N239" s="580">
        <v>42700000</v>
      </c>
      <c r="O239" s="576" t="s">
        <v>38</v>
      </c>
      <c r="P239" s="576" t="s">
        <v>32</v>
      </c>
      <c r="Q239" s="576" t="s">
        <v>369</v>
      </c>
      <c r="R239" s="573"/>
      <c r="S239" s="574"/>
      <c r="T239" s="574"/>
      <c r="U239" s="633"/>
      <c r="V239" s="574"/>
      <c r="W239" s="574"/>
      <c r="X239" s="634"/>
      <c r="Y239" s="634"/>
      <c r="Z239" s="635"/>
      <c r="AA239" s="574"/>
      <c r="AB239" s="574"/>
      <c r="AC239" s="574"/>
      <c r="AD239" s="574"/>
      <c r="AE239" s="574"/>
      <c r="AF239" s="574"/>
      <c r="AG239" s="574"/>
    </row>
    <row r="240" spans="1:33" s="625" customFormat="1" ht="120" x14ac:dyDescent="0.5">
      <c r="A240" s="569">
        <f t="shared" si="4"/>
        <v>215</v>
      </c>
      <c r="B240" s="576"/>
      <c r="C240" s="576" t="s">
        <v>367</v>
      </c>
      <c r="D240" s="577">
        <v>80101706</v>
      </c>
      <c r="E240" s="578" t="s">
        <v>545</v>
      </c>
      <c r="F240" s="576" t="s">
        <v>35</v>
      </c>
      <c r="G240" s="576">
        <v>1</v>
      </c>
      <c r="H240" s="576" t="s">
        <v>54</v>
      </c>
      <c r="I240" s="576">
        <v>7</v>
      </c>
      <c r="J240" s="576" t="s">
        <v>461</v>
      </c>
      <c r="K240" s="576" t="s">
        <v>48</v>
      </c>
      <c r="L240" s="576"/>
      <c r="M240" s="580">
        <v>42700000</v>
      </c>
      <c r="N240" s="580">
        <v>42700000</v>
      </c>
      <c r="O240" s="576" t="s">
        <v>38</v>
      </c>
      <c r="P240" s="576" t="s">
        <v>32</v>
      </c>
      <c r="Q240" s="576" t="s">
        <v>369</v>
      </c>
      <c r="R240" s="573"/>
      <c r="S240" s="574"/>
      <c r="T240" s="574"/>
      <c r="U240" s="633"/>
      <c r="V240" s="574"/>
      <c r="W240" s="574"/>
      <c r="X240" s="634"/>
      <c r="Y240" s="634"/>
      <c r="Z240" s="635"/>
      <c r="AA240" s="574"/>
      <c r="AB240" s="574"/>
      <c r="AC240" s="574"/>
      <c r="AD240" s="574"/>
      <c r="AE240" s="574"/>
      <c r="AF240" s="574"/>
      <c r="AG240" s="574"/>
    </row>
    <row r="241" spans="1:33" s="625" customFormat="1" ht="120" x14ac:dyDescent="0.5">
      <c r="A241" s="569">
        <f t="shared" si="4"/>
        <v>216</v>
      </c>
      <c r="B241" s="576"/>
      <c r="C241" s="576" t="s">
        <v>367</v>
      </c>
      <c r="D241" s="577">
        <v>80101706</v>
      </c>
      <c r="E241" s="578" t="s">
        <v>545</v>
      </c>
      <c r="F241" s="576" t="s">
        <v>35</v>
      </c>
      <c r="G241" s="576">
        <v>1</v>
      </c>
      <c r="H241" s="576" t="s">
        <v>54</v>
      </c>
      <c r="I241" s="576">
        <v>7</v>
      </c>
      <c r="J241" s="576" t="s">
        <v>461</v>
      </c>
      <c r="K241" s="576" t="s">
        <v>48</v>
      </c>
      <c r="L241" s="576"/>
      <c r="M241" s="580">
        <v>42700000</v>
      </c>
      <c r="N241" s="580">
        <v>42700000</v>
      </c>
      <c r="O241" s="576" t="s">
        <v>38</v>
      </c>
      <c r="P241" s="576" t="s">
        <v>32</v>
      </c>
      <c r="Q241" s="576" t="s">
        <v>369</v>
      </c>
      <c r="R241" s="573"/>
      <c r="S241" s="574"/>
      <c r="T241" s="574"/>
      <c r="U241" s="633"/>
      <c r="V241" s="574"/>
      <c r="W241" s="574"/>
      <c r="X241" s="634"/>
      <c r="Y241" s="634"/>
      <c r="Z241" s="635"/>
      <c r="AA241" s="574"/>
      <c r="AB241" s="574"/>
      <c r="AC241" s="574"/>
      <c r="AD241" s="574"/>
      <c r="AE241" s="574"/>
      <c r="AF241" s="574"/>
      <c r="AG241" s="574"/>
    </row>
    <row r="242" spans="1:33" s="625" customFormat="1" ht="120" x14ac:dyDescent="0.5">
      <c r="A242" s="569">
        <f t="shared" si="4"/>
        <v>217</v>
      </c>
      <c r="B242" s="576"/>
      <c r="C242" s="576" t="s">
        <v>367</v>
      </c>
      <c r="D242" s="577">
        <v>80101706</v>
      </c>
      <c r="E242" s="578" t="s">
        <v>545</v>
      </c>
      <c r="F242" s="576" t="s">
        <v>35</v>
      </c>
      <c r="G242" s="576">
        <v>1</v>
      </c>
      <c r="H242" s="576" t="s">
        <v>54</v>
      </c>
      <c r="I242" s="576">
        <v>7</v>
      </c>
      <c r="J242" s="576" t="s">
        <v>461</v>
      </c>
      <c r="K242" s="576" t="s">
        <v>48</v>
      </c>
      <c r="L242" s="576"/>
      <c r="M242" s="580">
        <v>31500000</v>
      </c>
      <c r="N242" s="580">
        <v>31500000</v>
      </c>
      <c r="O242" s="576" t="s">
        <v>38</v>
      </c>
      <c r="P242" s="576" t="s">
        <v>32</v>
      </c>
      <c r="Q242" s="576" t="s">
        <v>369</v>
      </c>
      <c r="R242" s="573"/>
      <c r="S242" s="574"/>
      <c r="T242" s="574"/>
      <c r="U242" s="633"/>
      <c r="V242" s="574"/>
      <c r="W242" s="574"/>
      <c r="X242" s="634"/>
      <c r="Y242" s="634"/>
      <c r="Z242" s="635"/>
      <c r="AA242" s="574"/>
      <c r="AB242" s="574"/>
      <c r="AC242" s="574"/>
      <c r="AD242" s="574"/>
      <c r="AE242" s="574"/>
      <c r="AF242" s="574"/>
      <c r="AG242" s="574"/>
    </row>
    <row r="243" spans="1:33" s="625" customFormat="1" ht="120" x14ac:dyDescent="0.5">
      <c r="A243" s="569">
        <f t="shared" si="4"/>
        <v>218</v>
      </c>
      <c r="B243" s="576"/>
      <c r="C243" s="576" t="s">
        <v>367</v>
      </c>
      <c r="D243" s="577">
        <v>80101706</v>
      </c>
      <c r="E243" s="578" t="s">
        <v>545</v>
      </c>
      <c r="F243" s="576" t="s">
        <v>35</v>
      </c>
      <c r="G243" s="576">
        <v>1</v>
      </c>
      <c r="H243" s="576" t="s">
        <v>54</v>
      </c>
      <c r="I243" s="576">
        <v>6</v>
      </c>
      <c r="J243" s="576" t="s">
        <v>461</v>
      </c>
      <c r="K243" s="576" t="s">
        <v>48</v>
      </c>
      <c r="L243" s="576"/>
      <c r="M243" s="580">
        <v>36600000</v>
      </c>
      <c r="N243" s="580">
        <v>36600000</v>
      </c>
      <c r="O243" s="576" t="s">
        <v>38</v>
      </c>
      <c r="P243" s="576" t="s">
        <v>32</v>
      </c>
      <c r="Q243" s="576" t="s">
        <v>369</v>
      </c>
      <c r="R243" s="573"/>
      <c r="S243" s="574"/>
      <c r="T243" s="574"/>
      <c r="U243" s="633"/>
      <c r="V243" s="574"/>
      <c r="W243" s="574"/>
      <c r="X243" s="634"/>
      <c r="Y243" s="634"/>
      <c r="Z243" s="635"/>
      <c r="AA243" s="574"/>
      <c r="AB243" s="574"/>
      <c r="AC243" s="574"/>
      <c r="AD243" s="574"/>
      <c r="AE243" s="574"/>
      <c r="AF243" s="574"/>
      <c r="AG243" s="574"/>
    </row>
    <row r="244" spans="1:33" s="625" customFormat="1" ht="120" x14ac:dyDescent="0.5">
      <c r="A244" s="569">
        <f t="shared" si="4"/>
        <v>219</v>
      </c>
      <c r="B244" s="576"/>
      <c r="C244" s="576" t="s">
        <v>367</v>
      </c>
      <c r="D244" s="577">
        <v>80101706</v>
      </c>
      <c r="E244" s="578" t="s">
        <v>545</v>
      </c>
      <c r="F244" s="576" t="s">
        <v>35</v>
      </c>
      <c r="G244" s="576">
        <v>1</v>
      </c>
      <c r="H244" s="576" t="s">
        <v>54</v>
      </c>
      <c r="I244" s="576">
        <v>7</v>
      </c>
      <c r="J244" s="576" t="s">
        <v>461</v>
      </c>
      <c r="K244" s="576" t="s">
        <v>48</v>
      </c>
      <c r="L244" s="576"/>
      <c r="M244" s="580">
        <v>42700000</v>
      </c>
      <c r="N244" s="580">
        <v>42700000</v>
      </c>
      <c r="O244" s="576" t="s">
        <v>38</v>
      </c>
      <c r="P244" s="576" t="s">
        <v>32</v>
      </c>
      <c r="Q244" s="576" t="s">
        <v>369</v>
      </c>
      <c r="R244" s="573"/>
      <c r="S244" s="574"/>
      <c r="T244" s="574"/>
      <c r="U244" s="633"/>
      <c r="V244" s="574"/>
      <c r="W244" s="574"/>
      <c r="X244" s="634"/>
      <c r="Y244" s="634"/>
      <c r="Z244" s="635"/>
      <c r="AA244" s="574"/>
      <c r="AB244" s="574"/>
      <c r="AC244" s="574"/>
      <c r="AD244" s="574"/>
      <c r="AE244" s="574"/>
      <c r="AF244" s="574"/>
      <c r="AG244" s="574"/>
    </row>
    <row r="245" spans="1:33" s="625" customFormat="1" ht="120" x14ac:dyDescent="0.5">
      <c r="A245" s="569">
        <f t="shared" si="4"/>
        <v>220</v>
      </c>
      <c r="B245" s="576"/>
      <c r="C245" s="576" t="s">
        <v>367</v>
      </c>
      <c r="D245" s="577">
        <v>80101706</v>
      </c>
      <c r="E245" s="578" t="s">
        <v>545</v>
      </c>
      <c r="F245" s="576" t="s">
        <v>35</v>
      </c>
      <c r="G245" s="576">
        <v>1</v>
      </c>
      <c r="H245" s="576" t="s">
        <v>54</v>
      </c>
      <c r="I245" s="576">
        <v>11.5</v>
      </c>
      <c r="J245" s="576" t="s">
        <v>461</v>
      </c>
      <c r="K245" s="576" t="s">
        <v>48</v>
      </c>
      <c r="L245" s="576"/>
      <c r="M245" s="580">
        <v>70150000</v>
      </c>
      <c r="N245" s="580">
        <v>70150000</v>
      </c>
      <c r="O245" s="576" t="s">
        <v>38</v>
      </c>
      <c r="P245" s="576" t="s">
        <v>32</v>
      </c>
      <c r="Q245" s="576" t="s">
        <v>369</v>
      </c>
      <c r="R245" s="573"/>
      <c r="S245" s="574"/>
      <c r="T245" s="574"/>
      <c r="U245" s="633"/>
      <c r="V245" s="574"/>
      <c r="W245" s="574"/>
      <c r="X245" s="634"/>
      <c r="Y245" s="634"/>
      <c r="Z245" s="635"/>
      <c r="AA245" s="574"/>
      <c r="AB245" s="574"/>
      <c r="AC245" s="574"/>
      <c r="AD245" s="574"/>
      <c r="AE245" s="574"/>
      <c r="AF245" s="574"/>
      <c r="AG245" s="574"/>
    </row>
    <row r="246" spans="1:33" s="625" customFormat="1" ht="120" x14ac:dyDescent="0.5">
      <c r="A246" s="569">
        <f t="shared" si="4"/>
        <v>221</v>
      </c>
      <c r="B246" s="576"/>
      <c r="C246" s="576" t="s">
        <v>367</v>
      </c>
      <c r="D246" s="577">
        <v>80101706</v>
      </c>
      <c r="E246" s="578" t="s">
        <v>545</v>
      </c>
      <c r="F246" s="576" t="s">
        <v>35</v>
      </c>
      <c r="G246" s="576">
        <v>1</v>
      </c>
      <c r="H246" s="576" t="s">
        <v>56</v>
      </c>
      <c r="I246" s="576">
        <v>4</v>
      </c>
      <c r="J246" s="576" t="s">
        <v>461</v>
      </c>
      <c r="K246" s="576" t="s">
        <v>48</v>
      </c>
      <c r="L246" s="576"/>
      <c r="M246" s="580">
        <v>36800000</v>
      </c>
      <c r="N246" s="580">
        <v>36800000</v>
      </c>
      <c r="O246" s="576" t="s">
        <v>38</v>
      </c>
      <c r="P246" s="576" t="s">
        <v>32</v>
      </c>
      <c r="Q246" s="576" t="s">
        <v>369</v>
      </c>
      <c r="R246" s="573"/>
      <c r="S246" s="574"/>
      <c r="T246" s="574"/>
      <c r="U246" s="633"/>
      <c r="V246" s="574"/>
      <c r="W246" s="574"/>
      <c r="X246" s="634"/>
      <c r="Y246" s="634"/>
      <c r="Z246" s="635"/>
      <c r="AA246" s="574"/>
      <c r="AB246" s="574"/>
      <c r="AC246" s="574"/>
      <c r="AD246" s="574"/>
      <c r="AE246" s="574"/>
      <c r="AF246" s="574"/>
      <c r="AG246" s="574"/>
    </row>
    <row r="247" spans="1:33" s="625" customFormat="1" ht="120" x14ac:dyDescent="0.5">
      <c r="A247" s="569">
        <f t="shared" si="4"/>
        <v>222</v>
      </c>
      <c r="B247" s="576"/>
      <c r="C247" s="576" t="s">
        <v>546</v>
      </c>
      <c r="D247" s="577">
        <v>80101706</v>
      </c>
      <c r="E247" s="578" t="s">
        <v>547</v>
      </c>
      <c r="F247" s="576" t="s">
        <v>35</v>
      </c>
      <c r="G247" s="576">
        <v>1</v>
      </c>
      <c r="H247" s="576" t="s">
        <v>54</v>
      </c>
      <c r="I247" s="576">
        <v>11.5</v>
      </c>
      <c r="J247" s="576" t="s">
        <v>461</v>
      </c>
      <c r="K247" s="576" t="s">
        <v>31</v>
      </c>
      <c r="L247" s="576" t="s">
        <v>323</v>
      </c>
      <c r="M247" s="580">
        <v>28750000</v>
      </c>
      <c r="N247" s="580">
        <v>28750000</v>
      </c>
      <c r="O247" s="576" t="s">
        <v>38</v>
      </c>
      <c r="P247" s="576" t="s">
        <v>32</v>
      </c>
      <c r="Q247" s="576" t="s">
        <v>548</v>
      </c>
      <c r="R247" s="573"/>
      <c r="S247" s="574"/>
      <c r="T247" s="574"/>
      <c r="U247" s="633"/>
      <c r="V247" s="574"/>
      <c r="W247" s="574"/>
      <c r="X247" s="634"/>
      <c r="Y247" s="634"/>
      <c r="Z247" s="635"/>
      <c r="AA247" s="574"/>
      <c r="AB247" s="574"/>
      <c r="AC247" s="574"/>
      <c r="AD247" s="574"/>
      <c r="AE247" s="574"/>
      <c r="AF247" s="574"/>
      <c r="AG247" s="574"/>
    </row>
    <row r="248" spans="1:33" s="625" customFormat="1" ht="150" x14ac:dyDescent="0.5">
      <c r="A248" s="569">
        <f t="shared" si="4"/>
        <v>223</v>
      </c>
      <c r="B248" s="576"/>
      <c r="C248" s="576" t="s">
        <v>525</v>
      </c>
      <c r="D248" s="577">
        <v>80101706</v>
      </c>
      <c r="E248" s="578" t="s">
        <v>212</v>
      </c>
      <c r="F248" s="576" t="s">
        <v>35</v>
      </c>
      <c r="G248" s="576">
        <v>1</v>
      </c>
      <c r="H248" s="576" t="s">
        <v>54</v>
      </c>
      <c r="I248" s="576">
        <v>11</v>
      </c>
      <c r="J248" s="576" t="s">
        <v>461</v>
      </c>
      <c r="K248" s="576" t="s">
        <v>48</v>
      </c>
      <c r="L248" s="576"/>
      <c r="M248" s="580">
        <v>88000000</v>
      </c>
      <c r="N248" s="580">
        <v>88000000</v>
      </c>
      <c r="O248" s="576" t="s">
        <v>38</v>
      </c>
      <c r="P248" s="576" t="s">
        <v>32</v>
      </c>
      <c r="Q248" s="576" t="s">
        <v>526</v>
      </c>
      <c r="R248" s="573"/>
      <c r="S248" s="574"/>
      <c r="T248" s="574"/>
      <c r="U248" s="633"/>
      <c r="V248" s="574"/>
      <c r="W248" s="574"/>
      <c r="X248" s="634"/>
      <c r="Y248" s="634"/>
      <c r="Z248" s="635"/>
      <c r="AA248" s="574"/>
      <c r="AB248" s="574"/>
      <c r="AC248" s="574"/>
      <c r="AD248" s="574"/>
      <c r="AE248" s="574"/>
      <c r="AF248" s="574"/>
      <c r="AG248" s="574"/>
    </row>
    <row r="249" spans="1:33" s="625" customFormat="1" ht="150" x14ac:dyDescent="0.5">
      <c r="A249" s="569">
        <f t="shared" si="4"/>
        <v>224</v>
      </c>
      <c r="B249" s="576"/>
      <c r="C249" s="576" t="s">
        <v>525</v>
      </c>
      <c r="D249" s="577">
        <v>80101706</v>
      </c>
      <c r="E249" s="578" t="s">
        <v>212</v>
      </c>
      <c r="F249" s="576" t="s">
        <v>35</v>
      </c>
      <c r="G249" s="576">
        <v>1</v>
      </c>
      <c r="H249" s="576" t="s">
        <v>54</v>
      </c>
      <c r="I249" s="576">
        <v>11.5</v>
      </c>
      <c r="J249" s="576" t="s">
        <v>461</v>
      </c>
      <c r="K249" s="576" t="s">
        <v>48</v>
      </c>
      <c r="L249" s="576"/>
      <c r="M249" s="580">
        <v>100625000</v>
      </c>
      <c r="N249" s="580">
        <v>100625000</v>
      </c>
      <c r="O249" s="576" t="s">
        <v>38</v>
      </c>
      <c r="P249" s="576" t="s">
        <v>32</v>
      </c>
      <c r="Q249" s="576" t="s">
        <v>526</v>
      </c>
      <c r="R249" s="573"/>
      <c r="S249" s="574"/>
      <c r="T249" s="574"/>
      <c r="U249" s="633"/>
      <c r="V249" s="574"/>
      <c r="W249" s="574"/>
      <c r="X249" s="634"/>
      <c r="Y249" s="634"/>
      <c r="Z249" s="635"/>
      <c r="AA249" s="574"/>
      <c r="AB249" s="574"/>
      <c r="AC249" s="574"/>
      <c r="AD249" s="574"/>
      <c r="AE249" s="574"/>
      <c r="AF249" s="574"/>
      <c r="AG249" s="574"/>
    </row>
    <row r="250" spans="1:33" s="625" customFormat="1" ht="150" x14ac:dyDescent="0.5">
      <c r="A250" s="569">
        <f t="shared" si="4"/>
        <v>225</v>
      </c>
      <c r="B250" s="576"/>
      <c r="C250" s="576" t="s">
        <v>525</v>
      </c>
      <c r="D250" s="577">
        <v>80101706</v>
      </c>
      <c r="E250" s="578" t="s">
        <v>212</v>
      </c>
      <c r="F250" s="576" t="s">
        <v>35</v>
      </c>
      <c r="G250" s="576">
        <v>1</v>
      </c>
      <c r="H250" s="576" t="s">
        <v>54</v>
      </c>
      <c r="I250" s="576">
        <v>11.5</v>
      </c>
      <c r="J250" s="576" t="s">
        <v>461</v>
      </c>
      <c r="K250" s="576" t="s">
        <v>48</v>
      </c>
      <c r="L250" s="576"/>
      <c r="M250" s="580">
        <v>31050000</v>
      </c>
      <c r="N250" s="580">
        <v>31050000</v>
      </c>
      <c r="O250" s="576" t="s">
        <v>38</v>
      </c>
      <c r="P250" s="576" t="s">
        <v>32</v>
      </c>
      <c r="Q250" s="576" t="s">
        <v>526</v>
      </c>
      <c r="R250" s="573"/>
      <c r="S250" s="574"/>
      <c r="T250" s="574"/>
      <c r="U250" s="633"/>
      <c r="V250" s="574"/>
      <c r="W250" s="574"/>
      <c r="X250" s="634"/>
      <c r="Y250" s="634"/>
      <c r="Z250" s="635"/>
      <c r="AA250" s="574"/>
      <c r="AB250" s="574"/>
      <c r="AC250" s="574"/>
      <c r="AD250" s="574"/>
      <c r="AE250" s="574"/>
      <c r="AF250" s="574"/>
      <c r="AG250" s="574"/>
    </row>
    <row r="251" spans="1:33" s="625" customFormat="1" ht="150" x14ac:dyDescent="0.5">
      <c r="A251" s="569">
        <f t="shared" si="4"/>
        <v>226</v>
      </c>
      <c r="B251" s="576"/>
      <c r="C251" s="576" t="s">
        <v>525</v>
      </c>
      <c r="D251" s="577">
        <v>80101706</v>
      </c>
      <c r="E251" s="578" t="s">
        <v>212</v>
      </c>
      <c r="F251" s="576" t="s">
        <v>35</v>
      </c>
      <c r="G251" s="576">
        <v>1</v>
      </c>
      <c r="H251" s="576" t="s">
        <v>54</v>
      </c>
      <c r="I251" s="576">
        <v>11</v>
      </c>
      <c r="J251" s="576" t="s">
        <v>461</v>
      </c>
      <c r="K251" s="576" t="s">
        <v>48</v>
      </c>
      <c r="L251" s="576"/>
      <c r="M251" s="580">
        <v>132000000</v>
      </c>
      <c r="N251" s="580">
        <v>132000000</v>
      </c>
      <c r="O251" s="576" t="s">
        <v>38</v>
      </c>
      <c r="P251" s="576" t="s">
        <v>32</v>
      </c>
      <c r="Q251" s="576" t="s">
        <v>526</v>
      </c>
      <c r="R251" s="573"/>
      <c r="S251" s="574"/>
      <c r="T251" s="574"/>
      <c r="U251" s="633"/>
      <c r="V251" s="574"/>
      <c r="W251" s="574"/>
      <c r="X251" s="634"/>
      <c r="Y251" s="634"/>
      <c r="Z251" s="635"/>
      <c r="AA251" s="574"/>
      <c r="AB251" s="574"/>
      <c r="AC251" s="574"/>
      <c r="AD251" s="574"/>
      <c r="AE251" s="574"/>
      <c r="AF251" s="574"/>
      <c r="AG251" s="574"/>
    </row>
    <row r="252" spans="1:33" s="625" customFormat="1" ht="120" x14ac:dyDescent="0.5">
      <c r="A252" s="569">
        <f t="shared" ref="A252" si="5">+A251+1</f>
        <v>227</v>
      </c>
      <c r="B252" s="576"/>
      <c r="C252" s="576" t="s">
        <v>509</v>
      </c>
      <c r="D252" s="577">
        <v>80101706</v>
      </c>
      <c r="E252" s="578" t="s">
        <v>510</v>
      </c>
      <c r="F252" s="576" t="s">
        <v>35</v>
      </c>
      <c r="G252" s="576">
        <v>1</v>
      </c>
      <c r="H252" s="576" t="s">
        <v>62</v>
      </c>
      <c r="I252" s="576">
        <v>4</v>
      </c>
      <c r="J252" s="576" t="s">
        <v>461</v>
      </c>
      <c r="K252" s="576" t="s">
        <v>48</v>
      </c>
      <c r="L252" s="576"/>
      <c r="M252" s="580">
        <v>33200000</v>
      </c>
      <c r="N252" s="580">
        <v>33200000</v>
      </c>
      <c r="O252" s="576" t="s">
        <v>38</v>
      </c>
      <c r="P252" s="576" t="s">
        <v>32</v>
      </c>
      <c r="Q252" s="576" t="s">
        <v>511</v>
      </c>
      <c r="R252" s="573"/>
      <c r="S252" s="574"/>
      <c r="T252" s="574"/>
      <c r="U252" s="633"/>
      <c r="V252" s="574"/>
      <c r="W252" s="574"/>
      <c r="X252" s="634"/>
      <c r="Y252" s="634"/>
      <c r="Z252" s="635"/>
      <c r="AA252" s="574"/>
      <c r="AB252" s="574"/>
      <c r="AC252" s="574"/>
      <c r="AD252" s="574"/>
      <c r="AE252" s="574"/>
      <c r="AF252" s="574"/>
      <c r="AG252" s="574"/>
    </row>
    <row r="253" spans="1:33" s="625" customFormat="1" ht="120" x14ac:dyDescent="0.5">
      <c r="A253" s="571">
        <v>228</v>
      </c>
      <c r="B253" s="571"/>
      <c r="C253" s="591" t="s">
        <v>355</v>
      </c>
      <c r="D253" s="592">
        <v>92101501</v>
      </c>
      <c r="E253" s="593" t="s">
        <v>180</v>
      </c>
      <c r="F253" s="591" t="s">
        <v>35</v>
      </c>
      <c r="G253" s="591">
        <v>1</v>
      </c>
      <c r="H253" s="591" t="s">
        <v>549</v>
      </c>
      <c r="I253" s="591" t="s">
        <v>218</v>
      </c>
      <c r="J253" s="591" t="s">
        <v>456</v>
      </c>
      <c r="K253" s="591" t="s">
        <v>31</v>
      </c>
      <c r="L253" s="591" t="s">
        <v>328</v>
      </c>
      <c r="M253" s="588">
        <v>248260000</v>
      </c>
      <c r="N253" s="588">
        <v>17000000</v>
      </c>
      <c r="O253" s="591" t="s">
        <v>36</v>
      </c>
      <c r="P253" s="591" t="s">
        <v>178</v>
      </c>
      <c r="Q253" s="591" t="s">
        <v>357</v>
      </c>
      <c r="R253" s="573"/>
      <c r="S253" s="574"/>
      <c r="T253" s="574"/>
      <c r="U253" s="633"/>
      <c r="V253" s="574"/>
      <c r="W253" s="574"/>
      <c r="X253" s="634"/>
      <c r="Y253" s="634"/>
      <c r="Z253" s="635"/>
      <c r="AA253" s="574"/>
      <c r="AB253" s="574"/>
      <c r="AC253" s="574"/>
      <c r="AD253" s="574"/>
      <c r="AE253" s="574"/>
      <c r="AF253" s="574"/>
      <c r="AG253" s="574"/>
    </row>
    <row r="254" spans="1:33" s="625" customFormat="1" ht="120" x14ac:dyDescent="0.5">
      <c r="A254" s="571">
        <v>229</v>
      </c>
      <c r="B254" s="571"/>
      <c r="C254" s="591" t="s">
        <v>355</v>
      </c>
      <c r="D254" s="592" t="s">
        <v>52</v>
      </c>
      <c r="E254" s="593" t="s">
        <v>112</v>
      </c>
      <c r="F254" s="591" t="s">
        <v>35</v>
      </c>
      <c r="G254" s="591">
        <v>1</v>
      </c>
      <c r="H254" s="587" t="s">
        <v>56</v>
      </c>
      <c r="I254" s="591">
        <v>9</v>
      </c>
      <c r="J254" s="591" t="s">
        <v>459</v>
      </c>
      <c r="K254" s="591" t="s">
        <v>31</v>
      </c>
      <c r="L254" s="591" t="s">
        <v>311</v>
      </c>
      <c r="M254" s="588">
        <v>25000000</v>
      </c>
      <c r="N254" s="589">
        <v>25000000</v>
      </c>
      <c r="O254" s="591" t="s">
        <v>38</v>
      </c>
      <c r="P254" s="591" t="s">
        <v>32</v>
      </c>
      <c r="Q254" s="591" t="s">
        <v>357</v>
      </c>
      <c r="R254" s="573"/>
      <c r="S254" s="574"/>
      <c r="T254" s="574"/>
      <c r="U254" s="633"/>
      <c r="V254" s="574"/>
      <c r="W254" s="574"/>
      <c r="X254" s="634"/>
      <c r="Y254" s="634"/>
      <c r="Z254" s="635"/>
      <c r="AA254" s="574"/>
      <c r="AB254" s="574"/>
      <c r="AC254" s="574"/>
      <c r="AD254" s="574"/>
      <c r="AE254" s="574"/>
      <c r="AF254" s="574"/>
      <c r="AG254" s="574"/>
    </row>
    <row r="255" spans="1:33" s="625" customFormat="1" x14ac:dyDescent="0.5">
      <c r="A255" s="573"/>
      <c r="B255" s="573"/>
      <c r="C255" s="573"/>
      <c r="D255" s="573"/>
      <c r="E255" s="573"/>
      <c r="F255" s="573"/>
      <c r="G255" s="573"/>
      <c r="H255" s="573"/>
      <c r="I255" s="573"/>
      <c r="J255" s="573"/>
      <c r="K255" s="573"/>
      <c r="L255" s="573"/>
      <c r="M255" s="630"/>
      <c r="N255" s="573"/>
      <c r="O255" s="573"/>
      <c r="P255" s="573"/>
      <c r="Q255" s="573"/>
      <c r="R255" s="573"/>
      <c r="S255" s="574"/>
      <c r="T255" s="574"/>
      <c r="U255" s="633"/>
      <c r="V255" s="574"/>
      <c r="W255" s="574"/>
      <c r="X255" s="634"/>
      <c r="Y255" s="634"/>
      <c r="Z255" s="635"/>
      <c r="AA255" s="574"/>
      <c r="AB255" s="574"/>
      <c r="AC255" s="574"/>
      <c r="AD255" s="574"/>
      <c r="AE255" s="574"/>
      <c r="AF255" s="574"/>
      <c r="AG255" s="574"/>
    </row>
    <row r="256" spans="1:33" s="625" customFormat="1" x14ac:dyDescent="0.5">
      <c r="A256" s="573"/>
      <c r="B256" s="573"/>
      <c r="C256" s="573"/>
      <c r="D256" s="573"/>
      <c r="E256" s="573"/>
      <c r="F256" s="573"/>
      <c r="G256" s="573"/>
      <c r="H256" s="573"/>
      <c r="I256" s="573"/>
      <c r="J256" s="573"/>
      <c r="K256" s="573"/>
      <c r="L256" s="573"/>
      <c r="M256" s="630"/>
      <c r="N256" s="573"/>
      <c r="O256" s="573"/>
      <c r="P256" s="573"/>
      <c r="Q256" s="573"/>
      <c r="R256" s="573"/>
      <c r="S256" s="574"/>
      <c r="T256" s="574"/>
      <c r="U256" s="633"/>
      <c r="V256" s="574"/>
      <c r="W256" s="574"/>
      <c r="X256" s="634"/>
      <c r="Y256" s="634"/>
      <c r="Z256" s="635"/>
      <c r="AA256" s="574"/>
      <c r="AB256" s="574"/>
      <c r="AC256" s="574"/>
      <c r="AD256" s="574"/>
      <c r="AE256" s="574"/>
      <c r="AF256" s="574"/>
      <c r="AG256" s="574"/>
    </row>
    <row r="257" spans="1:33" s="625" customFormat="1" x14ac:dyDescent="0.5">
      <c r="A257" s="573"/>
      <c r="B257" s="573"/>
      <c r="C257" s="573"/>
      <c r="D257" s="573"/>
      <c r="E257" s="573"/>
      <c r="F257" s="573"/>
      <c r="G257" s="573"/>
      <c r="H257" s="573"/>
      <c r="I257" s="573"/>
      <c r="J257" s="573"/>
      <c r="K257" s="573"/>
      <c r="L257" s="573"/>
      <c r="M257" s="630"/>
      <c r="N257" s="573"/>
      <c r="O257" s="573"/>
      <c r="P257" s="573"/>
      <c r="Q257" s="573"/>
      <c r="R257" s="573"/>
      <c r="S257" s="574"/>
      <c r="T257" s="574"/>
      <c r="U257" s="633"/>
      <c r="V257" s="574"/>
      <c r="W257" s="574"/>
      <c r="X257" s="634"/>
      <c r="Y257" s="634"/>
      <c r="Z257" s="635"/>
      <c r="AA257" s="574"/>
      <c r="AB257" s="574"/>
      <c r="AC257" s="574"/>
      <c r="AD257" s="574"/>
      <c r="AE257" s="574"/>
      <c r="AF257" s="574"/>
      <c r="AG257" s="574"/>
    </row>
    <row r="258" spans="1:33" s="625" customFormat="1" x14ac:dyDescent="0.5">
      <c r="A258" s="573"/>
      <c r="B258" s="573"/>
      <c r="C258" s="573"/>
      <c r="D258" s="573"/>
      <c r="E258" s="573"/>
      <c r="F258" s="573"/>
      <c r="G258" s="573"/>
      <c r="H258" s="573"/>
      <c r="I258" s="573"/>
      <c r="J258" s="573"/>
      <c r="K258" s="573"/>
      <c r="L258" s="573"/>
      <c r="M258" s="630"/>
      <c r="N258" s="573"/>
      <c r="O258" s="573"/>
      <c r="P258" s="573"/>
      <c r="Q258" s="573"/>
      <c r="R258" s="573"/>
      <c r="S258" s="574"/>
      <c r="T258" s="574"/>
      <c r="U258" s="633"/>
      <c r="V258" s="574"/>
      <c r="W258" s="574"/>
      <c r="X258" s="634"/>
      <c r="Y258" s="634"/>
      <c r="Z258" s="635"/>
      <c r="AA258" s="574"/>
      <c r="AB258" s="574"/>
      <c r="AC258" s="574"/>
      <c r="AD258" s="574"/>
      <c r="AE258" s="574"/>
      <c r="AF258" s="574"/>
      <c r="AG258" s="574"/>
    </row>
    <row r="259" spans="1:33" s="625" customFormat="1" ht="120" x14ac:dyDescent="0.5">
      <c r="A259" s="573"/>
      <c r="B259" s="573"/>
      <c r="C259" s="573"/>
      <c r="D259" s="573"/>
      <c r="E259" s="573" t="s">
        <v>555</v>
      </c>
      <c r="F259" s="573"/>
      <c r="G259" s="573"/>
      <c r="H259" s="573"/>
      <c r="I259" s="573"/>
      <c r="J259" s="573"/>
      <c r="K259" s="573"/>
      <c r="L259" s="573" t="s">
        <v>238</v>
      </c>
      <c r="M259" s="630"/>
      <c r="N259" s="573"/>
      <c r="O259" s="573"/>
      <c r="P259" s="573"/>
      <c r="Q259" s="573"/>
      <c r="R259" s="573"/>
      <c r="S259" s="574"/>
      <c r="T259" s="574"/>
      <c r="U259" s="633"/>
      <c r="V259" s="574"/>
      <c r="W259" s="574"/>
      <c r="X259" s="634"/>
      <c r="Y259" s="634"/>
      <c r="Z259" s="635"/>
      <c r="AA259" s="574"/>
      <c r="AB259" s="574"/>
      <c r="AC259" s="574"/>
      <c r="AD259" s="574"/>
      <c r="AE259" s="574"/>
      <c r="AF259" s="574"/>
      <c r="AG259" s="574"/>
    </row>
    <row r="260" spans="1:33" s="625" customFormat="1" x14ac:dyDescent="0.5">
      <c r="A260" s="573"/>
      <c r="B260" s="573"/>
      <c r="C260" s="573"/>
      <c r="D260" s="573"/>
      <c r="E260" s="573"/>
      <c r="F260" s="573"/>
      <c r="G260" s="573"/>
      <c r="H260" s="573"/>
      <c r="I260" s="573"/>
      <c r="J260" s="573"/>
      <c r="K260" s="573"/>
      <c r="L260" s="573"/>
      <c r="M260" s="630"/>
      <c r="N260" s="573"/>
      <c r="O260" s="573"/>
      <c r="P260" s="573"/>
      <c r="Q260" s="573"/>
      <c r="R260" s="573"/>
      <c r="S260" s="574"/>
      <c r="T260" s="574"/>
      <c r="U260" s="633"/>
      <c r="V260" s="574"/>
      <c r="W260" s="574"/>
      <c r="X260" s="634"/>
      <c r="Y260" s="634"/>
      <c r="Z260" s="635"/>
      <c r="AA260" s="574"/>
      <c r="AB260" s="574"/>
      <c r="AC260" s="574"/>
      <c r="AD260" s="574"/>
      <c r="AE260" s="574"/>
      <c r="AF260" s="574"/>
      <c r="AG260" s="574"/>
    </row>
    <row r="261" spans="1:33" s="625" customFormat="1" x14ac:dyDescent="0.5">
      <c r="A261" s="573"/>
      <c r="B261" s="573"/>
      <c r="C261" s="573"/>
      <c r="D261" s="573"/>
      <c r="E261" s="573"/>
      <c r="F261" s="573"/>
      <c r="G261" s="573"/>
      <c r="H261" s="573"/>
      <c r="I261" s="573"/>
      <c r="J261" s="573"/>
      <c r="K261" s="573"/>
      <c r="L261" s="573"/>
      <c r="M261" s="630"/>
      <c r="N261" s="573"/>
      <c r="O261" s="573"/>
      <c r="P261" s="573"/>
      <c r="Q261" s="573"/>
      <c r="R261" s="573"/>
      <c r="S261" s="574"/>
      <c r="T261" s="574"/>
      <c r="U261" s="633"/>
      <c r="V261" s="574"/>
      <c r="W261" s="574"/>
      <c r="X261" s="634"/>
      <c r="Y261" s="634"/>
      <c r="Z261" s="635"/>
      <c r="AA261" s="574"/>
      <c r="AB261" s="574"/>
      <c r="AC261" s="574"/>
      <c r="AD261" s="574"/>
      <c r="AE261" s="574"/>
      <c r="AF261" s="574"/>
      <c r="AG261" s="574"/>
    </row>
    <row r="262" spans="1:33" s="625" customFormat="1" x14ac:dyDescent="0.5">
      <c r="A262" s="573"/>
      <c r="B262" s="573"/>
      <c r="C262" s="573"/>
      <c r="D262" s="573"/>
      <c r="E262" s="573"/>
      <c r="F262" s="573"/>
      <c r="G262" s="573"/>
      <c r="H262" s="573"/>
      <c r="I262" s="573"/>
      <c r="J262" s="573"/>
      <c r="K262" s="573"/>
      <c r="L262" s="573"/>
      <c r="M262" s="630"/>
      <c r="N262" s="573"/>
      <c r="O262" s="573"/>
      <c r="P262" s="573"/>
      <c r="Q262" s="573"/>
      <c r="R262" s="573"/>
      <c r="S262" s="574"/>
      <c r="T262" s="574"/>
      <c r="U262" s="633"/>
      <c r="V262" s="574"/>
      <c r="W262" s="574"/>
      <c r="X262" s="634"/>
      <c r="Y262" s="634"/>
      <c r="Z262" s="635"/>
      <c r="AA262" s="574"/>
      <c r="AB262" s="574"/>
      <c r="AC262" s="574"/>
      <c r="AD262" s="574"/>
      <c r="AE262" s="574"/>
      <c r="AF262" s="574"/>
      <c r="AG262" s="574"/>
    </row>
    <row r="263" spans="1:33" s="625" customFormat="1" x14ac:dyDescent="0.5">
      <c r="A263" s="573"/>
      <c r="B263" s="573"/>
      <c r="C263" s="573"/>
      <c r="D263" s="573"/>
      <c r="E263" s="573"/>
      <c r="F263" s="573"/>
      <c r="G263" s="573"/>
      <c r="H263" s="573"/>
      <c r="I263" s="573"/>
      <c r="J263" s="573"/>
      <c r="K263" s="573"/>
      <c r="L263" s="573"/>
      <c r="M263" s="630"/>
      <c r="N263" s="573"/>
      <c r="O263" s="573"/>
      <c r="P263" s="573"/>
      <c r="Q263" s="573"/>
      <c r="R263" s="573"/>
      <c r="S263" s="574"/>
      <c r="T263" s="574"/>
      <c r="U263" s="633"/>
      <c r="V263" s="574"/>
      <c r="W263" s="574"/>
      <c r="X263" s="634"/>
      <c r="Y263" s="634"/>
      <c r="Z263" s="635"/>
      <c r="AA263" s="574"/>
      <c r="AB263" s="574"/>
      <c r="AC263" s="574"/>
      <c r="AD263" s="574"/>
      <c r="AE263" s="574"/>
      <c r="AF263" s="574"/>
      <c r="AG263" s="574"/>
    </row>
    <row r="264" spans="1:33" s="625" customFormat="1" x14ac:dyDescent="0.5">
      <c r="A264" s="573"/>
      <c r="B264" s="573"/>
      <c r="C264" s="573"/>
      <c r="D264" s="573"/>
      <c r="E264" s="573"/>
      <c r="F264" s="573"/>
      <c r="G264" s="573"/>
      <c r="H264" s="573"/>
      <c r="I264" s="573"/>
      <c r="J264" s="573"/>
      <c r="K264" s="573"/>
      <c r="L264" s="573"/>
      <c r="M264" s="630"/>
      <c r="N264" s="573"/>
      <c r="O264" s="573"/>
      <c r="P264" s="573"/>
      <c r="Q264" s="573"/>
      <c r="R264" s="573"/>
      <c r="S264" s="574"/>
      <c r="T264" s="574"/>
      <c r="U264" s="633"/>
      <c r="V264" s="574"/>
      <c r="W264" s="574"/>
      <c r="X264" s="634"/>
      <c r="Y264" s="634"/>
      <c r="Z264" s="635"/>
      <c r="AA264" s="574"/>
      <c r="AB264" s="574"/>
      <c r="AC264" s="574"/>
      <c r="AD264" s="574"/>
      <c r="AE264" s="574"/>
      <c r="AF264" s="574"/>
      <c r="AG264" s="574"/>
    </row>
    <row r="265" spans="1:33" s="625" customFormat="1" x14ac:dyDescent="0.5">
      <c r="A265" s="573"/>
      <c r="B265" s="573"/>
      <c r="C265" s="573"/>
      <c r="D265" s="573"/>
      <c r="E265" s="573"/>
      <c r="F265" s="573"/>
      <c r="G265" s="573"/>
      <c r="H265" s="573"/>
      <c r="I265" s="573"/>
      <c r="J265" s="573"/>
      <c r="K265" s="573"/>
      <c r="L265" s="573"/>
      <c r="M265" s="630"/>
      <c r="N265" s="573"/>
      <c r="O265" s="573"/>
      <c r="P265" s="573"/>
      <c r="Q265" s="573"/>
      <c r="R265" s="573"/>
      <c r="S265" s="574"/>
      <c r="T265" s="574"/>
      <c r="U265" s="633"/>
      <c r="V265" s="574"/>
      <c r="W265" s="574"/>
      <c r="X265" s="634"/>
      <c r="Y265" s="634"/>
      <c r="Z265" s="635"/>
      <c r="AA265" s="574"/>
      <c r="AB265" s="574"/>
      <c r="AC265" s="574"/>
      <c r="AD265" s="574"/>
      <c r="AE265" s="574"/>
      <c r="AF265" s="574"/>
      <c r="AG265" s="574"/>
    </row>
    <row r="266" spans="1:33" s="625" customFormat="1" x14ac:dyDescent="0.5">
      <c r="A266" s="573"/>
      <c r="B266" s="573"/>
      <c r="C266" s="573"/>
      <c r="D266" s="573"/>
      <c r="E266" s="573"/>
      <c r="F266" s="573"/>
      <c r="G266" s="573"/>
      <c r="H266" s="573"/>
      <c r="I266" s="573"/>
      <c r="J266" s="573"/>
      <c r="K266" s="573"/>
      <c r="L266" s="573"/>
      <c r="M266" s="630"/>
      <c r="N266" s="573"/>
      <c r="O266" s="573"/>
      <c r="P266" s="573"/>
      <c r="Q266" s="573"/>
      <c r="R266" s="573"/>
      <c r="S266" s="574"/>
      <c r="T266" s="574"/>
      <c r="U266" s="633"/>
      <c r="V266" s="574"/>
      <c r="W266" s="574"/>
      <c r="X266" s="634"/>
      <c r="Y266" s="634"/>
      <c r="Z266" s="635"/>
      <c r="AA266" s="574"/>
      <c r="AB266" s="574"/>
      <c r="AC266" s="574"/>
      <c r="AD266" s="574"/>
      <c r="AE266" s="574"/>
      <c r="AF266" s="574"/>
      <c r="AG266" s="574"/>
    </row>
    <row r="267" spans="1:33" s="625" customFormat="1" x14ac:dyDescent="0.5">
      <c r="A267" s="573"/>
      <c r="B267" s="573"/>
      <c r="C267" s="573"/>
      <c r="D267" s="573"/>
      <c r="E267" s="573"/>
      <c r="F267" s="573"/>
      <c r="G267" s="573"/>
      <c r="H267" s="573"/>
      <c r="I267" s="573"/>
      <c r="J267" s="573"/>
      <c r="K267" s="573"/>
      <c r="L267" s="573"/>
      <c r="M267" s="630"/>
      <c r="N267" s="573"/>
      <c r="O267" s="573"/>
      <c r="P267" s="573"/>
      <c r="Q267" s="573"/>
      <c r="R267" s="573"/>
      <c r="S267" s="574"/>
      <c r="T267" s="574"/>
      <c r="U267" s="633"/>
      <c r="V267" s="574"/>
      <c r="W267" s="574"/>
      <c r="X267" s="634"/>
      <c r="Y267" s="634"/>
      <c r="Z267" s="635"/>
      <c r="AA267" s="574"/>
      <c r="AB267" s="574"/>
      <c r="AC267" s="574"/>
      <c r="AD267" s="574"/>
      <c r="AE267" s="574"/>
      <c r="AF267" s="574"/>
      <c r="AG267" s="574"/>
    </row>
    <row r="268" spans="1:33" s="625" customFormat="1" x14ac:dyDescent="0.5">
      <c r="A268" s="573"/>
      <c r="B268" s="573"/>
      <c r="C268" s="573"/>
      <c r="D268" s="573"/>
      <c r="E268" s="573"/>
      <c r="F268" s="573"/>
      <c r="G268" s="573"/>
      <c r="H268" s="573"/>
      <c r="I268" s="573"/>
      <c r="J268" s="573"/>
      <c r="K268" s="573"/>
      <c r="L268" s="573"/>
      <c r="M268" s="630"/>
      <c r="N268" s="573"/>
      <c r="O268" s="573"/>
      <c r="P268" s="573"/>
      <c r="Q268" s="573"/>
      <c r="R268" s="573"/>
      <c r="S268" s="574"/>
      <c r="T268" s="574"/>
      <c r="U268" s="633"/>
      <c r="V268" s="574"/>
      <c r="W268" s="574"/>
      <c r="X268" s="634"/>
      <c r="Y268" s="634"/>
      <c r="Z268" s="635"/>
      <c r="AA268" s="574"/>
      <c r="AB268" s="574"/>
      <c r="AC268" s="574"/>
      <c r="AD268" s="574"/>
      <c r="AE268" s="574"/>
      <c r="AF268" s="574"/>
      <c r="AG268" s="574"/>
    </row>
    <row r="269" spans="1:33" s="625" customFormat="1" x14ac:dyDescent="0.5">
      <c r="A269" s="573"/>
      <c r="B269" s="573"/>
      <c r="C269" s="573"/>
      <c r="D269" s="573"/>
      <c r="E269" s="573"/>
      <c r="F269" s="573"/>
      <c r="G269" s="573"/>
      <c r="H269" s="573"/>
      <c r="I269" s="573"/>
      <c r="J269" s="573"/>
      <c r="K269" s="573"/>
      <c r="L269" s="573"/>
      <c r="M269" s="630"/>
      <c r="N269" s="573"/>
      <c r="O269" s="573"/>
      <c r="P269" s="573"/>
      <c r="Q269" s="573"/>
      <c r="R269" s="573"/>
      <c r="S269" s="574"/>
      <c r="T269" s="574"/>
      <c r="U269" s="633"/>
      <c r="V269" s="574"/>
      <c r="W269" s="574"/>
      <c r="X269" s="634"/>
      <c r="Y269" s="634"/>
      <c r="Z269" s="635"/>
      <c r="AA269" s="574"/>
      <c r="AB269" s="574"/>
      <c r="AC269" s="574"/>
      <c r="AD269" s="574"/>
      <c r="AE269" s="574"/>
      <c r="AF269" s="574"/>
      <c r="AG269" s="574"/>
    </row>
    <row r="270" spans="1:33" s="625" customFormat="1" x14ac:dyDescent="0.5">
      <c r="A270" s="573"/>
      <c r="B270" s="573"/>
      <c r="C270" s="573"/>
      <c r="D270" s="573"/>
      <c r="E270" s="573"/>
      <c r="F270" s="573"/>
      <c r="G270" s="573"/>
      <c r="H270" s="573"/>
      <c r="I270" s="573"/>
      <c r="J270" s="573"/>
      <c r="K270" s="573"/>
      <c r="L270" s="573"/>
      <c r="M270" s="630"/>
      <c r="N270" s="573"/>
      <c r="O270" s="573"/>
      <c r="P270" s="573"/>
      <c r="Q270" s="573"/>
      <c r="R270" s="573"/>
      <c r="S270" s="574"/>
      <c r="T270" s="574"/>
      <c r="U270" s="633"/>
      <c r="V270" s="574"/>
      <c r="W270" s="574"/>
      <c r="X270" s="634"/>
      <c r="Y270" s="634"/>
      <c r="Z270" s="635"/>
      <c r="AA270" s="574"/>
      <c r="AB270" s="574"/>
      <c r="AC270" s="574"/>
      <c r="AD270" s="574"/>
      <c r="AE270" s="574"/>
      <c r="AF270" s="574"/>
      <c r="AG270" s="574"/>
    </row>
    <row r="271" spans="1:33" s="625" customFormat="1" x14ac:dyDescent="0.5">
      <c r="A271" s="573"/>
      <c r="B271" s="573"/>
      <c r="C271" s="573"/>
      <c r="D271" s="573"/>
      <c r="E271" s="573"/>
      <c r="F271" s="573"/>
      <c r="G271" s="573"/>
      <c r="H271" s="573"/>
      <c r="I271" s="573"/>
      <c r="J271" s="573"/>
      <c r="K271" s="573"/>
      <c r="L271" s="573"/>
      <c r="M271" s="630"/>
      <c r="N271" s="573"/>
      <c r="O271" s="573"/>
      <c r="P271" s="573"/>
      <c r="Q271" s="573"/>
      <c r="R271" s="573"/>
      <c r="S271" s="574"/>
      <c r="T271" s="574"/>
      <c r="U271" s="633"/>
      <c r="V271" s="574"/>
      <c r="W271" s="574"/>
      <c r="X271" s="634"/>
      <c r="Y271" s="634"/>
      <c r="Z271" s="635"/>
      <c r="AA271" s="574"/>
      <c r="AB271" s="574"/>
      <c r="AC271" s="574"/>
      <c r="AD271" s="574"/>
      <c r="AE271" s="574"/>
      <c r="AF271" s="574"/>
      <c r="AG271" s="574"/>
    </row>
    <row r="272" spans="1:33" s="625" customFormat="1" x14ac:dyDescent="0.5">
      <c r="A272" s="573"/>
      <c r="B272" s="573"/>
      <c r="C272" s="573"/>
      <c r="D272" s="573"/>
      <c r="E272" s="573"/>
      <c r="F272" s="573"/>
      <c r="G272" s="573"/>
      <c r="H272" s="573"/>
      <c r="I272" s="573"/>
      <c r="J272" s="573"/>
      <c r="K272" s="573"/>
      <c r="L272" s="573"/>
      <c r="M272" s="630"/>
      <c r="N272" s="573"/>
      <c r="O272" s="573"/>
      <c r="P272" s="573"/>
      <c r="Q272" s="573"/>
      <c r="R272" s="573"/>
      <c r="S272" s="574"/>
      <c r="T272" s="574"/>
      <c r="U272" s="633"/>
      <c r="V272" s="574"/>
      <c r="W272" s="574"/>
      <c r="X272" s="634"/>
      <c r="Y272" s="634"/>
      <c r="Z272" s="635"/>
      <c r="AA272" s="574"/>
      <c r="AB272" s="574"/>
      <c r="AC272" s="574"/>
      <c r="AD272" s="574"/>
      <c r="AE272" s="574"/>
      <c r="AF272" s="574"/>
      <c r="AG272" s="574"/>
    </row>
    <row r="273" spans="1:33" s="625" customFormat="1" x14ac:dyDescent="0.5">
      <c r="A273" s="573"/>
      <c r="B273" s="573"/>
      <c r="C273" s="573"/>
      <c r="D273" s="573"/>
      <c r="E273" s="573"/>
      <c r="F273" s="573"/>
      <c r="G273" s="573"/>
      <c r="H273" s="573"/>
      <c r="I273" s="573"/>
      <c r="J273" s="573"/>
      <c r="K273" s="573"/>
      <c r="L273" s="573"/>
      <c r="M273" s="630"/>
      <c r="N273" s="573"/>
      <c r="O273" s="573"/>
      <c r="P273" s="573"/>
      <c r="Q273" s="573"/>
      <c r="R273" s="573"/>
      <c r="S273" s="574"/>
      <c r="T273" s="574"/>
      <c r="U273" s="633"/>
      <c r="V273" s="574"/>
      <c r="W273" s="574"/>
      <c r="X273" s="634"/>
      <c r="Y273" s="634"/>
      <c r="Z273" s="635"/>
      <c r="AA273" s="574"/>
      <c r="AB273" s="574"/>
      <c r="AC273" s="574"/>
      <c r="AD273" s="574"/>
      <c r="AE273" s="574"/>
      <c r="AF273" s="574"/>
      <c r="AG273" s="574"/>
    </row>
    <row r="274" spans="1:33" s="625" customFormat="1" x14ac:dyDescent="0.5">
      <c r="A274" s="573"/>
      <c r="B274" s="573"/>
      <c r="C274" s="573"/>
      <c r="D274" s="573"/>
      <c r="E274" s="573"/>
      <c r="F274" s="573"/>
      <c r="G274" s="573"/>
      <c r="H274" s="573"/>
      <c r="I274" s="573"/>
      <c r="J274" s="573"/>
      <c r="K274" s="573"/>
      <c r="L274" s="573"/>
      <c r="M274" s="630"/>
      <c r="N274" s="573"/>
      <c r="O274" s="573"/>
      <c r="P274" s="573"/>
      <c r="Q274" s="573"/>
      <c r="R274" s="573"/>
      <c r="S274" s="574"/>
      <c r="T274" s="574"/>
      <c r="U274" s="633"/>
      <c r="V274" s="574"/>
      <c r="W274" s="574"/>
      <c r="X274" s="634"/>
      <c r="Y274" s="634"/>
      <c r="Z274" s="635"/>
      <c r="AA274" s="574"/>
      <c r="AB274" s="574"/>
      <c r="AC274" s="574"/>
      <c r="AD274" s="574"/>
      <c r="AE274" s="574"/>
      <c r="AF274" s="574"/>
      <c r="AG274" s="574"/>
    </row>
    <row r="275" spans="1:33" s="625" customFormat="1" x14ac:dyDescent="0.5">
      <c r="A275" s="573"/>
      <c r="B275" s="573"/>
      <c r="C275" s="573"/>
      <c r="D275" s="573"/>
      <c r="E275" s="573"/>
      <c r="F275" s="573"/>
      <c r="G275" s="573"/>
      <c r="H275" s="573"/>
      <c r="I275" s="573"/>
      <c r="J275" s="573"/>
      <c r="K275" s="573"/>
      <c r="L275" s="573"/>
      <c r="M275" s="630"/>
      <c r="N275" s="573"/>
      <c r="O275" s="573"/>
      <c r="P275" s="573"/>
      <c r="Q275" s="573"/>
      <c r="R275" s="573"/>
      <c r="S275" s="574"/>
      <c r="T275" s="574"/>
      <c r="U275" s="633"/>
      <c r="V275" s="574"/>
      <c r="W275" s="574"/>
      <c r="X275" s="634"/>
      <c r="Y275" s="634"/>
      <c r="Z275" s="635"/>
      <c r="AA275" s="574"/>
      <c r="AB275" s="574"/>
      <c r="AC275" s="574"/>
      <c r="AD275" s="574"/>
      <c r="AE275" s="574"/>
      <c r="AF275" s="574"/>
      <c r="AG275" s="574"/>
    </row>
    <row r="276" spans="1:33" s="625" customFormat="1" x14ac:dyDescent="0.5">
      <c r="A276" s="573"/>
      <c r="B276" s="573"/>
      <c r="C276" s="573"/>
      <c r="D276" s="573"/>
      <c r="E276" s="573"/>
      <c r="F276" s="573"/>
      <c r="G276" s="573"/>
      <c r="H276" s="573"/>
      <c r="I276" s="573"/>
      <c r="J276" s="573"/>
      <c r="K276" s="573"/>
      <c r="L276" s="573"/>
      <c r="M276" s="630"/>
      <c r="N276" s="573"/>
      <c r="O276" s="573"/>
      <c r="P276" s="573"/>
      <c r="Q276" s="573"/>
      <c r="R276" s="573"/>
      <c r="S276" s="574"/>
      <c r="T276" s="574"/>
      <c r="U276" s="633"/>
      <c r="V276" s="574"/>
      <c r="W276" s="574"/>
      <c r="X276" s="634"/>
      <c r="Y276" s="634"/>
      <c r="Z276" s="635"/>
      <c r="AA276" s="574"/>
      <c r="AB276" s="574"/>
      <c r="AC276" s="574"/>
      <c r="AD276" s="574"/>
      <c r="AE276" s="574"/>
      <c r="AF276" s="574"/>
      <c r="AG276" s="574"/>
    </row>
    <row r="277" spans="1:33" s="625" customFormat="1" x14ac:dyDescent="0.5">
      <c r="A277" s="573"/>
      <c r="B277" s="573"/>
      <c r="C277" s="573"/>
      <c r="D277" s="573"/>
      <c r="E277" s="573"/>
      <c r="F277" s="573"/>
      <c r="G277" s="573"/>
      <c r="H277" s="573"/>
      <c r="I277" s="573"/>
      <c r="J277" s="573"/>
      <c r="K277" s="573"/>
      <c r="L277" s="573"/>
      <c r="M277" s="630"/>
      <c r="N277" s="573"/>
      <c r="O277" s="573"/>
      <c r="P277" s="573"/>
      <c r="Q277" s="573"/>
      <c r="R277" s="573"/>
      <c r="S277" s="574"/>
      <c r="T277" s="574"/>
      <c r="U277" s="633"/>
      <c r="V277" s="574"/>
      <c r="W277" s="574"/>
      <c r="X277" s="634"/>
      <c r="Y277" s="634"/>
      <c r="Z277" s="635"/>
      <c r="AA277" s="574"/>
      <c r="AB277" s="574"/>
      <c r="AC277" s="574"/>
      <c r="AD277" s="574"/>
      <c r="AE277" s="574"/>
      <c r="AF277" s="574"/>
      <c r="AG277" s="574"/>
    </row>
    <row r="278" spans="1:33" s="625" customFormat="1" x14ac:dyDescent="0.5">
      <c r="A278" s="573"/>
      <c r="B278" s="573"/>
      <c r="C278" s="573"/>
      <c r="D278" s="573"/>
      <c r="E278" s="573"/>
      <c r="F278" s="573"/>
      <c r="G278" s="573"/>
      <c r="H278" s="573"/>
      <c r="I278" s="573"/>
      <c r="J278" s="573"/>
      <c r="K278" s="573"/>
      <c r="L278" s="573"/>
      <c r="M278" s="630"/>
      <c r="N278" s="573"/>
      <c r="O278" s="573"/>
      <c r="P278" s="573"/>
      <c r="Q278" s="573"/>
      <c r="R278" s="573"/>
      <c r="S278" s="574"/>
      <c r="T278" s="574"/>
      <c r="U278" s="633"/>
      <c r="V278" s="574"/>
      <c r="W278" s="574"/>
      <c r="X278" s="634"/>
      <c r="Y278" s="634"/>
      <c r="Z278" s="635"/>
      <c r="AA278" s="574"/>
      <c r="AB278" s="574"/>
      <c r="AC278" s="574"/>
      <c r="AD278" s="574"/>
      <c r="AE278" s="574"/>
      <c r="AF278" s="574"/>
      <c r="AG278" s="574"/>
    </row>
    <row r="279" spans="1:33" s="625" customFormat="1" x14ac:dyDescent="0.5">
      <c r="A279" s="573"/>
      <c r="B279" s="573"/>
      <c r="C279" s="573"/>
      <c r="D279" s="573"/>
      <c r="E279" s="573"/>
      <c r="F279" s="573"/>
      <c r="G279" s="573"/>
      <c r="H279" s="573"/>
      <c r="I279" s="573"/>
      <c r="J279" s="573"/>
      <c r="K279" s="573"/>
      <c r="L279" s="573"/>
      <c r="M279" s="630"/>
      <c r="N279" s="573"/>
      <c r="O279" s="573"/>
      <c r="P279" s="573"/>
      <c r="Q279" s="573"/>
      <c r="R279" s="573"/>
      <c r="S279" s="574"/>
      <c r="T279" s="574"/>
      <c r="U279" s="633"/>
      <c r="V279" s="574"/>
      <c r="W279" s="574"/>
      <c r="X279" s="634"/>
      <c r="Y279" s="634"/>
      <c r="Z279" s="635"/>
      <c r="AA279" s="574"/>
      <c r="AB279" s="574"/>
      <c r="AC279" s="574"/>
      <c r="AD279" s="574"/>
      <c r="AE279" s="574"/>
      <c r="AF279" s="574"/>
      <c r="AG279" s="574"/>
    </row>
    <row r="280" spans="1:33" s="625" customFormat="1" x14ac:dyDescent="0.5">
      <c r="A280" s="573"/>
      <c r="B280" s="573"/>
      <c r="C280" s="573"/>
      <c r="D280" s="573"/>
      <c r="E280" s="573"/>
      <c r="F280" s="573"/>
      <c r="G280" s="573"/>
      <c r="H280" s="573"/>
      <c r="I280" s="573"/>
      <c r="J280" s="573"/>
      <c r="K280" s="573"/>
      <c r="L280" s="573"/>
      <c r="M280" s="630"/>
      <c r="N280" s="573"/>
      <c r="O280" s="573"/>
      <c r="P280" s="573"/>
      <c r="Q280" s="573"/>
      <c r="R280" s="573"/>
      <c r="S280" s="574"/>
      <c r="T280" s="574"/>
      <c r="U280" s="633"/>
      <c r="V280" s="574"/>
      <c r="W280" s="574"/>
      <c r="X280" s="634"/>
      <c r="Y280" s="634"/>
      <c r="Z280" s="635"/>
      <c r="AA280" s="574"/>
      <c r="AB280" s="574"/>
      <c r="AC280" s="574"/>
      <c r="AD280" s="574"/>
      <c r="AE280" s="574"/>
      <c r="AF280" s="574"/>
      <c r="AG280" s="574"/>
    </row>
    <row r="281" spans="1:33" s="625" customFormat="1" x14ac:dyDescent="0.5">
      <c r="A281" s="573"/>
      <c r="B281" s="573"/>
      <c r="C281" s="573"/>
      <c r="D281" s="573"/>
      <c r="E281" s="573"/>
      <c r="F281" s="573"/>
      <c r="G281" s="573"/>
      <c r="H281" s="573"/>
      <c r="I281" s="573"/>
      <c r="J281" s="573"/>
      <c r="K281" s="573"/>
      <c r="L281" s="573"/>
      <c r="M281" s="630"/>
      <c r="N281" s="573"/>
      <c r="O281" s="573"/>
      <c r="P281" s="573"/>
      <c r="Q281" s="573"/>
      <c r="R281" s="573"/>
      <c r="S281" s="574"/>
      <c r="T281" s="574"/>
      <c r="U281" s="633"/>
      <c r="V281" s="574"/>
      <c r="W281" s="574"/>
      <c r="X281" s="634"/>
      <c r="Y281" s="634"/>
      <c r="Z281" s="635"/>
      <c r="AA281" s="574"/>
      <c r="AB281" s="574"/>
      <c r="AC281" s="574"/>
      <c r="AD281" s="574"/>
      <c r="AE281" s="574"/>
      <c r="AF281" s="574"/>
      <c r="AG281" s="574"/>
    </row>
    <row r="282" spans="1:33" s="625" customFormat="1" x14ac:dyDescent="0.5">
      <c r="A282" s="573"/>
      <c r="B282" s="573"/>
      <c r="C282" s="573"/>
      <c r="D282" s="573"/>
      <c r="E282" s="573"/>
      <c r="F282" s="573"/>
      <c r="G282" s="573"/>
      <c r="H282" s="573"/>
      <c r="I282" s="573"/>
      <c r="J282" s="573"/>
      <c r="K282" s="573"/>
      <c r="L282" s="573"/>
      <c r="M282" s="630"/>
      <c r="N282" s="573"/>
      <c r="O282" s="573"/>
      <c r="P282" s="573"/>
      <c r="Q282" s="573"/>
      <c r="R282" s="573"/>
      <c r="S282" s="574"/>
      <c r="T282" s="574"/>
      <c r="U282" s="633"/>
      <c r="V282" s="574"/>
      <c r="W282" s="574"/>
      <c r="X282" s="634"/>
      <c r="Y282" s="634"/>
      <c r="Z282" s="635"/>
      <c r="AA282" s="574"/>
      <c r="AB282" s="574"/>
      <c r="AC282" s="574"/>
      <c r="AD282" s="574"/>
      <c r="AE282" s="574"/>
      <c r="AF282" s="574"/>
      <c r="AG282" s="574"/>
    </row>
    <row r="283" spans="1:33" s="625" customFormat="1" x14ac:dyDescent="0.5">
      <c r="A283" s="573"/>
      <c r="B283" s="573"/>
      <c r="C283" s="573"/>
      <c r="D283" s="573"/>
      <c r="E283" s="573"/>
      <c r="F283" s="573"/>
      <c r="G283" s="573"/>
      <c r="H283" s="573"/>
      <c r="I283" s="573"/>
      <c r="J283" s="573"/>
      <c r="K283" s="573"/>
      <c r="L283" s="573"/>
      <c r="M283" s="630"/>
      <c r="N283" s="573"/>
      <c r="O283" s="573"/>
      <c r="P283" s="573"/>
      <c r="Q283" s="573"/>
      <c r="R283" s="573"/>
      <c r="S283" s="574"/>
      <c r="T283" s="574"/>
      <c r="U283" s="633"/>
      <c r="V283" s="574"/>
      <c r="W283" s="574"/>
      <c r="X283" s="634"/>
      <c r="Y283" s="634"/>
      <c r="Z283" s="635"/>
      <c r="AA283" s="574"/>
      <c r="AB283" s="574"/>
      <c r="AC283" s="574"/>
      <c r="AD283" s="574"/>
      <c r="AE283" s="574"/>
      <c r="AF283" s="574"/>
      <c r="AG283" s="574"/>
    </row>
    <row r="284" spans="1:33" s="625" customFormat="1" x14ac:dyDescent="0.5">
      <c r="A284" s="573"/>
      <c r="B284" s="573"/>
      <c r="C284" s="573"/>
      <c r="D284" s="573"/>
      <c r="E284" s="573"/>
      <c r="F284" s="573"/>
      <c r="G284" s="573"/>
      <c r="H284" s="573"/>
      <c r="I284" s="573"/>
      <c r="J284" s="573"/>
      <c r="K284" s="573"/>
      <c r="L284" s="573"/>
      <c r="M284" s="630"/>
      <c r="N284" s="573"/>
      <c r="O284" s="573"/>
      <c r="P284" s="573"/>
      <c r="Q284" s="573"/>
      <c r="R284" s="573"/>
      <c r="S284" s="574"/>
      <c r="T284" s="574"/>
      <c r="U284" s="633"/>
      <c r="V284" s="574"/>
      <c r="W284" s="574"/>
      <c r="X284" s="634"/>
      <c r="Y284" s="634"/>
      <c r="Z284" s="635"/>
      <c r="AA284" s="574"/>
      <c r="AB284" s="574"/>
      <c r="AC284" s="574"/>
      <c r="AD284" s="574"/>
      <c r="AE284" s="574"/>
      <c r="AF284" s="574"/>
      <c r="AG284" s="574"/>
    </row>
    <row r="285" spans="1:33" s="625" customFormat="1" x14ac:dyDescent="0.5">
      <c r="A285" s="573"/>
      <c r="B285" s="573"/>
      <c r="C285" s="573"/>
      <c r="D285" s="573"/>
      <c r="E285" s="573"/>
      <c r="F285" s="573"/>
      <c r="G285" s="573"/>
      <c r="H285" s="573"/>
      <c r="I285" s="573"/>
      <c r="J285" s="573"/>
      <c r="K285" s="573"/>
      <c r="L285" s="573"/>
      <c r="M285" s="630"/>
      <c r="N285" s="573"/>
      <c r="O285" s="573"/>
      <c r="P285" s="573"/>
      <c r="Q285" s="573"/>
      <c r="R285" s="573"/>
      <c r="S285" s="574"/>
      <c r="T285" s="574"/>
      <c r="U285" s="633"/>
      <c r="V285" s="574"/>
      <c r="W285" s="574"/>
      <c r="X285" s="634"/>
      <c r="Y285" s="634"/>
      <c r="Z285" s="635"/>
      <c r="AA285" s="574"/>
      <c r="AB285" s="574"/>
      <c r="AC285" s="574"/>
      <c r="AD285" s="574"/>
      <c r="AE285" s="574"/>
      <c r="AF285" s="574"/>
      <c r="AG285" s="574"/>
    </row>
    <row r="286" spans="1:33" s="625" customFormat="1" x14ac:dyDescent="0.5">
      <c r="A286" s="573"/>
      <c r="B286" s="573"/>
      <c r="C286" s="573"/>
      <c r="D286" s="573"/>
      <c r="E286" s="573"/>
      <c r="F286" s="573"/>
      <c r="G286" s="573"/>
      <c r="H286" s="573"/>
      <c r="I286" s="573"/>
      <c r="J286" s="573"/>
      <c r="K286" s="573"/>
      <c r="L286" s="573"/>
      <c r="M286" s="630"/>
      <c r="N286" s="573"/>
      <c r="O286" s="573"/>
      <c r="P286" s="573"/>
      <c r="Q286" s="573"/>
      <c r="R286" s="573"/>
      <c r="S286" s="574"/>
      <c r="T286" s="574"/>
      <c r="U286" s="633"/>
      <c r="V286" s="574"/>
      <c r="W286" s="574"/>
      <c r="X286" s="634"/>
      <c r="Y286" s="634"/>
      <c r="Z286" s="635"/>
      <c r="AA286" s="574"/>
      <c r="AB286" s="574"/>
      <c r="AC286" s="574"/>
      <c r="AD286" s="574"/>
      <c r="AE286" s="574"/>
      <c r="AF286" s="574"/>
      <c r="AG286" s="574"/>
    </row>
    <row r="287" spans="1:33" s="625" customFormat="1" x14ac:dyDescent="0.5">
      <c r="A287" s="573"/>
      <c r="B287" s="573"/>
      <c r="C287" s="573"/>
      <c r="D287" s="573"/>
      <c r="E287" s="573"/>
      <c r="F287" s="573"/>
      <c r="G287" s="573"/>
      <c r="H287" s="573"/>
      <c r="I287" s="573"/>
      <c r="J287" s="573"/>
      <c r="K287" s="573"/>
      <c r="L287" s="573"/>
      <c r="M287" s="630"/>
      <c r="N287" s="573"/>
      <c r="O287" s="573"/>
      <c r="P287" s="573"/>
      <c r="Q287" s="573"/>
      <c r="R287" s="573"/>
      <c r="S287" s="574"/>
      <c r="T287" s="574"/>
      <c r="U287" s="633"/>
      <c r="V287" s="574"/>
      <c r="W287" s="574"/>
      <c r="X287" s="634"/>
      <c r="Y287" s="634"/>
      <c r="Z287" s="635"/>
      <c r="AA287" s="574"/>
      <c r="AB287" s="574"/>
      <c r="AC287" s="574"/>
      <c r="AD287" s="574"/>
      <c r="AE287" s="574"/>
      <c r="AF287" s="574"/>
      <c r="AG287" s="574"/>
    </row>
    <row r="288" spans="1:33" s="625" customFormat="1" x14ac:dyDescent="0.5">
      <c r="A288" s="573"/>
      <c r="B288" s="573"/>
      <c r="C288" s="573"/>
      <c r="D288" s="573"/>
      <c r="E288" s="573"/>
      <c r="F288" s="573"/>
      <c r="G288" s="573"/>
      <c r="H288" s="573"/>
      <c r="I288" s="573"/>
      <c r="J288" s="573"/>
      <c r="K288" s="573"/>
      <c r="L288" s="573"/>
      <c r="M288" s="630"/>
      <c r="N288" s="573"/>
      <c r="O288" s="573"/>
      <c r="P288" s="573"/>
      <c r="Q288" s="573"/>
      <c r="R288" s="573"/>
      <c r="S288" s="574"/>
      <c r="T288" s="574"/>
      <c r="U288" s="633"/>
      <c r="V288" s="574"/>
      <c r="W288" s="574"/>
      <c r="X288" s="634"/>
      <c r="Y288" s="634"/>
      <c r="Z288" s="635"/>
      <c r="AA288" s="574"/>
      <c r="AB288" s="574"/>
      <c r="AC288" s="574"/>
      <c r="AD288" s="574"/>
      <c r="AE288" s="574"/>
      <c r="AF288" s="574"/>
      <c r="AG288" s="574"/>
    </row>
    <row r="289" spans="1:33" s="625" customFormat="1" x14ac:dyDescent="0.5">
      <c r="A289" s="573"/>
      <c r="B289" s="573"/>
      <c r="C289" s="573"/>
      <c r="D289" s="573"/>
      <c r="E289" s="573"/>
      <c r="F289" s="573"/>
      <c r="G289" s="573"/>
      <c r="H289" s="573"/>
      <c r="I289" s="573"/>
      <c r="J289" s="573"/>
      <c r="K289" s="573"/>
      <c r="L289" s="573"/>
      <c r="M289" s="630"/>
      <c r="N289" s="573"/>
      <c r="O289" s="573"/>
      <c r="P289" s="573"/>
      <c r="Q289" s="573"/>
      <c r="R289" s="573"/>
      <c r="S289" s="574"/>
      <c r="T289" s="574"/>
      <c r="U289" s="633"/>
      <c r="V289" s="574"/>
      <c r="W289" s="574"/>
      <c r="X289" s="634"/>
      <c r="Y289" s="634"/>
      <c r="Z289" s="635"/>
      <c r="AA289" s="574"/>
      <c r="AB289" s="574"/>
      <c r="AC289" s="574"/>
      <c r="AD289" s="574"/>
      <c r="AE289" s="574"/>
      <c r="AF289" s="574"/>
      <c r="AG289" s="574"/>
    </row>
    <row r="290" spans="1:33" s="625" customFormat="1" x14ac:dyDescent="0.5">
      <c r="A290" s="573"/>
      <c r="B290" s="573"/>
      <c r="C290" s="573"/>
      <c r="D290" s="573"/>
      <c r="E290" s="573"/>
      <c r="F290" s="573"/>
      <c r="G290" s="573"/>
      <c r="H290" s="573"/>
      <c r="I290" s="573"/>
      <c r="J290" s="573"/>
      <c r="K290" s="573"/>
      <c r="L290" s="573"/>
      <c r="M290" s="630"/>
      <c r="N290" s="573"/>
      <c r="O290" s="573"/>
      <c r="P290" s="573"/>
      <c r="Q290" s="573"/>
      <c r="R290" s="573"/>
      <c r="S290" s="574"/>
      <c r="T290" s="574"/>
      <c r="U290" s="633"/>
      <c r="V290" s="574"/>
      <c r="W290" s="574"/>
      <c r="X290" s="634"/>
      <c r="Y290" s="634"/>
      <c r="Z290" s="635"/>
      <c r="AA290" s="574"/>
      <c r="AB290" s="574"/>
      <c r="AC290" s="574"/>
      <c r="AD290" s="574"/>
      <c r="AE290" s="574"/>
      <c r="AF290" s="574"/>
      <c r="AG290" s="574"/>
    </row>
    <row r="291" spans="1:33" s="625" customFormat="1" x14ac:dyDescent="0.5">
      <c r="A291" s="573"/>
      <c r="B291" s="573"/>
      <c r="C291" s="573"/>
      <c r="D291" s="573"/>
      <c r="E291" s="573"/>
      <c r="F291" s="573"/>
      <c r="G291" s="573"/>
      <c r="H291" s="573"/>
      <c r="I291" s="573"/>
      <c r="J291" s="573"/>
      <c r="K291" s="573"/>
      <c r="L291" s="573"/>
      <c r="M291" s="630"/>
      <c r="N291" s="573"/>
      <c r="O291" s="573"/>
      <c r="P291" s="573"/>
      <c r="Q291" s="573"/>
      <c r="R291" s="573"/>
      <c r="S291" s="574"/>
      <c r="T291" s="574"/>
      <c r="U291" s="633"/>
      <c r="V291" s="574"/>
      <c r="W291" s="574"/>
      <c r="X291" s="634"/>
      <c r="Y291" s="634"/>
      <c r="Z291" s="635"/>
      <c r="AA291" s="574"/>
      <c r="AB291" s="574"/>
      <c r="AC291" s="574"/>
      <c r="AD291" s="574"/>
      <c r="AE291" s="574"/>
      <c r="AF291" s="574"/>
      <c r="AG291" s="574"/>
    </row>
    <row r="292" spans="1:33" s="625" customFormat="1" x14ac:dyDescent="0.5">
      <c r="A292" s="573"/>
      <c r="B292" s="573"/>
      <c r="C292" s="573"/>
      <c r="D292" s="573"/>
      <c r="E292" s="573"/>
      <c r="F292" s="573"/>
      <c r="G292" s="573"/>
      <c r="H292" s="573"/>
      <c r="I292" s="573"/>
      <c r="J292" s="573"/>
      <c r="K292" s="573"/>
      <c r="L292" s="573"/>
      <c r="M292" s="630"/>
      <c r="N292" s="573"/>
      <c r="O292" s="573"/>
      <c r="P292" s="573"/>
      <c r="Q292" s="573"/>
      <c r="R292" s="573"/>
      <c r="S292" s="574"/>
      <c r="T292" s="574"/>
      <c r="U292" s="633"/>
      <c r="V292" s="574"/>
      <c r="W292" s="574"/>
      <c r="X292" s="634"/>
      <c r="Y292" s="634"/>
      <c r="Z292" s="635"/>
      <c r="AA292" s="574"/>
      <c r="AB292" s="574"/>
      <c r="AC292" s="574"/>
      <c r="AD292" s="574"/>
      <c r="AE292" s="574"/>
      <c r="AF292" s="574"/>
      <c r="AG292" s="574"/>
    </row>
    <row r="293" spans="1:33" s="625" customFormat="1" x14ac:dyDescent="0.5">
      <c r="A293" s="573"/>
      <c r="B293" s="573"/>
      <c r="C293" s="573"/>
      <c r="D293" s="573"/>
      <c r="E293" s="573"/>
      <c r="F293" s="573"/>
      <c r="G293" s="573"/>
      <c r="H293" s="573"/>
      <c r="I293" s="573"/>
      <c r="J293" s="573"/>
      <c r="K293" s="573"/>
      <c r="L293" s="573"/>
      <c r="M293" s="630"/>
      <c r="N293" s="573"/>
      <c r="O293" s="573"/>
      <c r="P293" s="573"/>
      <c r="Q293" s="573"/>
      <c r="R293" s="573"/>
      <c r="S293" s="574"/>
      <c r="T293" s="574"/>
      <c r="U293" s="633"/>
      <c r="V293" s="574"/>
      <c r="W293" s="574"/>
      <c r="X293" s="634"/>
      <c r="Y293" s="634"/>
      <c r="Z293" s="635"/>
      <c r="AA293" s="574"/>
      <c r="AB293" s="574"/>
      <c r="AC293" s="574"/>
      <c r="AD293" s="574"/>
      <c r="AE293" s="574"/>
      <c r="AF293" s="574"/>
      <c r="AG293" s="574"/>
    </row>
    <row r="294" spans="1:33" s="625" customFormat="1" x14ac:dyDescent="0.5">
      <c r="A294" s="573"/>
      <c r="B294" s="573"/>
      <c r="C294" s="573"/>
      <c r="D294" s="573"/>
      <c r="E294" s="573"/>
      <c r="F294" s="573"/>
      <c r="G294" s="573"/>
      <c r="H294" s="573"/>
      <c r="I294" s="573"/>
      <c r="J294" s="573"/>
      <c r="K294" s="573"/>
      <c r="L294" s="573"/>
      <c r="M294" s="630"/>
      <c r="N294" s="573"/>
      <c r="O294" s="573"/>
      <c r="P294" s="573"/>
      <c r="Q294" s="573"/>
      <c r="R294" s="573"/>
      <c r="S294" s="574"/>
      <c r="T294" s="574"/>
      <c r="U294" s="633"/>
      <c r="V294" s="574"/>
      <c r="W294" s="574"/>
      <c r="X294" s="634"/>
      <c r="Y294" s="634"/>
      <c r="Z294" s="635"/>
      <c r="AA294" s="574"/>
      <c r="AB294" s="574"/>
      <c r="AC294" s="574"/>
      <c r="AD294" s="574"/>
      <c r="AE294" s="574"/>
      <c r="AF294" s="574"/>
      <c r="AG294" s="574"/>
    </row>
    <row r="295" spans="1:33" s="625" customFormat="1" x14ac:dyDescent="0.5">
      <c r="A295" s="573"/>
      <c r="B295" s="573"/>
      <c r="C295" s="573"/>
      <c r="D295" s="573"/>
      <c r="E295" s="573"/>
      <c r="F295" s="573"/>
      <c r="G295" s="573"/>
      <c r="H295" s="573"/>
      <c r="I295" s="573"/>
      <c r="J295" s="573"/>
      <c r="K295" s="573"/>
      <c r="L295" s="573"/>
      <c r="M295" s="630"/>
      <c r="N295" s="573"/>
      <c r="O295" s="573"/>
      <c r="P295" s="573"/>
      <c r="Q295" s="573"/>
      <c r="R295" s="573"/>
      <c r="S295" s="574"/>
      <c r="T295" s="574"/>
      <c r="U295" s="633"/>
      <c r="V295" s="574"/>
      <c r="W295" s="574"/>
      <c r="X295" s="634"/>
      <c r="Y295" s="634"/>
      <c r="Z295" s="635"/>
      <c r="AA295" s="574"/>
      <c r="AB295" s="574"/>
      <c r="AC295" s="574"/>
      <c r="AD295" s="574"/>
      <c r="AE295" s="574"/>
      <c r="AF295" s="574"/>
      <c r="AG295" s="574"/>
    </row>
    <row r="296" spans="1:33" s="625" customFormat="1" x14ac:dyDescent="0.5">
      <c r="A296" s="573"/>
      <c r="B296" s="573"/>
      <c r="C296" s="573"/>
      <c r="D296" s="573"/>
      <c r="E296" s="573"/>
      <c r="F296" s="573"/>
      <c r="G296" s="573"/>
      <c r="H296" s="573"/>
      <c r="I296" s="573"/>
      <c r="J296" s="573"/>
      <c r="K296" s="573"/>
      <c r="L296" s="573"/>
      <c r="M296" s="630"/>
      <c r="N296" s="573"/>
      <c r="O296" s="573"/>
      <c r="P296" s="573"/>
      <c r="Q296" s="573"/>
      <c r="R296" s="573"/>
      <c r="S296" s="574"/>
      <c r="T296" s="574"/>
      <c r="U296" s="633"/>
      <c r="V296" s="574"/>
      <c r="W296" s="574"/>
      <c r="X296" s="634"/>
      <c r="Y296" s="634"/>
      <c r="Z296" s="635"/>
      <c r="AA296" s="574"/>
      <c r="AB296" s="574"/>
      <c r="AC296" s="574"/>
      <c r="AD296" s="574"/>
      <c r="AE296" s="574"/>
      <c r="AF296" s="574"/>
      <c r="AG296" s="574"/>
    </row>
    <row r="297" spans="1:33" s="625" customFormat="1" x14ac:dyDescent="0.5">
      <c r="A297" s="573"/>
      <c r="B297" s="573"/>
      <c r="C297" s="573"/>
      <c r="D297" s="573"/>
      <c r="E297" s="573"/>
      <c r="F297" s="573"/>
      <c r="G297" s="573"/>
      <c r="H297" s="573"/>
      <c r="I297" s="573"/>
      <c r="J297" s="573"/>
      <c r="K297" s="573"/>
      <c r="L297" s="573"/>
      <c r="M297" s="630"/>
      <c r="N297" s="573"/>
      <c r="O297" s="573"/>
      <c r="P297" s="573"/>
      <c r="Q297" s="573"/>
      <c r="R297" s="573"/>
      <c r="S297" s="574"/>
      <c r="T297" s="574"/>
      <c r="U297" s="633"/>
      <c r="V297" s="574"/>
      <c r="W297" s="574"/>
      <c r="X297" s="634"/>
      <c r="Y297" s="634"/>
      <c r="Z297" s="635"/>
      <c r="AA297" s="574"/>
      <c r="AB297" s="574"/>
      <c r="AC297" s="574"/>
      <c r="AD297" s="574"/>
      <c r="AE297" s="574"/>
      <c r="AF297" s="574"/>
      <c r="AG297" s="574"/>
    </row>
    <row r="298" spans="1:33" s="625" customFormat="1" x14ac:dyDescent="0.5">
      <c r="A298" s="573"/>
      <c r="B298" s="573"/>
      <c r="C298" s="573"/>
      <c r="D298" s="573"/>
      <c r="E298" s="573"/>
      <c r="F298" s="573"/>
      <c r="G298" s="573"/>
      <c r="H298" s="573"/>
      <c r="I298" s="573"/>
      <c r="J298" s="573"/>
      <c r="K298" s="573"/>
      <c r="L298" s="573"/>
      <c r="M298" s="630"/>
      <c r="N298" s="573"/>
      <c r="O298" s="573"/>
      <c r="P298" s="573"/>
      <c r="Q298" s="573"/>
      <c r="R298" s="573"/>
      <c r="S298" s="574"/>
      <c r="T298" s="574"/>
      <c r="U298" s="633"/>
      <c r="V298" s="574"/>
      <c r="W298" s="574"/>
      <c r="X298" s="634"/>
      <c r="Y298" s="634"/>
      <c r="Z298" s="635"/>
      <c r="AA298" s="574"/>
      <c r="AB298" s="574"/>
      <c r="AC298" s="574"/>
      <c r="AD298" s="574"/>
      <c r="AE298" s="574"/>
      <c r="AF298" s="574"/>
      <c r="AG298" s="574"/>
    </row>
    <row r="299" spans="1:33" s="625" customFormat="1" x14ac:dyDescent="0.5">
      <c r="A299" s="573"/>
      <c r="B299" s="573"/>
      <c r="C299" s="573"/>
      <c r="D299" s="573"/>
      <c r="E299" s="573"/>
      <c r="F299" s="573"/>
      <c r="G299" s="573"/>
      <c r="H299" s="573"/>
      <c r="I299" s="573"/>
      <c r="J299" s="573"/>
      <c r="K299" s="573"/>
      <c r="L299" s="573"/>
      <c r="M299" s="630"/>
      <c r="N299" s="573"/>
      <c r="O299" s="573"/>
      <c r="P299" s="573"/>
      <c r="Q299" s="573"/>
      <c r="R299" s="573"/>
      <c r="S299" s="574"/>
      <c r="T299" s="574"/>
      <c r="U299" s="633"/>
      <c r="V299" s="574"/>
      <c r="W299" s="574"/>
      <c r="X299" s="634"/>
      <c r="Y299" s="634"/>
      <c r="Z299" s="635"/>
      <c r="AA299" s="574"/>
      <c r="AB299" s="574"/>
      <c r="AC299" s="574"/>
      <c r="AD299" s="574"/>
      <c r="AE299" s="574"/>
      <c r="AF299" s="574"/>
      <c r="AG299" s="574"/>
    </row>
    <row r="300" spans="1:33" s="625" customFormat="1" x14ac:dyDescent="0.5">
      <c r="A300" s="573"/>
      <c r="B300" s="573"/>
      <c r="C300" s="573"/>
      <c r="D300" s="573"/>
      <c r="E300" s="573"/>
      <c r="F300" s="573"/>
      <c r="G300" s="573"/>
      <c r="H300" s="573"/>
      <c r="I300" s="573"/>
      <c r="J300" s="573"/>
      <c r="K300" s="573"/>
      <c r="L300" s="573"/>
      <c r="M300" s="630"/>
      <c r="N300" s="573"/>
      <c r="O300" s="573"/>
      <c r="P300" s="573"/>
      <c r="Q300" s="573"/>
      <c r="R300" s="573"/>
      <c r="S300" s="574"/>
      <c r="T300" s="574"/>
      <c r="U300" s="633"/>
      <c r="V300" s="574"/>
      <c r="W300" s="574"/>
      <c r="X300" s="634"/>
      <c r="Y300" s="634"/>
      <c r="Z300" s="635"/>
      <c r="AA300" s="574"/>
      <c r="AB300" s="574"/>
      <c r="AC300" s="574"/>
      <c r="AD300" s="574"/>
      <c r="AE300" s="574"/>
      <c r="AF300" s="574"/>
      <c r="AG300" s="574"/>
    </row>
    <row r="301" spans="1:33" s="625" customFormat="1" x14ac:dyDescent="0.5">
      <c r="A301" s="573"/>
      <c r="B301" s="573"/>
      <c r="C301" s="573"/>
      <c r="D301" s="573"/>
      <c r="E301" s="573"/>
      <c r="F301" s="573"/>
      <c r="G301" s="573"/>
      <c r="H301" s="573"/>
      <c r="I301" s="573"/>
      <c r="J301" s="573"/>
      <c r="K301" s="573"/>
      <c r="L301" s="573"/>
      <c r="M301" s="630"/>
      <c r="N301" s="573"/>
      <c r="O301" s="573"/>
      <c r="P301" s="573"/>
      <c r="Q301" s="573"/>
      <c r="R301" s="573"/>
      <c r="S301" s="574"/>
      <c r="T301" s="574"/>
      <c r="U301" s="633"/>
      <c r="V301" s="574"/>
      <c r="W301" s="574"/>
      <c r="X301" s="634"/>
      <c r="Y301" s="634"/>
      <c r="Z301" s="635"/>
      <c r="AA301" s="574"/>
      <c r="AB301" s="574"/>
      <c r="AC301" s="574"/>
      <c r="AD301" s="574"/>
      <c r="AE301" s="574"/>
      <c r="AF301" s="574"/>
      <c r="AG301" s="574"/>
    </row>
    <row r="302" spans="1:33" s="625" customFormat="1" x14ac:dyDescent="0.5">
      <c r="A302" s="573"/>
      <c r="B302" s="573"/>
      <c r="C302" s="573"/>
      <c r="D302" s="573"/>
      <c r="E302" s="573"/>
      <c r="F302" s="573"/>
      <c r="G302" s="573"/>
      <c r="H302" s="573"/>
      <c r="I302" s="573"/>
      <c r="J302" s="573"/>
      <c r="K302" s="573"/>
      <c r="L302" s="573"/>
      <c r="M302" s="630"/>
      <c r="N302" s="573"/>
      <c r="O302" s="573"/>
      <c r="P302" s="573"/>
      <c r="Q302" s="573"/>
      <c r="R302" s="573"/>
      <c r="S302" s="574"/>
      <c r="T302" s="574"/>
      <c r="U302" s="633"/>
      <c r="V302" s="574"/>
      <c r="W302" s="574"/>
      <c r="X302" s="634"/>
      <c r="Y302" s="634"/>
      <c r="Z302" s="635"/>
      <c r="AA302" s="574"/>
      <c r="AB302" s="574"/>
      <c r="AC302" s="574"/>
      <c r="AD302" s="574"/>
      <c r="AE302" s="574"/>
      <c r="AF302" s="574"/>
      <c r="AG302" s="574"/>
    </row>
    <row r="303" spans="1:33" s="625" customFormat="1" x14ac:dyDescent="0.5">
      <c r="A303" s="573"/>
      <c r="B303" s="573"/>
      <c r="C303" s="573"/>
      <c r="D303" s="573"/>
      <c r="E303" s="573"/>
      <c r="F303" s="573"/>
      <c r="G303" s="573"/>
      <c r="H303" s="573"/>
      <c r="I303" s="573"/>
      <c r="J303" s="573"/>
      <c r="K303" s="573"/>
      <c r="L303" s="573"/>
      <c r="M303" s="630"/>
      <c r="N303" s="573"/>
      <c r="O303" s="573"/>
      <c r="P303" s="573"/>
      <c r="Q303" s="573"/>
      <c r="R303" s="573"/>
      <c r="S303" s="574"/>
      <c r="T303" s="574"/>
      <c r="U303" s="633"/>
      <c r="V303" s="574"/>
      <c r="W303" s="574"/>
      <c r="X303" s="634"/>
      <c r="Y303" s="634"/>
      <c r="Z303" s="635"/>
      <c r="AA303" s="574"/>
      <c r="AB303" s="574"/>
      <c r="AC303" s="574"/>
      <c r="AD303" s="574"/>
      <c r="AE303" s="574"/>
      <c r="AF303" s="574"/>
      <c r="AG303" s="574"/>
    </row>
    <row r="304" spans="1:33" s="625" customFormat="1" x14ac:dyDescent="0.5">
      <c r="A304" s="573"/>
      <c r="B304" s="573"/>
      <c r="C304" s="573"/>
      <c r="D304" s="573"/>
      <c r="E304" s="573"/>
      <c r="F304" s="573"/>
      <c r="G304" s="573"/>
      <c r="H304" s="573"/>
      <c r="I304" s="573"/>
      <c r="J304" s="573"/>
      <c r="K304" s="573"/>
      <c r="L304" s="573"/>
      <c r="M304" s="630"/>
      <c r="N304" s="573"/>
      <c r="O304" s="573"/>
      <c r="P304" s="573"/>
      <c r="Q304" s="573"/>
      <c r="R304" s="573"/>
      <c r="S304" s="574"/>
      <c r="T304" s="574"/>
      <c r="U304" s="633"/>
      <c r="V304" s="574"/>
      <c r="W304" s="574"/>
      <c r="X304" s="634"/>
      <c r="Y304" s="634"/>
      <c r="Z304" s="635"/>
      <c r="AA304" s="574"/>
      <c r="AB304" s="574"/>
      <c r="AC304" s="574"/>
      <c r="AD304" s="574"/>
      <c r="AE304" s="574"/>
      <c r="AF304" s="574"/>
      <c r="AG304" s="574"/>
    </row>
    <row r="305" spans="1:33" s="625" customFormat="1" x14ac:dyDescent="0.5">
      <c r="A305" s="573"/>
      <c r="B305" s="573"/>
      <c r="C305" s="573"/>
      <c r="D305" s="573"/>
      <c r="E305" s="573"/>
      <c r="F305" s="573"/>
      <c r="G305" s="573"/>
      <c r="H305" s="573"/>
      <c r="I305" s="573"/>
      <c r="J305" s="573"/>
      <c r="K305" s="573"/>
      <c r="L305" s="573"/>
      <c r="M305" s="630"/>
      <c r="N305" s="573"/>
      <c r="O305" s="573"/>
      <c r="P305" s="573"/>
      <c r="Q305" s="573"/>
      <c r="R305" s="573"/>
      <c r="S305" s="574"/>
      <c r="T305" s="574"/>
      <c r="U305" s="633"/>
      <c r="V305" s="574"/>
      <c r="W305" s="574"/>
      <c r="X305" s="634"/>
      <c r="Y305" s="634"/>
      <c r="Z305" s="635"/>
      <c r="AA305" s="574"/>
      <c r="AB305" s="574"/>
      <c r="AC305" s="574"/>
      <c r="AD305" s="574"/>
      <c r="AE305" s="574"/>
      <c r="AF305" s="574"/>
      <c r="AG305" s="574"/>
    </row>
    <row r="306" spans="1:33" s="625" customFormat="1" x14ac:dyDescent="0.5">
      <c r="A306" s="573"/>
      <c r="B306" s="573"/>
      <c r="C306" s="573"/>
      <c r="D306" s="573"/>
      <c r="E306" s="573"/>
      <c r="F306" s="573"/>
      <c r="G306" s="573"/>
      <c r="H306" s="573"/>
      <c r="I306" s="573"/>
      <c r="J306" s="573"/>
      <c r="K306" s="573"/>
      <c r="L306" s="573"/>
      <c r="M306" s="630"/>
      <c r="N306" s="573"/>
      <c r="O306" s="573"/>
      <c r="P306" s="573"/>
      <c r="Q306" s="573"/>
      <c r="R306" s="573"/>
      <c r="S306" s="574"/>
      <c r="T306" s="574"/>
      <c r="U306" s="633"/>
      <c r="V306" s="574"/>
      <c r="W306" s="574"/>
      <c r="X306" s="634"/>
      <c r="Y306" s="634"/>
      <c r="Z306" s="635"/>
      <c r="AA306" s="574"/>
      <c r="AB306" s="574"/>
      <c r="AC306" s="574"/>
      <c r="AD306" s="574"/>
      <c r="AE306" s="574"/>
      <c r="AF306" s="574"/>
      <c r="AG306" s="574"/>
    </row>
    <row r="307" spans="1:33" s="625" customFormat="1" x14ac:dyDescent="0.5">
      <c r="A307" s="573"/>
      <c r="B307" s="573"/>
      <c r="C307" s="573"/>
      <c r="D307" s="573"/>
      <c r="E307" s="573"/>
      <c r="F307" s="573"/>
      <c r="G307" s="573"/>
      <c r="H307" s="573"/>
      <c r="I307" s="573"/>
      <c r="J307" s="573"/>
      <c r="K307" s="573"/>
      <c r="L307" s="573"/>
      <c r="M307" s="630"/>
      <c r="N307" s="573"/>
      <c r="O307" s="573"/>
      <c r="P307" s="573"/>
      <c r="Q307" s="573"/>
      <c r="R307" s="573"/>
      <c r="S307" s="574"/>
      <c r="T307" s="574"/>
      <c r="U307" s="633"/>
      <c r="V307" s="574"/>
      <c r="W307" s="574"/>
      <c r="X307" s="634"/>
      <c r="Y307" s="634"/>
      <c r="Z307" s="635"/>
      <c r="AA307" s="574"/>
      <c r="AB307" s="574"/>
      <c r="AC307" s="574"/>
      <c r="AD307" s="574"/>
      <c r="AE307" s="574"/>
      <c r="AF307" s="574"/>
      <c r="AG307" s="574"/>
    </row>
    <row r="308" spans="1:33" s="625" customFormat="1" x14ac:dyDescent="0.5">
      <c r="A308" s="573"/>
      <c r="B308" s="573"/>
      <c r="C308" s="573"/>
      <c r="D308" s="573"/>
      <c r="E308" s="573"/>
      <c r="F308" s="573"/>
      <c r="G308" s="573"/>
      <c r="H308" s="573"/>
      <c r="I308" s="573"/>
      <c r="J308" s="573"/>
      <c r="K308" s="573"/>
      <c r="L308" s="573"/>
      <c r="M308" s="630"/>
      <c r="N308" s="573"/>
      <c r="O308" s="573"/>
      <c r="P308" s="573"/>
      <c r="Q308" s="573"/>
      <c r="R308" s="573"/>
      <c r="S308" s="574"/>
      <c r="T308" s="574"/>
      <c r="U308" s="633"/>
      <c r="V308" s="574"/>
      <c r="W308" s="574"/>
      <c r="X308" s="634"/>
      <c r="Y308" s="634"/>
      <c r="Z308" s="635"/>
      <c r="AA308" s="574"/>
      <c r="AB308" s="574"/>
      <c r="AC308" s="574"/>
      <c r="AD308" s="574"/>
      <c r="AE308" s="574"/>
      <c r="AF308" s="574"/>
      <c r="AG308" s="574"/>
    </row>
    <row r="309" spans="1:33" s="625" customFormat="1" x14ac:dyDescent="0.5">
      <c r="A309" s="573"/>
      <c r="B309" s="573"/>
      <c r="C309" s="573"/>
      <c r="D309" s="573"/>
      <c r="E309" s="573"/>
      <c r="F309" s="573"/>
      <c r="G309" s="573"/>
      <c r="H309" s="573"/>
      <c r="I309" s="573"/>
      <c r="J309" s="573"/>
      <c r="K309" s="573"/>
      <c r="L309" s="573"/>
      <c r="M309" s="630"/>
      <c r="N309" s="573"/>
      <c r="O309" s="573"/>
      <c r="P309" s="573"/>
      <c r="Q309" s="573"/>
      <c r="R309" s="573"/>
      <c r="S309" s="574"/>
      <c r="T309" s="574"/>
      <c r="U309" s="633"/>
      <c r="V309" s="574"/>
      <c r="W309" s="574"/>
      <c r="X309" s="634"/>
      <c r="Y309" s="634"/>
      <c r="Z309" s="635"/>
      <c r="AA309" s="574"/>
      <c r="AB309" s="574"/>
      <c r="AC309" s="574"/>
      <c r="AD309" s="574"/>
      <c r="AE309" s="574"/>
      <c r="AF309" s="574"/>
      <c r="AG309" s="574"/>
    </row>
    <row r="310" spans="1:33" s="625" customFormat="1" x14ac:dyDescent="0.5">
      <c r="A310" s="573"/>
      <c r="B310" s="573"/>
      <c r="C310" s="573"/>
      <c r="D310" s="573"/>
      <c r="E310" s="573"/>
      <c r="F310" s="573"/>
      <c r="G310" s="573"/>
      <c r="H310" s="573"/>
      <c r="I310" s="573"/>
      <c r="J310" s="573"/>
      <c r="K310" s="573"/>
      <c r="L310" s="573"/>
      <c r="M310" s="630"/>
      <c r="N310" s="573"/>
      <c r="O310" s="573"/>
      <c r="P310" s="573"/>
      <c r="Q310" s="573"/>
      <c r="R310" s="573"/>
      <c r="S310" s="574"/>
      <c r="T310" s="574"/>
      <c r="U310" s="633"/>
      <c r="V310" s="574"/>
      <c r="W310" s="574"/>
      <c r="X310" s="634"/>
      <c r="Y310" s="634"/>
      <c r="Z310" s="635"/>
      <c r="AA310" s="574"/>
      <c r="AB310" s="574"/>
      <c r="AC310" s="574"/>
      <c r="AD310" s="574"/>
      <c r="AE310" s="574"/>
      <c r="AF310" s="574"/>
      <c r="AG310" s="574"/>
    </row>
    <row r="311" spans="1:33" s="625" customFormat="1" x14ac:dyDescent="0.5">
      <c r="A311" s="573"/>
      <c r="B311" s="573"/>
      <c r="C311" s="573"/>
      <c r="D311" s="573"/>
      <c r="E311" s="573"/>
      <c r="F311" s="573"/>
      <c r="G311" s="573"/>
      <c r="H311" s="573"/>
      <c r="I311" s="573"/>
      <c r="J311" s="573"/>
      <c r="K311" s="573"/>
      <c r="L311" s="573"/>
      <c r="M311" s="630"/>
      <c r="N311" s="573"/>
      <c r="O311" s="573"/>
      <c r="P311" s="573"/>
      <c r="Q311" s="573"/>
      <c r="R311" s="573"/>
      <c r="S311" s="574"/>
      <c r="T311" s="574"/>
      <c r="U311" s="633"/>
      <c r="V311" s="574"/>
      <c r="W311" s="574"/>
      <c r="X311" s="634"/>
      <c r="Y311" s="634"/>
      <c r="Z311" s="635"/>
      <c r="AA311" s="574"/>
      <c r="AB311" s="574"/>
      <c r="AC311" s="574"/>
      <c r="AD311" s="574"/>
      <c r="AE311" s="574"/>
      <c r="AF311" s="574"/>
      <c r="AG311" s="574"/>
    </row>
    <row r="312" spans="1:33" s="625" customFormat="1" x14ac:dyDescent="0.5">
      <c r="A312" s="573"/>
      <c r="B312" s="573"/>
      <c r="C312" s="573"/>
      <c r="D312" s="573"/>
      <c r="E312" s="573"/>
      <c r="F312" s="573"/>
      <c r="G312" s="573"/>
      <c r="H312" s="573"/>
      <c r="I312" s="573"/>
      <c r="J312" s="573"/>
      <c r="K312" s="573"/>
      <c r="L312" s="573"/>
      <c r="M312" s="630"/>
      <c r="N312" s="573"/>
      <c r="O312" s="573"/>
      <c r="P312" s="573"/>
      <c r="Q312" s="573"/>
      <c r="R312" s="573"/>
      <c r="S312" s="574"/>
      <c r="T312" s="574"/>
      <c r="U312" s="633"/>
      <c r="V312" s="574"/>
      <c r="W312" s="574"/>
      <c r="X312" s="634"/>
      <c r="Y312" s="634"/>
      <c r="Z312" s="635"/>
      <c r="AA312" s="574"/>
      <c r="AB312" s="574"/>
      <c r="AC312" s="574"/>
      <c r="AD312" s="574"/>
      <c r="AE312" s="574"/>
      <c r="AF312" s="574"/>
      <c r="AG312" s="574"/>
    </row>
    <row r="313" spans="1:33" s="625" customFormat="1" x14ac:dyDescent="0.5">
      <c r="A313" s="573"/>
      <c r="B313" s="573"/>
      <c r="C313" s="573"/>
      <c r="D313" s="573"/>
      <c r="E313" s="573"/>
      <c r="F313" s="573"/>
      <c r="G313" s="573"/>
      <c r="H313" s="573"/>
      <c r="I313" s="573"/>
      <c r="J313" s="573"/>
      <c r="K313" s="573"/>
      <c r="L313" s="573"/>
      <c r="M313" s="630"/>
      <c r="N313" s="573"/>
      <c r="O313" s="573"/>
      <c r="P313" s="573"/>
      <c r="Q313" s="573"/>
      <c r="R313" s="573"/>
      <c r="S313" s="574"/>
      <c r="T313" s="574"/>
      <c r="U313" s="633"/>
      <c r="V313" s="574"/>
      <c r="W313" s="574"/>
      <c r="X313" s="634"/>
      <c r="Y313" s="634"/>
      <c r="Z313" s="635"/>
      <c r="AA313" s="574"/>
      <c r="AB313" s="574"/>
      <c r="AC313" s="574"/>
      <c r="AD313" s="574"/>
      <c r="AE313" s="574"/>
      <c r="AF313" s="574"/>
      <c r="AG313" s="574"/>
    </row>
    <row r="314" spans="1:33" s="625" customFormat="1" x14ac:dyDescent="0.5">
      <c r="A314" s="573"/>
      <c r="B314" s="573"/>
      <c r="C314" s="573"/>
      <c r="D314" s="573"/>
      <c r="E314" s="573"/>
      <c r="F314" s="573"/>
      <c r="G314" s="573"/>
      <c r="H314" s="573"/>
      <c r="I314" s="573"/>
      <c r="J314" s="573"/>
      <c r="K314" s="573"/>
      <c r="L314" s="573"/>
      <c r="M314" s="630"/>
      <c r="N314" s="573"/>
      <c r="O314" s="573"/>
      <c r="P314" s="573"/>
      <c r="Q314" s="573"/>
      <c r="R314" s="573"/>
      <c r="S314" s="574"/>
      <c r="T314" s="574"/>
      <c r="U314" s="633"/>
      <c r="V314" s="574"/>
      <c r="W314" s="574"/>
      <c r="X314" s="634"/>
      <c r="Y314" s="634"/>
      <c r="Z314" s="635"/>
      <c r="AA314" s="574"/>
      <c r="AB314" s="574"/>
      <c r="AC314" s="574"/>
      <c r="AD314" s="574"/>
      <c r="AE314" s="574"/>
      <c r="AF314" s="574"/>
      <c r="AG314" s="574"/>
    </row>
    <row r="315" spans="1:33" s="625" customFormat="1" x14ac:dyDescent="0.5">
      <c r="A315" s="573"/>
      <c r="B315" s="573"/>
      <c r="C315" s="573"/>
      <c r="D315" s="573"/>
      <c r="E315" s="573"/>
      <c r="F315" s="573"/>
      <c r="G315" s="573"/>
      <c r="H315" s="573"/>
      <c r="I315" s="573"/>
      <c r="J315" s="573"/>
      <c r="K315" s="573"/>
      <c r="L315" s="573"/>
      <c r="M315" s="630"/>
      <c r="N315" s="573"/>
      <c r="O315" s="573"/>
      <c r="P315" s="573"/>
      <c r="Q315" s="573"/>
      <c r="R315" s="573"/>
      <c r="S315" s="574"/>
      <c r="T315" s="574"/>
      <c r="U315" s="633"/>
      <c r="V315" s="574"/>
      <c r="W315" s="574"/>
      <c r="X315" s="634"/>
      <c r="Y315" s="634"/>
      <c r="Z315" s="635"/>
      <c r="AA315" s="574"/>
      <c r="AB315" s="574"/>
      <c r="AC315" s="574"/>
      <c r="AD315" s="574"/>
      <c r="AE315" s="574"/>
      <c r="AF315" s="574"/>
      <c r="AG315" s="574"/>
    </row>
    <row r="316" spans="1:33" s="625" customFormat="1" x14ac:dyDescent="0.5">
      <c r="A316" s="573"/>
      <c r="B316" s="573"/>
      <c r="C316" s="573"/>
      <c r="D316" s="573"/>
      <c r="E316" s="573"/>
      <c r="F316" s="573"/>
      <c r="G316" s="573"/>
      <c r="H316" s="573"/>
      <c r="I316" s="573"/>
      <c r="J316" s="573"/>
      <c r="K316" s="573"/>
      <c r="L316" s="573"/>
      <c r="M316" s="630"/>
      <c r="N316" s="573"/>
      <c r="O316" s="573"/>
      <c r="P316" s="573"/>
      <c r="Q316" s="573"/>
      <c r="R316" s="573"/>
      <c r="S316" s="574"/>
      <c r="T316" s="574"/>
      <c r="U316" s="633"/>
      <c r="V316" s="574"/>
      <c r="W316" s="574"/>
      <c r="X316" s="634"/>
      <c r="Y316" s="634"/>
      <c r="Z316" s="635"/>
      <c r="AA316" s="574"/>
      <c r="AB316" s="574"/>
      <c r="AC316" s="574"/>
      <c r="AD316" s="574"/>
      <c r="AE316" s="574"/>
      <c r="AF316" s="574"/>
      <c r="AG316" s="574"/>
    </row>
    <row r="317" spans="1:33" s="625" customFormat="1" x14ac:dyDescent="0.5">
      <c r="A317" s="573"/>
      <c r="B317" s="573"/>
      <c r="C317" s="573"/>
      <c r="D317" s="573"/>
      <c r="E317" s="573"/>
      <c r="F317" s="573"/>
      <c r="G317" s="573"/>
      <c r="H317" s="573"/>
      <c r="I317" s="573"/>
      <c r="J317" s="573"/>
      <c r="K317" s="573"/>
      <c r="L317" s="573"/>
      <c r="M317" s="630"/>
      <c r="N317" s="573"/>
      <c r="O317" s="573"/>
      <c r="P317" s="573"/>
      <c r="Q317" s="573"/>
      <c r="R317" s="573"/>
      <c r="S317" s="574"/>
      <c r="T317" s="574"/>
      <c r="U317" s="633"/>
      <c r="V317" s="574"/>
      <c r="W317" s="574"/>
      <c r="X317" s="634"/>
      <c r="Y317" s="634"/>
      <c r="Z317" s="635"/>
      <c r="AA317" s="574"/>
      <c r="AB317" s="574"/>
      <c r="AC317" s="574"/>
      <c r="AD317" s="574"/>
      <c r="AE317" s="574"/>
      <c r="AF317" s="574"/>
      <c r="AG317" s="574"/>
    </row>
    <row r="318" spans="1:33" s="625" customFormat="1" x14ac:dyDescent="0.5">
      <c r="A318" s="573"/>
      <c r="B318" s="573"/>
      <c r="C318" s="573"/>
      <c r="D318" s="573"/>
      <c r="E318" s="573"/>
      <c r="F318" s="573"/>
      <c r="G318" s="573"/>
      <c r="H318" s="573"/>
      <c r="I318" s="573"/>
      <c r="J318" s="573"/>
      <c r="K318" s="573"/>
      <c r="L318" s="573"/>
      <c r="M318" s="630"/>
      <c r="N318" s="573"/>
      <c r="O318" s="573"/>
      <c r="P318" s="573"/>
      <c r="Q318" s="573"/>
      <c r="R318" s="573"/>
      <c r="S318" s="574"/>
      <c r="T318" s="574"/>
      <c r="U318" s="633"/>
      <c r="V318" s="574"/>
      <c r="W318" s="574"/>
      <c r="X318" s="634"/>
      <c r="Y318" s="634"/>
      <c r="Z318" s="635"/>
      <c r="AA318" s="574"/>
      <c r="AB318" s="574"/>
      <c r="AC318" s="574"/>
      <c r="AD318" s="574"/>
      <c r="AE318" s="574"/>
      <c r="AF318" s="574"/>
      <c r="AG318" s="574"/>
    </row>
    <row r="319" spans="1:33" s="625" customFormat="1" x14ac:dyDescent="0.5">
      <c r="A319" s="573"/>
      <c r="B319" s="573"/>
      <c r="C319" s="573"/>
      <c r="D319" s="573"/>
      <c r="E319" s="573"/>
      <c r="F319" s="573"/>
      <c r="G319" s="573"/>
      <c r="H319" s="573"/>
      <c r="I319" s="573"/>
      <c r="J319" s="573"/>
      <c r="K319" s="573"/>
      <c r="L319" s="573"/>
      <c r="M319" s="630"/>
      <c r="N319" s="573"/>
      <c r="O319" s="573"/>
      <c r="P319" s="573"/>
      <c r="Q319" s="573"/>
      <c r="R319" s="573"/>
      <c r="S319" s="574"/>
      <c r="T319" s="574"/>
      <c r="U319" s="633"/>
      <c r="V319" s="574"/>
      <c r="W319" s="574"/>
      <c r="X319" s="634"/>
      <c r="Y319" s="634"/>
      <c r="Z319" s="635"/>
      <c r="AA319" s="574"/>
      <c r="AB319" s="574"/>
      <c r="AC319" s="574"/>
      <c r="AD319" s="574"/>
      <c r="AE319" s="574"/>
      <c r="AF319" s="574"/>
      <c r="AG319" s="574"/>
    </row>
    <row r="320" spans="1:33" s="625" customFormat="1" x14ac:dyDescent="0.5">
      <c r="A320" s="573"/>
      <c r="B320" s="573"/>
      <c r="C320" s="573"/>
      <c r="D320" s="573"/>
      <c r="E320" s="573"/>
      <c r="F320" s="573"/>
      <c r="G320" s="573"/>
      <c r="H320" s="573"/>
      <c r="I320" s="573"/>
      <c r="J320" s="573"/>
      <c r="K320" s="573"/>
      <c r="L320" s="573"/>
      <c r="M320" s="630"/>
      <c r="N320" s="573"/>
      <c r="O320" s="573"/>
      <c r="P320" s="573"/>
      <c r="Q320" s="573"/>
      <c r="R320" s="573"/>
      <c r="S320" s="574"/>
      <c r="T320" s="574"/>
      <c r="U320" s="633"/>
      <c r="V320" s="574"/>
      <c r="W320" s="574"/>
      <c r="X320" s="634"/>
      <c r="Y320" s="634"/>
      <c r="Z320" s="635"/>
      <c r="AA320" s="574"/>
      <c r="AB320" s="574"/>
      <c r="AC320" s="574"/>
      <c r="AD320" s="574"/>
      <c r="AE320" s="574"/>
      <c r="AF320" s="574"/>
      <c r="AG320" s="574"/>
    </row>
    <row r="321" spans="1:33" s="625" customFormat="1" x14ac:dyDescent="0.5">
      <c r="A321" s="573"/>
      <c r="B321" s="573"/>
      <c r="C321" s="573"/>
      <c r="D321" s="573"/>
      <c r="E321" s="573"/>
      <c r="F321" s="573"/>
      <c r="G321" s="573"/>
      <c r="H321" s="573"/>
      <c r="I321" s="573"/>
      <c r="J321" s="573"/>
      <c r="K321" s="573"/>
      <c r="L321" s="573"/>
      <c r="M321" s="630"/>
      <c r="N321" s="573"/>
      <c r="O321" s="573"/>
      <c r="P321" s="573"/>
      <c r="Q321" s="573"/>
      <c r="R321" s="573"/>
      <c r="S321" s="574"/>
      <c r="T321" s="574"/>
      <c r="U321" s="633"/>
      <c r="V321" s="574"/>
      <c r="W321" s="574"/>
      <c r="X321" s="634"/>
      <c r="Y321" s="634"/>
      <c r="Z321" s="635"/>
      <c r="AA321" s="574"/>
      <c r="AB321" s="574"/>
      <c r="AC321" s="574"/>
      <c r="AD321" s="574"/>
      <c r="AE321" s="574"/>
      <c r="AF321" s="574"/>
      <c r="AG321" s="574"/>
    </row>
    <row r="322" spans="1:33" s="625" customFormat="1" x14ac:dyDescent="0.5">
      <c r="A322" s="573"/>
      <c r="B322" s="573"/>
      <c r="C322" s="573"/>
      <c r="D322" s="573"/>
      <c r="E322" s="573"/>
      <c r="F322" s="573"/>
      <c r="G322" s="573"/>
      <c r="H322" s="573"/>
      <c r="I322" s="573"/>
      <c r="J322" s="573"/>
      <c r="K322" s="573"/>
      <c r="L322" s="573"/>
      <c r="M322" s="630"/>
      <c r="N322" s="573"/>
      <c r="O322" s="573"/>
      <c r="P322" s="573"/>
      <c r="Q322" s="573"/>
      <c r="R322" s="573"/>
      <c r="S322" s="574"/>
      <c r="T322" s="574"/>
      <c r="U322" s="633"/>
      <c r="V322" s="574"/>
      <c r="W322" s="574"/>
      <c r="X322" s="634"/>
      <c r="Y322" s="634"/>
      <c r="Z322" s="635"/>
      <c r="AA322" s="574"/>
      <c r="AB322" s="574"/>
      <c r="AC322" s="574"/>
      <c r="AD322" s="574"/>
      <c r="AE322" s="574"/>
      <c r="AF322" s="574"/>
      <c r="AG322" s="574"/>
    </row>
    <row r="323" spans="1:33" s="625" customFormat="1" x14ac:dyDescent="0.5">
      <c r="A323" s="573"/>
      <c r="B323" s="573"/>
      <c r="C323" s="573"/>
      <c r="D323" s="573"/>
      <c r="E323" s="573"/>
      <c r="F323" s="573"/>
      <c r="G323" s="573"/>
      <c r="H323" s="573"/>
      <c r="I323" s="573"/>
      <c r="J323" s="573"/>
      <c r="K323" s="573"/>
      <c r="L323" s="573"/>
      <c r="M323" s="630"/>
      <c r="N323" s="573"/>
      <c r="O323" s="573"/>
      <c r="P323" s="573"/>
      <c r="Q323" s="573"/>
      <c r="R323" s="573"/>
      <c r="S323" s="574"/>
      <c r="T323" s="574"/>
      <c r="U323" s="633"/>
      <c r="V323" s="574"/>
      <c r="W323" s="574"/>
      <c r="X323" s="634"/>
      <c r="Y323" s="634"/>
      <c r="Z323" s="635"/>
      <c r="AA323" s="574"/>
      <c r="AB323" s="574"/>
      <c r="AC323" s="574"/>
      <c r="AD323" s="574"/>
      <c r="AE323" s="574"/>
      <c r="AF323" s="574"/>
      <c r="AG323" s="574"/>
    </row>
    <row r="324" spans="1:33" s="625" customFormat="1" x14ac:dyDescent="0.5">
      <c r="A324" s="573"/>
      <c r="B324" s="573"/>
      <c r="C324" s="573"/>
      <c r="D324" s="573"/>
      <c r="E324" s="573"/>
      <c r="F324" s="573"/>
      <c r="G324" s="573"/>
      <c r="H324" s="573"/>
      <c r="I324" s="573"/>
      <c r="J324" s="573"/>
      <c r="K324" s="573"/>
      <c r="L324" s="573"/>
      <c r="M324" s="630"/>
      <c r="N324" s="573"/>
      <c r="O324" s="573"/>
      <c r="P324" s="573"/>
      <c r="Q324" s="573"/>
      <c r="R324" s="573"/>
      <c r="S324" s="574"/>
      <c r="T324" s="574"/>
      <c r="U324" s="633"/>
      <c r="V324" s="574"/>
      <c r="W324" s="574"/>
      <c r="X324" s="634"/>
      <c r="Y324" s="634"/>
      <c r="Z324" s="635"/>
      <c r="AA324" s="574"/>
      <c r="AB324" s="574"/>
      <c r="AC324" s="574"/>
      <c r="AD324" s="574"/>
      <c r="AE324" s="574"/>
      <c r="AF324" s="574"/>
      <c r="AG324" s="574"/>
    </row>
    <row r="325" spans="1:33" s="625" customFormat="1" x14ac:dyDescent="0.5">
      <c r="A325" s="573"/>
      <c r="B325" s="573"/>
      <c r="C325" s="573"/>
      <c r="D325" s="573"/>
      <c r="E325" s="573"/>
      <c r="F325" s="573"/>
      <c r="G325" s="573"/>
      <c r="H325" s="573"/>
      <c r="I325" s="573"/>
      <c r="J325" s="573"/>
      <c r="K325" s="573"/>
      <c r="L325" s="573"/>
      <c r="M325" s="630"/>
      <c r="N325" s="573"/>
      <c r="O325" s="573"/>
      <c r="P325" s="573"/>
      <c r="Q325" s="573"/>
      <c r="R325" s="573"/>
      <c r="S325" s="574"/>
      <c r="T325" s="574"/>
      <c r="U325" s="633"/>
      <c r="V325" s="574"/>
      <c r="W325" s="574"/>
      <c r="X325" s="634"/>
      <c r="Y325" s="634"/>
      <c r="Z325" s="635"/>
      <c r="AA325" s="574"/>
      <c r="AB325" s="574"/>
      <c r="AC325" s="574"/>
      <c r="AD325" s="574"/>
      <c r="AE325" s="574"/>
      <c r="AF325" s="574"/>
      <c r="AG325" s="574"/>
    </row>
    <row r="326" spans="1:33" s="625" customFormat="1" x14ac:dyDescent="0.5">
      <c r="A326" s="573"/>
      <c r="B326" s="573"/>
      <c r="C326" s="573"/>
      <c r="D326" s="573"/>
      <c r="E326" s="573"/>
      <c r="F326" s="573"/>
      <c r="G326" s="573"/>
      <c r="H326" s="573"/>
      <c r="I326" s="573"/>
      <c r="J326" s="573"/>
      <c r="K326" s="573"/>
      <c r="L326" s="573"/>
      <c r="M326" s="630"/>
      <c r="N326" s="573"/>
      <c r="O326" s="573"/>
      <c r="P326" s="573"/>
      <c r="Q326" s="573"/>
      <c r="R326" s="573"/>
      <c r="S326" s="574"/>
      <c r="T326" s="574"/>
      <c r="U326" s="633"/>
      <c r="V326" s="574"/>
      <c r="W326" s="574"/>
      <c r="X326" s="634"/>
      <c r="Y326" s="634"/>
      <c r="Z326" s="635"/>
      <c r="AA326" s="574"/>
      <c r="AB326" s="574"/>
      <c r="AC326" s="574"/>
      <c r="AD326" s="574"/>
      <c r="AE326" s="574"/>
      <c r="AF326" s="574"/>
      <c r="AG326" s="574"/>
    </row>
    <row r="327" spans="1:33" s="625" customFormat="1" x14ac:dyDescent="0.5">
      <c r="A327" s="573"/>
      <c r="B327" s="573"/>
      <c r="C327" s="573"/>
      <c r="D327" s="573"/>
      <c r="E327" s="573"/>
      <c r="F327" s="573"/>
      <c r="G327" s="573"/>
      <c r="H327" s="573"/>
      <c r="I327" s="573"/>
      <c r="J327" s="573"/>
      <c r="K327" s="573"/>
      <c r="L327" s="573"/>
      <c r="M327" s="630"/>
      <c r="N327" s="573"/>
      <c r="O327" s="573"/>
      <c r="P327" s="573"/>
      <c r="Q327" s="573"/>
      <c r="R327" s="573"/>
      <c r="S327" s="574"/>
      <c r="T327" s="574"/>
      <c r="U327" s="633"/>
      <c r="V327" s="574"/>
      <c r="W327" s="574"/>
      <c r="X327" s="634"/>
      <c r="Y327" s="634"/>
      <c r="Z327" s="635"/>
      <c r="AA327" s="574"/>
      <c r="AB327" s="574"/>
      <c r="AC327" s="574"/>
      <c r="AD327" s="574"/>
      <c r="AE327" s="574"/>
      <c r="AF327" s="574"/>
      <c r="AG327" s="574"/>
    </row>
    <row r="328" spans="1:33" s="625" customFormat="1" x14ac:dyDescent="0.5">
      <c r="A328" s="573"/>
      <c r="B328" s="573"/>
      <c r="C328" s="573"/>
      <c r="D328" s="573"/>
      <c r="E328" s="573"/>
      <c r="F328" s="573"/>
      <c r="G328" s="573"/>
      <c r="H328" s="573"/>
      <c r="I328" s="573"/>
      <c r="J328" s="573"/>
      <c r="K328" s="573"/>
      <c r="L328" s="573"/>
      <c r="M328" s="630"/>
      <c r="N328" s="573"/>
      <c r="O328" s="573"/>
      <c r="P328" s="573"/>
      <c r="Q328" s="573"/>
      <c r="R328" s="573"/>
      <c r="S328" s="574"/>
      <c r="T328" s="574"/>
      <c r="U328" s="633"/>
      <c r="V328" s="574"/>
      <c r="W328" s="574"/>
      <c r="X328" s="634"/>
      <c r="Y328" s="634"/>
      <c r="Z328" s="635"/>
      <c r="AA328" s="574"/>
      <c r="AB328" s="574"/>
      <c r="AC328" s="574"/>
      <c r="AD328" s="574"/>
      <c r="AE328" s="574"/>
      <c r="AF328" s="574"/>
      <c r="AG328" s="574"/>
    </row>
    <row r="329" spans="1:33" s="625" customFormat="1" x14ac:dyDescent="0.5">
      <c r="A329" s="573"/>
      <c r="B329" s="573"/>
      <c r="C329" s="573"/>
      <c r="D329" s="573"/>
      <c r="E329" s="573"/>
      <c r="F329" s="573"/>
      <c r="G329" s="573"/>
      <c r="H329" s="573"/>
      <c r="I329" s="573"/>
      <c r="J329" s="573"/>
      <c r="K329" s="573"/>
      <c r="L329" s="573"/>
      <c r="M329" s="630"/>
      <c r="N329" s="573"/>
      <c r="O329" s="573"/>
      <c r="P329" s="573"/>
      <c r="Q329" s="573"/>
      <c r="R329" s="573"/>
      <c r="S329" s="574"/>
      <c r="T329" s="574"/>
      <c r="U329" s="633"/>
      <c r="V329" s="574"/>
      <c r="W329" s="574"/>
      <c r="X329" s="634"/>
      <c r="Y329" s="634"/>
      <c r="Z329" s="635"/>
      <c r="AA329" s="574"/>
      <c r="AB329" s="574"/>
      <c r="AC329" s="574"/>
      <c r="AD329" s="574"/>
      <c r="AE329" s="574"/>
      <c r="AF329" s="574"/>
      <c r="AG329" s="574"/>
    </row>
    <row r="330" spans="1:33" s="625" customFormat="1" x14ac:dyDescent="0.5">
      <c r="A330" s="573"/>
      <c r="B330" s="573"/>
      <c r="C330" s="573"/>
      <c r="D330" s="573"/>
      <c r="E330" s="573"/>
      <c r="F330" s="573"/>
      <c r="G330" s="573"/>
      <c r="H330" s="573"/>
      <c r="I330" s="573"/>
      <c r="J330" s="573"/>
      <c r="K330" s="573"/>
      <c r="L330" s="573"/>
      <c r="M330" s="630"/>
      <c r="N330" s="573"/>
      <c r="O330" s="573"/>
      <c r="P330" s="573"/>
      <c r="Q330" s="573"/>
      <c r="R330" s="573"/>
      <c r="S330" s="574"/>
      <c r="T330" s="574"/>
      <c r="U330" s="633"/>
      <c r="V330" s="574"/>
      <c r="W330" s="574"/>
      <c r="X330" s="634"/>
      <c r="Y330" s="634"/>
      <c r="Z330" s="635"/>
      <c r="AA330" s="574"/>
      <c r="AB330" s="574"/>
      <c r="AC330" s="574"/>
      <c r="AD330" s="574"/>
      <c r="AE330" s="574"/>
      <c r="AF330" s="574"/>
      <c r="AG330" s="574"/>
    </row>
    <row r="331" spans="1:33" s="625" customFormat="1" x14ac:dyDescent="0.5">
      <c r="A331" s="573"/>
      <c r="B331" s="573"/>
      <c r="C331" s="573"/>
      <c r="D331" s="573"/>
      <c r="E331" s="573"/>
      <c r="F331" s="573"/>
      <c r="G331" s="573"/>
      <c r="H331" s="573"/>
      <c r="I331" s="573"/>
      <c r="J331" s="573"/>
      <c r="K331" s="573"/>
      <c r="L331" s="573"/>
      <c r="M331" s="630"/>
      <c r="N331" s="573"/>
      <c r="O331" s="573"/>
      <c r="P331" s="573"/>
      <c r="Q331" s="573"/>
      <c r="R331" s="573"/>
      <c r="S331" s="574"/>
      <c r="T331" s="574"/>
      <c r="U331" s="633"/>
      <c r="V331" s="574"/>
      <c r="W331" s="574"/>
      <c r="X331" s="634"/>
      <c r="Y331" s="634"/>
      <c r="Z331" s="635"/>
      <c r="AA331" s="574"/>
      <c r="AB331" s="574"/>
      <c r="AC331" s="574"/>
      <c r="AD331" s="574"/>
      <c r="AE331" s="574"/>
      <c r="AF331" s="574"/>
      <c r="AG331" s="574"/>
    </row>
    <row r="332" spans="1:33" s="625" customFormat="1" x14ac:dyDescent="0.5">
      <c r="A332" s="573"/>
      <c r="B332" s="573"/>
      <c r="C332" s="573"/>
      <c r="D332" s="573"/>
      <c r="E332" s="573"/>
      <c r="F332" s="573"/>
      <c r="G332" s="573"/>
      <c r="H332" s="573"/>
      <c r="I332" s="573"/>
      <c r="J332" s="573"/>
      <c r="K332" s="573"/>
      <c r="L332" s="573"/>
      <c r="M332" s="630"/>
      <c r="N332" s="573"/>
      <c r="O332" s="573"/>
      <c r="P332" s="573"/>
      <c r="Q332" s="573"/>
      <c r="R332" s="573"/>
      <c r="S332" s="574"/>
      <c r="T332" s="574"/>
      <c r="U332" s="633"/>
      <c r="V332" s="574"/>
      <c r="W332" s="574"/>
      <c r="X332" s="634"/>
      <c r="Y332" s="634"/>
      <c r="Z332" s="635"/>
      <c r="AA332" s="574"/>
      <c r="AB332" s="574"/>
      <c r="AC332" s="574"/>
      <c r="AD332" s="574"/>
      <c r="AE332" s="574"/>
      <c r="AF332" s="574"/>
      <c r="AG332" s="574"/>
    </row>
    <row r="333" spans="1:33" s="625" customFormat="1" x14ac:dyDescent="0.5">
      <c r="A333" s="573"/>
      <c r="B333" s="573"/>
      <c r="C333" s="573"/>
      <c r="D333" s="573"/>
      <c r="E333" s="573"/>
      <c r="F333" s="573"/>
      <c r="G333" s="573"/>
      <c r="H333" s="573"/>
      <c r="I333" s="573"/>
      <c r="J333" s="573"/>
      <c r="K333" s="573"/>
      <c r="L333" s="573"/>
      <c r="M333" s="630"/>
      <c r="N333" s="573"/>
      <c r="O333" s="573"/>
      <c r="P333" s="573"/>
      <c r="Q333" s="573"/>
      <c r="R333" s="573"/>
      <c r="S333" s="574"/>
      <c r="T333" s="574"/>
      <c r="U333" s="633"/>
      <c r="V333" s="574"/>
      <c r="W333" s="574"/>
      <c r="X333" s="634"/>
      <c r="Y333" s="634"/>
      <c r="Z333" s="635"/>
      <c r="AA333" s="574"/>
      <c r="AB333" s="574"/>
      <c r="AC333" s="574"/>
      <c r="AD333" s="574"/>
      <c r="AE333" s="574"/>
      <c r="AF333" s="574"/>
      <c r="AG333" s="574"/>
    </row>
    <row r="334" spans="1:33" s="625" customFormat="1" x14ac:dyDescent="0.5">
      <c r="A334" s="573"/>
      <c r="B334" s="573"/>
      <c r="C334" s="573"/>
      <c r="D334" s="573"/>
      <c r="E334" s="573"/>
      <c r="F334" s="573"/>
      <c r="G334" s="573"/>
      <c r="H334" s="573"/>
      <c r="I334" s="573"/>
      <c r="J334" s="573"/>
      <c r="K334" s="573"/>
      <c r="L334" s="573"/>
      <c r="M334" s="630"/>
      <c r="N334" s="573"/>
      <c r="O334" s="573"/>
      <c r="P334" s="573"/>
      <c r="Q334" s="573"/>
      <c r="R334" s="573"/>
      <c r="S334" s="574"/>
      <c r="T334" s="574"/>
      <c r="U334" s="633"/>
      <c r="V334" s="574"/>
      <c r="W334" s="574"/>
      <c r="X334" s="634"/>
      <c r="Y334" s="634"/>
      <c r="Z334" s="635"/>
      <c r="AA334" s="574"/>
      <c r="AB334" s="574"/>
      <c r="AC334" s="574"/>
      <c r="AD334" s="574"/>
      <c r="AE334" s="574"/>
      <c r="AF334" s="574"/>
      <c r="AG334" s="574"/>
    </row>
    <row r="335" spans="1:33" s="625" customFormat="1" x14ac:dyDescent="0.5">
      <c r="A335" s="573"/>
      <c r="B335" s="573"/>
      <c r="C335" s="573"/>
      <c r="D335" s="573"/>
      <c r="E335" s="573"/>
      <c r="F335" s="573"/>
      <c r="G335" s="573"/>
      <c r="H335" s="573"/>
      <c r="I335" s="573"/>
      <c r="J335" s="573"/>
      <c r="K335" s="573"/>
      <c r="L335" s="573"/>
      <c r="M335" s="630"/>
      <c r="N335" s="573"/>
      <c r="O335" s="573"/>
      <c r="P335" s="573"/>
      <c r="Q335" s="573"/>
      <c r="R335" s="573"/>
      <c r="S335" s="574"/>
      <c r="T335" s="574"/>
      <c r="U335" s="633"/>
      <c r="V335" s="574"/>
      <c r="W335" s="574"/>
      <c r="X335" s="634"/>
      <c r="Y335" s="634"/>
      <c r="Z335" s="635"/>
      <c r="AA335" s="574"/>
      <c r="AB335" s="574"/>
      <c r="AC335" s="574"/>
      <c r="AD335" s="574"/>
      <c r="AE335" s="574"/>
      <c r="AF335" s="574"/>
      <c r="AG335" s="574"/>
    </row>
    <row r="336" spans="1:33" s="625" customFormat="1" x14ac:dyDescent="0.5">
      <c r="A336" s="573"/>
      <c r="B336" s="573"/>
      <c r="C336" s="573"/>
      <c r="D336" s="573"/>
      <c r="E336" s="573"/>
      <c r="F336" s="573"/>
      <c r="G336" s="573"/>
      <c r="H336" s="573"/>
      <c r="I336" s="573"/>
      <c r="J336" s="573"/>
      <c r="K336" s="573"/>
      <c r="L336" s="573"/>
      <c r="M336" s="630"/>
      <c r="N336" s="573"/>
      <c r="O336" s="573"/>
      <c r="P336" s="573"/>
      <c r="Q336" s="573"/>
      <c r="R336" s="573"/>
      <c r="S336" s="574"/>
      <c r="T336" s="574"/>
      <c r="U336" s="633"/>
      <c r="V336" s="574"/>
      <c r="W336" s="574"/>
      <c r="X336" s="634"/>
      <c r="Y336" s="634"/>
      <c r="Z336" s="635"/>
      <c r="AA336" s="574"/>
      <c r="AB336" s="574"/>
      <c r="AC336" s="574"/>
      <c r="AD336" s="574"/>
      <c r="AE336" s="574"/>
      <c r="AF336" s="574"/>
      <c r="AG336" s="574"/>
    </row>
    <row r="337" spans="1:33" s="625" customFormat="1" x14ac:dyDescent="0.5">
      <c r="A337" s="573"/>
      <c r="B337" s="573"/>
      <c r="C337" s="573"/>
      <c r="D337" s="573"/>
      <c r="E337" s="573"/>
      <c r="F337" s="573"/>
      <c r="G337" s="573"/>
      <c r="H337" s="573"/>
      <c r="I337" s="573"/>
      <c r="J337" s="573"/>
      <c r="K337" s="573"/>
      <c r="L337" s="573"/>
      <c r="M337" s="630"/>
      <c r="N337" s="573"/>
      <c r="O337" s="573"/>
      <c r="P337" s="573"/>
      <c r="Q337" s="573"/>
      <c r="R337" s="573"/>
      <c r="S337" s="574"/>
      <c r="T337" s="574"/>
      <c r="U337" s="633"/>
      <c r="V337" s="574"/>
      <c r="W337" s="574"/>
      <c r="X337" s="634"/>
      <c r="Y337" s="634"/>
      <c r="Z337" s="635"/>
      <c r="AA337" s="574"/>
      <c r="AB337" s="574"/>
      <c r="AC337" s="574"/>
      <c r="AD337" s="574"/>
      <c r="AE337" s="574"/>
      <c r="AF337" s="574"/>
      <c r="AG337" s="574"/>
    </row>
    <row r="338" spans="1:33" s="625" customFormat="1" x14ac:dyDescent="0.5">
      <c r="A338" s="573"/>
      <c r="B338" s="573"/>
      <c r="C338" s="573"/>
      <c r="D338" s="573"/>
      <c r="E338" s="573"/>
      <c r="F338" s="573"/>
      <c r="G338" s="573"/>
      <c r="H338" s="573"/>
      <c r="I338" s="573"/>
      <c r="J338" s="573"/>
      <c r="K338" s="573"/>
      <c r="L338" s="573"/>
      <c r="M338" s="630"/>
      <c r="N338" s="573"/>
      <c r="O338" s="573"/>
      <c r="P338" s="573"/>
      <c r="Q338" s="573"/>
      <c r="R338" s="573"/>
      <c r="S338" s="574"/>
      <c r="T338" s="574"/>
      <c r="U338" s="633"/>
      <c r="V338" s="574"/>
      <c r="W338" s="574"/>
      <c r="X338" s="634"/>
      <c r="Y338" s="634"/>
      <c r="Z338" s="635"/>
      <c r="AA338" s="574"/>
      <c r="AB338" s="574"/>
      <c r="AC338" s="574"/>
      <c r="AD338" s="574"/>
      <c r="AE338" s="574"/>
      <c r="AF338" s="574"/>
      <c r="AG338" s="574"/>
    </row>
    <row r="339" spans="1:33" s="625" customFormat="1" x14ac:dyDescent="0.5">
      <c r="A339" s="573"/>
      <c r="B339" s="573"/>
      <c r="C339" s="573"/>
      <c r="D339" s="573"/>
      <c r="E339" s="573"/>
      <c r="F339" s="573"/>
      <c r="G339" s="573"/>
      <c r="H339" s="573"/>
      <c r="I339" s="573"/>
      <c r="J339" s="573"/>
      <c r="K339" s="573"/>
      <c r="L339" s="573"/>
      <c r="M339" s="630"/>
      <c r="N339" s="573"/>
      <c r="O339" s="573"/>
      <c r="P339" s="573"/>
      <c r="Q339" s="573"/>
      <c r="R339" s="573"/>
      <c r="S339" s="574"/>
      <c r="T339" s="574"/>
      <c r="U339" s="633"/>
      <c r="V339" s="574"/>
      <c r="W339" s="574"/>
      <c r="X339" s="634"/>
      <c r="Y339" s="634"/>
      <c r="Z339" s="635"/>
      <c r="AA339" s="574"/>
      <c r="AB339" s="574"/>
      <c r="AC339" s="574"/>
      <c r="AD339" s="574"/>
      <c r="AE339" s="574"/>
      <c r="AF339" s="574"/>
      <c r="AG339" s="574"/>
    </row>
    <row r="340" spans="1:33" s="625" customFormat="1" x14ac:dyDescent="0.5">
      <c r="A340" s="573"/>
      <c r="B340" s="573"/>
      <c r="C340" s="573"/>
      <c r="D340" s="573"/>
      <c r="E340" s="573"/>
      <c r="F340" s="573"/>
      <c r="G340" s="573"/>
      <c r="H340" s="573"/>
      <c r="I340" s="573"/>
      <c r="J340" s="573"/>
      <c r="K340" s="573"/>
      <c r="L340" s="573"/>
      <c r="M340" s="630"/>
      <c r="N340" s="573"/>
      <c r="O340" s="573"/>
      <c r="P340" s="573"/>
      <c r="Q340" s="573"/>
      <c r="R340" s="573"/>
      <c r="S340" s="574"/>
      <c r="T340" s="574"/>
      <c r="U340" s="633"/>
      <c r="V340" s="574"/>
      <c r="W340" s="574"/>
      <c r="X340" s="634"/>
      <c r="Y340" s="634"/>
      <c r="Z340" s="635"/>
      <c r="AA340" s="574"/>
      <c r="AB340" s="574"/>
      <c r="AC340" s="574"/>
      <c r="AD340" s="574"/>
      <c r="AE340" s="574"/>
      <c r="AF340" s="574"/>
      <c r="AG340" s="574"/>
    </row>
    <row r="341" spans="1:33" s="625" customFormat="1" x14ac:dyDescent="0.5">
      <c r="A341" s="573"/>
      <c r="B341" s="573"/>
      <c r="C341" s="573"/>
      <c r="D341" s="573"/>
      <c r="E341" s="573"/>
      <c r="F341" s="573"/>
      <c r="G341" s="573"/>
      <c r="H341" s="573"/>
      <c r="I341" s="573"/>
      <c r="J341" s="573"/>
      <c r="K341" s="573"/>
      <c r="L341" s="573"/>
      <c r="M341" s="630"/>
      <c r="N341" s="573"/>
      <c r="O341" s="573"/>
      <c r="P341" s="573"/>
      <c r="Q341" s="573"/>
      <c r="R341" s="573"/>
      <c r="S341" s="574"/>
      <c r="T341" s="574"/>
      <c r="U341" s="633"/>
      <c r="V341" s="574"/>
      <c r="W341" s="574"/>
      <c r="X341" s="634"/>
      <c r="Y341" s="634"/>
      <c r="Z341" s="635"/>
      <c r="AA341" s="574"/>
      <c r="AB341" s="574"/>
      <c r="AC341" s="574"/>
      <c r="AD341" s="574"/>
      <c r="AE341" s="574"/>
      <c r="AF341" s="574"/>
      <c r="AG341" s="574"/>
    </row>
    <row r="342" spans="1:33" s="625" customFormat="1" x14ac:dyDescent="0.5">
      <c r="A342" s="573"/>
      <c r="B342" s="573"/>
      <c r="C342" s="573"/>
      <c r="D342" s="573"/>
      <c r="E342" s="573"/>
      <c r="F342" s="573"/>
      <c r="G342" s="573"/>
      <c r="H342" s="573"/>
      <c r="I342" s="573"/>
      <c r="J342" s="573"/>
      <c r="K342" s="573"/>
      <c r="L342" s="573"/>
      <c r="M342" s="630"/>
      <c r="N342" s="573"/>
      <c r="O342" s="573"/>
      <c r="P342" s="573"/>
      <c r="Q342" s="573"/>
      <c r="R342" s="573"/>
      <c r="S342" s="574"/>
      <c r="T342" s="574"/>
      <c r="U342" s="633"/>
      <c r="V342" s="574"/>
      <c r="W342" s="574"/>
      <c r="X342" s="634"/>
      <c r="Y342" s="634"/>
      <c r="Z342" s="635"/>
      <c r="AA342" s="574"/>
      <c r="AB342" s="574"/>
      <c r="AC342" s="574"/>
      <c r="AD342" s="574"/>
      <c r="AE342" s="574"/>
      <c r="AF342" s="574"/>
      <c r="AG342" s="574"/>
    </row>
    <row r="343" spans="1:33" s="625" customFormat="1" x14ac:dyDescent="0.5">
      <c r="A343" s="573"/>
      <c r="B343" s="573"/>
      <c r="C343" s="573"/>
      <c r="D343" s="573"/>
      <c r="E343" s="573"/>
      <c r="F343" s="573"/>
      <c r="G343" s="573"/>
      <c r="H343" s="573"/>
      <c r="I343" s="573"/>
      <c r="J343" s="573"/>
      <c r="K343" s="573"/>
      <c r="L343" s="573"/>
      <c r="M343" s="630"/>
      <c r="N343" s="573"/>
      <c r="O343" s="573"/>
      <c r="P343" s="573"/>
      <c r="Q343" s="573"/>
      <c r="R343" s="573"/>
      <c r="S343" s="574"/>
      <c r="T343" s="574"/>
      <c r="U343" s="633"/>
      <c r="V343" s="574"/>
      <c r="W343" s="574"/>
      <c r="X343" s="634"/>
      <c r="Y343" s="634"/>
      <c r="Z343" s="635"/>
      <c r="AA343" s="574"/>
      <c r="AB343" s="574"/>
      <c r="AC343" s="574"/>
      <c r="AD343" s="574"/>
      <c r="AE343" s="574"/>
      <c r="AF343" s="574"/>
      <c r="AG343" s="574"/>
    </row>
    <row r="344" spans="1:33" s="625" customFormat="1" x14ac:dyDescent="0.5">
      <c r="A344" s="573"/>
      <c r="B344" s="573"/>
      <c r="C344" s="573"/>
      <c r="D344" s="573"/>
      <c r="E344" s="573"/>
      <c r="F344" s="573"/>
      <c r="G344" s="573"/>
      <c r="H344" s="573"/>
      <c r="I344" s="573"/>
      <c r="J344" s="573"/>
      <c r="K344" s="573"/>
      <c r="L344" s="573"/>
      <c r="M344" s="630"/>
      <c r="N344" s="573"/>
      <c r="O344" s="573"/>
      <c r="P344" s="573"/>
      <c r="Q344" s="573"/>
      <c r="R344" s="573"/>
      <c r="S344" s="574"/>
      <c r="T344" s="574"/>
      <c r="U344" s="633"/>
      <c r="V344" s="574"/>
      <c r="W344" s="574"/>
      <c r="X344" s="634"/>
      <c r="Y344" s="634"/>
      <c r="Z344" s="635"/>
      <c r="AA344" s="574"/>
      <c r="AB344" s="574"/>
      <c r="AC344" s="574"/>
      <c r="AD344" s="574"/>
      <c r="AE344" s="574"/>
      <c r="AF344" s="574"/>
      <c r="AG344" s="574"/>
    </row>
    <row r="345" spans="1:33" s="625" customFormat="1" x14ac:dyDescent="0.5">
      <c r="A345" s="573"/>
      <c r="B345" s="573"/>
      <c r="C345" s="573"/>
      <c r="D345" s="573"/>
      <c r="E345" s="573"/>
      <c r="F345" s="573"/>
      <c r="G345" s="573"/>
      <c r="H345" s="573"/>
      <c r="I345" s="573"/>
      <c r="J345" s="573"/>
      <c r="K345" s="573"/>
      <c r="L345" s="573"/>
      <c r="M345" s="630"/>
      <c r="N345" s="573"/>
      <c r="O345" s="573"/>
      <c r="P345" s="573"/>
      <c r="Q345" s="573"/>
      <c r="R345" s="573"/>
      <c r="S345" s="574"/>
      <c r="T345" s="574"/>
      <c r="U345" s="633"/>
      <c r="V345" s="574"/>
      <c r="W345" s="574"/>
      <c r="X345" s="634"/>
      <c r="Y345" s="634"/>
      <c r="Z345" s="635"/>
      <c r="AA345" s="574"/>
      <c r="AB345" s="574"/>
      <c r="AC345" s="574"/>
      <c r="AD345" s="574"/>
      <c r="AE345" s="574"/>
      <c r="AF345" s="574"/>
      <c r="AG345" s="574"/>
    </row>
    <row r="346" spans="1:33" s="625" customFormat="1" x14ac:dyDescent="0.5">
      <c r="A346" s="573"/>
      <c r="B346" s="573"/>
      <c r="C346" s="573"/>
      <c r="D346" s="573"/>
      <c r="E346" s="573"/>
      <c r="F346" s="573"/>
      <c r="G346" s="573"/>
      <c r="H346" s="573"/>
      <c r="I346" s="573"/>
      <c r="J346" s="573"/>
      <c r="K346" s="573"/>
      <c r="L346" s="573"/>
      <c r="M346" s="630"/>
      <c r="N346" s="573"/>
      <c r="O346" s="573"/>
      <c r="P346" s="573"/>
      <c r="Q346" s="573"/>
      <c r="R346" s="573"/>
      <c r="S346" s="574"/>
      <c r="T346" s="574"/>
      <c r="U346" s="633"/>
      <c r="V346" s="574"/>
      <c r="W346" s="574"/>
      <c r="X346" s="634"/>
      <c r="Y346" s="634"/>
      <c r="Z346" s="635"/>
      <c r="AA346" s="574"/>
      <c r="AB346" s="574"/>
      <c r="AC346" s="574"/>
      <c r="AD346" s="574"/>
      <c r="AE346" s="574"/>
      <c r="AF346" s="574"/>
      <c r="AG346" s="574"/>
    </row>
    <row r="347" spans="1:33" s="625" customFormat="1" x14ac:dyDescent="0.5">
      <c r="A347" s="573"/>
      <c r="B347" s="573"/>
      <c r="C347" s="573"/>
      <c r="D347" s="573"/>
      <c r="E347" s="573"/>
      <c r="F347" s="573"/>
      <c r="G347" s="573"/>
      <c r="H347" s="573"/>
      <c r="I347" s="573"/>
      <c r="J347" s="573"/>
      <c r="K347" s="573"/>
      <c r="L347" s="573"/>
      <c r="M347" s="630"/>
      <c r="N347" s="573"/>
      <c r="O347" s="573"/>
      <c r="P347" s="573"/>
      <c r="Q347" s="573"/>
      <c r="R347" s="573"/>
      <c r="S347" s="574"/>
      <c r="T347" s="574"/>
      <c r="U347" s="633"/>
      <c r="V347" s="574"/>
      <c r="W347" s="574"/>
      <c r="X347" s="634"/>
      <c r="Y347" s="634"/>
      <c r="Z347" s="635"/>
      <c r="AA347" s="574"/>
      <c r="AB347" s="574"/>
      <c r="AC347" s="574"/>
      <c r="AD347" s="574"/>
      <c r="AE347" s="574"/>
      <c r="AF347" s="574"/>
      <c r="AG347" s="574"/>
    </row>
    <row r="348" spans="1:33" s="625" customFormat="1" x14ac:dyDescent="0.5">
      <c r="A348" s="573"/>
      <c r="B348" s="573"/>
      <c r="C348" s="573"/>
      <c r="D348" s="573"/>
      <c r="E348" s="573"/>
      <c r="F348" s="573"/>
      <c r="G348" s="573"/>
      <c r="H348" s="573"/>
      <c r="I348" s="573"/>
      <c r="J348" s="573"/>
      <c r="K348" s="573"/>
      <c r="L348" s="573"/>
      <c r="M348" s="630"/>
      <c r="N348" s="573"/>
      <c r="O348" s="573"/>
      <c r="P348" s="573"/>
      <c r="Q348" s="573"/>
      <c r="R348" s="573"/>
      <c r="S348" s="574"/>
      <c r="T348" s="574"/>
      <c r="U348" s="633"/>
      <c r="V348" s="574"/>
      <c r="W348" s="574"/>
      <c r="X348" s="634"/>
      <c r="Y348" s="634"/>
      <c r="Z348" s="635"/>
      <c r="AA348" s="574"/>
      <c r="AB348" s="574"/>
      <c r="AC348" s="574"/>
      <c r="AD348" s="574"/>
      <c r="AE348" s="574"/>
      <c r="AF348" s="574"/>
      <c r="AG348" s="574"/>
    </row>
    <row r="349" spans="1:33" s="625" customFormat="1" x14ac:dyDescent="0.5">
      <c r="A349" s="573"/>
      <c r="B349" s="573"/>
      <c r="C349" s="573"/>
      <c r="D349" s="573"/>
      <c r="E349" s="573"/>
      <c r="F349" s="573"/>
      <c r="G349" s="573"/>
      <c r="H349" s="573"/>
      <c r="I349" s="573"/>
      <c r="J349" s="573"/>
      <c r="K349" s="573"/>
      <c r="L349" s="573"/>
      <c r="M349" s="630"/>
      <c r="N349" s="573"/>
      <c r="O349" s="573"/>
      <c r="P349" s="573"/>
      <c r="Q349" s="573"/>
      <c r="R349" s="573"/>
      <c r="S349" s="574"/>
      <c r="T349" s="574"/>
      <c r="U349" s="633"/>
      <c r="V349" s="574"/>
      <c r="W349" s="574"/>
      <c r="X349" s="634"/>
      <c r="Y349" s="634"/>
      <c r="Z349" s="635"/>
      <c r="AA349" s="574"/>
      <c r="AB349" s="574"/>
      <c r="AC349" s="574"/>
      <c r="AD349" s="574"/>
      <c r="AE349" s="574"/>
      <c r="AF349" s="574"/>
      <c r="AG349" s="574"/>
    </row>
    <row r="350" spans="1:33" s="625" customFormat="1" x14ac:dyDescent="0.5">
      <c r="A350" s="573"/>
      <c r="B350" s="573"/>
      <c r="C350" s="573"/>
      <c r="D350" s="573"/>
      <c r="E350" s="573"/>
      <c r="F350" s="573"/>
      <c r="G350" s="573"/>
      <c r="H350" s="573"/>
      <c r="I350" s="573"/>
      <c r="J350" s="573"/>
      <c r="K350" s="573"/>
      <c r="L350" s="573"/>
      <c r="M350" s="630"/>
      <c r="N350" s="573"/>
      <c r="O350" s="573"/>
      <c r="P350" s="573"/>
      <c r="Q350" s="573"/>
      <c r="R350" s="573"/>
      <c r="S350" s="574"/>
      <c r="T350" s="574"/>
      <c r="U350" s="633"/>
      <c r="V350" s="574"/>
      <c r="W350" s="574"/>
      <c r="X350" s="634"/>
      <c r="Y350" s="634"/>
      <c r="Z350" s="635"/>
      <c r="AA350" s="574"/>
      <c r="AB350" s="574"/>
      <c r="AC350" s="574"/>
      <c r="AD350" s="574"/>
      <c r="AE350" s="574"/>
      <c r="AF350" s="574"/>
      <c r="AG350" s="574"/>
    </row>
    <row r="351" spans="1:33" s="625" customFormat="1" x14ac:dyDescent="0.5">
      <c r="A351" s="573"/>
      <c r="B351" s="573"/>
      <c r="C351" s="573"/>
      <c r="D351" s="573"/>
      <c r="E351" s="573"/>
      <c r="F351" s="573"/>
      <c r="G351" s="573"/>
      <c r="H351" s="573"/>
      <c r="I351" s="573"/>
      <c r="J351" s="573"/>
      <c r="K351" s="573"/>
      <c r="L351" s="573"/>
      <c r="M351" s="630"/>
      <c r="N351" s="573"/>
      <c r="O351" s="573"/>
      <c r="P351" s="573"/>
      <c r="Q351" s="573"/>
      <c r="R351" s="573"/>
      <c r="S351" s="574"/>
      <c r="T351" s="574"/>
      <c r="U351" s="633"/>
      <c r="V351" s="574"/>
      <c r="W351" s="574"/>
      <c r="X351" s="634"/>
      <c r="Y351" s="634"/>
      <c r="Z351" s="635"/>
      <c r="AA351" s="574"/>
      <c r="AB351" s="574"/>
      <c r="AC351" s="574"/>
      <c r="AD351" s="574"/>
      <c r="AE351" s="574"/>
      <c r="AF351" s="574"/>
      <c r="AG351" s="574"/>
    </row>
    <row r="352" spans="1:33" s="625" customFormat="1" x14ac:dyDescent="0.5">
      <c r="A352" s="573"/>
      <c r="B352" s="573"/>
      <c r="C352" s="573"/>
      <c r="D352" s="573"/>
      <c r="E352" s="573"/>
      <c r="F352" s="573"/>
      <c r="G352" s="573"/>
      <c r="H352" s="573"/>
      <c r="I352" s="573"/>
      <c r="J352" s="573"/>
      <c r="K352" s="573"/>
      <c r="L352" s="573"/>
      <c r="M352" s="630"/>
      <c r="N352" s="573"/>
      <c r="O352" s="573"/>
      <c r="P352" s="573"/>
      <c r="Q352" s="573"/>
      <c r="R352" s="573"/>
      <c r="S352" s="574"/>
      <c r="T352" s="574"/>
      <c r="U352" s="633"/>
      <c r="V352" s="574"/>
      <c r="W352" s="574"/>
      <c r="X352" s="634"/>
      <c r="Y352" s="634"/>
      <c r="Z352" s="635"/>
      <c r="AA352" s="574"/>
      <c r="AB352" s="574"/>
      <c r="AC352" s="574"/>
      <c r="AD352" s="574"/>
      <c r="AE352" s="574"/>
      <c r="AF352" s="574"/>
      <c r="AG352" s="574"/>
    </row>
    <row r="353" spans="1:33" s="625" customFormat="1" x14ac:dyDescent="0.5">
      <c r="A353" s="573"/>
      <c r="B353" s="573"/>
      <c r="C353" s="573"/>
      <c r="D353" s="573"/>
      <c r="E353" s="573"/>
      <c r="F353" s="573"/>
      <c r="G353" s="573"/>
      <c r="H353" s="573"/>
      <c r="I353" s="573"/>
      <c r="J353" s="573"/>
      <c r="K353" s="573"/>
      <c r="L353" s="573"/>
      <c r="M353" s="630"/>
      <c r="N353" s="573"/>
      <c r="O353" s="573"/>
      <c r="P353" s="573"/>
      <c r="Q353" s="573"/>
      <c r="R353" s="573"/>
      <c r="S353" s="574"/>
      <c r="T353" s="574"/>
      <c r="U353" s="633"/>
      <c r="V353" s="574"/>
      <c r="W353" s="574"/>
      <c r="X353" s="634"/>
      <c r="Y353" s="634"/>
      <c r="Z353" s="635"/>
      <c r="AA353" s="574"/>
      <c r="AB353" s="574"/>
      <c r="AC353" s="574"/>
      <c r="AD353" s="574"/>
      <c r="AE353" s="574"/>
      <c r="AF353" s="574"/>
      <c r="AG353" s="574"/>
    </row>
    <row r="354" spans="1:33" s="625" customFormat="1" x14ac:dyDescent="0.5">
      <c r="A354" s="573"/>
      <c r="B354" s="573"/>
      <c r="C354" s="573"/>
      <c r="D354" s="573"/>
      <c r="E354" s="573"/>
      <c r="F354" s="573"/>
      <c r="G354" s="573"/>
      <c r="H354" s="573"/>
      <c r="I354" s="573"/>
      <c r="J354" s="573"/>
      <c r="K354" s="573"/>
      <c r="L354" s="573"/>
      <c r="M354" s="630"/>
      <c r="N354" s="573"/>
      <c r="O354" s="573"/>
      <c r="P354" s="573"/>
      <c r="Q354" s="573"/>
      <c r="R354" s="573"/>
      <c r="S354" s="574"/>
      <c r="T354" s="574"/>
      <c r="U354" s="633"/>
      <c r="V354" s="574"/>
      <c r="W354" s="574"/>
      <c r="X354" s="634"/>
      <c r="Y354" s="634"/>
      <c r="Z354" s="635"/>
      <c r="AA354" s="574"/>
      <c r="AB354" s="574"/>
      <c r="AC354" s="574"/>
      <c r="AD354" s="574"/>
      <c r="AE354" s="574"/>
      <c r="AF354" s="574"/>
      <c r="AG354" s="574"/>
    </row>
    <row r="355" spans="1:33" s="625" customFormat="1" x14ac:dyDescent="0.5">
      <c r="A355" s="573"/>
      <c r="B355" s="573"/>
      <c r="C355" s="573"/>
      <c r="D355" s="573"/>
      <c r="E355" s="573"/>
      <c r="F355" s="573"/>
      <c r="G355" s="573"/>
      <c r="H355" s="573"/>
      <c r="I355" s="573"/>
      <c r="J355" s="573"/>
      <c r="K355" s="573"/>
      <c r="L355" s="573"/>
      <c r="M355" s="630"/>
      <c r="N355" s="573"/>
      <c r="O355" s="573"/>
      <c r="P355" s="573"/>
      <c r="Q355" s="573"/>
      <c r="R355" s="573"/>
      <c r="S355" s="574"/>
      <c r="T355" s="574"/>
      <c r="U355" s="633"/>
      <c r="V355" s="574"/>
      <c r="W355" s="574"/>
      <c r="X355" s="634"/>
      <c r="Y355" s="634"/>
      <c r="Z355" s="635"/>
      <c r="AA355" s="574"/>
      <c r="AB355" s="574"/>
      <c r="AC355" s="574"/>
      <c r="AD355" s="574"/>
      <c r="AE355" s="574"/>
      <c r="AF355" s="574"/>
      <c r="AG355" s="574"/>
    </row>
    <row r="356" spans="1:33" s="625" customFormat="1" x14ac:dyDescent="0.5">
      <c r="A356" s="573"/>
      <c r="B356" s="573"/>
      <c r="C356" s="573"/>
      <c r="D356" s="573"/>
      <c r="E356" s="573"/>
      <c r="F356" s="573"/>
      <c r="G356" s="573"/>
      <c r="H356" s="573"/>
      <c r="I356" s="573"/>
      <c r="J356" s="573"/>
      <c r="K356" s="573"/>
      <c r="L356" s="573"/>
      <c r="M356" s="630"/>
      <c r="N356" s="573"/>
      <c r="O356" s="573"/>
      <c r="P356" s="573"/>
      <c r="Q356" s="573"/>
      <c r="R356" s="573"/>
      <c r="S356" s="574"/>
      <c r="T356" s="574"/>
      <c r="U356" s="633"/>
      <c r="V356" s="574"/>
      <c r="W356" s="574"/>
      <c r="X356" s="634"/>
      <c r="Y356" s="634"/>
      <c r="Z356" s="635"/>
      <c r="AA356" s="574"/>
      <c r="AB356" s="574"/>
      <c r="AC356" s="574"/>
      <c r="AD356" s="574"/>
      <c r="AE356" s="574"/>
      <c r="AF356" s="574"/>
      <c r="AG356" s="574"/>
    </row>
    <row r="357" spans="1:33" s="625" customFormat="1" x14ac:dyDescent="0.5">
      <c r="A357" s="573"/>
      <c r="B357" s="573"/>
      <c r="C357" s="573"/>
      <c r="D357" s="573"/>
      <c r="E357" s="573"/>
      <c r="F357" s="573"/>
      <c r="G357" s="573"/>
      <c r="H357" s="573"/>
      <c r="I357" s="573"/>
      <c r="J357" s="573"/>
      <c r="K357" s="573"/>
      <c r="L357" s="573"/>
      <c r="M357" s="630"/>
      <c r="N357" s="573"/>
      <c r="O357" s="573"/>
      <c r="P357" s="573"/>
      <c r="Q357" s="573"/>
      <c r="R357" s="573"/>
      <c r="S357" s="574"/>
      <c r="T357" s="574"/>
      <c r="U357" s="633"/>
      <c r="V357" s="574"/>
      <c r="W357" s="574"/>
      <c r="X357" s="634"/>
      <c r="Y357" s="634"/>
      <c r="Z357" s="635"/>
      <c r="AA357" s="574"/>
      <c r="AB357" s="574"/>
      <c r="AC357" s="574"/>
      <c r="AD357" s="574"/>
      <c r="AE357" s="574"/>
      <c r="AF357" s="574"/>
      <c r="AG357" s="574"/>
    </row>
    <row r="358" spans="1:33" s="625" customFormat="1" x14ac:dyDescent="0.5">
      <c r="A358" s="573"/>
      <c r="B358" s="573"/>
      <c r="C358" s="573"/>
      <c r="D358" s="573"/>
      <c r="E358" s="573"/>
      <c r="F358" s="573"/>
      <c r="G358" s="573"/>
      <c r="H358" s="573"/>
      <c r="I358" s="573"/>
      <c r="J358" s="573"/>
      <c r="K358" s="573"/>
      <c r="L358" s="573"/>
      <c r="M358" s="630"/>
      <c r="N358" s="573"/>
      <c r="O358" s="573"/>
      <c r="P358" s="573"/>
      <c r="Q358" s="573"/>
      <c r="R358" s="573"/>
      <c r="S358" s="574"/>
      <c r="T358" s="574"/>
      <c r="U358" s="633"/>
      <c r="V358" s="574"/>
      <c r="W358" s="574"/>
      <c r="X358" s="634"/>
      <c r="Y358" s="634"/>
      <c r="Z358" s="635"/>
      <c r="AA358" s="574"/>
      <c r="AB358" s="574"/>
      <c r="AC358" s="574"/>
      <c r="AD358" s="574"/>
      <c r="AE358" s="574"/>
      <c r="AF358" s="574"/>
      <c r="AG358" s="574"/>
    </row>
    <row r="359" spans="1:33" s="625" customFormat="1" x14ac:dyDescent="0.5">
      <c r="A359" s="573"/>
      <c r="B359" s="573"/>
      <c r="C359" s="573"/>
      <c r="D359" s="573"/>
      <c r="E359" s="573"/>
      <c r="F359" s="573"/>
      <c r="G359" s="573"/>
      <c r="H359" s="573"/>
      <c r="I359" s="573"/>
      <c r="J359" s="573"/>
      <c r="K359" s="573"/>
      <c r="L359" s="573"/>
      <c r="M359" s="630"/>
      <c r="N359" s="573"/>
      <c r="O359" s="573"/>
      <c r="P359" s="573"/>
      <c r="Q359" s="573"/>
      <c r="R359" s="573"/>
      <c r="S359" s="574"/>
      <c r="T359" s="574"/>
      <c r="U359" s="633"/>
      <c r="V359" s="574"/>
      <c r="W359" s="574"/>
      <c r="X359" s="634"/>
      <c r="Y359" s="634"/>
      <c r="Z359" s="635"/>
      <c r="AA359" s="574"/>
      <c r="AB359" s="574"/>
      <c r="AC359" s="574"/>
      <c r="AD359" s="574"/>
      <c r="AE359" s="574"/>
      <c r="AF359" s="574"/>
      <c r="AG359" s="574"/>
    </row>
    <row r="360" spans="1:33" s="625" customFormat="1" x14ac:dyDescent="0.5">
      <c r="A360" s="573"/>
      <c r="B360" s="573"/>
      <c r="C360" s="573"/>
      <c r="D360" s="573"/>
      <c r="E360" s="573"/>
      <c r="F360" s="573"/>
      <c r="G360" s="573"/>
      <c r="H360" s="573"/>
      <c r="I360" s="573"/>
      <c r="J360" s="573"/>
      <c r="K360" s="573"/>
      <c r="L360" s="573"/>
      <c r="M360" s="630"/>
      <c r="N360" s="573"/>
      <c r="O360" s="573"/>
      <c r="P360" s="573"/>
      <c r="Q360" s="573"/>
      <c r="R360" s="573"/>
      <c r="S360" s="574"/>
      <c r="T360" s="574"/>
      <c r="U360" s="633"/>
      <c r="V360" s="574"/>
      <c r="W360" s="574"/>
      <c r="X360" s="634"/>
      <c r="Y360" s="634"/>
      <c r="Z360" s="635"/>
      <c r="AA360" s="574"/>
      <c r="AB360" s="574"/>
      <c r="AC360" s="574"/>
      <c r="AD360" s="574"/>
      <c r="AE360" s="574"/>
      <c r="AF360" s="574"/>
      <c r="AG360" s="574"/>
    </row>
    <row r="361" spans="1:33" s="625" customFormat="1" x14ac:dyDescent="0.5">
      <c r="A361" s="573"/>
      <c r="B361" s="573"/>
      <c r="C361" s="573"/>
      <c r="D361" s="573"/>
      <c r="E361" s="573"/>
      <c r="F361" s="573"/>
      <c r="G361" s="573"/>
      <c r="H361" s="573"/>
      <c r="I361" s="573"/>
      <c r="J361" s="573"/>
      <c r="K361" s="573"/>
      <c r="L361" s="573"/>
      <c r="M361" s="630"/>
      <c r="N361" s="573"/>
      <c r="O361" s="573"/>
      <c r="P361" s="573"/>
      <c r="Q361" s="573"/>
      <c r="R361" s="573"/>
      <c r="S361" s="574"/>
      <c r="T361" s="574"/>
      <c r="U361" s="633"/>
      <c r="V361" s="574"/>
      <c r="W361" s="574"/>
      <c r="X361" s="634"/>
      <c r="Y361" s="634"/>
      <c r="Z361" s="635"/>
      <c r="AA361" s="574"/>
      <c r="AB361" s="574"/>
      <c r="AC361" s="574"/>
      <c r="AD361" s="574"/>
      <c r="AE361" s="574"/>
      <c r="AF361" s="574"/>
      <c r="AG361" s="574"/>
    </row>
    <row r="362" spans="1:33" s="625" customFormat="1" x14ac:dyDescent="0.5">
      <c r="A362" s="573"/>
      <c r="B362" s="573"/>
      <c r="C362" s="573"/>
      <c r="D362" s="573"/>
      <c r="E362" s="573"/>
      <c r="F362" s="573"/>
      <c r="G362" s="573"/>
      <c r="H362" s="573"/>
      <c r="I362" s="573"/>
      <c r="J362" s="573"/>
      <c r="K362" s="573"/>
      <c r="L362" s="573"/>
      <c r="M362" s="630"/>
      <c r="N362" s="573"/>
      <c r="O362" s="573"/>
      <c r="P362" s="573"/>
      <c r="Q362" s="573"/>
      <c r="R362" s="573"/>
      <c r="S362" s="574"/>
      <c r="T362" s="574"/>
      <c r="U362" s="633"/>
      <c r="V362" s="574"/>
      <c r="W362" s="574"/>
      <c r="X362" s="634"/>
      <c r="Y362" s="634"/>
      <c r="Z362" s="635"/>
      <c r="AA362" s="574"/>
      <c r="AB362" s="574"/>
      <c r="AC362" s="574"/>
      <c r="AD362" s="574"/>
      <c r="AE362" s="574"/>
      <c r="AF362" s="574"/>
      <c r="AG362" s="574"/>
    </row>
    <row r="363" spans="1:33" s="625" customFormat="1" x14ac:dyDescent="0.5">
      <c r="A363" s="573"/>
      <c r="B363" s="573"/>
      <c r="C363" s="573"/>
      <c r="D363" s="573"/>
      <c r="E363" s="573"/>
      <c r="F363" s="573"/>
      <c r="G363" s="573"/>
      <c r="H363" s="573"/>
      <c r="I363" s="573"/>
      <c r="J363" s="573"/>
      <c r="K363" s="573"/>
      <c r="L363" s="573"/>
      <c r="M363" s="630"/>
      <c r="N363" s="573"/>
      <c r="O363" s="573"/>
      <c r="P363" s="573"/>
      <c r="Q363" s="573"/>
      <c r="R363" s="573"/>
      <c r="S363" s="574"/>
      <c r="T363" s="574"/>
      <c r="U363" s="633"/>
      <c r="V363" s="574"/>
      <c r="W363" s="574"/>
      <c r="X363" s="634"/>
      <c r="Y363" s="634"/>
      <c r="Z363" s="635"/>
      <c r="AA363" s="574"/>
      <c r="AB363" s="574"/>
      <c r="AC363" s="574"/>
      <c r="AD363" s="574"/>
      <c r="AE363" s="574"/>
      <c r="AF363" s="574"/>
      <c r="AG363" s="574"/>
    </row>
    <row r="364" spans="1:33" s="625" customFormat="1" x14ac:dyDescent="0.5">
      <c r="A364" s="573"/>
      <c r="B364" s="573"/>
      <c r="C364" s="573"/>
      <c r="D364" s="573"/>
      <c r="E364" s="573"/>
      <c r="F364" s="573"/>
      <c r="G364" s="573"/>
      <c r="H364" s="573"/>
      <c r="I364" s="573"/>
      <c r="J364" s="573"/>
      <c r="K364" s="573"/>
      <c r="L364" s="573"/>
      <c r="M364" s="630"/>
      <c r="N364" s="573"/>
      <c r="O364" s="573"/>
      <c r="P364" s="573"/>
      <c r="Q364" s="573"/>
      <c r="R364" s="573"/>
      <c r="S364" s="574"/>
      <c r="T364" s="574"/>
      <c r="U364" s="633"/>
      <c r="V364" s="574"/>
      <c r="W364" s="574"/>
      <c r="X364" s="634"/>
      <c r="Y364" s="634"/>
      <c r="Z364" s="635"/>
      <c r="AA364" s="574"/>
      <c r="AB364" s="574"/>
      <c r="AC364" s="574"/>
      <c r="AD364" s="574"/>
      <c r="AE364" s="574"/>
      <c r="AF364" s="574"/>
      <c r="AG364" s="574"/>
    </row>
    <row r="365" spans="1:33" s="625" customFormat="1" x14ac:dyDescent="0.5">
      <c r="A365" s="573"/>
      <c r="B365" s="573"/>
      <c r="C365" s="573"/>
      <c r="D365" s="573"/>
      <c r="E365" s="573"/>
      <c r="F365" s="573"/>
      <c r="G365" s="573"/>
      <c r="H365" s="573"/>
      <c r="I365" s="573"/>
      <c r="J365" s="573"/>
      <c r="K365" s="573"/>
      <c r="L365" s="573"/>
      <c r="M365" s="630"/>
      <c r="N365" s="573"/>
      <c r="O365" s="573"/>
      <c r="P365" s="573"/>
      <c r="Q365" s="573"/>
      <c r="R365" s="573"/>
      <c r="S365" s="574"/>
      <c r="T365" s="574"/>
      <c r="U365" s="633"/>
      <c r="V365" s="574"/>
      <c r="W365" s="574"/>
      <c r="X365" s="634"/>
      <c r="Y365" s="634"/>
      <c r="Z365" s="635"/>
      <c r="AA365" s="574"/>
      <c r="AB365" s="574"/>
      <c r="AC365" s="574"/>
      <c r="AD365" s="574"/>
      <c r="AE365" s="574"/>
      <c r="AF365" s="574"/>
      <c r="AG365" s="574"/>
    </row>
    <row r="366" spans="1:33" s="625" customFormat="1" x14ac:dyDescent="0.5">
      <c r="A366" s="573"/>
      <c r="B366" s="573"/>
      <c r="C366" s="573"/>
      <c r="D366" s="573"/>
      <c r="E366" s="573"/>
      <c r="F366" s="573"/>
      <c r="G366" s="573"/>
      <c r="H366" s="573"/>
      <c r="I366" s="573"/>
      <c r="J366" s="573"/>
      <c r="K366" s="573"/>
      <c r="L366" s="573"/>
      <c r="M366" s="630"/>
      <c r="N366" s="573"/>
      <c r="O366" s="573"/>
      <c r="P366" s="573"/>
      <c r="Q366" s="573"/>
      <c r="R366" s="573"/>
      <c r="S366" s="574"/>
      <c r="T366" s="574"/>
      <c r="U366" s="633"/>
      <c r="V366" s="574"/>
      <c r="W366" s="574"/>
      <c r="X366" s="634"/>
      <c r="Y366" s="634"/>
      <c r="Z366" s="635"/>
      <c r="AA366" s="574"/>
      <c r="AB366" s="574"/>
      <c r="AC366" s="574"/>
      <c r="AD366" s="574"/>
      <c r="AE366" s="574"/>
      <c r="AF366" s="574"/>
      <c r="AG366" s="574"/>
    </row>
    <row r="367" spans="1:33" s="625" customFormat="1" x14ac:dyDescent="0.5">
      <c r="A367" s="573"/>
      <c r="B367" s="573"/>
      <c r="C367" s="573"/>
      <c r="D367" s="573"/>
      <c r="E367" s="573"/>
      <c r="F367" s="573"/>
      <c r="G367" s="573"/>
      <c r="H367" s="573"/>
      <c r="I367" s="573"/>
      <c r="J367" s="573"/>
      <c r="K367" s="573"/>
      <c r="L367" s="573"/>
      <c r="M367" s="630"/>
      <c r="N367" s="573"/>
      <c r="O367" s="573"/>
      <c r="P367" s="573"/>
      <c r="Q367" s="573"/>
      <c r="R367" s="573"/>
      <c r="S367" s="574"/>
      <c r="T367" s="574"/>
      <c r="U367" s="633"/>
      <c r="V367" s="574"/>
      <c r="W367" s="574"/>
      <c r="X367" s="634"/>
      <c r="Y367" s="634"/>
      <c r="Z367" s="635"/>
      <c r="AA367" s="574"/>
      <c r="AB367" s="574"/>
      <c r="AC367" s="574"/>
      <c r="AD367" s="574"/>
      <c r="AE367" s="574"/>
      <c r="AF367" s="574"/>
      <c r="AG367" s="574"/>
    </row>
    <row r="368" spans="1:33" s="625" customFormat="1" x14ac:dyDescent="0.5">
      <c r="A368" s="573"/>
      <c r="B368" s="573"/>
      <c r="C368" s="573"/>
      <c r="D368" s="573"/>
      <c r="E368" s="573"/>
      <c r="F368" s="573"/>
      <c r="G368" s="573"/>
      <c r="H368" s="573"/>
      <c r="I368" s="573"/>
      <c r="J368" s="573"/>
      <c r="K368" s="573"/>
      <c r="L368" s="573"/>
      <c r="M368" s="630"/>
      <c r="N368" s="573"/>
      <c r="O368" s="573"/>
      <c r="P368" s="573"/>
      <c r="Q368" s="573"/>
      <c r="R368" s="573"/>
      <c r="S368" s="574"/>
      <c r="T368" s="574"/>
      <c r="U368" s="633"/>
      <c r="V368" s="574"/>
      <c r="W368" s="574"/>
      <c r="X368" s="634"/>
      <c r="Y368" s="634"/>
      <c r="Z368" s="635"/>
      <c r="AA368" s="574"/>
      <c r="AB368" s="574"/>
      <c r="AC368" s="574"/>
      <c r="AD368" s="574"/>
      <c r="AE368" s="574"/>
      <c r="AF368" s="574"/>
      <c r="AG368" s="574"/>
    </row>
    <row r="369" spans="1:33" s="625" customFormat="1" x14ac:dyDescent="0.5">
      <c r="A369" s="573"/>
      <c r="B369" s="573"/>
      <c r="C369" s="573"/>
      <c r="D369" s="573"/>
      <c r="E369" s="573"/>
      <c r="F369" s="573"/>
      <c r="G369" s="573"/>
      <c r="H369" s="573"/>
      <c r="I369" s="573"/>
      <c r="J369" s="573"/>
      <c r="K369" s="573"/>
      <c r="L369" s="573"/>
      <c r="M369" s="630"/>
      <c r="N369" s="573"/>
      <c r="O369" s="573"/>
      <c r="P369" s="573"/>
      <c r="Q369" s="573"/>
      <c r="R369" s="573"/>
      <c r="S369" s="574"/>
      <c r="T369" s="574"/>
      <c r="U369" s="633"/>
      <c r="V369" s="574"/>
      <c r="W369" s="574"/>
      <c r="X369" s="634"/>
      <c r="Y369" s="634"/>
      <c r="Z369" s="635"/>
      <c r="AA369" s="574"/>
      <c r="AB369" s="574"/>
      <c r="AC369" s="574"/>
      <c r="AD369" s="574"/>
      <c r="AE369" s="574"/>
      <c r="AF369" s="574"/>
      <c r="AG369" s="574"/>
    </row>
    <row r="370" spans="1:33" s="625" customFormat="1" x14ac:dyDescent="0.5">
      <c r="A370" s="573"/>
      <c r="B370" s="573"/>
      <c r="C370" s="573"/>
      <c r="D370" s="573"/>
      <c r="E370" s="573"/>
      <c r="F370" s="573"/>
      <c r="G370" s="573"/>
      <c r="H370" s="573"/>
      <c r="I370" s="573"/>
      <c r="J370" s="573"/>
      <c r="K370" s="573"/>
      <c r="L370" s="573"/>
      <c r="M370" s="630"/>
      <c r="N370" s="573"/>
      <c r="O370" s="573"/>
      <c r="P370" s="573"/>
      <c r="Q370" s="573"/>
      <c r="R370" s="573"/>
      <c r="S370" s="574"/>
      <c r="T370" s="574"/>
      <c r="U370" s="633"/>
      <c r="V370" s="574"/>
      <c r="W370" s="574"/>
      <c r="X370" s="634"/>
      <c r="Y370" s="634"/>
      <c r="Z370" s="635"/>
      <c r="AA370" s="574"/>
      <c r="AB370" s="574"/>
      <c r="AC370" s="574"/>
      <c r="AD370" s="574"/>
      <c r="AE370" s="574"/>
      <c r="AF370" s="574"/>
      <c r="AG370" s="574"/>
    </row>
    <row r="371" spans="1:33" s="625" customFormat="1" x14ac:dyDescent="0.5">
      <c r="A371" s="573"/>
      <c r="B371" s="573"/>
      <c r="C371" s="573"/>
      <c r="D371" s="573"/>
      <c r="E371" s="573"/>
      <c r="F371" s="573"/>
      <c r="G371" s="573"/>
      <c r="H371" s="573"/>
      <c r="I371" s="573"/>
      <c r="J371" s="573"/>
      <c r="K371" s="573"/>
      <c r="L371" s="573"/>
      <c r="M371" s="630"/>
      <c r="N371" s="573"/>
      <c r="O371" s="573"/>
      <c r="P371" s="573"/>
      <c r="Q371" s="573"/>
      <c r="R371" s="573"/>
      <c r="S371" s="574"/>
      <c r="T371" s="574"/>
      <c r="U371" s="633"/>
      <c r="V371" s="574"/>
      <c r="W371" s="574"/>
      <c r="X371" s="634"/>
      <c r="Y371" s="634"/>
      <c r="Z371" s="635"/>
      <c r="AA371" s="574"/>
      <c r="AB371" s="574"/>
      <c r="AC371" s="574"/>
      <c r="AD371" s="574"/>
      <c r="AE371" s="574"/>
      <c r="AF371" s="574"/>
      <c r="AG371" s="574"/>
    </row>
    <row r="372" spans="1:33" s="625" customFormat="1" x14ac:dyDescent="0.5">
      <c r="A372" s="573"/>
      <c r="B372" s="573"/>
      <c r="C372" s="573"/>
      <c r="D372" s="573"/>
      <c r="E372" s="573"/>
      <c r="F372" s="573"/>
      <c r="G372" s="573"/>
      <c r="H372" s="573"/>
      <c r="I372" s="573"/>
      <c r="J372" s="573"/>
      <c r="K372" s="573"/>
      <c r="L372" s="573"/>
      <c r="M372" s="630"/>
      <c r="N372" s="573"/>
      <c r="O372" s="573"/>
      <c r="P372" s="573"/>
      <c r="Q372" s="573"/>
      <c r="R372" s="573"/>
      <c r="S372" s="574"/>
      <c r="T372" s="574"/>
      <c r="U372" s="633"/>
      <c r="V372" s="574"/>
      <c r="W372" s="574"/>
      <c r="X372" s="634"/>
      <c r="Y372" s="634"/>
      <c r="Z372" s="635"/>
      <c r="AA372" s="574"/>
      <c r="AB372" s="574"/>
      <c r="AC372" s="574"/>
      <c r="AD372" s="574"/>
      <c r="AE372" s="574"/>
      <c r="AF372" s="574"/>
      <c r="AG372" s="574"/>
    </row>
    <row r="373" spans="1:33" s="625" customFormat="1" x14ac:dyDescent="0.5">
      <c r="A373" s="573"/>
      <c r="B373" s="573"/>
      <c r="C373" s="573"/>
      <c r="D373" s="573"/>
      <c r="E373" s="573"/>
      <c r="F373" s="573"/>
      <c r="G373" s="573"/>
      <c r="H373" s="573"/>
      <c r="I373" s="573"/>
      <c r="J373" s="573"/>
      <c r="K373" s="573"/>
      <c r="L373" s="573"/>
      <c r="M373" s="630"/>
      <c r="N373" s="573"/>
      <c r="O373" s="573"/>
      <c r="P373" s="573"/>
      <c r="Q373" s="573"/>
      <c r="R373" s="573"/>
      <c r="S373" s="574"/>
      <c r="T373" s="574"/>
      <c r="U373" s="633"/>
      <c r="V373" s="574"/>
      <c r="W373" s="574"/>
      <c r="X373" s="634"/>
      <c r="Y373" s="634"/>
      <c r="Z373" s="635"/>
      <c r="AA373" s="574"/>
      <c r="AB373" s="574"/>
      <c r="AC373" s="574"/>
      <c r="AD373" s="574"/>
      <c r="AE373" s="574"/>
      <c r="AF373" s="574"/>
      <c r="AG373" s="574"/>
    </row>
    <row r="374" spans="1:33" s="625" customFormat="1" x14ac:dyDescent="0.5">
      <c r="A374" s="573"/>
      <c r="B374" s="573"/>
      <c r="C374" s="573"/>
      <c r="D374" s="573"/>
      <c r="E374" s="573"/>
      <c r="F374" s="573"/>
      <c r="G374" s="573"/>
      <c r="H374" s="573"/>
      <c r="I374" s="573"/>
      <c r="J374" s="573"/>
      <c r="K374" s="573"/>
      <c r="L374" s="573"/>
      <c r="M374" s="630"/>
      <c r="N374" s="573"/>
      <c r="O374" s="573"/>
      <c r="P374" s="573"/>
      <c r="Q374" s="573"/>
      <c r="R374" s="573"/>
      <c r="S374" s="574"/>
      <c r="T374" s="574"/>
      <c r="U374" s="633"/>
      <c r="V374" s="574"/>
      <c r="W374" s="574"/>
      <c r="X374" s="634"/>
      <c r="Y374" s="634"/>
      <c r="Z374" s="635"/>
      <c r="AA374" s="574"/>
      <c r="AB374" s="574"/>
      <c r="AC374" s="574"/>
      <c r="AD374" s="574"/>
      <c r="AE374" s="574"/>
      <c r="AF374" s="574"/>
      <c r="AG374" s="574"/>
    </row>
    <row r="375" spans="1:33" s="625" customFormat="1" x14ac:dyDescent="0.5">
      <c r="A375" s="573"/>
      <c r="B375" s="573"/>
      <c r="C375" s="573"/>
      <c r="D375" s="573"/>
      <c r="E375" s="573"/>
      <c r="F375" s="573"/>
      <c r="G375" s="573"/>
      <c r="H375" s="573"/>
      <c r="I375" s="573"/>
      <c r="J375" s="573"/>
      <c r="K375" s="573"/>
      <c r="L375" s="573"/>
      <c r="M375" s="630"/>
      <c r="N375" s="573"/>
      <c r="O375" s="573"/>
      <c r="P375" s="573"/>
      <c r="Q375" s="573"/>
      <c r="R375" s="573"/>
      <c r="S375" s="574"/>
      <c r="T375" s="574"/>
      <c r="U375" s="633"/>
      <c r="V375" s="574"/>
      <c r="W375" s="574"/>
      <c r="X375" s="634"/>
      <c r="Y375" s="634"/>
      <c r="Z375" s="635"/>
      <c r="AA375" s="574"/>
      <c r="AB375" s="574"/>
      <c r="AC375" s="574"/>
      <c r="AD375" s="574"/>
      <c r="AE375" s="574"/>
      <c r="AF375" s="574"/>
      <c r="AG375" s="574"/>
    </row>
    <row r="376" spans="1:33" s="625" customFormat="1" x14ac:dyDescent="0.5">
      <c r="A376" s="573"/>
      <c r="B376" s="573"/>
      <c r="C376" s="573"/>
      <c r="D376" s="573"/>
      <c r="E376" s="573"/>
      <c r="F376" s="573"/>
      <c r="G376" s="573"/>
      <c r="H376" s="573"/>
      <c r="I376" s="573"/>
      <c r="J376" s="573"/>
      <c r="K376" s="573"/>
      <c r="L376" s="573"/>
      <c r="M376" s="630"/>
      <c r="N376" s="573"/>
      <c r="O376" s="573"/>
      <c r="P376" s="573"/>
      <c r="Q376" s="573"/>
      <c r="R376" s="573"/>
      <c r="S376" s="574"/>
      <c r="T376" s="574"/>
      <c r="U376" s="633"/>
      <c r="V376" s="574"/>
      <c r="W376" s="574"/>
      <c r="X376" s="634"/>
      <c r="Y376" s="634"/>
      <c r="Z376" s="635"/>
      <c r="AA376" s="574"/>
      <c r="AB376" s="574"/>
      <c r="AC376" s="574"/>
      <c r="AD376" s="574"/>
      <c r="AE376" s="574"/>
      <c r="AF376" s="574"/>
      <c r="AG376" s="574"/>
    </row>
    <row r="377" spans="1:33" s="625" customFormat="1" x14ac:dyDescent="0.5">
      <c r="A377" s="573"/>
      <c r="B377" s="573"/>
      <c r="C377" s="573"/>
      <c r="D377" s="573"/>
      <c r="E377" s="573"/>
      <c r="F377" s="573"/>
      <c r="G377" s="573"/>
      <c r="H377" s="573"/>
      <c r="I377" s="573"/>
      <c r="J377" s="573"/>
      <c r="K377" s="573"/>
      <c r="L377" s="573"/>
      <c r="M377" s="630"/>
      <c r="N377" s="573"/>
      <c r="O377" s="573"/>
      <c r="P377" s="573"/>
      <c r="Q377" s="573"/>
      <c r="R377" s="573"/>
      <c r="S377" s="574"/>
      <c r="T377" s="574"/>
      <c r="U377" s="633"/>
      <c r="V377" s="574"/>
      <c r="W377" s="574"/>
      <c r="X377" s="634"/>
      <c r="Y377" s="634"/>
      <c r="Z377" s="635"/>
      <c r="AA377" s="574"/>
      <c r="AB377" s="574"/>
      <c r="AC377" s="574"/>
      <c r="AD377" s="574"/>
      <c r="AE377" s="574"/>
      <c r="AF377" s="574"/>
      <c r="AG377" s="574"/>
    </row>
    <row r="378" spans="1:33" s="625" customFormat="1" x14ac:dyDescent="0.5">
      <c r="A378" s="573"/>
      <c r="B378" s="573"/>
      <c r="C378" s="573"/>
      <c r="D378" s="573"/>
      <c r="E378" s="573"/>
      <c r="F378" s="573"/>
      <c r="G378" s="573"/>
      <c r="H378" s="573"/>
      <c r="I378" s="573"/>
      <c r="J378" s="573"/>
      <c r="K378" s="573"/>
      <c r="L378" s="573"/>
      <c r="M378" s="630"/>
      <c r="N378" s="573"/>
      <c r="O378" s="573"/>
      <c r="P378" s="573"/>
      <c r="Q378" s="573"/>
      <c r="R378" s="573"/>
      <c r="S378" s="574"/>
      <c r="T378" s="574"/>
      <c r="U378" s="633"/>
      <c r="V378" s="574"/>
      <c r="W378" s="574"/>
      <c r="X378" s="634"/>
      <c r="Y378" s="634"/>
      <c r="Z378" s="635"/>
      <c r="AA378" s="574"/>
      <c r="AB378" s="574"/>
      <c r="AC378" s="574"/>
      <c r="AD378" s="574"/>
      <c r="AE378" s="574"/>
      <c r="AF378" s="574"/>
      <c r="AG378" s="574"/>
    </row>
    <row r="379" spans="1:33" s="625" customFormat="1" x14ac:dyDescent="0.5">
      <c r="A379" s="573"/>
      <c r="B379" s="573"/>
      <c r="C379" s="573"/>
      <c r="D379" s="573"/>
      <c r="E379" s="573"/>
      <c r="F379" s="573"/>
      <c r="G379" s="573"/>
      <c r="H379" s="573"/>
      <c r="I379" s="573"/>
      <c r="J379" s="573"/>
      <c r="K379" s="573"/>
      <c r="L379" s="573"/>
      <c r="M379" s="630"/>
      <c r="N379" s="573"/>
      <c r="O379" s="573"/>
      <c r="P379" s="573"/>
      <c r="Q379" s="573"/>
      <c r="R379" s="573"/>
      <c r="S379" s="574"/>
      <c r="T379" s="574"/>
      <c r="U379" s="633"/>
      <c r="V379" s="574"/>
      <c r="W379" s="574"/>
      <c r="X379" s="634"/>
      <c r="Y379" s="634"/>
      <c r="Z379" s="635"/>
      <c r="AA379" s="574"/>
      <c r="AB379" s="574"/>
      <c r="AC379" s="574"/>
      <c r="AD379" s="574"/>
      <c r="AE379" s="574"/>
      <c r="AF379" s="574"/>
      <c r="AG379" s="574"/>
    </row>
    <row r="380" spans="1:33" s="625" customFormat="1" x14ac:dyDescent="0.5">
      <c r="A380" s="573"/>
      <c r="B380" s="573"/>
      <c r="C380" s="573"/>
      <c r="D380" s="573"/>
      <c r="E380" s="573"/>
      <c r="F380" s="573"/>
      <c r="G380" s="573"/>
      <c r="H380" s="573"/>
      <c r="I380" s="573"/>
      <c r="J380" s="573"/>
      <c r="K380" s="573"/>
      <c r="L380" s="573"/>
      <c r="M380" s="630"/>
      <c r="N380" s="573"/>
      <c r="O380" s="573"/>
      <c r="P380" s="573"/>
      <c r="Q380" s="573"/>
      <c r="R380" s="573"/>
      <c r="S380" s="574"/>
      <c r="T380" s="574"/>
      <c r="U380" s="633"/>
      <c r="V380" s="574"/>
      <c r="W380" s="574"/>
      <c r="X380" s="634"/>
      <c r="Y380" s="634"/>
      <c r="Z380" s="635"/>
      <c r="AA380" s="574"/>
      <c r="AB380" s="574"/>
      <c r="AC380" s="574"/>
      <c r="AD380" s="574"/>
      <c r="AE380" s="574"/>
      <c r="AF380" s="574"/>
      <c r="AG380" s="574"/>
    </row>
    <row r="381" spans="1:33" s="625" customFormat="1" x14ac:dyDescent="0.5">
      <c r="A381" s="573"/>
      <c r="B381" s="573"/>
      <c r="C381" s="573"/>
      <c r="D381" s="573"/>
      <c r="E381" s="573"/>
      <c r="F381" s="573"/>
      <c r="G381" s="573"/>
      <c r="H381" s="573"/>
      <c r="I381" s="573"/>
      <c r="J381" s="573"/>
      <c r="K381" s="573"/>
      <c r="L381" s="573"/>
      <c r="M381" s="630"/>
      <c r="N381" s="573"/>
      <c r="O381" s="573"/>
      <c r="P381" s="573"/>
      <c r="Q381" s="573"/>
      <c r="R381" s="573"/>
      <c r="S381" s="574"/>
      <c r="T381" s="574"/>
      <c r="U381" s="633"/>
      <c r="V381" s="574"/>
      <c r="W381" s="574"/>
      <c r="X381" s="634"/>
      <c r="Y381" s="634"/>
      <c r="Z381" s="635"/>
      <c r="AA381" s="574"/>
      <c r="AB381" s="574"/>
      <c r="AC381" s="574"/>
      <c r="AD381" s="574"/>
      <c r="AE381" s="574"/>
      <c r="AF381" s="574"/>
      <c r="AG381" s="574"/>
    </row>
    <row r="382" spans="1:33" s="625" customFormat="1" x14ac:dyDescent="0.5">
      <c r="A382" s="573"/>
      <c r="B382" s="573"/>
      <c r="C382" s="573"/>
      <c r="D382" s="573"/>
      <c r="E382" s="573"/>
      <c r="F382" s="573"/>
      <c r="G382" s="573"/>
      <c r="H382" s="573"/>
      <c r="I382" s="573"/>
      <c r="J382" s="573"/>
      <c r="K382" s="573"/>
      <c r="L382" s="573"/>
      <c r="M382" s="630"/>
      <c r="N382" s="573"/>
      <c r="O382" s="573"/>
      <c r="P382" s="573"/>
      <c r="Q382" s="573"/>
      <c r="R382" s="573"/>
      <c r="S382" s="574"/>
      <c r="T382" s="574"/>
      <c r="U382" s="633"/>
      <c r="V382" s="574"/>
      <c r="W382" s="574"/>
      <c r="X382" s="634"/>
      <c r="Y382" s="634"/>
      <c r="Z382" s="635"/>
      <c r="AA382" s="574"/>
      <c r="AB382" s="574"/>
      <c r="AC382" s="574"/>
      <c r="AD382" s="574"/>
      <c r="AE382" s="574"/>
      <c r="AF382" s="574"/>
      <c r="AG382" s="574"/>
    </row>
    <row r="383" spans="1:33" s="625" customFormat="1" x14ac:dyDescent="0.5">
      <c r="A383" s="573"/>
      <c r="B383" s="573"/>
      <c r="C383" s="573"/>
      <c r="D383" s="573"/>
      <c r="E383" s="573"/>
      <c r="F383" s="573"/>
      <c r="G383" s="573"/>
      <c r="H383" s="573"/>
      <c r="I383" s="573"/>
      <c r="J383" s="573"/>
      <c r="K383" s="573"/>
      <c r="L383" s="573"/>
      <c r="M383" s="630"/>
      <c r="N383" s="573"/>
      <c r="O383" s="573"/>
      <c r="P383" s="573"/>
      <c r="Q383" s="573"/>
      <c r="R383" s="573"/>
      <c r="S383" s="574"/>
      <c r="T383" s="574"/>
      <c r="U383" s="633"/>
      <c r="V383" s="574"/>
      <c r="W383" s="574"/>
      <c r="X383" s="634"/>
      <c r="Y383" s="634"/>
      <c r="Z383" s="635"/>
      <c r="AA383" s="574"/>
      <c r="AB383" s="574"/>
      <c r="AC383" s="574"/>
      <c r="AD383" s="574"/>
      <c r="AE383" s="574"/>
      <c r="AF383" s="574"/>
      <c r="AG383" s="574"/>
    </row>
    <row r="384" spans="1:33" s="625" customFormat="1" x14ac:dyDescent="0.5">
      <c r="A384" s="573"/>
      <c r="B384" s="573"/>
      <c r="C384" s="573"/>
      <c r="D384" s="573"/>
      <c r="E384" s="573"/>
      <c r="F384" s="573"/>
      <c r="G384" s="573"/>
      <c r="H384" s="573"/>
      <c r="I384" s="573"/>
      <c r="J384" s="573"/>
      <c r="K384" s="573"/>
      <c r="L384" s="573"/>
      <c r="M384" s="630"/>
      <c r="N384" s="573"/>
      <c r="O384" s="573"/>
      <c r="P384" s="573"/>
      <c r="Q384" s="573"/>
      <c r="R384" s="573"/>
      <c r="S384" s="574"/>
      <c r="T384" s="574"/>
      <c r="U384" s="633"/>
      <c r="V384" s="574"/>
      <c r="W384" s="574"/>
      <c r="X384" s="634"/>
      <c r="Y384" s="634"/>
      <c r="Z384" s="635"/>
      <c r="AA384" s="574"/>
      <c r="AB384" s="574"/>
      <c r="AC384" s="574"/>
      <c r="AD384" s="574"/>
      <c r="AE384" s="574"/>
      <c r="AF384" s="574"/>
      <c r="AG384" s="574"/>
    </row>
    <row r="385" spans="1:33" s="625" customFormat="1" x14ac:dyDescent="0.5">
      <c r="A385" s="573"/>
      <c r="B385" s="573"/>
      <c r="C385" s="573"/>
      <c r="D385" s="573"/>
      <c r="E385" s="573"/>
      <c r="F385" s="573"/>
      <c r="G385" s="573"/>
      <c r="H385" s="573"/>
      <c r="I385" s="573"/>
      <c r="J385" s="573"/>
      <c r="K385" s="573"/>
      <c r="L385" s="573"/>
      <c r="M385" s="630"/>
      <c r="N385" s="573"/>
      <c r="O385" s="573"/>
      <c r="P385" s="573"/>
      <c r="Q385" s="573"/>
      <c r="R385" s="573"/>
      <c r="S385" s="574"/>
      <c r="T385" s="574"/>
      <c r="U385" s="633"/>
      <c r="V385" s="574"/>
      <c r="W385" s="574"/>
      <c r="X385" s="634"/>
      <c r="Y385" s="634"/>
      <c r="Z385" s="635"/>
      <c r="AA385" s="574"/>
      <c r="AB385" s="574"/>
      <c r="AC385" s="574"/>
      <c r="AD385" s="574"/>
      <c r="AE385" s="574"/>
      <c r="AF385" s="574"/>
      <c r="AG385" s="574"/>
    </row>
    <row r="386" spans="1:33" s="625" customFormat="1" x14ac:dyDescent="0.5">
      <c r="A386" s="573"/>
      <c r="B386" s="573"/>
      <c r="C386" s="573"/>
      <c r="D386" s="573"/>
      <c r="E386" s="573"/>
      <c r="F386" s="573"/>
      <c r="G386" s="573"/>
      <c r="H386" s="573"/>
      <c r="I386" s="573"/>
      <c r="J386" s="573"/>
      <c r="K386" s="573"/>
      <c r="L386" s="573"/>
      <c r="M386" s="630"/>
      <c r="N386" s="573"/>
      <c r="O386" s="573"/>
      <c r="P386" s="573"/>
      <c r="Q386" s="573"/>
      <c r="R386" s="573"/>
      <c r="S386" s="574"/>
      <c r="T386" s="574"/>
      <c r="U386" s="633"/>
      <c r="V386" s="574"/>
      <c r="W386" s="574"/>
      <c r="X386" s="634"/>
      <c r="Y386" s="634"/>
      <c r="Z386" s="635"/>
      <c r="AA386" s="574"/>
      <c r="AB386" s="574"/>
      <c r="AC386" s="574"/>
      <c r="AD386" s="574"/>
      <c r="AE386" s="574"/>
      <c r="AF386" s="574"/>
      <c r="AG386" s="574"/>
    </row>
    <row r="387" spans="1:33" s="625" customFormat="1" x14ac:dyDescent="0.5">
      <c r="A387" s="573"/>
      <c r="B387" s="573"/>
      <c r="C387" s="573"/>
      <c r="D387" s="573"/>
      <c r="E387" s="573"/>
      <c r="F387" s="573"/>
      <c r="G387" s="573"/>
      <c r="H387" s="573"/>
      <c r="I387" s="573"/>
      <c r="J387" s="573"/>
      <c r="K387" s="573"/>
      <c r="L387" s="573"/>
      <c r="M387" s="630"/>
      <c r="N387" s="573"/>
      <c r="O387" s="573"/>
      <c r="P387" s="573"/>
      <c r="Q387" s="573"/>
      <c r="R387" s="573"/>
      <c r="S387" s="574"/>
      <c r="T387" s="574"/>
      <c r="U387" s="633"/>
      <c r="V387" s="574"/>
      <c r="W387" s="574"/>
      <c r="X387" s="634"/>
      <c r="Y387" s="634"/>
      <c r="Z387" s="635"/>
      <c r="AA387" s="574"/>
      <c r="AB387" s="574"/>
      <c r="AC387" s="574"/>
      <c r="AD387" s="574"/>
      <c r="AE387" s="574"/>
      <c r="AF387" s="574"/>
      <c r="AG387" s="574"/>
    </row>
    <row r="388" spans="1:33" s="625" customFormat="1" x14ac:dyDescent="0.5">
      <c r="A388" s="573"/>
      <c r="B388" s="573"/>
      <c r="C388" s="573"/>
      <c r="D388" s="573"/>
      <c r="E388" s="573"/>
      <c r="F388" s="573"/>
      <c r="G388" s="573"/>
      <c r="H388" s="573"/>
      <c r="I388" s="573"/>
      <c r="J388" s="573"/>
      <c r="K388" s="573"/>
      <c r="L388" s="573"/>
      <c r="M388" s="630"/>
      <c r="N388" s="573"/>
      <c r="O388" s="573"/>
      <c r="P388" s="573"/>
      <c r="Q388" s="573"/>
      <c r="R388" s="573"/>
      <c r="S388" s="574"/>
      <c r="T388" s="574"/>
      <c r="U388" s="633"/>
      <c r="V388" s="574"/>
      <c r="W388" s="574"/>
      <c r="X388" s="634"/>
      <c r="Y388" s="634"/>
      <c r="Z388" s="635"/>
      <c r="AA388" s="574"/>
      <c r="AB388" s="574"/>
      <c r="AC388" s="574"/>
      <c r="AD388" s="574"/>
      <c r="AE388" s="574"/>
      <c r="AF388" s="574"/>
      <c r="AG388" s="574"/>
    </row>
    <row r="389" spans="1:33" s="625" customFormat="1" ht="39" customHeight="1" x14ac:dyDescent="0.5">
      <c r="A389" s="573"/>
      <c r="B389" s="573"/>
      <c r="C389" s="573"/>
      <c r="D389" s="573"/>
      <c r="E389" s="573"/>
      <c r="F389" s="573"/>
      <c r="G389" s="573"/>
      <c r="H389" s="573"/>
      <c r="I389" s="573"/>
      <c r="J389" s="573"/>
      <c r="K389" s="573"/>
      <c r="L389" s="573"/>
      <c r="M389" s="630"/>
      <c r="N389" s="573"/>
      <c r="O389" s="573"/>
      <c r="P389" s="573"/>
      <c r="Q389" s="573"/>
      <c r="R389" s="573"/>
      <c r="S389" s="574"/>
      <c r="T389" s="574"/>
      <c r="U389" s="633"/>
      <c r="V389" s="574"/>
      <c r="W389" s="574"/>
      <c r="X389" s="634"/>
      <c r="Y389" s="634"/>
      <c r="Z389" s="635"/>
      <c r="AA389" s="574"/>
      <c r="AB389" s="574"/>
      <c r="AC389" s="574"/>
      <c r="AD389" s="574"/>
      <c r="AE389" s="574"/>
      <c r="AF389" s="574"/>
      <c r="AG389" s="574"/>
    </row>
    <row r="390" spans="1:33" s="625" customFormat="1" ht="39" customHeight="1" x14ac:dyDescent="0.5">
      <c r="A390" s="573"/>
      <c r="B390" s="573"/>
      <c r="C390" s="573"/>
      <c r="D390" s="573"/>
      <c r="E390" s="573"/>
      <c r="F390" s="573"/>
      <c r="G390" s="573"/>
      <c r="H390" s="573"/>
      <c r="I390" s="573"/>
      <c r="J390" s="573"/>
      <c r="K390" s="573"/>
      <c r="L390" s="573"/>
      <c r="M390" s="630"/>
      <c r="N390" s="573"/>
      <c r="O390" s="573"/>
      <c r="P390" s="573"/>
      <c r="Q390" s="573"/>
      <c r="R390" s="573"/>
      <c r="S390" s="574"/>
      <c r="T390" s="574"/>
      <c r="U390" s="633"/>
      <c r="V390" s="574"/>
      <c r="W390" s="574"/>
      <c r="X390" s="634"/>
      <c r="Y390" s="634"/>
      <c r="Z390" s="635"/>
      <c r="AA390" s="574"/>
      <c r="AB390" s="574"/>
      <c r="AC390" s="574"/>
      <c r="AD390" s="574"/>
      <c r="AE390" s="574"/>
      <c r="AF390" s="574"/>
      <c r="AG390" s="574"/>
    </row>
    <row r="391" spans="1:33" s="625" customFormat="1" ht="39" customHeight="1" x14ac:dyDescent="0.5">
      <c r="A391" s="573"/>
      <c r="B391" s="573"/>
      <c r="C391" s="573"/>
      <c r="D391" s="573"/>
      <c r="E391" s="573"/>
      <c r="F391" s="573"/>
      <c r="G391" s="573"/>
      <c r="H391" s="573"/>
      <c r="I391" s="573"/>
      <c r="J391" s="573"/>
      <c r="K391" s="573"/>
      <c r="L391" s="573"/>
      <c r="M391" s="630"/>
      <c r="N391" s="573"/>
      <c r="O391" s="573"/>
      <c r="P391" s="573"/>
      <c r="Q391" s="573"/>
      <c r="R391" s="573"/>
      <c r="S391" s="574"/>
      <c r="T391" s="574"/>
      <c r="U391" s="633"/>
      <c r="V391" s="574"/>
      <c r="W391" s="574"/>
      <c r="X391" s="634"/>
      <c r="Y391" s="634"/>
      <c r="Z391" s="635"/>
      <c r="AA391" s="574"/>
      <c r="AB391" s="574"/>
      <c r="AC391" s="574"/>
      <c r="AD391" s="574"/>
      <c r="AE391" s="574"/>
      <c r="AF391" s="574"/>
      <c r="AG391" s="574"/>
    </row>
    <row r="392" spans="1:33" s="625" customFormat="1" ht="39" customHeight="1" x14ac:dyDescent="0.5">
      <c r="A392" s="573"/>
      <c r="B392" s="573"/>
      <c r="C392" s="573"/>
      <c r="D392" s="573"/>
      <c r="E392" s="573"/>
      <c r="F392" s="573"/>
      <c r="G392" s="573"/>
      <c r="H392" s="573"/>
      <c r="I392" s="573"/>
      <c r="J392" s="573"/>
      <c r="K392" s="573"/>
      <c r="L392" s="573"/>
      <c r="M392" s="630"/>
      <c r="N392" s="573"/>
      <c r="O392" s="573"/>
      <c r="P392" s="573"/>
      <c r="Q392" s="573"/>
      <c r="R392" s="573"/>
      <c r="S392" s="574"/>
      <c r="T392" s="574"/>
      <c r="U392" s="633"/>
      <c r="V392" s="574"/>
      <c r="W392" s="574"/>
      <c r="X392" s="634"/>
      <c r="Y392" s="634"/>
      <c r="Z392" s="635"/>
      <c r="AA392" s="574"/>
      <c r="AB392" s="574"/>
      <c r="AC392" s="574"/>
      <c r="AD392" s="574"/>
      <c r="AE392" s="574"/>
      <c r="AF392" s="574"/>
      <c r="AG392" s="574"/>
    </row>
    <row r="393" spans="1:33" s="625" customFormat="1" ht="39" customHeight="1" x14ac:dyDescent="0.5">
      <c r="A393" s="573"/>
      <c r="B393" s="573"/>
      <c r="C393" s="573"/>
      <c r="D393" s="573"/>
      <c r="E393" s="573"/>
      <c r="F393" s="573"/>
      <c r="G393" s="573"/>
      <c r="H393" s="573"/>
      <c r="I393" s="573"/>
      <c r="J393" s="573"/>
      <c r="K393" s="573"/>
      <c r="L393" s="573"/>
      <c r="M393" s="630"/>
      <c r="N393" s="573"/>
      <c r="O393" s="573"/>
      <c r="P393" s="573"/>
      <c r="Q393" s="573"/>
      <c r="R393" s="573"/>
      <c r="S393" s="574"/>
      <c r="T393" s="574"/>
      <c r="U393" s="633"/>
      <c r="V393" s="574"/>
      <c r="W393" s="574"/>
      <c r="X393" s="634"/>
      <c r="Y393" s="634"/>
      <c r="Z393" s="635"/>
      <c r="AA393" s="574"/>
      <c r="AB393" s="574"/>
      <c r="AC393" s="574"/>
      <c r="AD393" s="574"/>
      <c r="AE393" s="574"/>
      <c r="AF393" s="574"/>
      <c r="AG393" s="574"/>
    </row>
    <row r="394" spans="1:33" s="625" customFormat="1" ht="39" customHeight="1" x14ac:dyDescent="0.5">
      <c r="A394" s="573"/>
      <c r="B394" s="573"/>
      <c r="C394" s="573"/>
      <c r="D394" s="573"/>
      <c r="E394" s="573"/>
      <c r="F394" s="573"/>
      <c r="G394" s="573"/>
      <c r="H394" s="573"/>
      <c r="I394" s="573"/>
      <c r="J394" s="573"/>
      <c r="K394" s="573"/>
      <c r="L394" s="573"/>
      <c r="M394" s="630"/>
      <c r="N394" s="573"/>
      <c r="O394" s="573"/>
      <c r="P394" s="573"/>
      <c r="Q394" s="573"/>
      <c r="R394" s="573"/>
      <c r="S394" s="574"/>
      <c r="T394" s="574"/>
      <c r="U394" s="633"/>
      <c r="V394" s="574"/>
      <c r="W394" s="574"/>
      <c r="X394" s="634"/>
      <c r="Y394" s="634"/>
      <c r="Z394" s="635"/>
      <c r="AA394" s="574"/>
      <c r="AB394" s="574"/>
      <c r="AC394" s="574"/>
      <c r="AD394" s="574"/>
      <c r="AE394" s="574"/>
      <c r="AF394" s="574"/>
      <c r="AG394" s="574"/>
    </row>
    <row r="395" spans="1:33" s="625" customFormat="1" ht="39" customHeight="1" x14ac:dyDescent="0.5">
      <c r="A395" s="573"/>
      <c r="B395" s="573"/>
      <c r="C395" s="573"/>
      <c r="D395" s="573"/>
      <c r="E395" s="573"/>
      <c r="F395" s="573"/>
      <c r="G395" s="573"/>
      <c r="H395" s="573"/>
      <c r="I395" s="573"/>
      <c r="J395" s="573"/>
      <c r="K395" s="573"/>
      <c r="L395" s="573"/>
      <c r="M395" s="630"/>
      <c r="N395" s="573"/>
      <c r="O395" s="573"/>
      <c r="P395" s="573"/>
      <c r="Q395" s="573"/>
      <c r="R395" s="573"/>
      <c r="S395" s="574"/>
      <c r="T395" s="574"/>
      <c r="U395" s="633"/>
      <c r="V395" s="574"/>
      <c r="W395" s="574"/>
      <c r="X395" s="634"/>
      <c r="Y395" s="634"/>
      <c r="Z395" s="635"/>
      <c r="AA395" s="574"/>
      <c r="AB395" s="574"/>
      <c r="AC395" s="574"/>
      <c r="AD395" s="574"/>
      <c r="AE395" s="574"/>
      <c r="AF395" s="574"/>
      <c r="AG395" s="574"/>
    </row>
    <row r="396" spans="1:33" s="625" customFormat="1" ht="39" customHeight="1" x14ac:dyDescent="0.5">
      <c r="A396" s="573"/>
      <c r="B396" s="573"/>
      <c r="C396" s="573"/>
      <c r="D396" s="573"/>
      <c r="E396" s="573"/>
      <c r="F396" s="573"/>
      <c r="G396" s="573"/>
      <c r="H396" s="573"/>
      <c r="I396" s="573"/>
      <c r="J396" s="573"/>
      <c r="K396" s="573"/>
      <c r="L396" s="573"/>
      <c r="M396" s="630"/>
      <c r="N396" s="573"/>
      <c r="O396" s="573"/>
      <c r="P396" s="573"/>
      <c r="Q396" s="573"/>
      <c r="R396" s="573"/>
      <c r="S396" s="574"/>
      <c r="T396" s="574"/>
      <c r="U396" s="633"/>
      <c r="V396" s="574"/>
      <c r="W396" s="574"/>
      <c r="X396" s="634"/>
      <c r="Y396" s="634"/>
      <c r="Z396" s="635"/>
      <c r="AA396" s="574"/>
      <c r="AB396" s="574"/>
      <c r="AC396" s="574"/>
      <c r="AD396" s="574"/>
      <c r="AE396" s="574"/>
      <c r="AF396" s="574"/>
      <c r="AG396" s="574"/>
    </row>
    <row r="397" spans="1:33" s="625" customFormat="1" ht="39" customHeight="1" x14ac:dyDescent="0.5">
      <c r="A397" s="573"/>
      <c r="B397" s="573"/>
      <c r="C397" s="573"/>
      <c r="D397" s="573"/>
      <c r="E397" s="573"/>
      <c r="F397" s="573"/>
      <c r="G397" s="573"/>
      <c r="H397" s="573"/>
      <c r="I397" s="573"/>
      <c r="J397" s="573"/>
      <c r="K397" s="573"/>
      <c r="L397" s="573"/>
      <c r="M397" s="630"/>
      <c r="N397" s="573"/>
      <c r="O397" s="573"/>
      <c r="P397" s="573"/>
      <c r="Q397" s="573"/>
      <c r="R397" s="573"/>
      <c r="S397" s="574"/>
      <c r="T397" s="574"/>
      <c r="U397" s="633"/>
      <c r="V397" s="574"/>
      <c r="W397" s="574"/>
      <c r="X397" s="634"/>
      <c r="Y397" s="634"/>
      <c r="Z397" s="635"/>
      <c r="AA397" s="574"/>
      <c r="AB397" s="574"/>
      <c r="AC397" s="574"/>
      <c r="AD397" s="574"/>
      <c r="AE397" s="574"/>
      <c r="AF397" s="574"/>
      <c r="AG397" s="574"/>
    </row>
    <row r="398" spans="1:33" s="625" customFormat="1" ht="39" customHeight="1" x14ac:dyDescent="0.5">
      <c r="A398" s="573"/>
      <c r="B398" s="573"/>
      <c r="C398" s="573"/>
      <c r="D398" s="573"/>
      <c r="E398" s="573"/>
      <c r="F398" s="573"/>
      <c r="G398" s="573"/>
      <c r="H398" s="573"/>
      <c r="I398" s="573"/>
      <c r="J398" s="573"/>
      <c r="K398" s="573"/>
      <c r="L398" s="573"/>
      <c r="M398" s="630"/>
      <c r="N398" s="573"/>
      <c r="O398" s="573"/>
      <c r="P398" s="573"/>
      <c r="Q398" s="573"/>
      <c r="R398" s="573"/>
      <c r="S398" s="574"/>
      <c r="T398" s="574"/>
      <c r="U398" s="633"/>
      <c r="V398" s="574"/>
      <c r="W398" s="574"/>
      <c r="X398" s="634"/>
      <c r="Y398" s="634"/>
      <c r="Z398" s="635"/>
      <c r="AA398" s="574"/>
      <c r="AB398" s="574"/>
      <c r="AC398" s="574"/>
      <c r="AD398" s="574"/>
      <c r="AE398" s="574"/>
      <c r="AF398" s="574"/>
      <c r="AG398" s="574"/>
    </row>
    <row r="399" spans="1:33" s="625" customFormat="1" ht="39" customHeight="1" x14ac:dyDescent="0.5">
      <c r="A399" s="573"/>
      <c r="B399" s="573"/>
      <c r="C399" s="573"/>
      <c r="D399" s="573"/>
      <c r="E399" s="573"/>
      <c r="F399" s="573"/>
      <c r="G399" s="573"/>
      <c r="H399" s="573"/>
      <c r="I399" s="573"/>
      <c r="J399" s="573"/>
      <c r="K399" s="573"/>
      <c r="L399" s="573"/>
      <c r="M399" s="630"/>
      <c r="N399" s="573"/>
      <c r="O399" s="573"/>
      <c r="P399" s="573"/>
      <c r="Q399" s="573"/>
      <c r="R399" s="573"/>
      <c r="S399" s="574"/>
      <c r="T399" s="574"/>
      <c r="U399" s="633"/>
      <c r="V399" s="574"/>
      <c r="W399" s="574"/>
      <c r="X399" s="634"/>
      <c r="Y399" s="634"/>
      <c r="Z399" s="635"/>
      <c r="AA399" s="574"/>
      <c r="AB399" s="574"/>
      <c r="AC399" s="574"/>
      <c r="AD399" s="574"/>
      <c r="AE399" s="574"/>
      <c r="AF399" s="574"/>
      <c r="AG399" s="574"/>
    </row>
    <row r="400" spans="1:33" s="625" customFormat="1" ht="39" customHeight="1" x14ac:dyDescent="0.5">
      <c r="A400" s="573"/>
      <c r="B400" s="573"/>
      <c r="C400" s="573"/>
      <c r="D400" s="573"/>
      <c r="E400" s="573"/>
      <c r="F400" s="573"/>
      <c r="G400" s="573"/>
      <c r="H400" s="573"/>
      <c r="I400" s="573"/>
      <c r="J400" s="573"/>
      <c r="K400" s="573"/>
      <c r="L400" s="573"/>
      <c r="M400" s="630"/>
      <c r="N400" s="573"/>
      <c r="O400" s="573"/>
      <c r="P400" s="573"/>
      <c r="Q400" s="573"/>
      <c r="R400" s="573"/>
      <c r="S400" s="574"/>
      <c r="T400" s="574"/>
      <c r="U400" s="633"/>
      <c r="V400" s="574"/>
      <c r="W400" s="574"/>
      <c r="X400" s="634"/>
      <c r="Y400" s="634"/>
      <c r="Z400" s="635"/>
      <c r="AA400" s="574"/>
      <c r="AB400" s="574"/>
      <c r="AC400" s="574"/>
      <c r="AD400" s="574"/>
      <c r="AE400" s="574"/>
      <c r="AF400" s="574"/>
      <c r="AG400" s="574"/>
    </row>
    <row r="401" spans="1:33" s="625" customFormat="1" ht="39" customHeight="1" x14ac:dyDescent="0.5">
      <c r="A401" s="573"/>
      <c r="B401" s="573"/>
      <c r="C401" s="573"/>
      <c r="D401" s="573"/>
      <c r="E401" s="573"/>
      <c r="F401" s="573"/>
      <c r="G401" s="573"/>
      <c r="H401" s="573"/>
      <c r="I401" s="573"/>
      <c r="J401" s="573"/>
      <c r="K401" s="573"/>
      <c r="L401" s="573"/>
      <c r="M401" s="630"/>
      <c r="N401" s="573"/>
      <c r="O401" s="573"/>
      <c r="P401" s="573"/>
      <c r="Q401" s="573"/>
      <c r="R401" s="573"/>
      <c r="S401" s="574"/>
      <c r="T401" s="574"/>
      <c r="U401" s="633"/>
      <c r="V401" s="574"/>
      <c r="W401" s="574"/>
      <c r="X401" s="634"/>
      <c r="Y401" s="634"/>
      <c r="Z401" s="635"/>
      <c r="AA401" s="574"/>
      <c r="AB401" s="574"/>
      <c r="AC401" s="574"/>
      <c r="AD401" s="574"/>
      <c r="AE401" s="574"/>
      <c r="AF401" s="574"/>
      <c r="AG401" s="574"/>
    </row>
    <row r="402" spans="1:33" s="625" customFormat="1" ht="39" customHeight="1" x14ac:dyDescent="0.5">
      <c r="A402" s="573"/>
      <c r="B402" s="573"/>
      <c r="C402" s="573"/>
      <c r="D402" s="573"/>
      <c r="E402" s="573"/>
      <c r="F402" s="573"/>
      <c r="G402" s="573"/>
      <c r="H402" s="573"/>
      <c r="I402" s="573"/>
      <c r="J402" s="573"/>
      <c r="K402" s="573"/>
      <c r="L402" s="573"/>
      <c r="M402" s="630"/>
      <c r="N402" s="573"/>
      <c r="O402" s="573"/>
      <c r="P402" s="573"/>
      <c r="Q402" s="573"/>
      <c r="R402" s="573"/>
      <c r="S402" s="574"/>
      <c r="T402" s="574"/>
      <c r="U402" s="633"/>
      <c r="V402" s="574"/>
      <c r="W402" s="574"/>
      <c r="X402" s="634"/>
      <c r="Y402" s="634"/>
      <c r="Z402" s="635"/>
      <c r="AA402" s="574"/>
      <c r="AB402" s="574"/>
      <c r="AC402" s="574"/>
      <c r="AD402" s="574"/>
      <c r="AE402" s="574"/>
      <c r="AF402" s="574"/>
      <c r="AG402" s="574"/>
    </row>
    <row r="403" spans="1:33" s="625" customFormat="1" ht="39" customHeight="1" x14ac:dyDescent="0.5">
      <c r="A403" s="573"/>
      <c r="B403" s="573"/>
      <c r="C403" s="573"/>
      <c r="D403" s="573"/>
      <c r="E403" s="573"/>
      <c r="F403" s="573"/>
      <c r="G403" s="573"/>
      <c r="H403" s="573"/>
      <c r="I403" s="573"/>
      <c r="J403" s="573"/>
      <c r="K403" s="573"/>
      <c r="L403" s="573"/>
      <c r="M403" s="630"/>
      <c r="N403" s="573"/>
      <c r="O403" s="573"/>
      <c r="P403" s="573"/>
      <c r="Q403" s="573"/>
      <c r="R403" s="573"/>
      <c r="S403" s="574"/>
      <c r="T403" s="574"/>
      <c r="U403" s="633"/>
      <c r="V403" s="574"/>
      <c r="W403" s="574"/>
      <c r="X403" s="634"/>
      <c r="Y403" s="634"/>
      <c r="Z403" s="635"/>
      <c r="AA403" s="574"/>
      <c r="AB403" s="574"/>
      <c r="AC403" s="574"/>
      <c r="AD403" s="574"/>
      <c r="AE403" s="574"/>
      <c r="AF403" s="574"/>
      <c r="AG403" s="574"/>
    </row>
    <row r="404" spans="1:33" s="625" customFormat="1" ht="39" customHeight="1" x14ac:dyDescent="0.5">
      <c r="A404" s="573"/>
      <c r="B404" s="573"/>
      <c r="C404" s="573"/>
      <c r="D404" s="573"/>
      <c r="E404" s="573"/>
      <c r="F404" s="573"/>
      <c r="G404" s="573"/>
      <c r="H404" s="573"/>
      <c r="I404" s="573"/>
      <c r="J404" s="573"/>
      <c r="K404" s="573"/>
      <c r="L404" s="573"/>
      <c r="M404" s="630"/>
      <c r="N404" s="573"/>
      <c r="O404" s="573"/>
      <c r="P404" s="573"/>
      <c r="Q404" s="573"/>
      <c r="R404" s="573"/>
      <c r="S404" s="574"/>
      <c r="T404" s="574"/>
      <c r="U404" s="633"/>
      <c r="V404" s="574"/>
      <c r="W404" s="574"/>
      <c r="X404" s="634"/>
      <c r="Y404" s="634"/>
      <c r="Z404" s="635"/>
      <c r="AA404" s="574"/>
      <c r="AB404" s="574"/>
      <c r="AC404" s="574"/>
      <c r="AD404" s="574"/>
      <c r="AE404" s="574"/>
      <c r="AF404" s="574"/>
      <c r="AG404" s="574"/>
    </row>
    <row r="405" spans="1:33" s="625" customFormat="1" ht="39" customHeight="1" x14ac:dyDescent="0.5">
      <c r="A405" s="573"/>
      <c r="B405" s="573"/>
      <c r="C405" s="573"/>
      <c r="D405" s="573"/>
      <c r="E405" s="573"/>
      <c r="F405" s="573"/>
      <c r="G405" s="573"/>
      <c r="H405" s="573"/>
      <c r="I405" s="573"/>
      <c r="J405" s="573"/>
      <c r="K405" s="573"/>
      <c r="L405" s="573"/>
      <c r="M405" s="630"/>
      <c r="N405" s="573"/>
      <c r="O405" s="573"/>
      <c r="P405" s="573"/>
      <c r="Q405" s="573"/>
      <c r="R405" s="573"/>
      <c r="S405" s="574"/>
      <c r="T405" s="574"/>
      <c r="U405" s="633"/>
      <c r="V405" s="574"/>
      <c r="W405" s="574"/>
      <c r="X405" s="634"/>
      <c r="Y405" s="634"/>
      <c r="Z405" s="635"/>
      <c r="AA405" s="574"/>
      <c r="AB405" s="574"/>
      <c r="AC405" s="574"/>
      <c r="AD405" s="574"/>
      <c r="AE405" s="574"/>
      <c r="AF405" s="574"/>
      <c r="AG405" s="574"/>
    </row>
    <row r="406" spans="1:33" s="625" customFormat="1" ht="39" customHeight="1" x14ac:dyDescent="0.5">
      <c r="A406" s="573"/>
      <c r="B406" s="573"/>
      <c r="C406" s="573"/>
      <c r="D406" s="573"/>
      <c r="E406" s="573"/>
      <c r="F406" s="573"/>
      <c r="G406" s="573"/>
      <c r="H406" s="573"/>
      <c r="I406" s="573"/>
      <c r="J406" s="573"/>
      <c r="K406" s="573"/>
      <c r="L406" s="573"/>
      <c r="M406" s="630"/>
      <c r="N406" s="573"/>
      <c r="O406" s="573"/>
      <c r="P406" s="573"/>
      <c r="Q406" s="573"/>
      <c r="R406" s="573"/>
      <c r="S406" s="574"/>
      <c r="T406" s="574"/>
      <c r="U406" s="633"/>
      <c r="V406" s="574"/>
      <c r="W406" s="574"/>
      <c r="X406" s="634"/>
      <c r="Y406" s="634"/>
      <c r="Z406" s="635"/>
      <c r="AA406" s="574"/>
      <c r="AB406" s="574"/>
      <c r="AC406" s="574"/>
      <c r="AD406" s="574"/>
      <c r="AE406" s="574"/>
      <c r="AF406" s="574"/>
      <c r="AG406" s="574"/>
    </row>
    <row r="407" spans="1:33" s="625" customFormat="1" ht="39" customHeight="1" x14ac:dyDescent="0.5">
      <c r="A407" s="573"/>
      <c r="B407" s="573"/>
      <c r="C407" s="573"/>
      <c r="D407" s="573"/>
      <c r="E407" s="573"/>
      <c r="F407" s="573"/>
      <c r="G407" s="573"/>
      <c r="H407" s="573"/>
      <c r="I407" s="573"/>
      <c r="J407" s="573"/>
      <c r="K407" s="573"/>
      <c r="L407" s="573"/>
      <c r="M407" s="630"/>
      <c r="N407" s="573"/>
      <c r="O407" s="573"/>
      <c r="P407" s="573"/>
      <c r="Q407" s="573"/>
      <c r="R407" s="573"/>
      <c r="S407" s="574"/>
      <c r="T407" s="574"/>
      <c r="U407" s="633"/>
      <c r="V407" s="574"/>
      <c r="W407" s="574"/>
      <c r="X407" s="634"/>
      <c r="Y407" s="634"/>
      <c r="Z407" s="635"/>
      <c r="AA407" s="574"/>
      <c r="AB407" s="574"/>
      <c r="AC407" s="574"/>
      <c r="AD407" s="574"/>
      <c r="AE407" s="574"/>
      <c r="AF407" s="574"/>
      <c r="AG407" s="574"/>
    </row>
    <row r="408" spans="1:33" s="625" customFormat="1" ht="39" customHeight="1" x14ac:dyDescent="0.5">
      <c r="A408" s="574"/>
      <c r="B408" s="574"/>
      <c r="C408" s="574"/>
      <c r="D408" s="574"/>
      <c r="E408" s="638"/>
      <c r="F408" s="574"/>
      <c r="G408" s="574"/>
      <c r="H408" s="633"/>
      <c r="I408" s="639"/>
      <c r="J408" s="574"/>
      <c r="K408" s="574"/>
      <c r="L408" s="574"/>
      <c r="M408" s="640"/>
      <c r="N408" s="640"/>
      <c r="O408" s="574"/>
      <c r="P408" s="574"/>
      <c r="Q408" s="574"/>
      <c r="S408" s="641"/>
      <c r="T408" s="642"/>
      <c r="U408" s="642"/>
      <c r="V408" s="642"/>
      <c r="W408" s="642"/>
      <c r="X408" s="642"/>
      <c r="Y408" s="642"/>
      <c r="Z408" s="642"/>
      <c r="AA408" s="642"/>
      <c r="AB408" s="642"/>
      <c r="AC408" s="642"/>
      <c r="AD408" s="642"/>
      <c r="AE408" s="642"/>
      <c r="AF408" s="642"/>
      <c r="AG408" s="642"/>
    </row>
    <row r="409" spans="1:33" s="625" customFormat="1" ht="39" customHeight="1" x14ac:dyDescent="0.5">
      <c r="S409" s="643"/>
    </row>
    <row r="410" spans="1:33" s="625" customFormat="1" ht="39" customHeight="1" x14ac:dyDescent="0.5">
      <c r="S410" s="643"/>
    </row>
    <row r="411" spans="1:33" s="625" customFormat="1" ht="39" customHeight="1" x14ac:dyDescent="0.5">
      <c r="S411" s="643"/>
    </row>
    <row r="412" spans="1:33" s="624" customFormat="1" ht="39" customHeight="1" x14ac:dyDescent="0.5">
      <c r="A412" s="625"/>
      <c r="S412" s="626"/>
    </row>
    <row r="413" spans="1:33" ht="101.1" customHeight="1" x14ac:dyDescent="0.5">
      <c r="E413" s="449"/>
      <c r="F413" s="628"/>
      <c r="G413" s="628"/>
      <c r="H413" s="628"/>
      <c r="I413" s="628"/>
      <c r="J413" s="628"/>
      <c r="K413" s="628"/>
      <c r="L413" s="449"/>
    </row>
  </sheetData>
  <autoFilter ref="A19:AV254"/>
  <mergeCells count="20">
    <mergeCell ref="E10:F10"/>
    <mergeCell ref="E11:F11"/>
    <mergeCell ref="C2:Q2"/>
    <mergeCell ref="D4:E4"/>
    <mergeCell ref="E5:F5"/>
    <mergeCell ref="J5:N9"/>
    <mergeCell ref="E6:F6"/>
    <mergeCell ref="E7:F7"/>
    <mergeCell ref="E8:F8"/>
    <mergeCell ref="E9:F9"/>
    <mergeCell ref="A41:A42"/>
    <mergeCell ref="A45:A50"/>
    <mergeCell ref="J11:N15"/>
    <mergeCell ref="E12:F12"/>
    <mergeCell ref="E13:F13"/>
    <mergeCell ref="E14:F14"/>
    <mergeCell ref="E15:F15"/>
    <mergeCell ref="D17:E17"/>
    <mergeCell ref="H17:I17"/>
    <mergeCell ref="H18:I18"/>
  </mergeCells>
  <printOptions horizontalCentered="1"/>
  <pageMargins left="0.51181102362204722" right="0.51181102362204722" top="0.94488188976377963" bottom="0.94488188976377963" header="0.31496062992125984" footer="0.31496062992125984"/>
  <pageSetup paperSize="14" scale="18" orientation="landscape" horizontalDpi="4294967294" verticalDpi="4294967294" r:id="rId1"/>
  <headerFooter>
    <oddFooter>&amp;C&amp;22Página &amp;P&amp;R&amp;22 2018-01-04_PAA_2018</oddFooter>
  </headerFooter>
  <rowBreaks count="14" manualBreakCount="14">
    <brk id="28" max="16" man="1"/>
    <brk id="41" max="16" man="1"/>
    <brk id="57" max="16" man="1"/>
    <brk id="74" max="16" man="1"/>
    <brk id="86" max="16" man="1"/>
    <brk id="104" max="16" man="1"/>
    <brk id="123" max="16" man="1"/>
    <brk id="143" max="16" man="1"/>
    <brk id="162" max="16" man="1"/>
    <brk id="182" max="16" man="1"/>
    <brk id="200" max="16" man="1"/>
    <brk id="219" max="16" man="1"/>
    <brk id="239" max="16" man="1"/>
    <brk id="261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PAA-PRESUP 03-01-2018</vt:lpstr>
      <vt:lpstr>PAA -03-01-2018</vt:lpstr>
      <vt:lpstr>'PAA -03-01-2018'!Área_de_impresión</vt:lpstr>
      <vt:lpstr>'PAA-PRESUP 03-01-2018'!Área_de_impresión</vt:lpstr>
      <vt:lpstr>'PAA -03-01-2018'!Títulos_a_imprimir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Eduardo Sarmiento Sanchez</dc:creator>
  <cp:lastModifiedBy>Frank Alexander Yara Guevara</cp:lastModifiedBy>
  <cp:lastPrinted>2019-01-15T15:55:07Z</cp:lastPrinted>
  <dcterms:created xsi:type="dcterms:W3CDTF">2015-12-14T22:18:47Z</dcterms:created>
  <dcterms:modified xsi:type="dcterms:W3CDTF">2019-01-15T15:55:58Z</dcterms:modified>
</cp:coreProperties>
</file>