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mc:AlternateContent xmlns:mc="http://schemas.openxmlformats.org/markup-compatibility/2006">
    <mc:Choice Requires="x15">
      <x15ac:absPath xmlns:x15ac="http://schemas.microsoft.com/office/spreadsheetml/2010/11/ac" url="C:\Users\daruiz\Desktop\Daniel\EKOGUI\"/>
    </mc:Choice>
  </mc:AlternateContent>
  <bookViews>
    <workbookView xWindow="0" yWindow="0" windowWidth="28800" windowHeight="10500" tabRatio="777" activeTab="8"/>
  </bookViews>
  <sheets>
    <sheet name="Principal" sheetId="4" r:id="rId1"/>
    <sheet name="USUARIOS" sheetId="1" r:id="rId2"/>
    <sheet name="ABOGADOS" sheetId="7" r:id="rId3"/>
    <sheet name="JUDICIALES" sheetId="8" r:id="rId4"/>
    <sheet name="PREJUDICIALES" sheetId="9" r:id="rId5"/>
    <sheet name="ARBITRAMENTOS" sheetId="10" r:id="rId6"/>
    <sheet name="COMITES DE CONCILIACION" sheetId="14" r:id="rId7"/>
    <sheet name="PAGOS" sheetId="11" r:id="rId8"/>
    <sheet name="Resumen General" sheetId="5" r:id="rId9"/>
    <sheet name="Entidades" sheetId="13" state="hidden" r:id="rId10"/>
    <sheet name="Base a pegar" sheetId="12" state="hidden" r:id="rId1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21" i="5" l="1"/>
  <c r="F23" i="5"/>
  <c r="F22" i="5"/>
  <c r="BZ3" i="12"/>
  <c r="BY3" i="12"/>
  <c r="BX3" i="12"/>
  <c r="BW3" i="12"/>
  <c r="V3" i="14"/>
  <c r="BU3" i="12"/>
  <c r="BT3" i="12"/>
  <c r="BS3" i="12"/>
  <c r="BV3" i="12"/>
  <c r="BR3" i="12"/>
  <c r="BQ3" i="12"/>
  <c r="BP3" i="12"/>
  <c r="G12" i="1"/>
  <c r="G13" i="1"/>
  <c r="G14" i="1"/>
  <c r="G15" i="1"/>
  <c r="G16" i="1"/>
  <c r="G17" i="1"/>
  <c r="O3" i="12" l="1"/>
  <c r="F18" i="5" l="1"/>
  <c r="F19" i="5"/>
  <c r="D14" i="12" l="1"/>
  <c r="A3" i="12"/>
  <c r="A18" i="12" s="1"/>
  <c r="F18" i="12"/>
  <c r="E18" i="12"/>
  <c r="D18" i="12"/>
  <c r="C18" i="12"/>
  <c r="F17" i="12"/>
  <c r="E17" i="12"/>
  <c r="D17" i="12"/>
  <c r="C17" i="12"/>
  <c r="F16" i="12"/>
  <c r="E16" i="12"/>
  <c r="D16" i="12"/>
  <c r="C16" i="12"/>
  <c r="F15" i="12"/>
  <c r="E15" i="12"/>
  <c r="D15" i="12"/>
  <c r="C15" i="12"/>
  <c r="F14" i="12"/>
  <c r="E14" i="12"/>
  <c r="C14" i="12"/>
  <c r="F13" i="12"/>
  <c r="E13" i="12"/>
  <c r="D13" i="12"/>
  <c r="C13" i="12"/>
  <c r="BO3" i="12"/>
  <c r="BN3" i="12"/>
  <c r="BM3" i="12"/>
  <c r="BL3" i="12"/>
  <c r="BK3" i="12"/>
  <c r="BJ3" i="12"/>
  <c r="BI3" i="12"/>
  <c r="BH3" i="12"/>
  <c r="BG3" i="12"/>
  <c r="BF3" i="12"/>
  <c r="BE3" i="12"/>
  <c r="BD3" i="12"/>
  <c r="BC3" i="12"/>
  <c r="BB3" i="12"/>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N3" i="12"/>
  <c r="M3" i="12"/>
  <c r="L3" i="12"/>
  <c r="K3" i="12"/>
  <c r="J3" i="12"/>
  <c r="I3" i="12"/>
  <c r="H3" i="12"/>
  <c r="G3" i="12"/>
  <c r="F3" i="12"/>
  <c r="E3" i="12"/>
  <c r="D3" i="12"/>
  <c r="C3" i="12"/>
  <c r="B3" i="12"/>
  <c r="A13" i="12" l="1"/>
  <c r="A17" i="12"/>
  <c r="A15" i="12"/>
  <c r="A14" i="12"/>
  <c r="A16" i="12"/>
  <c r="C12" i="5" l="1"/>
  <c r="W3" i="7"/>
  <c r="G15" i="12" l="1"/>
  <c r="G14" i="12"/>
  <c r="G16" i="12"/>
  <c r="G17" i="12"/>
  <c r="G18" i="12"/>
  <c r="G13" i="12"/>
  <c r="F17" i="5" l="1"/>
  <c r="F15" i="5"/>
  <c r="F10" i="5"/>
  <c r="C23" i="5"/>
  <c r="C21" i="5"/>
  <c r="C20" i="5"/>
  <c r="T16" i="10"/>
  <c r="T12" i="10"/>
  <c r="W3" i="8"/>
  <c r="C25" i="8" s="1"/>
  <c r="T18" i="10" l="1"/>
  <c r="F13" i="5" s="1"/>
  <c r="V2" i="9"/>
  <c r="V3" i="9" s="1"/>
  <c r="F9" i="9" s="1"/>
  <c r="F11" i="5" l="1"/>
  <c r="F14" i="5"/>
  <c r="F9" i="5"/>
  <c r="F8" i="5"/>
  <c r="C18" i="5"/>
  <c r="C19" i="5"/>
  <c r="C22" i="5" s="1"/>
  <c r="J13" i="1"/>
  <c r="J14" i="1"/>
  <c r="J15" i="1"/>
  <c r="J16" i="1"/>
  <c r="J17" i="1"/>
  <c r="J12" i="1"/>
  <c r="I12" i="1"/>
  <c r="I13" i="1"/>
  <c r="I14" i="1"/>
  <c r="I15" i="1"/>
  <c r="I16" i="1"/>
  <c r="I17" i="1"/>
  <c r="H13" i="1"/>
  <c r="H14" i="1"/>
  <c r="H15" i="1"/>
  <c r="H16" i="1"/>
  <c r="H17" i="1"/>
  <c r="H12" i="1"/>
  <c r="C10" i="5" l="1"/>
  <c r="C9" i="5"/>
  <c r="C8" i="5"/>
  <c r="V3" i="11" l="1"/>
  <c r="V3" i="10"/>
  <c r="G7" i="7" l="1"/>
</calcChain>
</file>

<file path=xl/sharedStrings.xml><?xml version="1.0" encoding="utf-8"?>
<sst xmlns="http://schemas.openxmlformats.org/spreadsheetml/2006/main" count="751" uniqueCount="649">
  <si>
    <t>JEFE FINANCIERO</t>
  </si>
  <si>
    <t>JEFE JURÍDICO</t>
  </si>
  <si>
    <t>ENLACE DE PAGOS</t>
  </si>
  <si>
    <t>JEFE CONTROL INTERNO</t>
  </si>
  <si>
    <t>SECRETARIO TÉCNICO</t>
  </si>
  <si>
    <t>ADMINISTRADOR DE LA ENTIDAD</t>
  </si>
  <si>
    <t>FECHA CREACIÓN  EN EKOGUI</t>
  </si>
  <si>
    <t>NOMBRE</t>
  </si>
  <si>
    <t>Pagos</t>
  </si>
  <si>
    <t>Uso del sistema</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</si>
  <si>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</si>
  <si>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</si>
  <si>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</si>
  <si>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</si>
  <si>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</si>
  <si>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</si>
  <si>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</si>
  <si>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</si>
  <si>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</si>
  <si>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</si>
  <si>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</si>
  <si>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</si>
  <si>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</si>
  <si>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</si>
  <si>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</si>
  <si>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</si>
  <si>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ACTIVOS</t>
  </si>
  <si>
    <t>PROCESOS ACTIVOS REGISTRADOS EN EKOGUI</t>
  </si>
  <si>
    <t>PROCESOS SIN ABOGADO ASIGNADO</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</si>
  <si>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</si>
  <si>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</si>
  <si>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</si>
  <si>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</si>
  <si>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</si>
  <si>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</si>
  <si>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</si>
  <si>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</si>
  <si>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</si>
  <si>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</si>
  <si>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</si>
  <si>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</si>
  <si>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</si>
  <si>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</si>
  <si>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</si>
  <si>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</si>
  <si>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</si>
  <si>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Actualización más de 33.000 SMMLV</t>
  </si>
  <si>
    <t>REGISTRO EN 2020</t>
  </si>
  <si>
    <t>REGISTRO EN 2019</t>
  </si>
  <si>
    <t>REGISTRO EN 2018 Y ANTERIORES</t>
  </si>
  <si>
    <t>TOTAL PREJUDICIALES ACTIVOS</t>
  </si>
  <si>
    <t>TOTAL PREJUDICIALES ACTIVOS EN EKOGUI</t>
  </si>
  <si>
    <t>TOTAL PROCESOS TERMINADOS</t>
  </si>
  <si>
    <t>CANTIDAD PREJUDICIALES</t>
  </si>
  <si>
    <t>Procesos que efectivamente se encuentran activos</t>
  </si>
  <si>
    <t>Proceso que se encuentran terminados</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</si>
  <si>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</si>
  <si>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</si>
  <si>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</si>
  <si>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</si>
  <si>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</si>
  <si>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</si>
  <si>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</si>
  <si>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Procesos Judiciales</t>
  </si>
  <si>
    <t>TERMINADOS ÚLTIMA ACTUACIÓN EN 2020</t>
  </si>
  <si>
    <t>ARBITRAMENTOS</t>
  </si>
  <si>
    <t>ARBITRAMENTOS ACTIVOS</t>
  </si>
  <si>
    <t>ARBITRAMENTOS REGISTRADOS EN EKOGUI</t>
  </si>
  <si>
    <t>PAGOS</t>
  </si>
  <si>
    <t>JUDICIALES</t>
  </si>
  <si>
    <t>PREJUDICIALES</t>
  </si>
  <si>
    <t>ACTUALIZADO</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</si>
  <si>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</si>
  <si>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</si>
  <si>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</si>
  <si>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</si>
  <si>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</si>
  <si>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</si>
  <si>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</si>
  <si>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</si>
  <si>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</si>
  <si>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</si>
  <si>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</si>
  <si>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</si>
  <si>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</si>
  <si>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</si>
  <si>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</si>
  <si>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</si>
  <si>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</si>
  <si>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</si>
  <si>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</si>
  <si>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</si>
  <si>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</si>
  <si>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</si>
  <si>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MAYORES A 33.000 SMMLV(4) ACTIVOS</t>
  </si>
  <si>
    <t>ÚLTIMA CAPACITACIÓN ABOGADOS ACTIVOS</t>
  </si>
  <si>
    <t>No Aplica</t>
  </si>
  <si>
    <t>NOMBRE JEFE CONTROL INTERNO</t>
  </si>
  <si>
    <t>TIENE INFORMACIÓN ESTUDIOS</t>
  </si>
  <si>
    <t>TIENEN INFORMACIÓN EXPERIENCIA</t>
  </si>
  <si>
    <t>TIENEN INFORMACIÓN LABORAL</t>
  </si>
  <si>
    <t>POSTERIORES AL 01-01-2020</t>
  </si>
  <si>
    <t>ENTRE 21-03-2019 Y 31-12-2019</t>
  </si>
  <si>
    <t>CAPACITACIONES ANTERIORES AL 21-03-2019</t>
  </si>
  <si>
    <t>SIN CAPACITACIÓN</t>
  </si>
  <si>
    <t>PROCESOS TERMINADOS PERIODO</t>
  </si>
  <si>
    <t>TERMINADOS PERIODO EN EKOGUI</t>
  </si>
  <si>
    <t>PROCESOS ACTIVOS CON ESTADO TERMINADO</t>
  </si>
  <si>
    <t>CANTIDAD DE PROCESOS DE MÁS DE 33.000 SMMLV</t>
  </si>
  <si>
    <t>PROCESOS DE MÁS DE 33.000 SMMLV REGISTRADOS EN EKOGUI</t>
  </si>
  <si>
    <t xml:space="preserve">PROCESOS DE MÁS DE 33.000 SMMLV CON LA PIEZA DEMANDA </t>
  </si>
  <si>
    <t>PROBABILIDAD DE PERDER EL CASO ALTA - PROCESOS</t>
  </si>
  <si>
    <t>PROBABILIDAD DE PERDER EL CASO MEDIA - PROCESOS</t>
  </si>
  <si>
    <t>PROBABILIDAD DE PERDER EL CASO BAJA - PROCESOS</t>
  </si>
  <si>
    <t>PROBABILIDAD DE PERDER EL CASO REMOTA - PROCESOS</t>
  </si>
  <si>
    <t>PROBABILIDAD DE PERDER EL CASO ALTA - PROVISION 0</t>
  </si>
  <si>
    <t>PROBABILIDAD DE PERDER EL CASO MEDIA - PROVISION 0</t>
  </si>
  <si>
    <t>PROBABILIDAD DE PERDER EL CASO BAJA - PROVISION 0</t>
  </si>
  <si>
    <t>PROBABILIDAD DE PERDER EL CASO REMOTA - PROVISION 0</t>
  </si>
  <si>
    <t>TOTAL ARBITRAMENTOS TERMINADOS CORTE</t>
  </si>
  <si>
    <t>GESTIONA PAGOS EN SIIF DE MINHACIENDA</t>
  </si>
  <si>
    <t>PAGOS ENLAZADOS</t>
  </si>
  <si>
    <t>FECHA REPORTE USUARIOS</t>
  </si>
  <si>
    <t>FECHA REPORTE ABOGADOS</t>
  </si>
  <si>
    <t>FECHA REPORTE JUDICIALES</t>
  </si>
  <si>
    <t>OBS1</t>
  </si>
  <si>
    <t>OBS2</t>
  </si>
  <si>
    <t>OBS3</t>
  </si>
  <si>
    <t>OBS4</t>
  </si>
  <si>
    <t>OBS5</t>
  </si>
  <si>
    <t>OBS6</t>
  </si>
  <si>
    <t>OBS7</t>
  </si>
  <si>
    <t>Favor Diligenciar los Campos Resaltados</t>
  </si>
  <si>
    <t># PROCESOS</t>
  </si>
  <si>
    <t>Favor Diligenciar los campos Resaltados</t>
  </si>
  <si>
    <t>Conciliaciones Prejudiciales</t>
  </si>
  <si>
    <t>Procesos que se encuentran terminados</t>
  </si>
  <si>
    <t>CANTIDAD DE ABOGADOS LITIGANDO SEGUN JURIDICA</t>
  </si>
  <si>
    <t>CANTIDAD DE PROCESOS ACTIVOS SEGÚN JURIDICA</t>
  </si>
  <si>
    <t>PROCESOS ACTIVOS EN EKOGUI CON ESTADO TERMINADO(3)</t>
  </si>
  <si>
    <t>Cantidad de procesos de más de 33.000 SMMLV SEGÚN JURIDICA</t>
  </si>
  <si>
    <t>PROCESOS EN EKOGUI SIN CALIFICACIÓN</t>
  </si>
  <si>
    <t>TOTAL PREJUDICIALES ACTIVOS SEGÚN JURIDICA</t>
  </si>
  <si>
    <t>Favor Diligenciar los Campos Resaltados y Revisar la Información Incompleta Antes de Remitir a la ANDJE *</t>
  </si>
  <si>
    <t>ARBITRAMENTOS ACTIVOS REGISTRADOS EN EKOGUI</t>
  </si>
  <si>
    <t>Realiza Pagos por SIIF</t>
  </si>
  <si>
    <t>NOMBRE ENTIDAD QUE REPORTA</t>
  </si>
  <si>
    <t>NOMBRE JEFE CONTROL INTERNO QUE REPORTA</t>
  </si>
  <si>
    <t>Uso del Módulo Pagos</t>
  </si>
  <si>
    <t>Provisión aparentemente inconsistente</t>
  </si>
  <si>
    <t>Entidad</t>
  </si>
  <si>
    <t>Fecha de diligenciamiento de plantilla/Descarga</t>
  </si>
  <si>
    <t>Su Entidad Gestiona pagos en SIIF-MinHacienda</t>
  </si>
  <si>
    <t>Tienen información estudios</t>
  </si>
  <si>
    <t xml:space="preserve"> # CON PROVISIÓN IGUAL A CERO</t>
  </si>
  <si>
    <t>OTRA ORDEN TERRITORIAL</t>
  </si>
  <si>
    <t>Genera Acciones de Mejoramiento</t>
  </si>
  <si>
    <t>AM_OBS1</t>
  </si>
  <si>
    <t>AM_OBS2</t>
  </si>
  <si>
    <t>AM_OBS3</t>
  </si>
  <si>
    <t>AM_OBS4</t>
  </si>
  <si>
    <t>AM_OBS5</t>
  </si>
  <si>
    <t>AM_OBS6</t>
  </si>
  <si>
    <t>Observaciones Globales</t>
  </si>
  <si>
    <t>OG_OBS7</t>
  </si>
  <si>
    <t>Genera Plan de Mejoramiento</t>
  </si>
  <si>
    <t>REGISTRO DURANTE SEGUNDO SEMESTRE DE 2023</t>
  </si>
  <si>
    <t>Respuesta</t>
  </si>
  <si>
    <t>Gestion</t>
  </si>
  <si>
    <t>SESIONES CC</t>
  </si>
  <si>
    <t>FICHAS_CC</t>
  </si>
  <si>
    <t>OBS8</t>
  </si>
  <si>
    <t>AM_OBS8</t>
  </si>
  <si>
    <t>Comites de Conciliación</t>
  </si>
  <si>
    <t>COMITES DE CONCILIACION</t>
  </si>
  <si>
    <t>Gestión de Fichas</t>
  </si>
  <si>
    <t>Gestión de sesiones</t>
  </si>
  <si>
    <t>Posteriores al 01-01-2020 (Ekogui 2.0 Producción)</t>
  </si>
  <si>
    <t>Entre 21-03-2019 y 31-12-2019 (EK 2.0 Estabilización)</t>
  </si>
  <si>
    <t>USUARIOS ACTIVOS 30 DE JUNIO DE 2024</t>
  </si>
  <si>
    <t>Plantilla de certificado de Control Interno eKOGUI I semestre 2024</t>
  </si>
  <si>
    <t>Abogados al 30 de junio de 2024</t>
  </si>
  <si>
    <t>ABOGADOS ACTIVOS AL 30-06-2024</t>
  </si>
  <si>
    <t>RETIRADOS EN LA ENTIDAD PRIMER SEMESTRE 2024 SEGÚN JURIDICA</t>
  </si>
  <si>
    <t>INACTIVADOS EN EKOGUI PRIMER SEMESTRE 2024</t>
  </si>
  <si>
    <t>PROCESOS ACTIVOS AL 30 DE JUNIO DE 2024</t>
  </si>
  <si>
    <t>PROCESOS TERMINADOS 30 DE JUNIO DE 2024</t>
  </si>
  <si>
    <t>PROCESOS TERMINADOS EN 1DO SEMESTRE 2024 SEGÚN JURIDICA</t>
  </si>
  <si>
    <t>PROCESOS TERMINADOS EN EKOGUI AL 30 DE JUNIO 2024</t>
  </si>
  <si>
    <r>
      <t xml:space="preserve">(3)En el reporte de </t>
    </r>
    <r>
      <rPr>
        <b/>
        <i/>
        <sz val="9"/>
        <color theme="1"/>
        <rFont val="Calibri"/>
        <family val="2"/>
        <scheme val="minor"/>
      </rPr>
      <t>Activos</t>
    </r>
    <r>
      <rPr>
        <i/>
        <sz val="9"/>
        <color theme="1"/>
        <rFont val="Calibri"/>
        <family val="2"/>
        <scheme val="minor"/>
      </rPr>
      <t xml:space="preserve"> al 30 de junio 2024 verifique la columna</t>
    </r>
    <r>
      <rPr>
        <b/>
        <i/>
        <sz val="9"/>
        <color theme="1"/>
        <rFont val="Calibri"/>
        <family val="2"/>
        <scheme val="minor"/>
      </rPr>
      <t xml:space="preserve"> Estado General del proceso</t>
    </r>
  </si>
  <si>
    <t>PROCESOS ACTIVOS EKOGUI - CALIDAD DEMANDADO AL 30-06-2024</t>
  </si>
  <si>
    <t>PROCESOS EN EKOGUI CON CALIFICACIÓN EN 1DO SEMESTRE 2024</t>
  </si>
  <si>
    <t>(6) Solo se consideran los procesos activos en e-KOGUI - calidad demandado al 30 de junio de 2024 que tengan calificación de riesgo</t>
  </si>
  <si>
    <t>(4)Equivalente a un valor indexado de $42.900 millones a 30 de junio de 2024</t>
  </si>
  <si>
    <t>PREJUDICIALES ACTIVOS AL 30-06-2024</t>
  </si>
  <si>
    <t>REGISTRO DURANTE PRIMER SEMESTRE DE 2024</t>
  </si>
  <si>
    <t>REGISTRO EN PRIMER SEMESTRE DE 2023 Y ANTERIORES</t>
  </si>
  <si>
    <t>PREJUDICIALES TERMINADOS 1DO SEMESTRE 2024</t>
  </si>
  <si>
    <t>TOTAL PREJUDICIALES TERMINADOS 1DO SEM. 2024 SEGÚN JURIDICA</t>
  </si>
  <si>
    <t>TERMINADOS EN EKOGUI ÚLTIMA ACTUACIÓN  1DO SEM. 2024</t>
  </si>
  <si>
    <t>ARBITRAMENTOS ACTIVOS AL 30-06-2024 SEGÚN JURIDICA</t>
  </si>
  <si>
    <t>TOTAL ARBITRAMENTOS TERMINADOS  AL 30-06-2024 SEGÚN JURIDICA</t>
  </si>
  <si>
    <t>Su Entidad Gestiono Sesiones del Comites de conciliacion atraves del sistema Ekogui en I semestre 2024</t>
  </si>
  <si>
    <t>Su Entidad Elaboro las fichas de conciliacion a traves del Sistema Ekogui durante I semestre 2024</t>
  </si>
  <si>
    <t>Su entidad utilizo el modulo de pagos en 2024-I?</t>
  </si>
  <si>
    <t>Plantilla de certificado de Control Interno I semestre 2024</t>
  </si>
  <si>
    <t>CERTIFICACION DE INFORMACION LITIGIOSA eKOGUI, DE QUE TRATA EL ARTICULO 2.2.3.4.1.14 DEL DECRETO 1069 de 2015.</t>
  </si>
  <si>
    <t>En mi calidad de Jefe de Oficina de Control Interno o quien haga sus veces, certifico que se realizó la verificación del cumplimiento de las obligaciones establecidas en el Capitulo 4 del Decreto 1069 de 2015, para los usuarios del Sistema Único de Gestión e Información de  la Actividad Litigiosa del Estado - eKOGUI, de conformidad con los lineamientos señalados por la Agencia Nacional de Defensa Jurídica del Estado y los procedimientos de auditoria interna definidos por la entidad. 
Con el diligenciamiento del presente formulario, el Jefe de la Oficina de Control Interno manifiesta bajo la gravedad de juramento que la información registrada es verídica y corresponde a la realidad litigiosa de la Entidad.</t>
  </si>
  <si>
    <t>FIRMA DEL JEFE DE OFICINA DE CONTROL INTERNO O QUIEN HAGA SUS VECES</t>
  </si>
  <si>
    <t>PROCESOS EN EKOGUI CON CALIFICACIÓN ANTERIOR AL PERIODO INFORMADO</t>
  </si>
  <si>
    <t xml:space="preserve">TERMINADOS EN EKOGUI DURANTE 1DO SEMESTRE 2024 </t>
  </si>
  <si>
    <t>PARQUES NACIONALES NATURALES DE COLOMBIA</t>
  </si>
  <si>
    <t>IMPRENTA NACIONAL DE COLOMBIA</t>
  </si>
  <si>
    <t>FONDO ROTATORIO DEL MINISTERIO DE RELACIONES EXTERIORES</t>
  </si>
  <si>
    <t>MINISTERIO DE RELACIONES EXTERIORES</t>
  </si>
  <si>
    <t>UNIDAD ADMINISTRATIVA ESPECIAL PARA LA ATENCION Y REPARACION INTEGRAL A LAS VICTIMAS</t>
  </si>
  <si>
    <t>SISTEMAS INTELIGENTES EN RED S.A.S.</t>
  </si>
  <si>
    <t>DIRECCION DE IMPUESTOS Y ADUANAS NACIONALES - DIAN -DIRECCION SECCIONAL DE IMPUESTOS Y ADUANAS DE QUIBDO</t>
  </si>
  <si>
    <t xml:space="preserve">DIRECCION GENERAL MARITIMA </t>
  </si>
  <si>
    <t>CAJA DE SUELDOS DE RETIRO DE LA POLICIA NACIONAL</t>
  </si>
  <si>
    <t>CAJA PROMOTORA DE VIVIENDA MILITAR Y DE POLICIA</t>
  </si>
  <si>
    <t>INDUSTRIA MILITAR</t>
  </si>
  <si>
    <t>FONDO ROTATORIO DE LA POLICIA NACIONAL</t>
  </si>
  <si>
    <t>INSTITUTO NACIONAL PARA CIEGOS</t>
  </si>
  <si>
    <t>INSTITUTO NACIONAL DE FORMACION TECNICA PROFESIONAL DE SAN JUAN DEL CESAR</t>
  </si>
  <si>
    <t>SUPERINTENDENCIA FINANCIERA DE COLOMBIA</t>
  </si>
  <si>
    <t>DIRECCION NACIONAL DE DERECHO DE AUTOR</t>
  </si>
  <si>
    <t>AGENCIA NACIONAL DE HIDROCARBUROS</t>
  </si>
  <si>
    <t>COMISION DE REGULACION DE ENERGIA Y GAS</t>
  </si>
  <si>
    <t>ECOPETROL S.A. - NIVEL CENTRAL</t>
  </si>
  <si>
    <t>INSTITUTO DE PLANIFICACION Y PROMOCION DE SOLUCIONES ENERGETICAS PARA LAS ZONAS NO INTERCONECTADAS</t>
  </si>
  <si>
    <t>MINISTERIO DE MINAS Y ENERGIA</t>
  </si>
  <si>
    <t>DEPARTAMENTO NACIONAL DE PLANEACION</t>
  </si>
  <si>
    <t>FONDO DE PREVISION SOCIAL DEL CONGRESO DE LA REPUBLICA</t>
  </si>
  <si>
    <t>INSTITUTO NACIONAL DE SALUD</t>
  </si>
  <si>
    <t>INSTITUTO NACIONAL DE VIGILANCIA DE MEDICAMENTOS Y ALIMENTOS</t>
  </si>
  <si>
    <t>UNIVERSIDAD COLEGIO MAYOR DE CUNDINAMARCA</t>
  </si>
  <si>
    <t>MINISTERIO DE SALUD Y PROTECCION SOCIAL</t>
  </si>
  <si>
    <t>UNIDAD NACIONAL DE PROTECCION</t>
  </si>
  <si>
    <t>DEPARTAMENTO ADMINISTRATIVO DIRECCION NACIONAL DE INTELIGENCIA</t>
  </si>
  <si>
    <t>UNIDAD ADMINISTRATIVA ESPECIAL JUNTA  CENTRAL DE CONTADORES</t>
  </si>
  <si>
    <t>INSTITUTO AMAZONICO DE INVESTIGACIONES CIENTIFICAS</t>
  </si>
  <si>
    <t>INSTITUTO DE INVESTIGACIONES AMBIENTALES DEL PACIFICO JOHN VON NEUMANN</t>
  </si>
  <si>
    <t>DIRECCION DE IMPUESTOS Y ADUANAS NACIONALES - DIAN -DIRECCION SECCIONAL DE IMPUESTOS DE GRANDES CONTRIBUYENTES</t>
  </si>
  <si>
    <t>DIRECCION DE IMPUESTOS Y ADUANAS NACIONALES - DIAN -DIRECCION SECCIONAL DE IMPUESTOS DE BARRANQUILLA</t>
  </si>
  <si>
    <t>DIRECCION DE IMPUESTOS Y ADUANAS NACIONALES - DIAN -DIRECCION SECCIONAL DE IMPUESTOS DE BOGOTA</t>
  </si>
  <si>
    <t>DIRECCION DE IMPUESTOS Y ADUANAS NACIONALES - DIAN -DIRECCION SECCIONAL DE IMPUESTOS DE CALI</t>
  </si>
  <si>
    <t>DIRECCION DE IMPUESTOS Y ADUANAS NACIONALES - DIAN -DIRECCION SECCIONAL DE IMPUESTOS DE CARTAGENA</t>
  </si>
  <si>
    <t>DIRECCION DE IMPUESTOS Y ADUANAS NACIONALES - DIAN -DIRECCION SECCIONAL DE IMPUESTOS DE CUCUTA</t>
  </si>
  <si>
    <t>DIRECCION DE IMPUESTOS Y ADUANAS NACIONALES - DIAN -DIRECCION SECCIONAL DE IMPUESTOS DE MEDELLIN</t>
  </si>
  <si>
    <t>DIRECCION DE IMPUESTOS Y ADUANAS NACIONALES - DIAN -DIRECCION SECCIONAL DE ADUANAS DE BARRANQUILLA</t>
  </si>
  <si>
    <t>DIRECCION DE IMPUESTOS Y ADUANAS NACIONALES - DIAN -DIRECCION SECCIONAL DE ADUANAS DE CALI</t>
  </si>
  <si>
    <t>DIRECCION DE IMPUESTOS Y ADUANAS NACIONALES - DIAN -DIRECCION SECCIONAL DE ADUANAS DE CARTAGENA</t>
  </si>
  <si>
    <t>DIRECCION DE IMPUESTOS Y ADUANAS NACIONALES - DIAN -DIRECCION SECCIONAL DE ADUANAS DE CUCUTA</t>
  </si>
  <si>
    <t>DIRECCION DE IMPUESTOS Y ADUANAS NACIONALES - DIAN -DIRECCION SECCIONAL DE ADUANAS DE MEDELLIN</t>
  </si>
  <si>
    <t>DIRECCION DE IMPUESTOS Y ADUANAS NACIONALES - DIAN -DIRECCION SECCIONAL DE IMPUESTOS Y ADUANAS DE ARAUCA</t>
  </si>
  <si>
    <t>DIRECCION DE IMPUESTOS Y ADUANAS NACIONALES - DIAN -DIRECCION SECCIONAL DE IMPUESTOS Y ADUANAS DE ARMENIA</t>
  </si>
  <si>
    <t>DIRECCION DE IMPUESTOS Y ADUANAS NACIONALES - DIAN -DIRECCION SECCIONAL DE IMPUESTOS Y ADUANAS DE BARRANCABERMEJA</t>
  </si>
  <si>
    <t>DIRECCION DE IMPUESTOS Y ADUANAS NACIONALES - DIAN -DIRECCION SECCIONAL DE IMPUESTOS Y ADUANAS DE BUCARAMANGA</t>
  </si>
  <si>
    <t>DIRECCION DE IMPUESTOS Y ADUANAS NACIONALES - DIAN -DIRECCION SECCIONAL DE IMPUESTOS Y ADUANAS DE BUENAVENTURA</t>
  </si>
  <si>
    <t>DIRECCION DE IMPUESTOS Y ADUANAS NACIONALES - DIAN -DIRECCION SECCIONAL DE IMPUESTOS Y ADUANAS DE FLORENCIA</t>
  </si>
  <si>
    <t>DIRECCION DE IMPUESTOS Y ADUANAS NACIONALES - DIAN -DIRECCION SECCIONAL DE IMPUESTOS Y ADUANAS DE GIRARDOT</t>
  </si>
  <si>
    <t>DIRECCION DE IMPUESTOS Y ADUANAS NACIONALES - DIAN -DIRECCION SECCIONAL DE IMPUESTOS Y ADUANAS DE IBAGUE</t>
  </si>
  <si>
    <t>DIRECCION DE IMPUESTOS Y ADUANAS NACIONALES - DIAN -NIVEL CENTRAL</t>
  </si>
  <si>
    <t>DIRECCION DE IMPUESTOS Y ADUANAS NACIONALES - DIAN -DIRECCION SECCIONAL DE IMPUESTOS Y ADUANAS DE MANIZALES</t>
  </si>
  <si>
    <t>DIRECCION DE IMPUESTOS Y ADUANAS NACIONALES - DIAN -DIRECCION SECCIONAL DE IMPUESTOS Y ADUANAS DE MONTERIA</t>
  </si>
  <si>
    <t>DIRECCION DE IMPUESTOS Y ADUANAS NACIONALES - DIAN -DIRECCION SECCIONAL DE IMPUESTOS Y ADUANAS DE NEIVA</t>
  </si>
  <si>
    <t>DIRECCION DE IMPUESTOS Y ADUANAS NACIONALES - DIAN -DIRECCION SECCIONAL DE IMPUESTOS Y ADUANAS DE PALMIRA</t>
  </si>
  <si>
    <t>DIRECCION DE IMPUESTOS Y ADUANAS NACIONALES - DIAN -DIRECCION SECCIONAL DE IMPUESTOS Y ADUANAS DE PASTO</t>
  </si>
  <si>
    <t>DIRECCION DE IMPUESTOS Y ADUANAS NACIONALES - DIAN -DIRECCION SECCIONAL DE IMPUESTOS Y ADUANAS DE PEREIRA</t>
  </si>
  <si>
    <t>DIRECCION DE IMPUESTOS Y ADUANAS NACIONALES - DIAN -DIRECCION SECCIONAL DE IMPUESTOS Y ADUANAS DE POPAYAN</t>
  </si>
  <si>
    <t>DIRECCION DE IMPUESTOS Y ADUANAS NACIONALES - DIAN -DIRECCION SECCIONAL DE IMPUESTOS Y ADUANAS DE RIOHACHA</t>
  </si>
  <si>
    <t>DIRECCION DE IMPUESTOS Y ADUANAS NACIONALES - DIAN -DIRECCION SECCIONAL DE IMPUESTOS Y ADUANAS DE SAN ANDRES</t>
  </si>
  <si>
    <t>DIRECCION DE IMPUESTOS Y ADUANAS NACIONALES - DIAN -DIRECCION SECCIONAL DE IMPUESTOS Y ADUANAS DE SANTA MARTA</t>
  </si>
  <si>
    <t>DIRECCION DE IMPUESTOS Y ADUANAS NACIONALES - DIAN -DIRECCION SECCIONAL DE IMPUESTOS Y ADUANAS DE SINCELEJO</t>
  </si>
  <si>
    <t>DIRECCION DE IMPUESTOS Y ADUANAS NACIONALES - DIAN -DIRECCION SECCIONAL DE IMPUESTOS Y ADUANAS DE SOGAMOSO</t>
  </si>
  <si>
    <t>DIRECCION DE IMPUESTOS Y ADUANAS NACIONALES - DIAN -DIRECCION SECCIONAL DE IMPUESTOS Y ADUANAS DE TULUA</t>
  </si>
  <si>
    <t>DIRECCION DE IMPUESTOS Y ADUANAS NACIONALES - DIAN -DIRECCION SECCIONAL DE IMPUESTOS Y ADUANAS DE TUNJA</t>
  </si>
  <si>
    <t>DIRECCION DE IMPUESTOS Y ADUANAS NACIONALES - DIAN -DIRECCION SECCIONAL DE IMPUESTOS Y ADUANAS DE VALLEDUPAR</t>
  </si>
  <si>
    <t>DIRECCION DE IMPUESTOS Y ADUANAS NACIONALES - DIAN -DIRECCION SECCIONAL DE IMPUESTOS Y ADUANAS DE YOPAL</t>
  </si>
  <si>
    <t>PATRIMONIO RECEPTOR DE LOS ACTIVOS DE TELECOM Y LAS TELEASOCIADAS</t>
  </si>
  <si>
    <t>EMPRESA COLOMBIANA DE PETROLEOS - ECOPETROL - REGIONAL ORINOQUIA</t>
  </si>
  <si>
    <t>DIRECCION DE IMPUESTOS Y ADUANAS NACIONALES - DIAN -DIRECCION SECCIONAL DE IMPUESTOS Y ADUANAS DE VILLAVICENCIO</t>
  </si>
  <si>
    <t>DIRECCION EJECUTIVA DE ADMINISTRACION JUDICIAL - SECCIONAL ARMENIA</t>
  </si>
  <si>
    <t>DIRECCION EJECUTIVA DE ADMINISTRACION JUDICIAL - SECCIONAL BARRANQUILLA</t>
  </si>
  <si>
    <t>DIRECCION EJECUTIVA DE ADMINISTRACION JUDICIAL - SECCIONAL BUCARAMANGA</t>
  </si>
  <si>
    <t>DIRECCION EJECUTIVA DE ADMINISTRACION JUDICIAL - SECCIONAL CALI</t>
  </si>
  <si>
    <t>DIRECCION EJECUTIVA DE ADMINISTRACION JUDICIAL - SECCIONAL CARTAGENA</t>
  </si>
  <si>
    <t>DIRECCION EJECUTIVA DE ADMINISTRACION JUDICIAL - SECCIONAL CUCUTA</t>
  </si>
  <si>
    <t>DIRECCION EJECUTIVA DE ADMINISTRACION JUDICIAL - SECCIONAL IBAGUE</t>
  </si>
  <si>
    <t>DIRECCION EJECUTIVA DE ADMINISTRACION JUDICIAL - SECCIONAL MANIZALES</t>
  </si>
  <si>
    <t>DIRECCION EJECUTIVA DE ADMINISTRACION JUDICIAL - SECCIONAL MEDELLIN</t>
  </si>
  <si>
    <t>DIRECCION EJECUTIVA DE ADMINISTRACION JUDICIAL - SECCIONAL MONTERIA</t>
  </si>
  <si>
    <t>DIRECCION EJECUTIVA DE ADMINISTRACION JUDICIAL - SECCIONAL NEIVA</t>
  </si>
  <si>
    <t>DIRECCION EJECUTIVA DE ADMINISTRACION JUDICIAL - SECCIONAL PASTO</t>
  </si>
  <si>
    <t>DIRECCION EJECUTIVA DE ADMINISTRACION JUDICIAL - SECCIONAL PEREIRA</t>
  </si>
  <si>
    <t>DIRECCION EJECUTIVA DE ADMINISTRACION JUDICIAL - SECCIONAL POPAYAN</t>
  </si>
  <si>
    <t>DIRECCION EJECUTIVA DE ADMINISTRACION JUDICIAL - SECCIONAL RIOHACHA</t>
  </si>
  <si>
    <t>DIRECCION EJECUTIVA DE ADMINISTRACION JUDICIAL - SECCIONAL SANTA MARTA</t>
  </si>
  <si>
    <t>DIRECCION EJECUTIVA DE ADMINISTRACION JUDICIAL - SECCIONAL SINCELEJO</t>
  </si>
  <si>
    <t>DIRECCION EJECUTIVA DE ADMINISTRACION JUDICIAL - SECCIONAL TUNJA</t>
  </si>
  <si>
    <t>DIRECCION EJECUTIVA DE ADMINISTRACION JUDICIAL - SECCIONAL VALLEDUPAR</t>
  </si>
  <si>
    <t>DIRECCION EJECUTIVA DE ADMINISTRACION JUDICIAL - SECCIONAL VILLAVICENCIO</t>
  </si>
  <si>
    <t>DIRECCION EJECUTIVA DE ADMINISTRACION JUDICIAL - SECCIONAL QUIBDO</t>
  </si>
  <si>
    <t>DIRECCION EJECUTIVA DE ADMINISTRACION JUDICIAL - SECCIONAL FLORENCIA</t>
  </si>
  <si>
    <t>POLICIA NACIONAL - UNIDAD DEFENSA JUDICIAL ARAUCA</t>
  </si>
  <si>
    <t>POLICIA NACIONAL - UNIDAD DEFENSA JUDICIAL QUINDIO</t>
  </si>
  <si>
    <t>POLICIA NACIONAL - UNIDAD DEFENSA JUDICIAL ATLANTICO</t>
  </si>
  <si>
    <t>POLICIA NACIONAL - UNIDAD DEFENSA JUDICIAL SANTANDER</t>
  </si>
  <si>
    <t>POLICIA NACIONAL - UNIDAD DEFENSA JUDICIAL VALLE DEL CAUCA</t>
  </si>
  <si>
    <t>POLICIA NACIONAL - UNIDAD DEFENSA JUDICIAL BOLIVAR</t>
  </si>
  <si>
    <t>POLICIA NACIONAL - UNIDAD DEFENSA JUDICIAL NORTE DE SANTANDER</t>
  </si>
  <si>
    <t>POLICIA NACIONAL - UNIDAD DEFENSA JUDICIAL CAQUETA</t>
  </si>
  <si>
    <t>POLICIA NACIONAL - UNIDAD DEFENSA JUDICIAL TOLIMA</t>
  </si>
  <si>
    <t>POLICIA NACIONAL - UNIDAD DEFENSA JUDICIAL CALDAS</t>
  </si>
  <si>
    <t>POLICIA NACIONAL - UNIDAD DEFENSA JUDICIAL ANTIOQUIA</t>
  </si>
  <si>
    <t>POLICIA NACIONAL - UNIDAD DEFENSA JUDICIAL PUTUMAYO</t>
  </si>
  <si>
    <t>POLICIA NACIONAL - UNIDAD DEFENSA JUDICIAL CORDOBA</t>
  </si>
  <si>
    <t>POLICIA NACIONAL - UNIDAD DEFENSA JUDICIAL HUILA</t>
  </si>
  <si>
    <t>POLICIA NACIONAL - UNIDAD DEFENSA JUDICIAL NARIÑO</t>
  </si>
  <si>
    <t>POLICIA NACIONAL - UNIDAD DEFENSA JUDICIAL RISARALDA</t>
  </si>
  <si>
    <t>POLICIA NACIONAL - UNIDAD DEFENSA JUDICIAL CAUCA</t>
  </si>
  <si>
    <t>POLICIA NACIONAL - UNIDAD DEFENSA JUDICIAL CHOCO</t>
  </si>
  <si>
    <t>POLICIA NACIONAL - UNIDAD DEFENSA JUDICIAL GUAJIRA</t>
  </si>
  <si>
    <t>POLICIA NACIONAL - UNIDAD DEFENSA JUDICIAL MAGDALENA</t>
  </si>
  <si>
    <t>POLICIA NACIONAL - UNIDAD DEFENSA JUDICIAL SUCRE</t>
  </si>
  <si>
    <t>POLICIA NACIONAL - UNIDAD DEFENSA JUDICIAL BOYACA</t>
  </si>
  <si>
    <t>POLICIA NACIONAL - UNIDAD DEFENSA JUDICIAL URABA</t>
  </si>
  <si>
    <t>POLICIA NACIONAL - UNIDAD DEFENSA JUDICIAL CESAR</t>
  </si>
  <si>
    <t>POLICIA NACIONAL - UNIDAD DEFENSA JUDICIAL META</t>
  </si>
  <si>
    <t>POLICIA NACIONAL - UNIDAD DEFENSA JUDICIAL CASANARE</t>
  </si>
  <si>
    <t>MINISTERIO DE EDUCACION NACIONAL</t>
  </si>
  <si>
    <t>INSTITUTO DE INVESTIGACIONES MARINAS Y COSTERAS JOSE BENITO VIVES DE ANDREIS</t>
  </si>
  <si>
    <t>CORPORACION AUTONOMA REGIONAL DE BOYACA</t>
  </si>
  <si>
    <t>CORPORACION AUTONOMA REGIONAL DE CALDAS</t>
  </si>
  <si>
    <t xml:space="preserve">CORPORACION AUTONOMA REGIONAL DE CHIVOR </t>
  </si>
  <si>
    <t>CORPORACION AUTONOMA REGIONAL DE LA FRONTERA NORORIENTAL</t>
  </si>
  <si>
    <t>CORPORACION AUTONOMA REGIONAL DE LA GUAJIRA</t>
  </si>
  <si>
    <t>CORPORACION AUTONOMA REGIONAL DE LA ORINOQUIA</t>
  </si>
  <si>
    <t>CORPORACION AUTONOMA REGIONAL DE LAS CUENCAS DE LOS RIOS NEGRO Y NARE</t>
  </si>
  <si>
    <t>CORPORACION AUTONOMA REGIONAL DEL CANAL DEL DIQUE</t>
  </si>
  <si>
    <t>CORPORACION AUTONOMA REGIONAL DE LOS VALLES DEL SINU Y DEL SAN JORGE</t>
  </si>
  <si>
    <t>CORPORACION AUTONOMA REGIONAL DE NARINO</t>
  </si>
  <si>
    <t>CORPORACION  AUTONOMA REGIONAL DEL ALTO MAGDALENA</t>
  </si>
  <si>
    <t>CORPORACION AUTONOMA REGIONAL DEL CAUCA</t>
  </si>
  <si>
    <t>CORPORACION AUTONOMA REGIONAL DEL GUAVIO</t>
  </si>
  <si>
    <t>CORPORACION AUTONOMA REGIONAL DEL MAGDALENA</t>
  </si>
  <si>
    <t>CORPORACION AUTONOMA REGIONAL DEL RIO GRANDE DEL MAGDALENA</t>
  </si>
  <si>
    <t>CORPORACION AUTONOMA REGIONAL DE SUCRE</t>
  </si>
  <si>
    <t>CORPORACION AUTONOMA REGIONAL DEL TOLIMA</t>
  </si>
  <si>
    <t>CORPORACION AUTONOMA REGIONAL PARA LA DEFENSA DE LA MESETA DE BUCARAMANGA</t>
  </si>
  <si>
    <t>CORPORACION PARA EL DESARROLLO SOSTENIBLE DEL ARCHIPIELAGO DE SAN ANDRES PROVIDENCIA Y SANTA CATALINA</t>
  </si>
  <si>
    <t>CORPORACION PARA EL DESARROLLO SOSTENIBLE DEL AREA DE MANEJO ESPECIAL LA MACARENA</t>
  </si>
  <si>
    <t>CORPORACION PARA EL DESARROLLO SOSTENIBLE DE LA MOJANA Y EL SAN JORGE</t>
  </si>
  <si>
    <t>CORPORACION AUTONOMA REGIONAL DEL QUINDIO</t>
  </si>
  <si>
    <t>CORPORACION PARA EL DESARROLLO SOSTENIBLE DEL URABA</t>
  </si>
  <si>
    <t>CORPORACION AUTONOMA REGIONAL DE RISARALDA</t>
  </si>
  <si>
    <t>CORPORACION AUTONOMA REGIONAL DE SANTANDER</t>
  </si>
  <si>
    <t>CORPORACION AUTONOMA REGIONAL DEL CENTRO DE ANTIOQUIA</t>
  </si>
  <si>
    <t>CORPORACION PARA EL DESARROLLO SOSTENIBLE DEL NORTE Y ORIENTE DE LA AMAZONIA</t>
  </si>
  <si>
    <t>CORPORACION AUTONOMA REGIONAL PARA EL DESARROLLO SOSTENIBLE DEL CHOCO</t>
  </si>
  <si>
    <t>CORPORACION PARA EL DESARROLLO SOSTENIBLE DEL SUR DE LA AMAZONIA</t>
  </si>
  <si>
    <t>INSTITUTO TECNICO NACIONAL DE COMERCIO SIMON RODRIGUEZ</t>
  </si>
  <si>
    <t>INSTITUTO TOLIMENSE DE FORMACION TECNICA PROFESIONAL</t>
  </si>
  <si>
    <t>CORPORACION NACIONAL PARA LA RECONSTRUCCION DE LA CUENCA DEL RIO PAEZ Y ZONAS ALEDANAS</t>
  </si>
  <si>
    <t>CENTRALES ELECTRICAS DE NARINO S.A. E.S.P.</t>
  </si>
  <si>
    <t>ELECTRIFICADORA DEL CAQUETA S.A. E.S.P.</t>
  </si>
  <si>
    <t>GENERADORA Y COMERCIALIZADORA DE ENERGIA DEL CARIBE S.A. E.S.P.</t>
  </si>
  <si>
    <t>INTERCONEXION ELECTRICA S.A. E.S.P.</t>
  </si>
  <si>
    <t>SANATORIO DE AGUA DE DIOS, EMPRESA SOCIAL DEL ESTADO</t>
  </si>
  <si>
    <t>UNIVERSIDAD DE CALDAS</t>
  </si>
  <si>
    <t>UNIVERSIDAD DE LA AMAZONIA</t>
  </si>
  <si>
    <t>UNIVERSIDAD DE LOS LLANOS</t>
  </si>
  <si>
    <t>UNIVERSIDAD DEL CAUCA</t>
  </si>
  <si>
    <t>UNIVERSIDAD DEL PACIFICO</t>
  </si>
  <si>
    <t>UNIVERSIDAD TECNOLOGICA DE PEREIRA</t>
  </si>
  <si>
    <t>UNIVERSIDAD PEDAGOGICA Y TECNOLOGICA DE COLOMBIA</t>
  </si>
  <si>
    <t>UNIVERSIDAD SURCOLOMBIANA</t>
  </si>
  <si>
    <t>UNIVERSIDAD TECNOLOGICA DEL CHOCO DIEGO LUIS CORDOBA</t>
  </si>
  <si>
    <t>CORPORACION AUTONOMA REGIONAL DEL ATLANTICO</t>
  </si>
  <si>
    <t>CORPORACION AUTONOMA REGIONAL DEL VALLE DEL CAUCA</t>
  </si>
  <si>
    <t>CORPORACION AUTONOMA REGIONAL DEL CESAR</t>
  </si>
  <si>
    <t>CORPORACION AUTONOMA REGIONAL DEL SUR DE BOLIVAR</t>
  </si>
  <si>
    <t>CENTRALES ELECTRICAS DEL CAUCA S.A. E.S.P.</t>
  </si>
  <si>
    <t>ELECTRIFICADORA DEL META S.A. E.S.P.</t>
  </si>
  <si>
    <t xml:space="preserve">COMPANIA DE EXPERTOS EN MERCADO S.A - XM S.A </t>
  </si>
  <si>
    <t xml:space="preserve">SOCIEDAD DE TELEVISION DE CALDAS, RISARALDA Y QUINDIO LTDA </t>
  </si>
  <si>
    <t>CANAL REGIONAL DE TELEVISION DEL CARIBE LTDA</t>
  </si>
  <si>
    <t>CORPORACION DE CIENCIA Y TECNOLOGIA PARA EL DESARROLLO DE LA INDUSTRIA NAVAL, MARITIMA Y FLUVIAL</t>
  </si>
  <si>
    <t>UNIVERSIDAD DE CORDOBA</t>
  </si>
  <si>
    <t>EMPRESA DISTRIBUIDORA DEL PACIFICO S.A. E.S.P.</t>
  </si>
  <si>
    <t>EMPRESA PUBLICA DE ALCANTARILLADO DE SANTANDER S.A. E.S.P.</t>
  </si>
  <si>
    <t>GESTION ENERGETICA S.A. E.S.P.</t>
  </si>
  <si>
    <t>TRANSELCA S.A. E.S.P.</t>
  </si>
  <si>
    <t>ELECTRIFICADORA DEL HUILA S.A. E.S.P.</t>
  </si>
  <si>
    <t xml:space="preserve">EMPRESA DE TELECOMUNICACIONES DE BUCARAMANGA S.A E.S.P </t>
  </si>
  <si>
    <t>OPERACIONES TECNOLOGICAS Y COMERCIALES S.A.S.</t>
  </si>
  <si>
    <t>INTERCOLOMBIA S.A. E.S.P</t>
  </si>
  <si>
    <t>CENTRAL DE ABASTOS DE CUCUTA S.A.- EN LIQUIDACION-</t>
  </si>
  <si>
    <t>ESENTTIA S.A</t>
  </si>
  <si>
    <t>ELECTRIFICADORA DEL TOLIMA SA  EMPRESA DE SERVICIOS PUBLICOS ELECTROLIMA SA ESP EN LIQUIDACION</t>
  </si>
  <si>
    <t>SANATORIO DE CONTRATACION, EMPRESA SOCIAL DEL ESTADO</t>
  </si>
  <si>
    <t>UNIVERSIDAD POPULAR DEL CESAR</t>
  </si>
  <si>
    <t>INTERNEXA S.A</t>
  </si>
  <si>
    <t>EMPRESA DE ENERGIA DEL AMAZONAS S.A. E.S.P.</t>
  </si>
  <si>
    <t>BIOENERGY S.A.S.</t>
  </si>
  <si>
    <t>CONCESION COSTERA CARTAGENA BARRANQUILLA S.A.S</t>
  </si>
  <si>
    <t>CENTRO DE DIAGNÓSTICO AUTOMOTOR DE CALDAS</t>
  </si>
  <si>
    <t>PATRIMONIO AUTONOMO PAP EMPRESA DE ENERGIA ELECTRICA DE MAGANGUE S.A. E.S.P. EN LIQUIDACION</t>
  </si>
  <si>
    <t>PAR INURBE EN LIQUIDACION</t>
  </si>
  <si>
    <t>FONDO NACIONAL DE ESTUPEFACIENTES</t>
  </si>
  <si>
    <t>PAR CAJA AGRARIA EN LIQUIDACION C.A.L</t>
  </si>
  <si>
    <t>PATRIMONIO AUTONOMO PAP E.S.E JOSE PRUDENCIO PADILLA EN LIQUIDACION</t>
  </si>
  <si>
    <t>FONDO DE PRESTACIONES SOCIALES DEL MAGISTERIO</t>
  </si>
  <si>
    <t>PATRIMONIO AUTONOMO IFI PENSIONES</t>
  </si>
  <si>
    <t>PAR BANCO CAFETERO EN LIQUIDACION</t>
  </si>
  <si>
    <t>PAR BANCO DEL ESTADO EN LIQUIDACION</t>
  </si>
  <si>
    <t>PAP CAJA AGRARIA PENSIONES</t>
  </si>
  <si>
    <t>PATRIMONIO AUTONOMO PAR CAJANAL S.A. E.P.S EN LIQUIDACION</t>
  </si>
  <si>
    <t>PAR - PATRIMONIO AUTONOMO DE REMANENTES DE TELECOMUNICACIONES</t>
  </si>
  <si>
    <t>PAR BCH EN LIQUIDACION</t>
  </si>
  <si>
    <t>PATRIMONIO AUTONOMO BANCO CENTRAL HIPOTECARIO EN LIQUIDACION -PROCESOS-</t>
  </si>
  <si>
    <t>PATRIMONIO AUTONOMO BANCO CAFETERO</t>
  </si>
  <si>
    <t>PATRIMONIO AUTONOMO CAJANAL E.I.C.E. EN LIQUIDACION</t>
  </si>
  <si>
    <t xml:space="preserve">PATRIMONIO AUTONOMO DE REMANENTES COMISION NACIONAL DE TELEVISION </t>
  </si>
  <si>
    <t>PATRIMONIO AUTONOMO PAP ETESA EN LIQUIDACION PAR</t>
  </si>
  <si>
    <t>PATRIMONIO AUTONOMO CAJANAL EICE EN LIQUIDACION CNPS CUOTAS PARTES PENSIONALES</t>
  </si>
  <si>
    <t>FIDEICOMISO DE PROMOCION DE EXPORTACIONES PROCOLOMBIA</t>
  </si>
  <si>
    <t>FIDEICOMISO EMSOLMEC</t>
  </si>
  <si>
    <t>FIDEICOMISO CREDITOS LITIGIOSOS IFI</t>
  </si>
  <si>
    <t>FIDEICOMISO CREDITOS LITIGIOSOS ALCALIS</t>
  </si>
  <si>
    <t>FIDEICOMISO ADMINISTRACION DE CONTINGENCIAS CONCESIONES SALINAS</t>
  </si>
  <si>
    <t>FIDEICOMISO IFI PENSIONES</t>
  </si>
  <si>
    <t>PATRIMONIO AUTÓNOMO FONDO NACIONAL DE TURISMO FONTUR</t>
  </si>
  <si>
    <t>DIRECCION DE IMPUESTOS Y ADUANAS NACIONALES - DIAN -DIRECCION SECCIONAL DE ADUANAS DE BOGOTA</t>
  </si>
  <si>
    <t>PATRIMONIO AUTONOMO DE REMANENTES DEL ISS EN LIQUIDACION</t>
  </si>
  <si>
    <t>FIDEICOMISO ALCALIS RECONOCIMIENTO DE PENSIONES</t>
  </si>
  <si>
    <t>PATRIMONIO AUTONOMO DE REMANENTES DEL EXTINTO DEPARTAMENTO ADMINISTRATIVO DAS Y SU FONDO ROTATORIO</t>
  </si>
  <si>
    <t xml:space="preserve">EJERCITO NACIONAL </t>
  </si>
  <si>
    <t>ARMADA NACIONAL</t>
  </si>
  <si>
    <t>FUERZA AEREA COLOMBIANA</t>
  </si>
  <si>
    <t>UNIDAD DE GESTION GENERAL- MINISTERIO DE DEFENSA NACIONAL</t>
  </si>
  <si>
    <t>COMISIONADO PARA LA POLICIA- MINISTERIO DE DEFENSA NACIONAL</t>
  </si>
  <si>
    <t xml:space="preserve">TRIBUNAL MEDICO LABORAL </t>
  </si>
  <si>
    <t xml:space="preserve">JUSTICIA PENAL MILITAR </t>
  </si>
  <si>
    <t xml:space="preserve">DIRECCION GENERAL DE SANIDAD MILITAR </t>
  </si>
  <si>
    <t>COMANDO GENERAL DE LAS FUERZAS MILITARES</t>
  </si>
  <si>
    <t>PAR CAPRECOM LIQUIDADO</t>
  </si>
  <si>
    <t>PATRIMONIO AUTONOMO FONDO NACIONAL DE SALUD DE LAS PERSONAS PRIVADAS DE LA LIBERTAD</t>
  </si>
  <si>
    <t>PATRIMONIO AUTONOMO INNPULSA</t>
  </si>
  <si>
    <t>DIRECCION DE SANIDAD DE LA POLICIA NACIONAL</t>
  </si>
  <si>
    <t>LA PREVISORA COMPAÑIA DE SEGUROS - RECOBROS Y SALVAMENTOS</t>
  </si>
  <si>
    <t>PATRIMONIO AUTONOMO DE REMANENTES PAR ANTV LIQUIDADA</t>
  </si>
  <si>
    <t>PATRIMONIO AUTÓNOMO COLOMBIA PRODUCTIVA</t>
  </si>
  <si>
    <t>CONSORCIO FONDO COLOMBIA EN PAZ 2019</t>
  </si>
  <si>
    <t>FONDO DE FINANCIAMIENTO DE LA INFRAESTRUCTURA EDUCATIVA</t>
  </si>
  <si>
    <t>PAR BCH EN LIQUIDACION - FIDUAGRARIA</t>
  </si>
  <si>
    <t>PROGRAMA DE VIVIENDA  RURAL</t>
  </si>
  <si>
    <t>FONDO NACIONAL DEL PASIVO PENSIONAL Y PRESTACIONAL DE LA ELECTRIFICADORA DEL CARIBE S.A. E.S.P –FONECA</t>
  </si>
  <si>
    <t>INSTITUTO NACIONAL DE FORMACION TECNICA PROFESIONAL DEL DEPARTAMENTO DE SAN ANDRES, PROVIDENCIA Y SANTA CATALINA</t>
  </si>
  <si>
    <t>UNIVERSIDAD PEDAGOGICA NACIONAL</t>
  </si>
  <si>
    <t>EMPRESA DE ENERGIA DEL ARCHIPIELAGO DE SAN ANDRES, PROVIDENCIA Y SANTA CATALINA S.A. E.S.P.</t>
  </si>
  <si>
    <t>EMPRESA URRA S.A. E.S.P.</t>
  </si>
  <si>
    <t>REFINERIA DE CARTAGENA S.A.S</t>
  </si>
  <si>
    <t>AGENCIA DE DESARROLLO RURAL</t>
  </si>
  <si>
    <t>AGENCIA DE RENOVACION DEL TERRITORIO</t>
  </si>
  <si>
    <t>UNIDAD DE BUSQUEDA DE PERSONAS DADAS POR DESAPARECIDAS EN EL CONTEXTO Y EN RAZON AL CONFLICTO ARMADO</t>
  </si>
  <si>
    <t>COMISION PARA EL ESCLARECIMIENTO DE LA VERDAD, LA CONVIVENCIA Y LA NO REPETICION</t>
  </si>
  <si>
    <t>UNIDAD ADMINISTRATIVA ESPECIAL DE LA JUSTICIA PENAL MILITAR Y POLICIAL</t>
  </si>
  <si>
    <t>UNIDAD DE PLANEACION  DE INFRAESTRUCTURA  DE TRANSPORTE</t>
  </si>
  <si>
    <t>UNIDAD ADMINISTRATIVA ESPECIAL DE ALIMENTACIÓN ESCOLAR</t>
  </si>
  <si>
    <t>MINISTERIO DE IGUALDAD Y EQUIDAD</t>
  </si>
  <si>
    <t>CORPORACION DE ALTA TECNOLOGIA PARA LA DEFENSA</t>
  </si>
  <si>
    <t>INSTITUTO COLOMBIANO AGROPECUARIO</t>
  </si>
  <si>
    <t>MINISTERIO DE AGRICULTURA Y DESARROLLO RURAL</t>
  </si>
  <si>
    <t>INSTITUTO DE HIDROLOGIA, METEOROLOGIA Y ESTUDIOS AMBIENTALES</t>
  </si>
  <si>
    <t>COMISION DE REGULACION DE AGUA POTABLE Y SANEAMIENTO BASICO</t>
  </si>
  <si>
    <t>ARCHIVO GENERAL DE LA NACION</t>
  </si>
  <si>
    <t>INSTITUTO CARO Y CUERVO</t>
  </si>
  <si>
    <t>INSTITUTO COLOMBIANO DE ANTROPOLOGIA E HISTORIA</t>
  </si>
  <si>
    <t>MINISTERIO DEL DEPORTE</t>
  </si>
  <si>
    <t>MINISTERIO DE CULTURA</t>
  </si>
  <si>
    <t>AGENCIA LOGISTICA DE LAS FUERZAS MILITARES</t>
  </si>
  <si>
    <t>CAJA DE RETIRO DE LAS FUERZAS MILITARES</t>
  </si>
  <si>
    <t>CLUB MILITAR DE OFICIALES</t>
  </si>
  <si>
    <t>DEFENSA CIVIL COLOMBIANA</t>
  </si>
  <si>
    <t>HOSPITAL MILITAR CENTRAL</t>
  </si>
  <si>
    <t>INSTITUTO DE CASAS FISCALES DEL EJERCITO</t>
  </si>
  <si>
    <t>MINISTERIO DE DEFENSA NACIONAL</t>
  </si>
  <si>
    <t>DIRECCION GENERAL DE LA POLICIA NACIONAL</t>
  </si>
  <si>
    <t>SUPERINTENDENCIA DE VIGILANCIA Y SEGURIDAD PRIVADA</t>
  </si>
  <si>
    <t>SUPERINTENDENCIA DE LA ECONOMIA SOLIDARIA</t>
  </si>
  <si>
    <t>INSTITUTO NACIONAL PARA SORDOS</t>
  </si>
  <si>
    <t>MINISTERIO DE EDUCACION NACIONAL - COMPARTIDO</t>
  </si>
  <si>
    <t>DEPARTAMENTO ADMINISTRATIVO NACIONAL DE ESTADISTICA</t>
  </si>
  <si>
    <t>INSTITUTO GEOGRAFICO AGUSTIN CODAZZI</t>
  </si>
  <si>
    <t>DEPARTAMENTO ADMINISTRATIVO DE LA FUNCION PUBLICA</t>
  </si>
  <si>
    <t>ESCUELA SUPERIOR DE ADMINISTRACION PUBLICA</t>
  </si>
  <si>
    <t>ARTESANIAS DE COLOMBIA S.A.</t>
  </si>
  <si>
    <t>MINISTERIO DE COMERCIO, INDUSTRIA Y TURISMO</t>
  </si>
  <si>
    <t>SUPERINTENDENCIA DE INDUSTRIA Y COMERCIO</t>
  </si>
  <si>
    <t>SUPERINTENDENCIA DE SOCIEDADES</t>
  </si>
  <si>
    <t>INSTITUTO NACIONAL PENITENCIARIO Y CARCELARIO</t>
  </si>
  <si>
    <t>SUPERINTENDENCIA DE NOTARIADO Y REGISTRO</t>
  </si>
  <si>
    <t>SERVICIO GEOLOGICO COLOMBIANO</t>
  </si>
  <si>
    <t>UNIDAD DE PLANEACION MINERO ENERGETICA</t>
  </si>
  <si>
    <t>AUDITORIA GENERAL DE LA REPUBLICA</t>
  </si>
  <si>
    <t>CONTRALORIA GENERAL DE LA REPUBLICA</t>
  </si>
  <si>
    <t>DEFENSORIA DEL PUEBLO</t>
  </si>
  <si>
    <t>FONDO DE BIENESTAR SOCIAL DE LA CONTALORIA GENERAL DE LA REPUBLICA</t>
  </si>
  <si>
    <t>PROCURADURIA GENERAL DE LA NACION</t>
  </si>
  <si>
    <t>REGISTRADURIA NACIONAL DEL ESTADO CIVIL</t>
  </si>
  <si>
    <t>SUPERINTENDENCIA DE SERVICIOS PUBLICOS DOMICILIARIOS</t>
  </si>
  <si>
    <t>DEPARTAMENTO ADMINISTRATIVO DE LA PRESIDENCIA DE LA REPUBLICA</t>
  </si>
  <si>
    <t>CENTRO DERMATOLOGICO FEDERICO LLERAS ACOSTA EMPRESA SOCIAL DEL ESTADO</t>
  </si>
  <si>
    <t>FONDO DE PASIVO SOCIAL DE FERROCARRILES NACIONALES DE COLOMBIA</t>
  </si>
  <si>
    <t>INSTITUTO COLOMBIANO DE BIENESTAR FAMILIAR - NIVEL CENTRAL</t>
  </si>
  <si>
    <t>INSTITUTO NACIONAL DE CANCEROLOGIA - EMPRESA SOCIAL DEL ESTADO</t>
  </si>
  <si>
    <t>SERVICIO NACIONAL DE APRENDIZAJE</t>
  </si>
  <si>
    <t>SUPERINTENDENCIA DEL SUBSIDIO FAMILIAR</t>
  </si>
  <si>
    <t>SUPERINTENDENCIA NACIONAL DE SALUD</t>
  </si>
  <si>
    <t>FISCALIA GENERAL DE LA NACION</t>
  </si>
  <si>
    <t>INSTITUTO NACIONAL DE MEDICINA LEGAL Y CIENCIAS FORENSES</t>
  </si>
  <si>
    <t>SENADO DE LA REPUBLICA</t>
  </si>
  <si>
    <t>CAMARA DE REPRESENTANTES</t>
  </si>
  <si>
    <t>COMISION DE REGULACION DE COMUNICACIONES</t>
  </si>
  <si>
    <t>FONDO DE TECNOLOGIAS DE LA INFORMACION Y LAS COMUNICACIONES</t>
  </si>
  <si>
    <t>MINISTERIO DE TECNOLOGIAS DE LA INFORMACION Y LAS COMUNICACIONES</t>
  </si>
  <si>
    <t>AGENCIA NACIONAL DE INFRAESTRUCTURA</t>
  </si>
  <si>
    <t>INSTITUTO NACIONAL DE VIAS</t>
  </si>
  <si>
    <t>MINISTERIO DE TRANSPORTE</t>
  </si>
  <si>
    <t>SUPERINTENDENCIA DE TRANSPORTE</t>
  </si>
  <si>
    <t>UNIDAD ADMINISTRATIVA ESPECIAL DE AERONAUTICA CIVIL</t>
  </si>
  <si>
    <t>MINISTERIO DE CIENCIA  TECNOLOGÍA E INNOVACIÓN</t>
  </si>
  <si>
    <t>FONDO NACIONAL DE VIVIENDA</t>
  </si>
  <si>
    <t>FONDO ROTATORIO DE LA REGISTRADURIA NACIONAL DEL ESTADO CIVIL</t>
  </si>
  <si>
    <t>UNIDAD ADMINISTRATIVA ESPECIAL CONTADURIA GENERAL DE LA NACION</t>
  </si>
  <si>
    <t>MINISTERIO DE HACIENDA Y CREDITO PUBLICO</t>
  </si>
  <si>
    <t>AUTORIDAD NACIONAL DE ACUICULTURA Y PESCA</t>
  </si>
  <si>
    <t>MINISTERIO DE AMBIENTE Y DESARROLLO SOSTENIBLE</t>
  </si>
  <si>
    <t>AUTORIDAD NACIONAL DE LICENCIAS AMBIENTALES</t>
  </si>
  <si>
    <t>MINISTERIO DE VIVIENDA, CIUDAD Y TERRITORIO</t>
  </si>
  <si>
    <t>AGENCIA NACIONAL DEL ESPECTRO</t>
  </si>
  <si>
    <t>DEPARTAMENTO ADMINISTRATIVO PARA LA PROSPERIDAD SOCIAL</t>
  </si>
  <si>
    <t>MINISTERIO DEL TRABAJO</t>
  </si>
  <si>
    <t>UNIDAD ADMINISTRATIVA ESPECIAL DE ORGANIZACIONES SOLIDARIAS</t>
  </si>
  <si>
    <t>MINISTERIO DEL INTERIOR</t>
  </si>
  <si>
    <t>UNIDAD ADMINISTRATIVA ESPECIAL MIGRACION COLOMBIA</t>
  </si>
  <si>
    <t>MINISTERIO DE JUSTICIA Y DEL DERECHO</t>
  </si>
  <si>
    <t>UNIDAD DE SERVICIOS PENITENCIARIOS Y CARCELARIOS</t>
  </si>
  <si>
    <t>AGENCIA PRESIDENCIAL DE COOPERACION INTERNACIONAL DE COLOMBIA</t>
  </si>
  <si>
    <t>AGENCIA COLOMBIANA PARA LA REINCORPORACION Y NORMALIZACION</t>
  </si>
  <si>
    <t>AGENCIA NACIONAL DE MINERIA</t>
  </si>
  <si>
    <t>INSTITUTO NACIONAL DE METROLOGIA</t>
  </si>
  <si>
    <t>DIRECCION EJECUTIVA DE ADMINISTRACION JUDICIAL - NIVEL CENTRAL</t>
  </si>
  <si>
    <t>UNIDAD ADMINISTRATIVA ESPECIAL DE GESTION PENSIONAL Y CONTRIBUCIONES PARAFISCALES DE LA PROTECCION SOCIAL</t>
  </si>
  <si>
    <t>AUTORIDAD NACIONAL DE TELEVISIÓN EN LIQUIDACIÓN</t>
  </si>
  <si>
    <t>CONSEJO NACIONAL ELECTORAL</t>
  </si>
  <si>
    <t>FONDO ADAPTACION</t>
  </si>
  <si>
    <t>FONDO SOCIAL DE VIVIENDA DE LA REGISTRADURIA NACIONAL DEL ESTADO CIVIL</t>
  </si>
  <si>
    <t>FONDO ROTATORIO DEL DEPARTAMENTO ADMINISTRATIVO NACIONAL DE ESTADISTICA</t>
  </si>
  <si>
    <t>AGENCIA NACIONAL DE DEFENSA JURIDICA DEL ESTADO</t>
  </si>
  <si>
    <t>COMPUTADORES PARA EDUCAR</t>
  </si>
  <si>
    <t>UNIDAD ADMINISTRATIVA ESPECIAL DEL SERVICIO PUBLICO DE EMPLEO</t>
  </si>
  <si>
    <t>AGENCIA NACIONAL DE SEGURIDAD VIAL</t>
  </si>
  <si>
    <t>SOCIEDAD FIDUCIARIA DE DESARROLLO AGROPECUARIO S.A.</t>
  </si>
  <si>
    <t>FIDUCIARIA LA PREVISORA S.A.</t>
  </si>
  <si>
    <t>FIDUCIARIA COLOMBIANA DE COMERCIO EXTERIOR S.A.</t>
  </si>
  <si>
    <t>PATRIMONIO AUTONOMO DE REMANENTES E.S.E. FRANCISCO DE PAULA SANTANDER EN LIQUIDACION</t>
  </si>
  <si>
    <t>FIDEICOMISO FONDO NACIONAL DE SALUD</t>
  </si>
  <si>
    <t>CORPORACION AUTONOMA REGIONAL DE CUNDINAMARCA</t>
  </si>
  <si>
    <t>CONSEJO PROFESIONAL NACIONAL DE INGENIERIA</t>
  </si>
  <si>
    <t>COMISION NACIONAL DEL SERVICIO CIVIL</t>
  </si>
  <si>
    <t>UNIVERSIDAD MILITAR NUEVA GRANADA</t>
  </si>
  <si>
    <t>UNIVERSIDAD NACIONAL ABIERTA Y A DISTANCIA</t>
  </si>
  <si>
    <t>UNIVERSIDAD NACIONAL DE COLOMBIA</t>
  </si>
  <si>
    <t>BANCO DE LA REPUBLICA</t>
  </si>
  <si>
    <t>OLEODUCTO CENTRAL S.A.</t>
  </si>
  <si>
    <t>AGENCIA DEL INSPECTOR GENERAL DE TRIBUTOS, RENTAS Y CONTRIBUCIONES PARAFISCALES</t>
  </si>
  <si>
    <t>CONSEJO PROFESIONAL NACIONAL DE ARQUITECTURA Y SUS PROFESIONALES AUXILIARES</t>
  </si>
  <si>
    <t>BIOENERGY ZONA FRANCA S.A.S.</t>
  </si>
  <si>
    <t>INSTITUTO DE EVALUACION TECNOLOGICA EN SALUD</t>
  </si>
  <si>
    <t>JURISDICCION ESPECIAL PARA LA PAZ</t>
  </si>
  <si>
    <t>INFRAESTRUCTURA ASSET MANAGEMENT COLOMBIA S.A.S.</t>
  </si>
  <si>
    <t>ORGANISMO NACIONAL DE ACREDITACION</t>
  </si>
  <si>
    <t>ANDJE DDJN</t>
  </si>
  <si>
    <t>BANCO AGRARIO DE COLOMBIA S.A.</t>
  </si>
  <si>
    <t>INSTITUTO COLOMBIANO DE DESARROLLO RURAL - INCODER</t>
  </si>
  <si>
    <t>FONDO PARA EL FINANCIAMIENTO DEL SECTOR AGROPECUARIO</t>
  </si>
  <si>
    <t>FONDO NACIONAL DE AHORRO</t>
  </si>
  <si>
    <t>EMPRESA COLOMBIANA DE PRODUCTOS VETERINARIOS S.A.</t>
  </si>
  <si>
    <t>INSTITUTO DE INVESTIGACION DE RECURSOS BIOLOGICOS ALEXANDER VON HUMBOLDT</t>
  </si>
  <si>
    <t>CORPORACION DE LA INDUSTRIA AERONAUTICA COLOMBIANA S.A.</t>
  </si>
  <si>
    <t>SERVICIO AEREO A TERRITORIOS NACIONALES S.A.</t>
  </si>
  <si>
    <t>SOCIEDAD HOTELERA TEQUENDAMA S.A. - CROWNE PLAZA</t>
  </si>
  <si>
    <t>FONDO DE DESARROLLO DE LA EDUCACION SUPERIOR</t>
  </si>
  <si>
    <t>INSTITUTO COLOMBIANO DE CREDITO EDUCATIVO Y ESTUDIOS TECNICOS EN EL EXTERIOR MARIANO OSPINA PEREZ</t>
  </si>
  <si>
    <t>INSTITUTO COLOMBIANO PARA LA EVALUACION DE LA EDUCACION</t>
  </si>
  <si>
    <t>ESCUELA TECNOLOGICA INSTITUTO TECNICO CENTRAL</t>
  </si>
  <si>
    <t>CENTRAL DE INVERSIONES S.A.</t>
  </si>
  <si>
    <t>FINANCIERA DE DESARROLLO TERRITORIAL S.A.</t>
  </si>
  <si>
    <t>FONDO DE GARANTIAS DE ENTIDADES COOPERATIVAS</t>
  </si>
  <si>
    <t>LA PREVISORA S.A. COMPANIA DE SEGUROS</t>
  </si>
  <si>
    <t>POSITIVA COMPAÑIA DE SEGUROS S.A.</t>
  </si>
  <si>
    <t>UNIDAD DE INFORMACION Y ANALISIS FINANCIERO</t>
  </si>
  <si>
    <t>BANCO DE COMERCIO EXTERIOR DE COLOMBIA S.A.</t>
  </si>
  <si>
    <t>FONDO DE GARANTIAS DE INSTITUCIONES FINANCIERAS</t>
  </si>
  <si>
    <t>FONDO NACIONAL DE GARANTIAS S.A.</t>
  </si>
  <si>
    <t>FINANCIERA DE DESARROLLO NACIONAL</t>
  </si>
  <si>
    <t>EMPRESA NACIONAL PROMOTORA DEL DESARROLLO TERRITORIAL</t>
  </si>
  <si>
    <t>SERVICIOS POSTALES NACIONALES S.A.S.</t>
  </si>
  <si>
    <t>SOCIEDAD RADIO TELEVISION NACIONAL DE COLOMBIA</t>
  </si>
  <si>
    <t>CANAL REGIONAL DE TELEVISION TEVEANDINA LTDA</t>
  </si>
  <si>
    <t>ARCO GRUPO BANCOLDEX S.A. COMPANIA DE FINANCIAMIENTO</t>
  </si>
  <si>
    <t>UNIDAD DE PLANIFICACION DE TIERRAS RURALES, ADECUACION DE TIERRAS Y USOS AGROPECUARIOS-UPRA</t>
  </si>
  <si>
    <t>AGENCIA NACIONAL DE CONTRATACION PUBLICA - COLOMBIA COMPRA EFICIENTE</t>
  </si>
  <si>
    <t>CENTRO NACIONAL DE MEMORIA HISTORICA</t>
  </si>
  <si>
    <t>ADMINISTRADORA COLOMBIANA DE PENSIONES</t>
  </si>
  <si>
    <t>ADMINISTRADORA DEL MONOPOLIO RENTISTICO DE LOS JUEGOS DE SUERTE Y AZAR</t>
  </si>
  <si>
    <t>AGENCIA NACIONAL INMOBILIARIA VIRGILIO BARCO VARGAS</t>
  </si>
  <si>
    <t>UNIDAD NACIONAL PARA LA GESTION DEL RIESGO DE DESASTRES</t>
  </si>
  <si>
    <t>SOCIEDAD DE ACTIVOS ESPECIALES S.A.S.</t>
  </si>
  <si>
    <t>CORPORACION COLOMBIANA DE INVESTIGACION AGROPECUARIA</t>
  </si>
  <si>
    <t>U.A.E DE GESTION DE RESTITUCION DE TIERRAS DESPOJADAS</t>
  </si>
  <si>
    <t>OLEODUCTO DE COLOMBIA S.A.</t>
  </si>
  <si>
    <t>OLEODUCTO BICENTENARIO DE COLOMBIA S.A.S.</t>
  </si>
  <si>
    <t>CENIT TRANSPORTE Y LOGISTICA DE HIDROCARBUROS</t>
  </si>
  <si>
    <t>CAJA DE COMPENSACION FAMILIAR CAMPESINA- COMCAJA</t>
  </si>
  <si>
    <t>DIRECCION NACIONAL DE BOMBEROS DE COLOMBIA</t>
  </si>
  <si>
    <t>AGENCIA NACIONAL DE TIERRAS</t>
  </si>
  <si>
    <t>UNIDAD DE PROYECCION NORMATIVA Y ESTUDIOS DE REGULACION FINANCIERA</t>
  </si>
  <si>
    <t>ADMINISTRADORA DE LOS RECURSOS DEL SISTEMA GENERAL DE SEGURIDAD SOCIAL EN SALUD</t>
  </si>
  <si>
    <t>ESENTTIA MASTERBATCH LTDA</t>
  </si>
  <si>
    <t>OTRA ENTIDAD</t>
  </si>
  <si>
    <t>Jose Daniel Pinzón García</t>
  </si>
  <si>
    <t>Armando López Cortés</t>
  </si>
  <si>
    <t>Yenny Marcela Herrera Martinez</t>
  </si>
  <si>
    <t>Jorge Iván de Castro Barón</t>
  </si>
  <si>
    <t>Carlos Javier Muñoz Sanchez</t>
  </si>
  <si>
    <t>Adriana Marcela Ortega Moreno</t>
  </si>
  <si>
    <t>JORGE IVAN DE CASTRO BARÓN</t>
  </si>
  <si>
    <t xml:space="preserve">Criterio: "INSTRUCTIVO DEL SISTEMA ÚNICO DE GESTIÓN E INFORMACIÓN LITIGIOSA DEL ESTADO E-KOGUI PERFIL JEFE DE CONTROL INTERNO”.  Numeral 6.3. Hoja abogados
Condición: Abogados activos: el Auditado presenta “Sea lo primero señalar que el Grupo de Defensa judicial ha presentado algunos cambios en sus integrantes y para el periodo evaluado, quedando así:
*Adriana Marcela Ortega Moreno. Roles: Formulador de Política, Abogado. Administrador. 
*Carlos Javier Muñoz Sánchez. Roles: Secretario técnico Comité de Conciliación, Abobado. 
*José Humberto Quintana Rodríguez. Rol: Abogado.
De acuerdo al seguimiento desarrollado los abogados activos verificados cuentan con estudios y experiencia actualizada.
</t>
  </si>
  <si>
    <t xml:space="preserve">Criterio: "INSTRUCTIVO DEL SISTEMA ÚNICO DE GESTIÓN E INFORMACIÓN LITIGIOSA DEL ESTADO E-KOGUI PERFIL JEFE DE CONTROL INTERNO”. 6.7. Hoja comités de conciliación
Condición: Si bien es cierto la entidad registra a través del aplicativo las sesiones del comité de conciliación, con la evidencia suministrada se pudo identificar una mayor gestión desarrollada por parte del comité que la registrada dentro del e-kogui. De igual forma, se pudo validar que se elaboran fichas de conciliación Judiciales, extrajudiciales o arbitrales a través del E-kogui (creación, terminación y conclusión).
Causa: Discrepancia entre las gestiones realizadas por el comité de conciliación y las reportadas en el sistema E-kogui .
Consecuencia: Estas diferencias afectan la precisión de los informes. Por lo tanto, es esencial asegurar que todas las actividades del comité estén correctamente registradas en el sistema E-kogui en los periodos establecidos.
</t>
  </si>
  <si>
    <t>Frente a las conciliaciones extrajudiciales en el primer semestre de 2024, NO se evidencian (0) procesos activos en este periodo, así como los registrados desde periodos anteriores con estado activo (fecha del reporte E-kogui 08 de agosto de 2024).</t>
  </si>
  <si>
    <t>Para la vigencia evaluada el Departamento Administrativo de la Función Pública DAFP, no hizo parte de ningún arbitramento.</t>
  </si>
  <si>
    <t xml:space="preserve">Para la vigencia evaluada el Departamento Administrativo de la Función Pública, efectuó el pago de la siguiente sentencia judicial acorde con lo reportado por la administradora del sistema:
Consecutivo 2024600001629300008 Pago resolución 222 sentencia $13.449.410,98 comisión $9.050 IVA $ 1.720 total $13.460.180,98
</t>
  </si>
  <si>
    <t xml:space="preserve">Hallazgo:
Criterio: "INSTRUCTIVO DEL SISTEMA ÚNICO DE GESTIÓN E INFORMACIÓN LITIGIOSA DEL ESTADO E-KOGUI PERFIL JEFE DE CONTROL INTERNO V. 15. 3.4. FUNCIONES COMUNES PARA LOS USUARIOS DEL SISTEMA: Asistir a las jornadas de capacitación sobre el uso y alcance del Sistema Único de Gestión e Información Litigiosa del Estado e-KOGUI, que convoque la Agencia Nacional de Defensa Jurídica del Estado o el administrador del sistema en la entidad."
Condición: Para el perfil de Jefe Financiero, en el periodo evaluado no se evidenció que hubiera recibido capacitación. 
Causa: A pesar de haber generado comunicaciones e invitaciones a las capacitaciones ofertadas por la ANDJE, el rol de jefe financiero que estaba hasta el 30/6/2024, no se presentó certificado debido a situaciones administrativas que generarron esta situación.
Consecuencia:  La falta de capacitación, puede llevar a una comprensión insuficiente del Sistema Único de Gestión e Información Litigiosa del Estado e-KOGUI, lo que podría afectar la eficiencia y efectividad de su gestión. Esto podría resultar en decisiones menos informadas, una posible disminución en la productividad y un impacto negativo en la defensa jurídica del estado. Adicionalmente, en el seguimiento realizado por parte de la OCI, se genera un reporte negativo innecesario que podría afectar la calificación de la entidad. 
Una vez validada la información, el Jefe de Financiera: "José Daniel Pinzón García" laboró con en este rol hasta la fecha 22/7/2024 de acuerdo a lo que establece la base de datos de EKOGUI descargada el día 5/8/2024. Actualmente se encuentra activo en este rol, el servidor "Orlando Mateus López", quien ejerce como contador de la entidad, encargado del rol de jefe de financiera debido a situaciones administrativas. Se recomienda, de continuar en este rol, realizar la capacitación en el sistema E-kogui en el rol que tiene asignado. 
</t>
  </si>
  <si>
    <t xml:space="preserve">Criterio: "INSTRUCTIVO DEL SISTEMA ÚNICO DE GESTIÓN E INFORMACIÓN LITIGIOSA DEL ESTADO E-KOGUI PERFIL JEFE DE CONTROL INTERNO”.  6.4. Hoja Judiciales
Condición: 
PROCESOS ACTIVOS:  
Una vez consultados los procesos activos a 30 de junio, se evidencia una diferencia de 2 procesos los cuales una vez aclarados con el área de Jurídica, se debe a que en el mes de agosto se han incluido dos procesos al sistema EKOGUI. 
PROCESOS TERMINADOS: 
Una vez consultados los registros ekogui y del área jurídica, no se evidencian diferencias en los reportes.
 PROCESOS ACTIVOS EN EKOGUI CON ESTADO TERMINADO: 
Se realizó la revisión de la actualización de los veintiuno (19) procesos registrados activos con estado terminado por las entidades implicadas en los procesos, ante lo que se concluye que aún no procede el cierre debido a la implicación aun activa que tiene Función Publica en los procesos abiertos. 
PROCESOS TERMINADOS QUE FUERON ANALIZADOS (10): 
La muestra aleatoria de la aplicación arrojo 10 procesos para analizar de los cuales los 10 presentaron terminación con ejecutoria, ningún proceso desfavorable en segunda instancia. Los procesos revisados a saber son los identificados con los códigos únicos de proceso:  63001333100220090011200; 11001032500020060003800; 11001031500020030076601; 68001333100320090012900; 68001333100120080029700; 25000232500019990396101; 11001333102020060014900; 52001233100020080012500; 52001333100120080035001; 52001233100020080039200.
PROCESO DE MAS DE 33000 SMMLV CON PIEZA DE LA DEMANDA:
El Grupo de Defensa Judicial, señala que el proceso No. 25000234100020130263500, el cual se encuentra identificado en E-kogui con el No. 606711, no cuenta con la pieza de la demanda, por cuanto fue migrado por E-kogui, los documentos que reposan allí son los mismos que la ANDJE a manejado.   
PROVISIÓN CONTABLE:
Se evidencia una diferencia entre los 34 casos tipificados con probabilidad REMOTA de perder el caso, sin embargo, se observa que únicamente 20 tienen provisión contable, por lo que se recomienda calificar el excedente que registra en el sistema E-kogui
</t>
  </si>
  <si>
    <t xml:space="preserve">La Oficina de Control Interno de Función Pública, una vez efectuada la verificación al cumplimiento de las obligaciones establecidas en el artículo 2.2.3.4.1.14 del Decreto 1069 de 2015, concluye que la entidad ha efectuado el registro de abogados y usuarios activos en el sistema, concluyendo lo siguiente:
1. Aunque se han realizado esfuerzos para informar y posibilitar la asistencia a las capacitaciones al Jefe Financiero, no se ha recibido a la fecha el certificado de capacitación por lo que se recomienda realizar la misma en aras de mantener actualizado cada uno de los requerimientos de la ANDJE.
2. Con relación, a las diferencias presentadas entre los procesos judiciales registrados en E-kogui y la base de datos del Grupo de Defensa Judicial, se resalta el cambio de puntos de control desarrollados con las bases de datos suministradas, los cuales generaron datos muy similares a los registrados en el aplicativo, sin embargo, se reitera continuar con el seguimiento para que la información sea coherente, tanto en los procesos activos como en los terminados y establecer las acciones correctivas que sean necesarias para eliminar la causa que origina dicha situación.
3.En relación con los procesos en E-kogui con calificación del riesgo, se resalta el seguimiento desarrollado por parte de los abogados del Grupo, por lo que se recomienda continuar con el registro de dicha calificación oportunamente.  
4. En el periodo evaluado no se presentaron procesos arbitrales, y se efectuaron pagos con cargo a procesos judiciales uno (1).   
5. Si bien es cierto la entidad ha mejorado en la gestión del aplicativo Ekogui, aún se presentan diferencias frente algunos criterios de evaluación por lo que se recomienda continuar con las acciones de mejora correspondientes para seguir disminuyendo estas diferencias.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</si>
</sst>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17"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11"/>
      <color indexed="8"/>
      <name val="Calibri"/>
      <family val="2"/>
      <charset val="1"/>
    </font>
    <font>
      <sz val="11"/>
      <color rgb="FF000000"/>
      <name val="Calibri"/>
      <family val="2"/>
      <scheme val="minor"/>
    </font>
    <font>
      <sz val="10"/>
      <color theme="1"/>
      <name val="Calibri"/>
      <family val="2"/>
      <scheme val="minor"/>
    </font>
    <font>
      <sz val="8"/>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00B050"/>
        <bgColor indexed="22"/>
      </patternFill>
    </fill>
    <fill>
      <patternFill patternType="solid">
        <fgColor rgb="FF00B050"/>
        <bgColor indexed="64"/>
      </patternFill>
    </fill>
    <fill>
      <patternFill patternType="solid">
        <fgColor theme="0" tint="-0.14996795556505021"/>
        <bgColor indexed="64"/>
      </patternFill>
    </fill>
    <fill>
      <patternFill patternType="solid">
        <fgColor rgb="FFFFFF00"/>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s>
  <cellStyleXfs count="3">
    <xf numFmtId="0" fontId="0" fillId="0" borderId="0"/>
    <xf numFmtId="9" fontId="1" fillId="0" borderId="0" applyFont="0" applyFill="0" applyBorder="0" applyAlignment="0" applyProtection="0"/>
    <xf numFmtId="0" fontId="13" fillId="0" borderId="0"/>
  </cellStyleXfs>
  <cellXfs count="177">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9" xfId="0" applyFont="1" applyFill="1" applyBorder="1" applyAlignment="1">
      <alignment horizontal="center"/>
    </xf>
    <xf numFmtId="0" fontId="2" fillId="3" borderId="9" xfId="0" applyFont="1" applyFill="1" applyBorder="1"/>
    <xf numFmtId="0" fontId="7" fillId="2" borderId="0" xfId="0" applyFont="1" applyFill="1"/>
    <xf numFmtId="0" fontId="5" fillId="3" borderId="0" xfId="0" applyFont="1" applyFill="1"/>
    <xf numFmtId="0" fontId="0" fillId="2" borderId="0" xfId="0" applyFill="1" applyAlignment="1">
      <alignment vertical="center" wrapText="1"/>
    </xf>
    <xf numFmtId="0" fontId="0" fillId="2" borderId="5" xfId="0" applyFill="1" applyBorder="1" applyAlignment="1">
      <alignment vertical="center" wrapText="1"/>
    </xf>
    <xf numFmtId="0" fontId="9" fillId="2" borderId="0" xfId="0" applyFont="1" applyFill="1" applyAlignment="1">
      <alignment vertical="center"/>
    </xf>
    <xf numFmtId="0" fontId="9" fillId="2" borderId="0" xfId="0" applyFont="1" applyFill="1"/>
    <xf numFmtId="0" fontId="0" fillId="2" borderId="9" xfId="0" applyFill="1" applyBorder="1" applyAlignment="1">
      <alignment vertical="center" wrapText="1"/>
    </xf>
    <xf numFmtId="0" fontId="2" fillId="3" borderId="18"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Alignment="1">
      <alignment horizontal="center"/>
    </xf>
    <xf numFmtId="0" fontId="5" fillId="2" borderId="0" xfId="0" applyFont="1" applyFill="1"/>
    <xf numFmtId="0" fontId="0" fillId="0" borderId="9" xfId="0" applyBorder="1"/>
    <xf numFmtId="0" fontId="6" fillId="0" borderId="0" xfId="0" applyFont="1"/>
    <xf numFmtId="14" fontId="0" fillId="2" borderId="0" xfId="0" applyNumberFormat="1" applyFill="1"/>
    <xf numFmtId="0" fontId="2" fillId="3" borderId="9" xfId="0" applyFont="1" applyFill="1" applyBorder="1" applyAlignment="1">
      <alignment horizontal="center" vertical="center"/>
    </xf>
    <xf numFmtId="0" fontId="0" fillId="0" borderId="15" xfId="0" applyBorder="1"/>
    <xf numFmtId="0" fontId="10" fillId="0" borderId="14" xfId="0" applyFont="1" applyBorder="1"/>
    <xf numFmtId="0" fontId="10" fillId="2" borderId="16" xfId="0" applyFont="1" applyFill="1" applyBorder="1"/>
    <xf numFmtId="0" fontId="0" fillId="2" borderId="17" xfId="0" applyFill="1" applyBorder="1"/>
    <xf numFmtId="0" fontId="0" fillId="2" borderId="0" xfId="0" applyFill="1" applyProtection="1">
      <protection locked="0"/>
    </xf>
    <xf numFmtId="0" fontId="0" fillId="0" borderId="0" xfId="0" applyProtection="1">
      <protection locked="0"/>
    </xf>
    <xf numFmtId="0" fontId="4" fillId="2" borderId="0" xfId="0" applyFont="1" applyFill="1"/>
    <xf numFmtId="0" fontId="4" fillId="0" borderId="0" xfId="0" applyFont="1"/>
    <xf numFmtId="0" fontId="0" fillId="2" borderId="9" xfId="0" applyFill="1" applyBorder="1" applyAlignment="1">
      <alignment vertical="center"/>
    </xf>
    <xf numFmtId="0" fontId="0" fillId="2" borderId="0" xfId="0" applyFill="1" applyAlignment="1">
      <alignment wrapText="1"/>
    </xf>
    <xf numFmtId="0" fontId="0" fillId="2" borderId="13" xfId="0" applyFill="1" applyBorder="1" applyAlignment="1">
      <alignment wrapText="1"/>
    </xf>
    <xf numFmtId="0" fontId="0" fillId="2" borderId="16" xfId="0" applyFill="1" applyBorder="1" applyAlignment="1">
      <alignment wrapText="1"/>
    </xf>
    <xf numFmtId="0" fontId="0" fillId="2" borderId="17" xfId="0" applyFill="1" applyBorder="1" applyAlignment="1">
      <alignment wrapText="1"/>
    </xf>
    <xf numFmtId="0" fontId="10" fillId="2" borderId="20" xfId="0" applyFont="1" applyFill="1" applyBorder="1" applyAlignment="1">
      <alignment wrapText="1"/>
    </xf>
    <xf numFmtId="14" fontId="5" fillId="2" borderId="5" xfId="0" applyNumberFormat="1" applyFont="1" applyFill="1" applyBorder="1"/>
    <xf numFmtId="0" fontId="0" fillId="2" borderId="12" xfId="0" applyFill="1" applyBorder="1" applyAlignment="1" applyProtection="1">
      <alignment wrapText="1"/>
      <protection hidden="1"/>
    </xf>
    <xf numFmtId="0" fontId="13" fillId="0" borderId="0" xfId="2"/>
    <xf numFmtId="14" fontId="13" fillId="0" borderId="0" xfId="2" applyNumberFormat="1"/>
    <xf numFmtId="164" fontId="13" fillId="0" borderId="0" xfId="2" applyNumberFormat="1"/>
    <xf numFmtId="0" fontId="13" fillId="4" borderId="0" xfId="2" applyFill="1"/>
    <xf numFmtId="0" fontId="13" fillId="4" borderId="0" xfId="2" applyFill="1" applyAlignment="1">
      <alignment vertical="center"/>
    </xf>
    <xf numFmtId="0" fontId="13" fillId="5" borderId="0" xfId="2" applyFill="1"/>
    <xf numFmtId="0" fontId="0" fillId="5" borderId="0" xfId="0" applyFill="1"/>
    <xf numFmtId="0" fontId="14" fillId="5" borderId="0" xfId="0" applyFont="1" applyFill="1" applyAlignment="1">
      <alignment vertical="center"/>
    </xf>
    <xf numFmtId="0" fontId="0" fillId="6" borderId="9" xfId="0" applyFill="1" applyBorder="1" applyProtection="1">
      <protection locked="0"/>
    </xf>
    <xf numFmtId="14" fontId="0" fillId="6" borderId="9" xfId="0" applyNumberFormat="1" applyFill="1" applyBorder="1" applyProtection="1">
      <protection locked="0"/>
    </xf>
    <xf numFmtId="0" fontId="0" fillId="0" borderId="11" xfId="0" applyBorder="1" applyProtection="1">
      <protection hidden="1"/>
    </xf>
    <xf numFmtId="0" fontId="0" fillId="2" borderId="0" xfId="0" applyFill="1" applyAlignment="1">
      <alignment horizontal="center"/>
    </xf>
    <xf numFmtId="0" fontId="0" fillId="0" borderId="9" xfId="0" applyBorder="1" applyAlignment="1">
      <alignment horizontal="center" vertical="center"/>
    </xf>
    <xf numFmtId="9" fontId="0" fillId="0" borderId="9" xfId="1" applyFont="1" applyBorder="1" applyAlignment="1">
      <alignment horizontal="center" vertical="center"/>
    </xf>
    <xf numFmtId="0" fontId="0" fillId="2" borderId="0" xfId="0" applyFill="1" applyAlignment="1">
      <alignment horizontal="center" vertical="center"/>
    </xf>
    <xf numFmtId="0" fontId="2" fillId="3" borderId="18" xfId="0" applyFont="1" applyFill="1" applyBorder="1" applyAlignment="1">
      <alignment horizontal="center"/>
    </xf>
    <xf numFmtId="0" fontId="10" fillId="2" borderId="20" xfId="0" applyFont="1" applyFill="1" applyBorder="1"/>
    <xf numFmtId="0" fontId="0" fillId="6" borderId="0" xfId="0" applyFill="1" applyAlignment="1" applyProtection="1">
      <alignment horizontal="left" vertical="top"/>
      <protection locked="0"/>
    </xf>
    <xf numFmtId="0" fontId="0" fillId="2" borderId="22" xfId="0" applyFill="1" applyBorder="1"/>
    <xf numFmtId="0" fontId="0" fillId="6" borderId="27" xfId="0" applyFill="1" applyBorder="1" applyProtection="1">
      <protection locked="0"/>
    </xf>
    <xf numFmtId="0" fontId="0" fillId="2" borderId="28" xfId="0" applyFill="1" applyBorder="1" applyAlignment="1">
      <alignment horizontal="center" vertical="center"/>
    </xf>
    <xf numFmtId="0" fontId="2" fillId="3" borderId="30" xfId="0" applyFont="1" applyFill="1" applyBorder="1" applyAlignment="1">
      <alignment horizontal="center"/>
    </xf>
    <xf numFmtId="0" fontId="2" fillId="3" borderId="31" xfId="0" applyFont="1" applyFill="1" applyBorder="1" applyAlignment="1">
      <alignment horizontal="center"/>
    </xf>
    <xf numFmtId="0" fontId="2" fillId="3" borderId="31" xfId="0" applyFont="1" applyFill="1" applyBorder="1"/>
    <xf numFmtId="0" fontId="2" fillId="3" borderId="32" xfId="0" applyFont="1" applyFill="1" applyBorder="1" applyAlignment="1">
      <alignment horizontal="center"/>
    </xf>
    <xf numFmtId="0" fontId="0" fillId="2" borderId="21" xfId="0" applyFill="1" applyBorder="1"/>
    <xf numFmtId="0" fontId="0" fillId="6" borderId="33" xfId="0" applyFill="1" applyBorder="1" applyProtection="1">
      <protection locked="0"/>
    </xf>
    <xf numFmtId="14" fontId="0" fillId="6" borderId="33" xfId="0" applyNumberFormat="1" applyFill="1" applyBorder="1" applyProtection="1">
      <protection locked="0"/>
    </xf>
    <xf numFmtId="0" fontId="0" fillId="0" borderId="34" xfId="0" applyBorder="1" applyProtection="1">
      <protection hidden="1"/>
    </xf>
    <xf numFmtId="0" fontId="0" fillId="2" borderId="9" xfId="0" applyFill="1" applyBorder="1" applyAlignment="1">
      <alignment wrapText="1"/>
    </xf>
    <xf numFmtId="0" fontId="12" fillId="0" borderId="4" xfId="0" applyFont="1" applyBorder="1" applyAlignment="1">
      <alignment horizontal="center"/>
    </xf>
    <xf numFmtId="0" fontId="12" fillId="0" borderId="5" xfId="0" applyFont="1" applyBorder="1" applyAlignment="1">
      <alignment horizontal="center"/>
    </xf>
    <xf numFmtId="14" fontId="0" fillId="7" borderId="25" xfId="0" applyNumberFormat="1" applyFill="1" applyBorder="1" applyProtection="1">
      <protection locked="0"/>
    </xf>
    <xf numFmtId="0" fontId="15" fillId="0" borderId="0" xfId="0" applyFont="1" applyAlignment="1">
      <alignment horizontal="center"/>
    </xf>
    <xf numFmtId="0" fontId="3" fillId="0" borderId="0" xfId="0" applyFont="1"/>
    <xf numFmtId="0" fontId="0" fillId="0" borderId="10" xfId="0" applyBorder="1"/>
    <xf numFmtId="0" fontId="0" fillId="0" borderId="0" xfId="0" applyAlignment="1">
      <alignment horizontal="center" vertical="center"/>
    </xf>
    <xf numFmtId="0" fontId="0" fillId="0" borderId="22" xfId="0" applyBorder="1"/>
    <xf numFmtId="0" fontId="0" fillId="0" borderId="24" xfId="0" applyBorder="1"/>
    <xf numFmtId="0" fontId="0" fillId="0" borderId="23" xfId="0" applyBorder="1"/>
    <xf numFmtId="0" fontId="0" fillId="6" borderId="39" xfId="0" applyFill="1" applyBorder="1" applyProtection="1">
      <protection locked="0"/>
    </xf>
    <xf numFmtId="0" fontId="12" fillId="0" borderId="4" xfId="0" applyFont="1" applyBorder="1" applyAlignment="1">
      <alignment horizontal="center"/>
    </xf>
    <xf numFmtId="0" fontId="12" fillId="0" borderId="0" xfId="0" applyFont="1" applyAlignment="1">
      <alignment horizontal="center"/>
    </xf>
    <xf numFmtId="0" fontId="12" fillId="0" borderId="5" xfId="0" applyFont="1" applyBorder="1" applyAlignment="1">
      <alignment horizontal="center"/>
    </xf>
    <xf numFmtId="0" fontId="0" fillId="0" borderId="0" xfId="0" applyAlignment="1">
      <alignment horizontal="left" wrapText="1"/>
    </xf>
    <xf numFmtId="0" fontId="7" fillId="2" borderId="4" xfId="0" applyFont="1" applyFill="1" applyBorder="1" applyAlignment="1">
      <alignment horizontal="center"/>
    </xf>
    <xf numFmtId="0" fontId="7" fillId="2" borderId="0" xfId="0" applyFont="1" applyFill="1" applyAlignment="1">
      <alignment horizontal="center"/>
    </xf>
    <xf numFmtId="0" fontId="7" fillId="2" borderId="5" xfId="0" applyFont="1" applyFill="1" applyBorder="1" applyAlignment="1">
      <alignment horizontal="center"/>
    </xf>
    <xf numFmtId="0" fontId="0" fillId="6" borderId="29" xfId="0" applyFill="1" applyBorder="1" applyAlignment="1" applyProtection="1">
      <alignment horizontal="left" vertical="top" wrapText="1"/>
      <protection locked="0"/>
    </xf>
    <xf numFmtId="0" fontId="0" fillId="6" borderId="24" xfId="0" applyFill="1" applyBorder="1" applyAlignment="1" applyProtection="1">
      <alignment horizontal="left" vertical="top"/>
      <protection locked="0"/>
    </xf>
    <xf numFmtId="0" fontId="0" fillId="6" borderId="23" xfId="0" applyFill="1" applyBorder="1" applyAlignment="1" applyProtection="1">
      <alignment horizontal="left" vertical="top"/>
      <protection locked="0"/>
    </xf>
    <xf numFmtId="0" fontId="0" fillId="2" borderId="22" xfId="0" applyFill="1" applyBorder="1" applyAlignment="1">
      <alignment horizontal="center"/>
    </xf>
    <xf numFmtId="0" fontId="0" fillId="2" borderId="23" xfId="0" applyFill="1" applyBorder="1" applyAlignment="1">
      <alignment horizontal="center"/>
    </xf>
    <xf numFmtId="0" fontId="0" fillId="2" borderId="0" xfId="0" applyFill="1" applyAlignment="1">
      <alignment horizontal="center"/>
    </xf>
    <xf numFmtId="0" fontId="8" fillId="2" borderId="12"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0" fillId="6" borderId="12" xfId="0" applyFill="1" applyBorder="1" applyAlignment="1" applyProtection="1">
      <alignment horizontal="left" vertical="top" wrapText="1"/>
      <protection locked="0"/>
    </xf>
    <xf numFmtId="0" fontId="0" fillId="6" borderId="20" xfId="0" applyFill="1" applyBorder="1" applyAlignment="1" applyProtection="1">
      <alignment horizontal="left" vertical="top"/>
      <protection locked="0"/>
    </xf>
    <xf numFmtId="0" fontId="0" fillId="6" borderId="13" xfId="0" applyFill="1" applyBorder="1" applyAlignment="1" applyProtection="1">
      <alignment horizontal="left" vertical="top"/>
      <protection locked="0"/>
    </xf>
    <xf numFmtId="0" fontId="0" fillId="6" borderId="14" xfId="0" applyFill="1" applyBorder="1" applyAlignment="1" applyProtection="1">
      <alignment horizontal="left" vertical="top"/>
      <protection locked="0"/>
    </xf>
    <xf numFmtId="0" fontId="0" fillId="6" borderId="0" xfId="0" applyFill="1" applyAlignment="1" applyProtection="1">
      <alignment horizontal="left" vertical="top"/>
      <protection locked="0"/>
    </xf>
    <xf numFmtId="0" fontId="0" fillId="6" borderId="15" xfId="0" applyFill="1" applyBorder="1" applyAlignment="1" applyProtection="1">
      <alignment horizontal="left" vertical="top"/>
      <protection locked="0"/>
    </xf>
    <xf numFmtId="0" fontId="0" fillId="6" borderId="35" xfId="0" applyFill="1" applyBorder="1" applyAlignment="1" applyProtection="1">
      <alignment horizontal="left" vertical="top"/>
      <protection locked="0"/>
    </xf>
    <xf numFmtId="0" fontId="0" fillId="6" borderId="7" xfId="0" applyFill="1" applyBorder="1" applyAlignment="1" applyProtection="1">
      <alignment horizontal="left" vertical="top"/>
      <protection locked="0"/>
    </xf>
    <xf numFmtId="0" fontId="0" fillId="6" borderId="36" xfId="0" applyFill="1" applyBorder="1" applyAlignment="1" applyProtection="1">
      <alignment horizontal="left" vertical="top"/>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6" borderId="10" xfId="0" applyFill="1" applyBorder="1" applyAlignment="1" applyProtection="1">
      <alignment horizontal="left" vertical="top" wrapText="1"/>
      <protection locked="0"/>
    </xf>
    <xf numFmtId="0" fontId="0" fillId="6" borderId="9" xfId="0" applyFill="1" applyBorder="1" applyAlignment="1" applyProtection="1">
      <alignment horizontal="left" vertical="top"/>
      <protection locked="0"/>
    </xf>
    <xf numFmtId="0" fontId="0" fillId="6" borderId="11" xfId="0" applyFill="1" applyBorder="1" applyAlignment="1" applyProtection="1">
      <alignment horizontal="left" vertical="top"/>
      <protection locked="0"/>
    </xf>
    <xf numFmtId="0" fontId="0" fillId="6" borderId="10" xfId="0" applyFill="1" applyBorder="1" applyAlignment="1" applyProtection="1">
      <alignment horizontal="left" vertical="top"/>
      <protection locked="0"/>
    </xf>
    <xf numFmtId="0" fontId="0" fillId="6" borderId="26" xfId="0" applyFill="1" applyBorder="1" applyAlignment="1" applyProtection="1">
      <alignment horizontal="left" vertical="top"/>
      <protection locked="0"/>
    </xf>
    <xf numFmtId="0" fontId="0" fillId="6" borderId="37" xfId="0" applyFill="1" applyBorder="1" applyAlignment="1" applyProtection="1">
      <alignment horizontal="left" vertical="top"/>
      <protection locked="0"/>
    </xf>
    <xf numFmtId="0" fontId="0" fillId="6" borderId="38" xfId="0" applyFill="1" applyBorder="1" applyAlignment="1" applyProtection="1">
      <alignment horizontal="left" vertical="top"/>
      <protection locked="0"/>
    </xf>
    <xf numFmtId="0" fontId="9" fillId="2" borderId="0" xfId="0" applyFont="1" applyFill="1" applyAlignment="1">
      <alignment horizontal="center" vertical="center"/>
    </xf>
    <xf numFmtId="0" fontId="0" fillId="2" borderId="20" xfId="0" applyFill="1" applyBorder="1" applyAlignment="1">
      <alignment horizontal="left" wrapText="1"/>
    </xf>
    <xf numFmtId="0" fontId="0" fillId="2" borderId="10" xfId="0" applyFill="1" applyBorder="1" applyAlignment="1">
      <alignment horizontal="center"/>
    </xf>
    <xf numFmtId="0" fontId="0" fillId="2" borderId="9" xfId="0" applyFill="1" applyBorder="1" applyAlignment="1">
      <alignment horizontal="center"/>
    </xf>
    <xf numFmtId="0" fontId="0" fillId="0" borderId="0" xfId="0" applyAlignment="1">
      <alignment horizontal="center"/>
    </xf>
    <xf numFmtId="0" fontId="0" fillId="6" borderId="12" xfId="0" applyFill="1" applyBorder="1" applyAlignment="1" applyProtection="1">
      <alignment horizontal="left" vertical="top"/>
      <protection locked="0"/>
    </xf>
    <xf numFmtId="0" fontId="0" fillId="6" borderId="16" xfId="0" applyFill="1" applyBorder="1" applyAlignment="1" applyProtection="1">
      <alignment horizontal="left" vertical="top"/>
      <protection locked="0"/>
    </xf>
    <xf numFmtId="0" fontId="0" fillId="6" borderId="19" xfId="0" applyFill="1" applyBorder="1" applyAlignment="1" applyProtection="1">
      <alignment horizontal="left" vertical="top"/>
      <protection locked="0"/>
    </xf>
    <xf numFmtId="0" fontId="0" fillId="6" borderId="17" xfId="0" applyFill="1" applyBorder="1" applyAlignment="1" applyProtection="1">
      <alignment horizontal="left" vertical="top"/>
      <protection locked="0"/>
    </xf>
    <xf numFmtId="0" fontId="0" fillId="6" borderId="12" xfId="0" applyFill="1" applyBorder="1" applyAlignment="1" applyProtection="1">
      <alignment horizontal="center" vertical="top" wrapText="1"/>
      <protection locked="0"/>
    </xf>
    <xf numFmtId="0" fontId="0" fillId="6" borderId="13" xfId="0" applyFill="1" applyBorder="1" applyAlignment="1" applyProtection="1">
      <alignment horizontal="center" vertical="top"/>
      <protection locked="0"/>
    </xf>
    <xf numFmtId="0" fontId="0" fillId="6" borderId="14" xfId="0" applyFill="1" applyBorder="1" applyAlignment="1" applyProtection="1">
      <alignment horizontal="center" vertical="top"/>
      <protection locked="0"/>
    </xf>
    <xf numFmtId="0" fontId="0" fillId="6" borderId="15" xfId="0" applyFill="1" applyBorder="1" applyAlignment="1" applyProtection="1">
      <alignment horizontal="center" vertical="top"/>
      <protection locked="0"/>
    </xf>
    <xf numFmtId="0" fontId="0" fillId="6" borderId="35" xfId="0" applyFill="1" applyBorder="1" applyAlignment="1" applyProtection="1">
      <alignment horizontal="center" vertical="top"/>
      <protection locked="0"/>
    </xf>
    <xf numFmtId="0" fontId="0" fillId="6" borderId="36" xfId="0" applyFill="1" applyBorder="1" applyAlignment="1" applyProtection="1">
      <alignment horizontal="center" vertical="top"/>
      <protection locked="0"/>
    </xf>
    <xf numFmtId="0" fontId="4" fillId="0" borderId="22" xfId="0" applyFont="1" applyBorder="1" applyAlignment="1">
      <alignment horizontal="center"/>
    </xf>
    <xf numFmtId="0" fontId="4" fillId="0" borderId="24" xfId="0" applyFont="1" applyBorder="1" applyAlignment="1">
      <alignment horizontal="center"/>
    </xf>
    <xf numFmtId="0" fontId="4" fillId="0" borderId="23" xfId="0" applyFont="1" applyBorder="1" applyAlignment="1">
      <alignment horizontal="center"/>
    </xf>
    <xf numFmtId="0" fontId="4" fillId="6" borderId="22" xfId="0" applyFont="1" applyFill="1" applyBorder="1" applyAlignment="1" applyProtection="1">
      <alignment horizontal="center" vertical="top"/>
      <protection locked="0"/>
    </xf>
    <xf numFmtId="0" fontId="4" fillId="6" borderId="24" xfId="0" applyFont="1" applyFill="1" applyBorder="1" applyAlignment="1" applyProtection="1">
      <alignment horizontal="center" vertical="top"/>
      <protection locked="0"/>
    </xf>
    <xf numFmtId="0" fontId="4" fillId="6" borderId="23" xfId="0" applyFont="1" applyFill="1" applyBorder="1" applyAlignment="1" applyProtection="1">
      <alignment horizontal="center" vertical="top"/>
      <protection locked="0"/>
    </xf>
    <xf numFmtId="0" fontId="0" fillId="6" borderId="6" xfId="0" applyFill="1" applyBorder="1" applyAlignment="1" applyProtection="1">
      <alignment horizontal="center" vertical="top"/>
      <protection locked="0"/>
    </xf>
    <xf numFmtId="0" fontId="0" fillId="6" borderId="7" xfId="0" applyFill="1" applyBorder="1" applyAlignment="1" applyProtection="1">
      <alignment horizontal="center" vertical="top"/>
      <protection locked="0"/>
    </xf>
    <xf numFmtId="0" fontId="0" fillId="6" borderId="8" xfId="0" applyFill="1" applyBorder="1" applyAlignment="1" applyProtection="1">
      <alignment horizontal="center" vertical="top"/>
      <protection locked="0"/>
    </xf>
    <xf numFmtId="0" fontId="6" fillId="0" borderId="4" xfId="0" applyFont="1" applyBorder="1" applyAlignment="1">
      <alignment horizontal="center"/>
    </xf>
    <xf numFmtId="0" fontId="6" fillId="0" borderId="0" xfId="0" applyFont="1" applyAlignment="1">
      <alignment horizontal="center"/>
    </xf>
    <xf numFmtId="0" fontId="6" fillId="0" borderId="5" xfId="0" applyFont="1" applyBorder="1" applyAlignment="1">
      <alignment horizontal="center"/>
    </xf>
    <xf numFmtId="0" fontId="0" fillId="6" borderId="1" xfId="0" applyFill="1" applyBorder="1" applyAlignment="1" applyProtection="1">
      <alignment horizontal="center" vertical="top" wrapText="1"/>
      <protection locked="0"/>
    </xf>
    <xf numFmtId="0" fontId="0" fillId="6" borderId="2" xfId="0" applyFill="1" applyBorder="1" applyAlignment="1" applyProtection="1">
      <alignment horizontal="center" vertical="top"/>
      <protection locked="0"/>
    </xf>
    <xf numFmtId="0" fontId="0" fillId="6" borderId="3" xfId="0" applyFill="1" applyBorder="1" applyAlignment="1" applyProtection="1">
      <alignment horizontal="center" vertical="top"/>
      <protection locked="0"/>
    </xf>
    <xf numFmtId="0" fontId="0" fillId="6" borderId="4"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6" borderId="5" xfId="0" applyFill="1" applyBorder="1" applyAlignment="1" applyProtection="1">
      <alignment horizontal="center" vertical="top"/>
      <protection locked="0"/>
    </xf>
    <xf numFmtId="0" fontId="4" fillId="0" borderId="22" xfId="0" applyFont="1" applyBorder="1" applyAlignment="1">
      <alignment horizontal="center" wrapText="1"/>
    </xf>
    <xf numFmtId="0" fontId="4" fillId="0" borderId="24" xfId="0" applyFont="1" applyBorder="1" applyAlignment="1">
      <alignment horizontal="center" wrapText="1"/>
    </xf>
    <xf numFmtId="0" fontId="4" fillId="0" borderId="23" xfId="0" applyFont="1" applyBorder="1" applyAlignment="1">
      <alignment horizontal="center" wrapText="1"/>
    </xf>
    <xf numFmtId="0" fontId="0" fillId="0" borderId="1" xfId="0"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4" xfId="0" applyBorder="1" applyAlignment="1">
      <alignment horizontal="justify" vertical="center" wrapText="1"/>
    </xf>
    <xf numFmtId="0" fontId="0" fillId="0" borderId="0" xfId="0" applyAlignment="1">
      <alignment horizontal="justify" vertical="center" wrapText="1"/>
    </xf>
    <xf numFmtId="0" fontId="0" fillId="0" borderId="5" xfId="0" applyBorder="1" applyAlignment="1">
      <alignment horizontal="justify" vertical="center" wrapText="1"/>
    </xf>
    <xf numFmtId="0" fontId="0" fillId="0" borderId="6" xfId="0" applyBorder="1" applyAlignment="1">
      <alignment horizontal="justify" vertical="center" wrapText="1"/>
    </xf>
    <xf numFmtId="0" fontId="0" fillId="0" borderId="7" xfId="0" applyBorder="1" applyAlignment="1">
      <alignment horizontal="justify" vertical="center" wrapText="1"/>
    </xf>
    <xf numFmtId="0" fontId="0" fillId="0" borderId="8" xfId="0" applyBorder="1" applyAlignment="1">
      <alignment horizontal="justify" vertical="center" wrapText="1"/>
    </xf>
  </cellXfs>
  <cellStyles count="3">
    <cellStyle name="Excel Built-in Normal" xfId="2"/>
    <cellStyle name="Normal" xfId="0" builtinId="0"/>
    <cellStyle name="Porcentaje" xfId="1" builtinId="5"/>
  </cellStyles>
  <dxfs count="56">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COMITES DE CONCILIACION'!A1"/><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PAGOS!A1"/><Relationship Id="rId7"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JUDICIALES!A1"/><Relationship Id="rId5" Type="http://schemas.openxmlformats.org/officeDocument/2006/relationships/hyperlink" Target="#PREJUDICIALES!A1"/><Relationship Id="rId4" Type="http://schemas.openxmlformats.org/officeDocument/2006/relationships/hyperlink" Target="#'COMITES DE CONCILIACION'!A1"/></Relationships>
</file>

<file path=xl/drawings/_rels/drawing3.xml.rels><?xml version="1.0" encoding="UTF-8" standalone="yes"?>
<Relationships xmlns="http://schemas.openxmlformats.org/package/2006/relationships"><Relationship Id="rId3" Type="http://schemas.openxmlformats.org/officeDocument/2006/relationships/hyperlink" Target="#USUARIOS!A1"/><Relationship Id="rId7"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PREJUDICIALES!A1"/><Relationship Id="rId5" Type="http://schemas.openxmlformats.org/officeDocument/2006/relationships/hyperlink" Target="#'COMITES DE CONCILIACION'!A1"/><Relationship Id="rId4" Type="http://schemas.openxmlformats.org/officeDocument/2006/relationships/hyperlink" Target="#PAGOS!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PREJUDICIALE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COMITES DE CONCILIACION'!A1"/><Relationship Id="rId5" Type="http://schemas.openxmlformats.org/officeDocument/2006/relationships/hyperlink" Target="#PAGOS!A1"/><Relationship Id="rId4" Type="http://schemas.openxmlformats.org/officeDocument/2006/relationships/hyperlink" Target="#USUARIOS!A1"/></Relationships>
</file>

<file path=xl/drawings/_rels/drawing5.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COMITES DE CONCILIACION'!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JUDICIALES!A1"/></Relationships>
</file>

<file path=xl/drawings/_rels/drawing6.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COMITES DE CONCILIACION'!A1"/><Relationship Id="rId2" Type="http://schemas.openxmlformats.org/officeDocument/2006/relationships/hyperlink" Target="#PREJUDICIALES!A1"/><Relationship Id="rId1" Type="http://schemas.openxmlformats.org/officeDocument/2006/relationships/hyperlink" Target="#Principal!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JUDICIALES!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PAG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COMITES DE CONCILIACION'!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9.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9</xdr:col>
      <xdr:colOff>476249</xdr:colOff>
      <xdr:row>8</xdr:row>
      <xdr:rowOff>161924</xdr:rowOff>
    </xdr:from>
    <xdr:to>
      <xdr:col>11</xdr:col>
      <xdr:colOff>752249</xdr:colOff>
      <xdr:row>11</xdr:row>
      <xdr:rowOff>22424</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7334249" y="19049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628649</xdr:colOff>
      <xdr:row>11</xdr:row>
      <xdr:rowOff>180974</xdr:rowOff>
    </xdr:from>
    <xdr:to>
      <xdr:col>4</xdr:col>
      <xdr:colOff>142649</xdr:colOff>
      <xdr:row>14</xdr:row>
      <xdr:rowOff>41474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1390649" y="249554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00000000-0008-0000-0000-000007000000}"/>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7</xdr:col>
      <xdr:colOff>76199</xdr:colOff>
      <xdr:row>11</xdr:row>
      <xdr:rowOff>171449</xdr:rowOff>
    </xdr:from>
    <xdr:to>
      <xdr:col>9</xdr:col>
      <xdr:colOff>352199</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5410199" y="24860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9</xdr:col>
      <xdr:colOff>495299</xdr:colOff>
      <xdr:row>11</xdr:row>
      <xdr:rowOff>142874</xdr:rowOff>
    </xdr:from>
    <xdr:to>
      <xdr:col>12</xdr:col>
      <xdr:colOff>0</xdr:colOff>
      <xdr:row>14</xdr:row>
      <xdr:rowOff>3374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00000000-0008-0000-0000-00000A000000}"/>
            </a:ext>
          </a:extLst>
        </xdr:cNvPr>
        <xdr:cNvSpPr/>
      </xdr:nvSpPr>
      <xdr:spPr>
        <a:xfrm>
          <a:off x="7353299" y="245744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twoCellAnchor>
    <xdr:from>
      <xdr:col>4</xdr:col>
      <xdr:colOff>342899</xdr:colOff>
      <xdr:row>11</xdr:row>
      <xdr:rowOff>171448</xdr:rowOff>
    </xdr:from>
    <xdr:to>
      <xdr:col>6</xdr:col>
      <xdr:colOff>618899</xdr:colOff>
      <xdr:row>14</xdr:row>
      <xdr:rowOff>28575</xdr:rowOff>
    </xdr:to>
    <xdr:sp macro="" textlink="">
      <xdr:nvSpPr>
        <xdr:cNvPr id="2" name="Rectángulo: esquinas redondeadas 1">
          <a:hlinkClick xmlns:r="http://schemas.openxmlformats.org/officeDocument/2006/relationships" r:id="rId8"/>
          <a:extLst>
            <a:ext uri="{FF2B5EF4-FFF2-40B4-BE49-F238E27FC236}">
              <a16:creationId xmlns:a16="http://schemas.microsoft.com/office/drawing/2014/main" id="{FD9F4C03-1F27-4347-92A1-D0F1385D432E}"/>
            </a:ext>
          </a:extLst>
        </xdr:cNvPr>
        <xdr:cNvSpPr/>
      </xdr:nvSpPr>
      <xdr:spPr>
        <a:xfrm>
          <a:off x="3390899" y="2486023"/>
          <a:ext cx="1800000" cy="428627"/>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bIns="0" rtlCol="0" anchor="ctr"/>
        <a:lstStyle/>
        <a:p>
          <a:pPr algn="ctr"/>
          <a:r>
            <a:rPr lang="es-CO" sz="1400">
              <a:solidFill>
                <a:schemeClr val="tx1"/>
              </a:solidFill>
            </a:rPr>
            <a:t>Comites</a:t>
          </a:r>
          <a:r>
            <a:rPr lang="es-CO" sz="1400" baseline="0">
              <a:solidFill>
                <a:schemeClr val="tx1"/>
              </a:solidFill>
            </a:rPr>
            <a:t> de Conciliación</a:t>
          </a:r>
          <a:endParaRPr lang="es-CO" sz="14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1530742</xdr:colOff>
      <xdr:row>1</xdr:row>
      <xdr:rowOff>38208</xdr:rowOff>
    </xdr:from>
    <xdr:to>
      <xdr:col>6</xdr:col>
      <xdr:colOff>958719</xdr:colOff>
      <xdr:row>3</xdr:row>
      <xdr:rowOff>74917</xdr:rowOff>
    </xdr:to>
    <xdr:sp macro="" textlink="">
      <xdr:nvSpPr>
        <xdr:cNvPr id="11" name="Rectángulo: esquinas redondeadas 10">
          <a:hlinkClick xmlns:r="http://schemas.openxmlformats.org/officeDocument/2006/relationships" r:id="rId1"/>
          <a:extLst>
            <a:ext uri="{FF2B5EF4-FFF2-40B4-BE49-F238E27FC236}">
              <a16:creationId xmlns:a16="http://schemas.microsoft.com/office/drawing/2014/main" id="{00000000-0008-0000-0100-00000B000000}"/>
            </a:ext>
          </a:extLst>
        </xdr:cNvPr>
        <xdr:cNvSpPr/>
      </xdr:nvSpPr>
      <xdr:spPr>
        <a:xfrm>
          <a:off x="10798888" y="230848"/>
          <a:ext cx="1440000" cy="42199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1474117</xdr:colOff>
      <xdr:row>1</xdr:row>
      <xdr:rowOff>55761</xdr:rowOff>
    </xdr:from>
    <xdr:to>
      <xdr:col>4</xdr:col>
      <xdr:colOff>1110882</xdr:colOff>
      <xdr:row>3</xdr:row>
      <xdr:rowOff>61005</xdr:rowOff>
    </xdr:to>
    <xdr:sp macro="" textlink="">
      <xdr:nvSpPr>
        <xdr:cNvPr id="2" name="Rectángulo: esquinas redondeadas 1">
          <a:hlinkClick xmlns:r="http://schemas.openxmlformats.org/officeDocument/2006/relationships" r:id="rId2"/>
          <a:extLst>
            <a:ext uri="{FF2B5EF4-FFF2-40B4-BE49-F238E27FC236}">
              <a16:creationId xmlns:a16="http://schemas.microsoft.com/office/drawing/2014/main" id="{877EA62A-F502-471A-AEA1-A644C0899C08}"/>
            </a:ext>
          </a:extLst>
        </xdr:cNvPr>
        <xdr:cNvSpPr/>
      </xdr:nvSpPr>
      <xdr:spPr>
        <a:xfrm>
          <a:off x="5080774" y="248401"/>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4</xdr:col>
      <xdr:colOff>2787281</xdr:colOff>
      <xdr:row>1</xdr:row>
      <xdr:rowOff>36712</xdr:rowOff>
    </xdr:from>
    <xdr:to>
      <xdr:col>5</xdr:col>
      <xdr:colOff>395877</xdr:colOff>
      <xdr:row>3</xdr:row>
      <xdr:rowOff>70531</xdr:rowOff>
    </xdr:to>
    <xdr:sp macro="" textlink="">
      <xdr:nvSpPr>
        <xdr:cNvPr id="3" name="Rectángulo: esquinas redondeadas 2">
          <a:hlinkClick xmlns:r="http://schemas.openxmlformats.org/officeDocument/2006/relationships" r:id="rId3"/>
          <a:extLst>
            <a:ext uri="{FF2B5EF4-FFF2-40B4-BE49-F238E27FC236}">
              <a16:creationId xmlns:a16="http://schemas.microsoft.com/office/drawing/2014/main" id="{2005240D-65D6-43D9-8969-9495B9F6F1F6}"/>
            </a:ext>
          </a:extLst>
        </xdr:cNvPr>
        <xdr:cNvSpPr/>
      </xdr:nvSpPr>
      <xdr:spPr>
        <a:xfrm>
          <a:off x="8224023" y="229352"/>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4</xdr:col>
      <xdr:colOff>1244233</xdr:colOff>
      <xdr:row>1</xdr:row>
      <xdr:rowOff>55762</xdr:rowOff>
    </xdr:from>
    <xdr:to>
      <xdr:col>4</xdr:col>
      <xdr:colOff>2634885</xdr:colOff>
      <xdr:row>3</xdr:row>
      <xdr:rowOff>70532</xdr:rowOff>
    </xdr:to>
    <xdr:sp macro="" textlink="">
      <xdr:nvSpPr>
        <xdr:cNvPr id="4" name="Rectángulo: esquinas redondeadas 3">
          <a:hlinkClick xmlns:r="http://schemas.openxmlformats.org/officeDocument/2006/relationships" r:id="rId4"/>
          <a:extLst>
            <a:ext uri="{FF2B5EF4-FFF2-40B4-BE49-F238E27FC236}">
              <a16:creationId xmlns:a16="http://schemas.microsoft.com/office/drawing/2014/main" id="{6EADFEE6-3FE8-4BF4-9ADC-203BBC77B387}"/>
            </a:ext>
          </a:extLst>
        </xdr:cNvPr>
        <xdr:cNvSpPr/>
      </xdr:nvSpPr>
      <xdr:spPr>
        <a:xfrm>
          <a:off x="6680975" y="248402"/>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781253</xdr:colOff>
      <xdr:row>1</xdr:row>
      <xdr:rowOff>55762</xdr:rowOff>
    </xdr:from>
    <xdr:to>
      <xdr:col>3</xdr:col>
      <xdr:colOff>1359817</xdr:colOff>
      <xdr:row>3</xdr:row>
      <xdr:rowOff>61006</xdr:rowOff>
    </xdr:to>
    <xdr:sp macro="" textlink="">
      <xdr:nvSpPr>
        <xdr:cNvPr id="5" name="Rectángulo: esquinas redondeadas 4">
          <a:hlinkClick xmlns:r="http://schemas.openxmlformats.org/officeDocument/2006/relationships" r:id="rId5"/>
          <a:extLst>
            <a:ext uri="{FF2B5EF4-FFF2-40B4-BE49-F238E27FC236}">
              <a16:creationId xmlns:a16="http://schemas.microsoft.com/office/drawing/2014/main" id="{897D9E83-F333-43D1-921D-C10762B93A3D}"/>
            </a:ext>
          </a:extLst>
        </xdr:cNvPr>
        <xdr:cNvSpPr/>
      </xdr:nvSpPr>
      <xdr:spPr>
        <a:xfrm>
          <a:off x="3499624" y="248402"/>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1</xdr:col>
      <xdr:colOff>1551826</xdr:colOff>
      <xdr:row>1</xdr:row>
      <xdr:rowOff>32107</xdr:rowOff>
    </xdr:from>
    <xdr:to>
      <xdr:col>2</xdr:col>
      <xdr:colOff>701545</xdr:colOff>
      <xdr:row>3</xdr:row>
      <xdr:rowOff>46876</xdr:rowOff>
    </xdr:to>
    <xdr:sp macro="" textlink="">
      <xdr:nvSpPr>
        <xdr:cNvPr id="6" name="Rectángulo: esquinas redondeadas 5">
          <a:hlinkClick xmlns:r="http://schemas.openxmlformats.org/officeDocument/2006/relationships" r:id="rId6"/>
          <a:extLst>
            <a:ext uri="{FF2B5EF4-FFF2-40B4-BE49-F238E27FC236}">
              <a16:creationId xmlns:a16="http://schemas.microsoft.com/office/drawing/2014/main" id="{66D5E870-65A9-4D13-9312-2BFD0FABC106}"/>
            </a:ext>
          </a:extLst>
        </xdr:cNvPr>
        <xdr:cNvSpPr/>
      </xdr:nvSpPr>
      <xdr:spPr>
        <a:xfrm>
          <a:off x="1979916" y="224747"/>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10702</xdr:colOff>
      <xdr:row>1</xdr:row>
      <xdr:rowOff>32107</xdr:rowOff>
    </xdr:from>
    <xdr:to>
      <xdr:col>1</xdr:col>
      <xdr:colOff>1450702</xdr:colOff>
      <xdr:row>3</xdr:row>
      <xdr:rowOff>46876</xdr:rowOff>
    </xdr:to>
    <xdr:sp macro="" textlink="">
      <xdr:nvSpPr>
        <xdr:cNvPr id="14" name="Rectángulo: esquinas redondeadas 13">
          <a:hlinkClick xmlns:r="http://schemas.openxmlformats.org/officeDocument/2006/relationships" r:id="rId7"/>
          <a:extLst>
            <a:ext uri="{FF2B5EF4-FFF2-40B4-BE49-F238E27FC236}">
              <a16:creationId xmlns:a16="http://schemas.microsoft.com/office/drawing/2014/main" id="{C2033EB4-4152-47B6-9791-578C57D18BDF}"/>
            </a:ext>
          </a:extLst>
        </xdr:cNvPr>
        <xdr:cNvSpPr/>
      </xdr:nvSpPr>
      <xdr:spPr>
        <a:xfrm>
          <a:off x="438792" y="224747"/>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25329</xdr:colOff>
      <xdr:row>1</xdr:row>
      <xdr:rowOff>122778</xdr:rowOff>
    </xdr:from>
    <xdr:to>
      <xdr:col>7</xdr:col>
      <xdr:colOff>1551264</xdr:colOff>
      <xdr:row>4</xdr:row>
      <xdr:rowOff>0</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11518131" y="321652"/>
          <a:ext cx="1525935" cy="442441"/>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594632</xdr:colOff>
      <xdr:row>1</xdr:row>
      <xdr:rowOff>144653</xdr:rowOff>
    </xdr:from>
    <xdr:to>
      <xdr:col>4</xdr:col>
      <xdr:colOff>669367</xdr:colOff>
      <xdr:row>3</xdr:row>
      <xdr:rowOff>158365</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0A060D6A-93C7-4A05-B579-6EB9ADA7B7D5}"/>
            </a:ext>
          </a:extLst>
        </xdr:cNvPr>
        <xdr:cNvSpPr/>
      </xdr:nvSpPr>
      <xdr:spPr>
        <a:xfrm>
          <a:off x="5692077" y="343527"/>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1</xdr:col>
      <xdr:colOff>753626</xdr:colOff>
      <xdr:row>1</xdr:row>
      <xdr:rowOff>125604</xdr:rowOff>
    </xdr:from>
    <xdr:to>
      <xdr:col>2</xdr:col>
      <xdr:colOff>1429533</xdr:colOff>
      <xdr:row>3</xdr:row>
      <xdr:rowOff>148841</xdr:rowOff>
    </xdr:to>
    <xdr:sp macro="" textlink="">
      <xdr:nvSpPr>
        <xdr:cNvPr id="9" name="Rectángulo: esquinas redondeadas 8">
          <a:hlinkClick xmlns:r="http://schemas.openxmlformats.org/officeDocument/2006/relationships" r:id="rId3"/>
          <a:extLst>
            <a:ext uri="{FF2B5EF4-FFF2-40B4-BE49-F238E27FC236}">
              <a16:creationId xmlns:a16="http://schemas.microsoft.com/office/drawing/2014/main" id="{9992DAE2-146A-4C79-826B-0EE6C06D8B7F}"/>
            </a:ext>
          </a:extLst>
        </xdr:cNvPr>
        <xdr:cNvSpPr/>
      </xdr:nvSpPr>
      <xdr:spPr>
        <a:xfrm>
          <a:off x="1015302" y="324478"/>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6</xdr:col>
      <xdr:colOff>545436</xdr:colOff>
      <xdr:row>1</xdr:row>
      <xdr:rowOff>125604</xdr:rowOff>
    </xdr:from>
    <xdr:to>
      <xdr:col>6</xdr:col>
      <xdr:colOff>1985436</xdr:colOff>
      <xdr:row>3</xdr:row>
      <xdr:rowOff>167891</xdr:rowOff>
    </xdr:to>
    <xdr:sp macro="" textlink="">
      <xdr:nvSpPr>
        <xdr:cNvPr id="10" name="Rectángulo: esquinas redondeadas 9">
          <a:hlinkClick xmlns:r="http://schemas.openxmlformats.org/officeDocument/2006/relationships" r:id="rId4"/>
          <a:extLst>
            <a:ext uri="{FF2B5EF4-FFF2-40B4-BE49-F238E27FC236}">
              <a16:creationId xmlns:a16="http://schemas.microsoft.com/office/drawing/2014/main" id="{C02F964D-C783-4704-98F8-B674A1BC8528}"/>
            </a:ext>
          </a:extLst>
        </xdr:cNvPr>
        <xdr:cNvSpPr/>
      </xdr:nvSpPr>
      <xdr:spPr>
        <a:xfrm>
          <a:off x="8835326" y="324478"/>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4</xdr:col>
      <xdr:colOff>802718</xdr:colOff>
      <xdr:row>1</xdr:row>
      <xdr:rowOff>144654</xdr:rowOff>
    </xdr:from>
    <xdr:to>
      <xdr:col>6</xdr:col>
      <xdr:colOff>393040</xdr:colOff>
      <xdr:row>3</xdr:row>
      <xdr:rowOff>167892</xdr:rowOff>
    </xdr:to>
    <xdr:sp macro="" textlink="">
      <xdr:nvSpPr>
        <xdr:cNvPr id="11" name="Rectángulo: esquinas redondeadas 10">
          <a:hlinkClick xmlns:r="http://schemas.openxmlformats.org/officeDocument/2006/relationships" r:id="rId5"/>
          <a:extLst>
            <a:ext uri="{FF2B5EF4-FFF2-40B4-BE49-F238E27FC236}">
              <a16:creationId xmlns:a16="http://schemas.microsoft.com/office/drawing/2014/main" id="{7286B60D-E563-42E3-B3E0-09882B9B4919}"/>
            </a:ext>
          </a:extLst>
        </xdr:cNvPr>
        <xdr:cNvSpPr/>
      </xdr:nvSpPr>
      <xdr:spPr>
        <a:xfrm>
          <a:off x="7292278" y="343528"/>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3085158</xdr:colOff>
      <xdr:row>1</xdr:row>
      <xdr:rowOff>144654</xdr:rowOff>
    </xdr:from>
    <xdr:to>
      <xdr:col>3</xdr:col>
      <xdr:colOff>480332</xdr:colOff>
      <xdr:row>3</xdr:row>
      <xdr:rowOff>158366</xdr:rowOff>
    </xdr:to>
    <xdr:sp macro="" textlink="">
      <xdr:nvSpPr>
        <xdr:cNvPr id="12" name="Rectángulo: esquinas redondeadas 11">
          <a:hlinkClick xmlns:r="http://schemas.openxmlformats.org/officeDocument/2006/relationships" r:id="rId6"/>
          <a:extLst>
            <a:ext uri="{FF2B5EF4-FFF2-40B4-BE49-F238E27FC236}">
              <a16:creationId xmlns:a16="http://schemas.microsoft.com/office/drawing/2014/main" id="{AB27557B-3CC3-4755-8270-5C555FC4942C}"/>
            </a:ext>
          </a:extLst>
        </xdr:cNvPr>
        <xdr:cNvSpPr/>
      </xdr:nvSpPr>
      <xdr:spPr>
        <a:xfrm>
          <a:off x="4110927" y="343528"/>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2</xdr:col>
      <xdr:colOff>1565450</xdr:colOff>
      <xdr:row>1</xdr:row>
      <xdr:rowOff>120999</xdr:rowOff>
    </xdr:from>
    <xdr:to>
      <xdr:col>2</xdr:col>
      <xdr:colOff>3005450</xdr:colOff>
      <xdr:row>3</xdr:row>
      <xdr:rowOff>144236</xdr:rowOff>
    </xdr:to>
    <xdr:sp macro="" textlink="">
      <xdr:nvSpPr>
        <xdr:cNvPr id="13" name="Rectángulo: esquinas redondeadas 12">
          <a:hlinkClick xmlns:r="http://schemas.openxmlformats.org/officeDocument/2006/relationships" r:id="rId7"/>
          <a:extLst>
            <a:ext uri="{FF2B5EF4-FFF2-40B4-BE49-F238E27FC236}">
              <a16:creationId xmlns:a16="http://schemas.microsoft.com/office/drawing/2014/main" id="{98D119EB-DA40-471E-960E-641EDEBB7791}"/>
            </a:ext>
          </a:extLst>
        </xdr:cNvPr>
        <xdr:cNvSpPr/>
      </xdr:nvSpPr>
      <xdr:spPr>
        <a:xfrm>
          <a:off x="2591219" y="319873"/>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628649</xdr:colOff>
      <xdr:row>2</xdr:row>
      <xdr:rowOff>28574</xdr:rowOff>
    </xdr:from>
    <xdr:to>
      <xdr:col>8</xdr:col>
      <xdr:colOff>96974</xdr:colOff>
      <xdr:row>4</xdr:row>
      <xdr:rowOff>76199</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12449174" y="342899"/>
          <a:ext cx="1811475" cy="428625"/>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2</xdr:col>
      <xdr:colOff>4676775</xdr:colOff>
      <xdr:row>2</xdr:row>
      <xdr:rowOff>47624</xdr:rowOff>
    </xdr:from>
    <xdr:to>
      <xdr:col>5</xdr:col>
      <xdr:colOff>19050</xdr:colOff>
      <xdr:row>4</xdr:row>
      <xdr:rowOff>57149</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E8A9DC0C-2582-4DB2-8DD0-3B62B59E2A90}"/>
            </a:ext>
          </a:extLst>
        </xdr:cNvPr>
        <xdr:cNvSpPr/>
      </xdr:nvSpPr>
      <xdr:spPr>
        <a:xfrm>
          <a:off x="5695950" y="361949"/>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2</xdr:col>
      <xdr:colOff>1543050</xdr:colOff>
      <xdr:row>2</xdr:row>
      <xdr:rowOff>38100</xdr:rowOff>
    </xdr:from>
    <xdr:to>
      <xdr:col>2</xdr:col>
      <xdr:colOff>2983050</xdr:colOff>
      <xdr:row>4</xdr:row>
      <xdr:rowOff>57150</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E89B785E-2075-45DA-A117-5E42AFAA9218}"/>
            </a:ext>
          </a:extLst>
        </xdr:cNvPr>
        <xdr:cNvSpPr/>
      </xdr:nvSpPr>
      <xdr:spPr>
        <a:xfrm>
          <a:off x="2562225" y="3524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0</xdr:colOff>
      <xdr:row>2</xdr:row>
      <xdr:rowOff>28575</xdr:rowOff>
    </xdr:from>
    <xdr:to>
      <xdr:col>2</xdr:col>
      <xdr:colOff>1440000</xdr:colOff>
      <xdr:row>4</xdr:row>
      <xdr:rowOff>47625</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4704267C-39FA-4107-BA78-B9EB6486686A}"/>
            </a:ext>
          </a:extLst>
        </xdr:cNvPr>
        <xdr:cNvSpPr/>
      </xdr:nvSpPr>
      <xdr:spPr>
        <a:xfrm>
          <a:off x="1019175" y="34290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1695449</xdr:colOff>
      <xdr:row>2</xdr:row>
      <xdr:rowOff>28575</xdr:rowOff>
    </xdr:from>
    <xdr:to>
      <xdr:col>5</xdr:col>
      <xdr:colOff>3135449</xdr:colOff>
      <xdr:row>4</xdr:row>
      <xdr:rowOff>66675</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8C58A092-C285-40DA-B38B-5CA6B4AF6FB7}"/>
            </a:ext>
          </a:extLst>
        </xdr:cNvPr>
        <xdr:cNvSpPr/>
      </xdr:nvSpPr>
      <xdr:spPr>
        <a:xfrm>
          <a:off x="8839199" y="342900"/>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152401</xdr:colOff>
      <xdr:row>2</xdr:row>
      <xdr:rowOff>47625</xdr:rowOff>
    </xdr:from>
    <xdr:to>
      <xdr:col>5</xdr:col>
      <xdr:colOff>1543053</xdr:colOff>
      <xdr:row>4</xdr:row>
      <xdr:rowOff>66676</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51A1C679-D4C5-4D4D-BE65-6A85CB4FD5A1}"/>
            </a:ext>
          </a:extLst>
        </xdr:cNvPr>
        <xdr:cNvSpPr/>
      </xdr:nvSpPr>
      <xdr:spPr>
        <a:xfrm>
          <a:off x="7296151" y="361950"/>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3095625</xdr:colOff>
      <xdr:row>2</xdr:row>
      <xdr:rowOff>47625</xdr:rowOff>
    </xdr:from>
    <xdr:to>
      <xdr:col>2</xdr:col>
      <xdr:colOff>4562475</xdr:colOff>
      <xdr:row>4</xdr:row>
      <xdr:rowOff>57150</xdr:rowOff>
    </xdr:to>
    <xdr:sp macro="" textlink="">
      <xdr:nvSpPr>
        <xdr:cNvPr id="23" name="Rectángulo: esquinas redondeadas 22">
          <a:hlinkClick xmlns:r="http://schemas.openxmlformats.org/officeDocument/2006/relationships" r:id="rId7"/>
          <a:extLst>
            <a:ext uri="{FF2B5EF4-FFF2-40B4-BE49-F238E27FC236}">
              <a16:creationId xmlns:a16="http://schemas.microsoft.com/office/drawing/2014/main" id="{B476473C-7660-4180-AF58-E4C5A94623A4}"/>
            </a:ext>
          </a:extLst>
        </xdr:cNvPr>
        <xdr:cNvSpPr/>
      </xdr:nvSpPr>
      <xdr:spPr>
        <a:xfrm>
          <a:off x="4114800" y="361950"/>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552449</xdr:colOff>
      <xdr:row>1</xdr:row>
      <xdr:rowOff>190499</xdr:rowOff>
    </xdr:from>
    <xdr:to>
      <xdr:col>7</xdr:col>
      <xdr:colOff>382724</xdr:colOff>
      <xdr:row>4</xdr:row>
      <xdr:rowOff>28574</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10620374" y="390524"/>
          <a:ext cx="1440000" cy="409575"/>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495300</xdr:colOff>
      <xdr:row>2</xdr:row>
      <xdr:rowOff>19049</xdr:rowOff>
    </xdr:from>
    <xdr:to>
      <xdr:col>5</xdr:col>
      <xdr:colOff>152400</xdr:colOff>
      <xdr:row>4</xdr:row>
      <xdr:rowOff>28574</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95105DEF-F746-49F3-8DB6-2D5C8888EB06}"/>
            </a:ext>
          </a:extLst>
        </xdr:cNvPr>
        <xdr:cNvSpPr/>
      </xdr:nvSpPr>
      <xdr:spPr>
        <a:xfrm>
          <a:off x="5562600" y="409574"/>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2</xdr:col>
      <xdr:colOff>1409700</xdr:colOff>
      <xdr:row>2</xdr:row>
      <xdr:rowOff>9525</xdr:rowOff>
    </xdr:from>
    <xdr:to>
      <xdr:col>2</xdr:col>
      <xdr:colOff>2849700</xdr:colOff>
      <xdr:row>4</xdr:row>
      <xdr:rowOff>28575</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E42A8725-0E76-421E-A639-62C89DFE5A47}"/>
            </a:ext>
          </a:extLst>
        </xdr:cNvPr>
        <xdr:cNvSpPr/>
      </xdr:nvSpPr>
      <xdr:spPr>
        <a:xfrm>
          <a:off x="2428875" y="40005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2971799</xdr:colOff>
      <xdr:row>2</xdr:row>
      <xdr:rowOff>19050</xdr:rowOff>
    </xdr:from>
    <xdr:to>
      <xdr:col>3</xdr:col>
      <xdr:colOff>363674</xdr:colOff>
      <xdr:row>4</xdr:row>
      <xdr:rowOff>38100</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D61E35E1-60B0-4EFB-8E98-10F6F963670B}"/>
            </a:ext>
          </a:extLst>
        </xdr:cNvPr>
        <xdr:cNvSpPr/>
      </xdr:nvSpPr>
      <xdr:spPr>
        <a:xfrm>
          <a:off x="3990974" y="40957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628650</xdr:colOff>
      <xdr:row>2</xdr:row>
      <xdr:rowOff>0</xdr:rowOff>
    </xdr:from>
    <xdr:to>
      <xdr:col>2</xdr:col>
      <xdr:colOff>1306650</xdr:colOff>
      <xdr:row>4</xdr:row>
      <xdr:rowOff>19050</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CB181022-D0EF-4CF7-A1A5-1550B7231274}"/>
            </a:ext>
          </a:extLst>
        </xdr:cNvPr>
        <xdr:cNvSpPr/>
      </xdr:nvSpPr>
      <xdr:spPr>
        <a:xfrm>
          <a:off x="885825" y="3905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1828799</xdr:colOff>
      <xdr:row>2</xdr:row>
      <xdr:rowOff>0</xdr:rowOff>
    </xdr:from>
    <xdr:to>
      <xdr:col>6</xdr:col>
      <xdr:colOff>77924</xdr:colOff>
      <xdr:row>4</xdr:row>
      <xdr:rowOff>38100</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089DF350-98A9-432E-A024-69887B25FBAF}"/>
            </a:ext>
          </a:extLst>
        </xdr:cNvPr>
        <xdr:cNvSpPr/>
      </xdr:nvSpPr>
      <xdr:spPr>
        <a:xfrm>
          <a:off x="8705849" y="390525"/>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285751</xdr:colOff>
      <xdr:row>2</xdr:row>
      <xdr:rowOff>19050</xdr:rowOff>
    </xdr:from>
    <xdr:to>
      <xdr:col>5</xdr:col>
      <xdr:colOff>1676403</xdr:colOff>
      <xdr:row>4</xdr:row>
      <xdr:rowOff>38101</xdr:rowOff>
    </xdr:to>
    <xdr:sp macro="" textlink="">
      <xdr:nvSpPr>
        <xdr:cNvPr id="18" name="Rectángulo: esquinas redondeadas 17">
          <a:hlinkClick xmlns:r="http://schemas.openxmlformats.org/officeDocument/2006/relationships" r:id="rId7"/>
          <a:extLst>
            <a:ext uri="{FF2B5EF4-FFF2-40B4-BE49-F238E27FC236}">
              <a16:creationId xmlns:a16="http://schemas.microsoft.com/office/drawing/2014/main" id="{ACFCBC11-F2A5-4009-B5CE-4DE1F7793435}"/>
            </a:ext>
          </a:extLst>
        </xdr:cNvPr>
        <xdr:cNvSpPr/>
      </xdr:nvSpPr>
      <xdr:spPr>
        <a:xfrm>
          <a:off x="7162801" y="409575"/>
          <a:ext cx="1390652" cy="400051"/>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180974</xdr:colOff>
      <xdr:row>2</xdr:row>
      <xdr:rowOff>38100</xdr:rowOff>
    </xdr:from>
    <xdr:to>
      <xdr:col>7</xdr:col>
      <xdr:colOff>11249</xdr:colOff>
      <xdr:row>4</xdr:row>
      <xdr:rowOff>95250</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10887074" y="428625"/>
          <a:ext cx="1278075" cy="43815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1085850</xdr:colOff>
      <xdr:row>2</xdr:row>
      <xdr:rowOff>38099</xdr:rowOff>
    </xdr:from>
    <xdr:to>
      <xdr:col>5</xdr:col>
      <xdr:colOff>742950</xdr:colOff>
      <xdr:row>4</xdr:row>
      <xdr:rowOff>47624</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57424AE4-813D-493A-900D-37E428F4086D}"/>
            </a:ext>
          </a:extLst>
        </xdr:cNvPr>
        <xdr:cNvSpPr/>
      </xdr:nvSpPr>
      <xdr:spPr>
        <a:xfrm>
          <a:off x="5676900" y="428624"/>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2</xdr:col>
      <xdr:colOff>1524000</xdr:colOff>
      <xdr:row>2</xdr:row>
      <xdr:rowOff>28575</xdr:rowOff>
    </xdr:from>
    <xdr:to>
      <xdr:col>2</xdr:col>
      <xdr:colOff>2964000</xdr:colOff>
      <xdr:row>4</xdr:row>
      <xdr:rowOff>47625</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A33D74BA-1345-498E-9827-427E04A5B70A}"/>
            </a:ext>
          </a:extLst>
        </xdr:cNvPr>
        <xdr:cNvSpPr/>
      </xdr:nvSpPr>
      <xdr:spPr>
        <a:xfrm>
          <a:off x="2543175" y="41910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3086099</xdr:colOff>
      <xdr:row>2</xdr:row>
      <xdr:rowOff>38100</xdr:rowOff>
    </xdr:from>
    <xdr:to>
      <xdr:col>3</xdr:col>
      <xdr:colOff>954224</xdr:colOff>
      <xdr:row>4</xdr:row>
      <xdr:rowOff>57150</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FE877FE9-CC38-4124-A056-1D604F8581DE}"/>
            </a:ext>
          </a:extLst>
        </xdr:cNvPr>
        <xdr:cNvSpPr/>
      </xdr:nvSpPr>
      <xdr:spPr>
        <a:xfrm>
          <a:off x="4105274" y="4286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742950</xdr:colOff>
      <xdr:row>2</xdr:row>
      <xdr:rowOff>19050</xdr:rowOff>
    </xdr:from>
    <xdr:to>
      <xdr:col>2</xdr:col>
      <xdr:colOff>1420950</xdr:colOff>
      <xdr:row>4</xdr:row>
      <xdr:rowOff>38100</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8B77BE8E-8B8D-4B89-81A1-0184A53AD6EF}"/>
            </a:ext>
          </a:extLst>
        </xdr:cNvPr>
        <xdr:cNvSpPr/>
      </xdr:nvSpPr>
      <xdr:spPr>
        <a:xfrm>
          <a:off x="1000125" y="40957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2419349</xdr:colOff>
      <xdr:row>2</xdr:row>
      <xdr:rowOff>19050</xdr:rowOff>
    </xdr:from>
    <xdr:to>
      <xdr:col>5</xdr:col>
      <xdr:colOff>3859349</xdr:colOff>
      <xdr:row>4</xdr:row>
      <xdr:rowOff>57150</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F5EF7CDB-4DD0-40E9-84A6-1D1D39CCD2AA}"/>
            </a:ext>
          </a:extLst>
        </xdr:cNvPr>
        <xdr:cNvSpPr/>
      </xdr:nvSpPr>
      <xdr:spPr>
        <a:xfrm>
          <a:off x="8820149" y="409575"/>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876301</xdr:colOff>
      <xdr:row>2</xdr:row>
      <xdr:rowOff>38100</xdr:rowOff>
    </xdr:from>
    <xdr:to>
      <xdr:col>5</xdr:col>
      <xdr:colOff>2266953</xdr:colOff>
      <xdr:row>4</xdr:row>
      <xdr:rowOff>57151</xdr:rowOff>
    </xdr:to>
    <xdr:sp macro="" textlink="">
      <xdr:nvSpPr>
        <xdr:cNvPr id="33" name="Rectángulo: esquinas redondeadas 32">
          <a:hlinkClick xmlns:r="http://schemas.openxmlformats.org/officeDocument/2006/relationships" r:id="rId7"/>
          <a:extLst>
            <a:ext uri="{FF2B5EF4-FFF2-40B4-BE49-F238E27FC236}">
              <a16:creationId xmlns:a16="http://schemas.microsoft.com/office/drawing/2014/main" id="{BD7A3786-9E5D-4739-B579-ACE40554ED81}"/>
            </a:ext>
          </a:extLst>
        </xdr:cNvPr>
        <xdr:cNvSpPr/>
      </xdr:nvSpPr>
      <xdr:spPr>
        <a:xfrm>
          <a:off x="7277101" y="428625"/>
          <a:ext cx="1390652" cy="400051"/>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323849</xdr:colOff>
      <xdr:row>2</xdr:row>
      <xdr:rowOff>38100</xdr:rowOff>
    </xdr:from>
    <xdr:to>
      <xdr:col>4</xdr:col>
      <xdr:colOff>276225</xdr:colOff>
      <xdr:row>4</xdr:row>
      <xdr:rowOff>38100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728FED85-3F7F-452E-9155-7450765409EE}"/>
            </a:ext>
          </a:extLst>
        </xdr:cNvPr>
        <xdr:cNvSpPr/>
      </xdr:nvSpPr>
      <xdr:spPr>
        <a:xfrm>
          <a:off x="4419599" y="428625"/>
          <a:ext cx="1343026" cy="381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381000</xdr:colOff>
      <xdr:row>2</xdr:row>
      <xdr:rowOff>28574</xdr:rowOff>
    </xdr:from>
    <xdr:to>
      <xdr:col>5</xdr:col>
      <xdr:colOff>1401900</xdr:colOff>
      <xdr:row>4</xdr:row>
      <xdr:rowOff>38099</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BCD52D3-3A52-4453-9CB7-74F64A685477}"/>
            </a:ext>
          </a:extLst>
        </xdr:cNvPr>
        <xdr:cNvSpPr/>
      </xdr:nvSpPr>
      <xdr:spPr>
        <a:xfrm>
          <a:off x="5867400" y="419099"/>
          <a:ext cx="1440000"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2019299</xdr:colOff>
      <xdr:row>2</xdr:row>
      <xdr:rowOff>38099</xdr:rowOff>
    </xdr:from>
    <xdr:to>
      <xdr:col>3</xdr:col>
      <xdr:colOff>219075</xdr:colOff>
      <xdr:row>4</xdr:row>
      <xdr:rowOff>47624</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AC3672C-3B8F-4A2E-9F94-F972E0D38F1F}"/>
            </a:ext>
          </a:extLst>
        </xdr:cNvPr>
        <xdr:cNvSpPr/>
      </xdr:nvSpPr>
      <xdr:spPr>
        <a:xfrm>
          <a:off x="3038474" y="428624"/>
          <a:ext cx="1276351"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4</xdr:row>
      <xdr:rowOff>28575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433DD06-9B52-42B5-A200-12F2ACAF1E34}"/>
            </a:ext>
          </a:extLst>
        </xdr:cNvPr>
        <xdr:cNvSpPr/>
      </xdr:nvSpPr>
      <xdr:spPr>
        <a:xfrm>
          <a:off x="8924924" y="419100"/>
          <a:ext cx="1440000" cy="381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28574</xdr:rowOff>
    </xdr:from>
    <xdr:to>
      <xdr:col>2</xdr:col>
      <xdr:colOff>561975</xdr:colOff>
      <xdr:row>4</xdr:row>
      <xdr:rowOff>38099</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6E667404-7521-4714-B327-B7B3E3CB7CAB}"/>
            </a:ext>
          </a:extLst>
        </xdr:cNvPr>
        <xdr:cNvSpPr/>
      </xdr:nvSpPr>
      <xdr:spPr>
        <a:xfrm>
          <a:off x="381000" y="419099"/>
          <a:ext cx="1200150"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695324</xdr:colOff>
      <xdr:row>2</xdr:row>
      <xdr:rowOff>38100</xdr:rowOff>
    </xdr:from>
    <xdr:to>
      <xdr:col>2</xdr:col>
      <xdr:colOff>1905000</xdr:colOff>
      <xdr:row>4</xdr:row>
      <xdr:rowOff>38100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8B8205D1-5109-4A14-87E3-A0616CC425FB}"/>
            </a:ext>
          </a:extLst>
        </xdr:cNvPr>
        <xdr:cNvSpPr/>
      </xdr:nvSpPr>
      <xdr:spPr>
        <a:xfrm>
          <a:off x="1714499" y="428625"/>
          <a:ext cx="1209676" cy="381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5</xdr:col>
      <xdr:colOff>1485900</xdr:colOff>
      <xdr:row>2</xdr:row>
      <xdr:rowOff>28575</xdr:rowOff>
    </xdr:from>
    <xdr:to>
      <xdr:col>6</xdr:col>
      <xdr:colOff>497025</xdr:colOff>
      <xdr:row>4</xdr:row>
      <xdr:rowOff>28575</xdr:rowOff>
    </xdr:to>
    <xdr:sp macro="" textlink="">
      <xdr:nvSpPr>
        <xdr:cNvPr id="13" name="Rectángulo: esquinas redondeadas 12">
          <a:hlinkClick xmlns:r="http://schemas.openxmlformats.org/officeDocument/2006/relationships" r:id="rId7"/>
          <a:extLst>
            <a:ext uri="{FF2B5EF4-FFF2-40B4-BE49-F238E27FC236}">
              <a16:creationId xmlns:a16="http://schemas.microsoft.com/office/drawing/2014/main" id="{30E971C9-73B7-4C57-8CD4-45E2E7BDEBC5}"/>
            </a:ext>
          </a:extLst>
        </xdr:cNvPr>
        <xdr:cNvSpPr/>
      </xdr:nvSpPr>
      <xdr:spPr>
        <a:xfrm>
          <a:off x="7391400" y="419100"/>
          <a:ext cx="1440000" cy="3810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161924</xdr:colOff>
      <xdr:row>2</xdr:row>
      <xdr:rowOff>9524</xdr:rowOff>
    </xdr:from>
    <xdr:to>
      <xdr:col>5</xdr:col>
      <xdr:colOff>1038225</xdr:colOff>
      <xdr:row>4</xdr:row>
      <xdr:rowOff>38099</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5514974" y="400049"/>
          <a:ext cx="1295401" cy="40957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3</xdr:col>
      <xdr:colOff>200025</xdr:colOff>
      <xdr:row>1</xdr:row>
      <xdr:rowOff>190499</xdr:rowOff>
    </xdr:from>
    <xdr:to>
      <xdr:col>4</xdr:col>
      <xdr:colOff>19050</xdr:colOff>
      <xdr:row>4</xdr:row>
      <xdr:rowOff>47624</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4162425" y="390524"/>
          <a:ext cx="1209675" cy="4286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1924048</xdr:colOff>
      <xdr:row>2</xdr:row>
      <xdr:rowOff>0</xdr:rowOff>
    </xdr:from>
    <xdr:to>
      <xdr:col>3</xdr:col>
      <xdr:colOff>66674</xdr:colOff>
      <xdr:row>4</xdr:row>
      <xdr:rowOff>28575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00000000-0008-0000-0600-000004000000}"/>
            </a:ext>
          </a:extLst>
        </xdr:cNvPr>
        <xdr:cNvSpPr/>
      </xdr:nvSpPr>
      <xdr:spPr>
        <a:xfrm>
          <a:off x="2943223" y="390525"/>
          <a:ext cx="1085851" cy="40957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581024</xdr:colOff>
      <xdr:row>1</xdr:row>
      <xdr:rowOff>190499</xdr:rowOff>
    </xdr:from>
    <xdr:to>
      <xdr:col>7</xdr:col>
      <xdr:colOff>411299</xdr:colOff>
      <xdr:row>4</xdr:row>
      <xdr:rowOff>47625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00000000-0008-0000-0600-000005000000}"/>
            </a:ext>
          </a:extLst>
        </xdr:cNvPr>
        <xdr:cNvSpPr/>
      </xdr:nvSpPr>
      <xdr:spPr>
        <a:xfrm>
          <a:off x="8782049" y="390524"/>
          <a:ext cx="1440000" cy="428626"/>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1</xdr:row>
      <xdr:rowOff>171449</xdr:rowOff>
    </xdr:from>
    <xdr:to>
      <xdr:col>2</xdr:col>
      <xdr:colOff>504825</xdr:colOff>
      <xdr:row>4</xdr:row>
      <xdr:rowOff>28575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00000000-0008-0000-0600-000006000000}"/>
            </a:ext>
          </a:extLst>
        </xdr:cNvPr>
        <xdr:cNvSpPr/>
      </xdr:nvSpPr>
      <xdr:spPr>
        <a:xfrm>
          <a:off x="381000" y="371474"/>
          <a:ext cx="1143000" cy="428626"/>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647699</xdr:colOff>
      <xdr:row>1</xdr:row>
      <xdr:rowOff>171450</xdr:rowOff>
    </xdr:from>
    <xdr:to>
      <xdr:col>2</xdr:col>
      <xdr:colOff>1771650</xdr:colOff>
      <xdr:row>4</xdr:row>
      <xdr:rowOff>19050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00000000-0008-0000-0600-000007000000}"/>
            </a:ext>
          </a:extLst>
        </xdr:cNvPr>
        <xdr:cNvSpPr/>
      </xdr:nvSpPr>
      <xdr:spPr>
        <a:xfrm>
          <a:off x="1666874" y="371475"/>
          <a:ext cx="1123951" cy="4191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5</xdr:col>
      <xdr:colOff>1190623</xdr:colOff>
      <xdr:row>2</xdr:row>
      <xdr:rowOff>9524</xdr:rowOff>
    </xdr:from>
    <xdr:to>
      <xdr:col>6</xdr:col>
      <xdr:colOff>47625</xdr:colOff>
      <xdr:row>4</xdr:row>
      <xdr:rowOff>57150</xdr:rowOff>
    </xdr:to>
    <xdr:sp macro="" textlink="">
      <xdr:nvSpPr>
        <xdr:cNvPr id="8" name="Rectángulo: esquinas redondeadas 7">
          <a:hlinkClick xmlns:r="http://schemas.openxmlformats.org/officeDocument/2006/relationships" r:id="rId7"/>
          <a:extLst>
            <a:ext uri="{FF2B5EF4-FFF2-40B4-BE49-F238E27FC236}">
              <a16:creationId xmlns:a16="http://schemas.microsoft.com/office/drawing/2014/main" id="{FD53AD1F-883E-49FC-A3F1-5F4C1C08CFDE}"/>
            </a:ext>
          </a:extLst>
        </xdr:cNvPr>
        <xdr:cNvSpPr/>
      </xdr:nvSpPr>
      <xdr:spPr>
        <a:xfrm>
          <a:off x="6962773" y="400049"/>
          <a:ext cx="1285877" cy="428626"/>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179294</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7798734" y="200025"/>
          <a:ext cx="1443362" cy="405093"/>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M17"/>
  <sheetViews>
    <sheetView showGridLines="0" workbookViewId="0">
      <selection activeCell="B3" sqref="B3:M3"/>
    </sheetView>
  </sheetViews>
  <sheetFormatPr baseColWidth="10" defaultRowHeight="15" x14ac:dyDescent="0.25"/>
  <sheetData>
    <row r="1" spans="2:13" ht="15.75" thickBot="1" x14ac:dyDescent="0.3"/>
    <row r="2" spans="2:13" x14ac:dyDescent="0.25">
      <c r="B2" s="2"/>
      <c r="C2" s="3"/>
      <c r="D2" s="3"/>
      <c r="E2" s="3"/>
      <c r="F2" s="3"/>
      <c r="G2" s="3"/>
      <c r="H2" s="3"/>
      <c r="I2" s="3"/>
      <c r="J2" s="3"/>
      <c r="K2" s="3"/>
      <c r="L2" s="3"/>
      <c r="M2" s="4"/>
    </row>
    <row r="3" spans="2:13" ht="23.25" x14ac:dyDescent="0.35">
      <c r="B3" s="96" t="s">
        <v>180</v>
      </c>
      <c r="C3" s="97"/>
      <c r="D3" s="97"/>
      <c r="E3" s="97"/>
      <c r="F3" s="97"/>
      <c r="G3" s="97"/>
      <c r="H3" s="97"/>
      <c r="I3" s="97"/>
      <c r="J3" s="97"/>
      <c r="K3" s="97"/>
      <c r="L3" s="97"/>
      <c r="M3" s="98"/>
    </row>
    <row r="4" spans="2:13" ht="23.25" x14ac:dyDescent="0.35">
      <c r="B4" s="96" t="s">
        <v>10</v>
      </c>
      <c r="C4" s="97"/>
      <c r="D4" s="97"/>
      <c r="E4" s="97"/>
      <c r="F4" s="97"/>
      <c r="G4" s="97"/>
      <c r="H4" s="97"/>
      <c r="I4" s="97"/>
      <c r="J4" s="97"/>
      <c r="K4" s="97"/>
      <c r="L4" s="97"/>
      <c r="M4" s="98"/>
    </row>
    <row r="5" spans="2:13" x14ac:dyDescent="0.25">
      <c r="B5" s="5"/>
      <c r="M5" s="6"/>
    </row>
    <row r="6" spans="2:13" x14ac:dyDescent="0.25">
      <c r="B6" s="5"/>
      <c r="C6" s="99" t="s">
        <v>80</v>
      </c>
      <c r="D6" s="99"/>
      <c r="E6" s="99"/>
      <c r="F6" s="99"/>
      <c r="G6" s="99"/>
      <c r="H6" s="99"/>
      <c r="I6" s="99"/>
      <c r="J6" s="99"/>
      <c r="K6" s="99"/>
      <c r="L6" s="99"/>
      <c r="M6" s="6"/>
    </row>
    <row r="7" spans="2:13" x14ac:dyDescent="0.25">
      <c r="B7" s="5"/>
      <c r="C7" s="99"/>
      <c r="D7" s="99"/>
      <c r="E7" s="99"/>
      <c r="F7" s="99"/>
      <c r="G7" s="99"/>
      <c r="H7" s="99"/>
      <c r="I7" s="99"/>
      <c r="J7" s="99"/>
      <c r="K7" s="99"/>
      <c r="L7" s="99"/>
      <c r="M7" s="6"/>
    </row>
    <row r="8" spans="2:13" x14ac:dyDescent="0.25">
      <c r="B8" s="5"/>
      <c r="M8" s="6"/>
    </row>
    <row r="9" spans="2:13" x14ac:dyDescent="0.25">
      <c r="B9" s="5"/>
      <c r="M9" s="6"/>
    </row>
    <row r="10" spans="2:13" x14ac:dyDescent="0.25">
      <c r="B10" s="5"/>
      <c r="M10" s="6"/>
    </row>
    <row r="11" spans="2:13" x14ac:dyDescent="0.25">
      <c r="B11" s="5"/>
      <c r="M11" s="6"/>
    </row>
    <row r="12" spans="2:13" x14ac:dyDescent="0.25">
      <c r="B12" s="5"/>
      <c r="M12" s="6"/>
    </row>
    <row r="13" spans="2:13" x14ac:dyDescent="0.25">
      <c r="B13" s="5"/>
      <c r="M13" s="6"/>
    </row>
    <row r="14" spans="2:13" x14ac:dyDescent="0.25">
      <c r="B14" s="5"/>
      <c r="M14" s="6"/>
    </row>
    <row r="15" spans="2:13" x14ac:dyDescent="0.25">
      <c r="B15" s="5"/>
      <c r="M15" s="6"/>
    </row>
    <row r="16" spans="2:13" x14ac:dyDescent="0.25">
      <c r="B16" s="5"/>
      <c r="M16" s="6"/>
    </row>
    <row r="17" spans="2:13" ht="15.75" thickBot="1" x14ac:dyDescent="0.3">
      <c r="B17" s="7"/>
      <c r="C17" s="8"/>
      <c r="D17" s="8"/>
      <c r="E17" s="8"/>
      <c r="F17" s="8"/>
      <c r="G17" s="8"/>
      <c r="H17" s="8"/>
      <c r="I17" s="8"/>
      <c r="J17" s="8"/>
      <c r="K17" s="8"/>
      <c r="L17" s="8"/>
      <c r="M17" s="9"/>
    </row>
  </sheetData>
  <sheetProtection algorithmName="SHA-512" hashValue="tJwQ39DMHNfW7F1wxuz5VJgYGNMX905WNyLxrsED0tQCpIzmD854t8UZmSnCVa4GfsclYWXX2WK7L0MtLGEaxw==" saltValue="Ct8HOl156P2q/z5tHw8qLQ==" spinCount="100000" sheet="1" objects="1" scenarios="1"/>
  <mergeCells count="3">
    <mergeCell ref="B3:M3"/>
    <mergeCell ref="B4:M4"/>
    <mergeCell ref="C6:L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5:T20"/>
  <sheetViews>
    <sheetView topLeftCell="A4" zoomScaleNormal="100" workbookViewId="0">
      <selection activeCell="I19" sqref="I19"/>
    </sheetView>
  </sheetViews>
  <sheetFormatPr baseColWidth="10" defaultRowHeight="15" x14ac:dyDescent="0.25"/>
  <cols>
    <col min="1" max="1" width="6.42578125" style="1" customWidth="1"/>
    <col min="2" max="2" width="34.28515625" style="1" customWidth="1"/>
    <col min="3" max="3" width="13.28515625" style="1" customWidth="1"/>
    <col min="4" max="4" width="27.42578125" style="1" customWidth="1"/>
    <col min="5" max="5" width="57.42578125" style="1" customWidth="1"/>
    <col min="6" max="6" width="30.140625" style="1" customWidth="1"/>
    <col min="7" max="7" width="15.7109375" style="1" customWidth="1"/>
    <col min="8" max="9" width="11.42578125" style="34"/>
    <col min="10" max="10" width="11.85546875" style="34" bestFit="1" customWidth="1"/>
    <col min="11" max="19" width="11.42578125" style="1"/>
    <col min="20" max="20" width="0" style="1" hidden="1" customWidth="1"/>
    <col min="21" max="16384" width="11.42578125" style="1"/>
  </cols>
  <sheetData>
    <row r="5" spans="2:20" ht="15.75" thickBot="1" x14ac:dyDescent="0.3"/>
    <row r="6" spans="2:20" x14ac:dyDescent="0.25">
      <c r="B6" s="10"/>
      <c r="C6" s="11"/>
      <c r="D6" s="11"/>
      <c r="E6" s="11"/>
      <c r="F6" s="11"/>
      <c r="G6" s="12"/>
    </row>
    <row r="7" spans="2:20" ht="21" x14ac:dyDescent="0.35">
      <c r="B7" s="100" t="s">
        <v>179</v>
      </c>
      <c r="C7" s="101"/>
      <c r="D7" s="101"/>
      <c r="E7" s="101"/>
      <c r="F7" s="101"/>
      <c r="G7" s="102"/>
      <c r="T7" s="1" t="s">
        <v>11</v>
      </c>
    </row>
    <row r="8" spans="2:20" ht="15.75" thickBot="1" x14ac:dyDescent="0.3">
      <c r="B8" s="13"/>
      <c r="D8" s="108" t="s">
        <v>132</v>
      </c>
      <c r="E8" s="108"/>
      <c r="G8" s="14"/>
      <c r="T8" s="1" t="s">
        <v>12</v>
      </c>
    </row>
    <row r="9" spans="2:20" ht="15.75" thickBot="1" x14ac:dyDescent="0.3">
      <c r="B9" s="106" t="s">
        <v>151</v>
      </c>
      <c r="C9" s="107"/>
      <c r="D9" s="87">
        <v>45510</v>
      </c>
      <c r="G9" s="14"/>
      <c r="T9" s="1" t="s">
        <v>13</v>
      </c>
    </row>
    <row r="10" spans="2:20" ht="15.75" thickBot="1" x14ac:dyDescent="0.3">
      <c r="B10" s="13" t="s">
        <v>134</v>
      </c>
      <c r="G10" s="53">
        <v>43545</v>
      </c>
    </row>
    <row r="11" spans="2:20" x14ac:dyDescent="0.25">
      <c r="B11" s="76" t="s">
        <v>14</v>
      </c>
      <c r="C11" s="77" t="s">
        <v>15</v>
      </c>
      <c r="D11" s="78" t="s">
        <v>6</v>
      </c>
      <c r="E11" s="77" t="s">
        <v>7</v>
      </c>
      <c r="F11" s="77" t="s">
        <v>16</v>
      </c>
      <c r="G11" s="79" t="s">
        <v>71</v>
      </c>
    </row>
    <row r="12" spans="2:20" x14ac:dyDescent="0.25">
      <c r="B12" s="19" t="s">
        <v>0</v>
      </c>
      <c r="C12" s="63" t="s">
        <v>11</v>
      </c>
      <c r="D12" s="64">
        <v>45405</v>
      </c>
      <c r="E12" s="63" t="s">
        <v>634</v>
      </c>
      <c r="F12" s="64">
        <v>40909</v>
      </c>
      <c r="G12" s="65" t="str">
        <f t="shared" ref="G12:G15" si="0">+IF(C12="Si",IF(F12&lt;$G$10,"DESACTUALIZADO",""),"")</f>
        <v>DESACTUALIZADO</v>
      </c>
      <c r="H12" s="34">
        <f t="shared" ref="H12:H17" si="1">+IF(C12="N/A",1,0)</f>
        <v>0</v>
      </c>
      <c r="I12" s="34">
        <f t="shared" ref="I12:I17" si="2">+IF(C12="Si",1,0)</f>
        <v>1</v>
      </c>
      <c r="J12" s="34">
        <f t="shared" ref="J12:J17" si="3">+IF(C12="No",1,0)</f>
        <v>0</v>
      </c>
    </row>
    <row r="13" spans="2:20" x14ac:dyDescent="0.25">
      <c r="B13" s="19" t="s">
        <v>1</v>
      </c>
      <c r="C13" s="63" t="s">
        <v>11</v>
      </c>
      <c r="D13" s="64">
        <v>43502</v>
      </c>
      <c r="E13" s="63" t="s">
        <v>635</v>
      </c>
      <c r="F13" s="64">
        <v>45436</v>
      </c>
      <c r="G13" s="65" t="str">
        <f t="shared" si="0"/>
        <v/>
      </c>
      <c r="H13" s="34">
        <f t="shared" si="1"/>
        <v>0</v>
      </c>
      <c r="I13" s="34">
        <f t="shared" si="2"/>
        <v>1</v>
      </c>
      <c r="J13" s="34">
        <f t="shared" si="3"/>
        <v>0</v>
      </c>
    </row>
    <row r="14" spans="2:20" x14ac:dyDescent="0.25">
      <c r="B14" s="19" t="s">
        <v>2</v>
      </c>
      <c r="C14" s="63" t="s">
        <v>11</v>
      </c>
      <c r="D14" s="64">
        <v>43599</v>
      </c>
      <c r="E14" s="63" t="s">
        <v>636</v>
      </c>
      <c r="F14" s="64">
        <v>44806</v>
      </c>
      <c r="G14" s="65" t="str">
        <f t="shared" si="0"/>
        <v/>
      </c>
      <c r="H14" s="34">
        <f t="shared" si="1"/>
        <v>0</v>
      </c>
      <c r="I14" s="34">
        <f t="shared" si="2"/>
        <v>1</v>
      </c>
      <c r="J14" s="34">
        <f t="shared" si="3"/>
        <v>0</v>
      </c>
      <c r="T14" s="37">
        <v>43545</v>
      </c>
    </row>
    <row r="15" spans="2:20" x14ac:dyDescent="0.25">
      <c r="B15" s="19" t="s">
        <v>3</v>
      </c>
      <c r="C15" s="63" t="s">
        <v>11</v>
      </c>
      <c r="D15" s="64">
        <v>45336</v>
      </c>
      <c r="E15" s="63" t="s">
        <v>637</v>
      </c>
      <c r="F15" s="64">
        <v>45512</v>
      </c>
      <c r="G15" s="65" t="str">
        <f t="shared" si="0"/>
        <v/>
      </c>
      <c r="H15" s="34">
        <f t="shared" si="1"/>
        <v>0</v>
      </c>
      <c r="I15" s="34">
        <f t="shared" si="2"/>
        <v>1</v>
      </c>
      <c r="J15" s="34">
        <f t="shared" si="3"/>
        <v>0</v>
      </c>
    </row>
    <row r="16" spans="2:20" x14ac:dyDescent="0.25">
      <c r="B16" s="19" t="s">
        <v>4</v>
      </c>
      <c r="C16" s="63" t="s">
        <v>11</v>
      </c>
      <c r="D16" s="64">
        <v>45462</v>
      </c>
      <c r="E16" s="63" t="s">
        <v>638</v>
      </c>
      <c r="F16" s="64">
        <v>45468</v>
      </c>
      <c r="G16" s="65" t="str">
        <f t="shared" ref="G16:G17" si="4">+IF(C16="Si",IF(F16&lt;$G$10,"DESACTUALIZADO",""),"")</f>
        <v/>
      </c>
      <c r="H16" s="34">
        <f t="shared" si="1"/>
        <v>0</v>
      </c>
      <c r="I16" s="34">
        <f t="shared" si="2"/>
        <v>1</v>
      </c>
      <c r="J16" s="34">
        <f t="shared" si="3"/>
        <v>0</v>
      </c>
    </row>
    <row r="17" spans="2:10" ht="15.75" thickBot="1" x14ac:dyDescent="0.3">
      <c r="B17" s="80" t="s">
        <v>5</v>
      </c>
      <c r="C17" s="81" t="s">
        <v>11</v>
      </c>
      <c r="D17" s="82">
        <v>44118</v>
      </c>
      <c r="E17" s="81" t="s">
        <v>639</v>
      </c>
      <c r="F17" s="64">
        <v>45225</v>
      </c>
      <c r="G17" s="83" t="str">
        <f t="shared" si="4"/>
        <v/>
      </c>
      <c r="H17" s="34">
        <f t="shared" si="1"/>
        <v>0</v>
      </c>
      <c r="I17" s="34">
        <f t="shared" si="2"/>
        <v>1</v>
      </c>
      <c r="J17" s="34">
        <f t="shared" si="3"/>
        <v>0</v>
      </c>
    </row>
    <row r="18" spans="2:10" ht="15.75" thickBot="1" x14ac:dyDescent="0.3">
      <c r="B18" s="13"/>
      <c r="G18" s="14"/>
    </row>
    <row r="19" spans="2:10" ht="94.5" customHeight="1" thickBot="1" x14ac:dyDescent="0.3">
      <c r="B19" s="75" t="s">
        <v>83</v>
      </c>
      <c r="C19" s="103" t="s">
        <v>646</v>
      </c>
      <c r="D19" s="104"/>
      <c r="E19" s="104"/>
      <c r="F19" s="104"/>
      <c r="G19" s="105"/>
    </row>
    <row r="20" spans="2:10" ht="15.75" thickBot="1" x14ac:dyDescent="0.3">
      <c r="B20" s="73" t="s">
        <v>156</v>
      </c>
      <c r="C20" s="74" t="s">
        <v>11</v>
      </c>
      <c r="D20"/>
      <c r="E20"/>
      <c r="F20"/>
      <c r="G20"/>
    </row>
  </sheetData>
  <sheetProtection algorithmName="SHA-512" hashValue="NyvSq6+yZlU4JbcnIWtSlaKDanKrX9ruDwGnfq5JMLYfkFgS/nlEbrOn309jfWmt2tzNPZAohA0abWlQ9vmmHg==" saltValue="4XkMDD4QjV9OWsrMnyihtg==" spinCount="100000" sheet="1" objects="1" scenarios="1"/>
  <dataConsolidate/>
  <mergeCells count="4">
    <mergeCell ref="B7:G7"/>
    <mergeCell ref="C19:G19"/>
    <mergeCell ref="B9:C9"/>
    <mergeCell ref="D8:E8"/>
  </mergeCells>
  <conditionalFormatting sqref="C12:C17">
    <cfRule type="containsText" dxfId="55" priority="34" operator="containsText" text="N/A">
      <formula>NOT(ISERROR(SEARCH("N/A",C12)))</formula>
    </cfRule>
  </conditionalFormatting>
  <conditionalFormatting sqref="C19:C20">
    <cfRule type="containsBlanks" dxfId="54" priority="12">
      <formula>LEN(TRIM(C19))=0</formula>
    </cfRule>
  </conditionalFormatting>
  <conditionalFormatting sqref="C20">
    <cfRule type="containsText" dxfId="53" priority="11" operator="containsText" text="N/A">
      <formula>NOT(ISERROR(SEARCH("N/A",C20)))</formula>
    </cfRule>
  </conditionalFormatting>
  <conditionalFormatting sqref="C12:F13 C14:E14 C15:F16 C17:E17">
    <cfRule type="containsBlanks" dxfId="52" priority="36">
      <formula>LEN(TRIM(C12))=0</formula>
    </cfRule>
  </conditionalFormatting>
  <conditionalFormatting sqref="D9">
    <cfRule type="containsBlanks" dxfId="51" priority="41">
      <formula>LEN(TRIM(D9))=0</formula>
    </cfRule>
  </conditionalFormatting>
  <conditionalFormatting sqref="D12:F12 D13:D17">
    <cfRule type="expression" dxfId="50" priority="30">
      <formula>OR($C$12="No",$C$12="N/A")</formula>
    </cfRule>
  </conditionalFormatting>
  <conditionalFormatting sqref="D13:F13">
    <cfRule type="expression" dxfId="49" priority="27">
      <formula>OR($C$13="No",$C$13="N/A")</formula>
    </cfRule>
  </conditionalFormatting>
  <conditionalFormatting sqref="D14:F14">
    <cfRule type="expression" dxfId="48" priority="5">
      <formula>OR($C$14="No",$C$14="N/A")</formula>
    </cfRule>
  </conditionalFormatting>
  <conditionalFormatting sqref="D15:F15">
    <cfRule type="expression" dxfId="47" priority="25">
      <formula>OR($C$15="No",$C$15="N/A")</formula>
    </cfRule>
  </conditionalFormatting>
  <conditionalFormatting sqref="D16:F16">
    <cfRule type="expression" dxfId="46" priority="24">
      <formula>OR($C$16="No",$C$16="N/A")</formula>
    </cfRule>
  </conditionalFormatting>
  <conditionalFormatting sqref="D17:F17">
    <cfRule type="expression" dxfId="45" priority="2">
      <formula>OR($C$17="No",$C$17="N/A")</formula>
    </cfRule>
  </conditionalFormatting>
  <conditionalFormatting sqref="F13:F17">
    <cfRule type="expression" dxfId="44" priority="1">
      <formula>OR($C$12="No",$C$12="N/A")</formula>
    </cfRule>
  </conditionalFormatting>
  <conditionalFormatting sqref="F14">
    <cfRule type="containsBlanks" dxfId="43" priority="6">
      <formula>LEN(TRIM(F14))=0</formula>
    </cfRule>
  </conditionalFormatting>
  <conditionalFormatting sqref="F17">
    <cfRule type="containsBlanks" dxfId="42" priority="3">
      <formula>LEN(TRIM(F17))=0</formula>
    </cfRule>
  </conditionalFormatting>
  <dataValidations xWindow="446" yWindow="508" count="8">
    <dataValidation type="date" showInputMessage="1" showErrorMessage="1" promptTitle="Fecha de Generacion del Reporte" prompt="Indique la fecha en que genera o elabora este reporte de Usuarios Activos  No Abogados. Puede ser la fecha de descarga de la Informacion." sqref="D9">
      <formula1>45291</formula1>
      <formula2>45520</formula2>
    </dataValidation>
    <dataValidation type="list" showInputMessage="1" showErrorMessage="1" errorTitle="Campo en Blanco" error="El campo debe tener un valor asignado" promptTitle="ROL Asignado Activo en Ekogui" prompt="Indique si tiene o no el Rol asignado Activo en el aplicativo Ekogui, un usuario puede tener uno o mas Roles Activos en el sistema. Relacionar los que apliquen. Si el Rol No aplica para su entidad Seleccione N/A" sqref="C12:C17">
      <formula1>$T$7:$T$9</formula1>
    </dataValidation>
    <dataValidation showInputMessage="1" showErrorMessage="1" sqref="E12 E14:E17"/>
    <dataValidation showInputMessage="1" showErrorMessage="1" errorTitle="Fecha invalida" error="La fecha debe estar entre el 01/01/2011 y el 31/03/2022" sqref="E13"/>
    <dataValidation type="date" showInputMessage="1" showErrorMessage="1" errorTitle="Fecha invalida" error="La fecha debe estar entre el 01/01/2011 y el 31/12/2023" promptTitle="Fecha de Creación del Rol" prompt="Indique la ultima fecha de Creación del Rol en Ekogui que se encuentra en estado Activo en el formato &quot;DD/MM/AAAA&quot;" sqref="D12:D17">
      <formula1>40544</formula1>
      <formula2>45473</formula2>
    </dataValidation>
    <dataValidation type="date" showInputMessage="1" showErrorMessage="1" errorTitle="Fecha invalida" error="La fecha debe estar entre el 01/01/2011 y el 15/09/2023" promptTitle="Fecha de Creación del Rol" prompt="Indique la ultima fecha de Creación del Rol en Ekogui que se encuentra en estado Activo en el formato &quot;DD/MM/AAAA&quot;" sqref="F12:F17">
      <formula1>40544</formula1>
      <formula2>45520</formula2>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19:G19"/>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C20">
      <formula1>$T$7:$T$9</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W27"/>
  <sheetViews>
    <sheetView showGridLines="0" zoomScale="85" zoomScaleNormal="85" workbookViewId="0">
      <selection activeCell="C22" sqref="C22:H25"/>
    </sheetView>
  </sheetViews>
  <sheetFormatPr baseColWidth="10" defaultRowHeight="15" x14ac:dyDescent="0.25"/>
  <cols>
    <col min="1" max="1" width="3.85546875" style="1" customWidth="1"/>
    <col min="2" max="2" width="11.42578125" style="1"/>
    <col min="3" max="3" width="61.140625" style="1" customWidth="1"/>
    <col min="4" max="4" width="20.85546875" style="1" customWidth="1"/>
    <col min="5" max="5" width="15" style="1" customWidth="1"/>
    <col min="6" max="6" width="12" style="1" customWidth="1"/>
    <col min="7" max="7" width="48" style="1" customWidth="1"/>
    <col min="8" max="8" width="25.42578125" style="1" customWidth="1"/>
    <col min="9" max="9" width="12.5703125" style="1" customWidth="1"/>
    <col min="10" max="19" width="11.42578125" style="1"/>
    <col min="20" max="23" width="0" style="1" hidden="1" customWidth="1"/>
    <col min="24" max="16384" width="11.42578125" style="1"/>
  </cols>
  <sheetData>
    <row r="1" spans="2:23" ht="15.75" thickBot="1" x14ac:dyDescent="0.3"/>
    <row r="2" spans="2:23" x14ac:dyDescent="0.25">
      <c r="B2" s="10"/>
      <c r="C2" s="11"/>
      <c r="D2" s="11"/>
      <c r="E2" s="11"/>
      <c r="F2" s="11"/>
      <c r="G2" s="11"/>
      <c r="H2" s="11"/>
      <c r="I2" s="12"/>
    </row>
    <row r="3" spans="2:23" x14ac:dyDescent="0.25">
      <c r="B3" s="13"/>
      <c r="I3" s="14"/>
      <c r="W3" s="23">
        <f>+IF(D12&lt;=10,D12,IF(ROUNDDOWN(D12*10%,0)&lt;10,10,ROUNDDOWN(D12*10%,0)))</f>
        <v>3</v>
      </c>
    </row>
    <row r="4" spans="2:23" x14ac:dyDescent="0.25">
      <c r="B4" s="13"/>
      <c r="I4" s="14"/>
    </row>
    <row r="5" spans="2:23" x14ac:dyDescent="0.25">
      <c r="B5" s="13"/>
      <c r="D5" s="1" t="s">
        <v>132</v>
      </c>
      <c r="I5" s="14"/>
    </row>
    <row r="6" spans="2:23" ht="15" customHeight="1" x14ac:dyDescent="0.25">
      <c r="B6" s="13"/>
      <c r="H6" s="24"/>
      <c r="I6" s="25"/>
    </row>
    <row r="7" spans="2:23" ht="17.25" customHeight="1" x14ac:dyDescent="0.35">
      <c r="B7" s="13"/>
      <c r="C7" s="18" t="s">
        <v>151</v>
      </c>
      <c r="D7" s="64">
        <v>45510</v>
      </c>
      <c r="E7"/>
      <c r="F7" s="22"/>
      <c r="G7" s="109" t="str">
        <f>"Seleccione una muestra de "&amp;W3&amp;" abogados activos y complete la siguiente tabla"</f>
        <v>Seleccione una muestra de 3 abogados activos y complete la siguiente tabla</v>
      </c>
      <c r="H7" s="110"/>
      <c r="I7" s="25"/>
      <c r="T7" s="1" t="s">
        <v>11</v>
      </c>
    </row>
    <row r="8" spans="2:23" x14ac:dyDescent="0.25">
      <c r="B8" s="13"/>
      <c r="G8" s="111"/>
      <c r="H8" s="112"/>
      <c r="I8" s="14"/>
      <c r="T8" s="1" t="s">
        <v>12</v>
      </c>
    </row>
    <row r="9" spans="2:23" ht="23.25" x14ac:dyDescent="0.25">
      <c r="B9" s="13"/>
      <c r="C9" s="26" t="s">
        <v>181</v>
      </c>
      <c r="F9"/>
      <c r="G9" s="21" t="s">
        <v>86</v>
      </c>
      <c r="H9" s="21" t="s">
        <v>18</v>
      </c>
      <c r="I9" s="14"/>
      <c r="T9" s="1" t="s">
        <v>13</v>
      </c>
    </row>
    <row r="10" spans="2:23" x14ac:dyDescent="0.25">
      <c r="B10" s="13"/>
      <c r="C10" s="20" t="s">
        <v>182</v>
      </c>
      <c r="D10" s="20" t="s">
        <v>22</v>
      </c>
      <c r="E10"/>
      <c r="F10"/>
      <c r="G10" s="18" t="s">
        <v>153</v>
      </c>
      <c r="H10" s="63">
        <v>3</v>
      </c>
      <c r="I10" s="14"/>
    </row>
    <row r="11" spans="2:23" x14ac:dyDescent="0.25">
      <c r="B11" s="13"/>
      <c r="C11" s="18" t="s">
        <v>137</v>
      </c>
      <c r="D11" s="63">
        <v>3</v>
      </c>
      <c r="E11"/>
      <c r="F11"/>
      <c r="G11" s="18" t="s">
        <v>84</v>
      </c>
      <c r="H11" s="63">
        <v>3</v>
      </c>
      <c r="I11" s="14"/>
    </row>
    <row r="12" spans="2:23" x14ac:dyDescent="0.25">
      <c r="B12" s="13"/>
      <c r="C12" s="18" t="s">
        <v>21</v>
      </c>
      <c r="D12" s="63">
        <v>3</v>
      </c>
      <c r="E12"/>
      <c r="F12"/>
      <c r="G12" s="18" t="s">
        <v>85</v>
      </c>
      <c r="H12" s="63">
        <v>3</v>
      </c>
      <c r="I12" s="14"/>
    </row>
    <row r="13" spans="2:23" x14ac:dyDescent="0.25">
      <c r="B13" s="13"/>
      <c r="C13" s="18" t="s">
        <v>25</v>
      </c>
      <c r="D13" s="63">
        <v>3</v>
      </c>
      <c r="E13"/>
      <c r="F13"/>
      <c r="G13" s="40" t="s">
        <v>91</v>
      </c>
      <c r="H13" s="39"/>
      <c r="I13" s="14"/>
    </row>
    <row r="14" spans="2:23" x14ac:dyDescent="0.25">
      <c r="B14" s="13"/>
      <c r="F14"/>
      <c r="G14" s="41" t="s">
        <v>92</v>
      </c>
      <c r="H14" s="42"/>
      <c r="I14" s="14"/>
      <c r="T14" s="37">
        <v>43545</v>
      </c>
    </row>
    <row r="15" spans="2:23" x14ac:dyDescent="0.25">
      <c r="B15" s="13"/>
      <c r="F15"/>
      <c r="I15" s="14"/>
    </row>
    <row r="16" spans="2:23" x14ac:dyDescent="0.25">
      <c r="B16" s="13"/>
      <c r="C16" s="20" t="s">
        <v>23</v>
      </c>
      <c r="D16" s="20" t="s">
        <v>22</v>
      </c>
      <c r="E16"/>
      <c r="F16"/>
      <c r="G16" s="21" t="s">
        <v>95</v>
      </c>
      <c r="H16" s="21" t="s">
        <v>18</v>
      </c>
      <c r="I16" s="14"/>
    </row>
    <row r="17" spans="2:9" x14ac:dyDescent="0.25">
      <c r="B17" s="13"/>
      <c r="C17" s="18" t="s">
        <v>183</v>
      </c>
      <c r="D17" s="63">
        <v>3</v>
      </c>
      <c r="E17"/>
      <c r="F17"/>
      <c r="G17" s="18" t="s">
        <v>177</v>
      </c>
      <c r="H17" s="63">
        <v>3</v>
      </c>
      <c r="I17" s="14"/>
    </row>
    <row r="18" spans="2:9" x14ac:dyDescent="0.25">
      <c r="B18" s="13"/>
      <c r="C18" s="18" t="s">
        <v>184</v>
      </c>
      <c r="D18" s="63">
        <v>3</v>
      </c>
      <c r="E18"/>
      <c r="F18"/>
      <c r="G18" s="35" t="s">
        <v>178</v>
      </c>
      <c r="H18" s="63">
        <v>0</v>
      </c>
      <c r="I18" s="14"/>
    </row>
    <row r="19" spans="2:9" x14ac:dyDescent="0.25">
      <c r="B19" s="13"/>
      <c r="C19" s="45"/>
      <c r="F19"/>
      <c r="G19" s="18" t="s">
        <v>88</v>
      </c>
      <c r="H19" s="63">
        <v>0</v>
      </c>
      <c r="I19" s="14"/>
    </row>
    <row r="20" spans="2:9" x14ac:dyDescent="0.25">
      <c r="B20" s="13"/>
      <c r="C20" s="45"/>
      <c r="F20"/>
      <c r="G20" s="18" t="s">
        <v>24</v>
      </c>
      <c r="H20" s="63">
        <v>0</v>
      </c>
      <c r="I20" s="14"/>
    </row>
    <row r="21" spans="2:9" x14ac:dyDescent="0.25">
      <c r="B21" s="13"/>
      <c r="C21" s="45" t="s">
        <v>87</v>
      </c>
      <c r="F21"/>
      <c r="G21"/>
      <c r="H21"/>
      <c r="I21" s="14"/>
    </row>
    <row r="22" spans="2:9" x14ac:dyDescent="0.25">
      <c r="B22" s="13"/>
      <c r="C22" s="113" t="s">
        <v>641</v>
      </c>
      <c r="D22" s="114"/>
      <c r="E22" s="114"/>
      <c r="F22" s="114"/>
      <c r="G22" s="114"/>
      <c r="H22" s="115"/>
      <c r="I22" s="14"/>
    </row>
    <row r="23" spans="2:9" x14ac:dyDescent="0.25">
      <c r="B23" s="13"/>
      <c r="C23" s="116"/>
      <c r="D23" s="117"/>
      <c r="E23" s="117"/>
      <c r="F23" s="117"/>
      <c r="G23" s="117"/>
      <c r="H23" s="118"/>
      <c r="I23" s="14"/>
    </row>
    <row r="24" spans="2:9" x14ac:dyDescent="0.25">
      <c r="B24" s="13"/>
      <c r="C24" s="116"/>
      <c r="D24" s="117"/>
      <c r="E24" s="117"/>
      <c r="F24" s="117"/>
      <c r="G24" s="117"/>
      <c r="H24" s="118"/>
      <c r="I24" s="14"/>
    </row>
    <row r="25" spans="2:9" ht="15.75" thickBot="1" x14ac:dyDescent="0.3">
      <c r="B25" s="13"/>
      <c r="C25" s="119"/>
      <c r="D25" s="120"/>
      <c r="E25" s="120"/>
      <c r="F25" s="120"/>
      <c r="G25" s="120"/>
      <c r="H25" s="121"/>
      <c r="I25" s="14"/>
    </row>
    <row r="26" spans="2:9" ht="15.75" thickBot="1" x14ac:dyDescent="0.3">
      <c r="B26" s="13"/>
      <c r="C26" s="73" t="s">
        <v>156</v>
      </c>
      <c r="D26" s="74" t="s">
        <v>12</v>
      </c>
      <c r="E26"/>
      <c r="F26"/>
      <c r="G26"/>
      <c r="H26"/>
      <c r="I26" s="14"/>
    </row>
    <row r="27" spans="2:9" ht="15.75" thickBot="1" x14ac:dyDescent="0.3">
      <c r="B27" s="15"/>
      <c r="C27" s="16"/>
      <c r="D27" s="16"/>
      <c r="E27" s="16"/>
      <c r="F27" s="16"/>
      <c r="G27" s="16"/>
      <c r="H27" s="16"/>
      <c r="I27" s="17"/>
    </row>
  </sheetData>
  <sheetProtection algorithmName="SHA-512" hashValue="fYyQeIFc+GkEwQgQnwWrI3z1LKIJct7u65D3QPACAQzjhGCTxe/jFV2BYELEYrraTMbgTdOxYcs+KbGGuHV8+w==" saltValue="3TOxesZak9x1URESBTwcTA==" spinCount="100000" sheet="1" objects="1" scenarios="1"/>
  <mergeCells count="2">
    <mergeCell ref="G7:H8"/>
    <mergeCell ref="C22:H25"/>
  </mergeCells>
  <conditionalFormatting sqref="C22">
    <cfRule type="containsBlanks" dxfId="41" priority="33">
      <formula>LEN(TRIM(C22))=0</formula>
    </cfRule>
  </conditionalFormatting>
  <conditionalFormatting sqref="D7">
    <cfRule type="containsBlanks" dxfId="40" priority="25">
      <formula>LEN(TRIM(D7))=0</formula>
    </cfRule>
  </conditionalFormatting>
  <conditionalFormatting sqref="D11:D13">
    <cfRule type="containsBlanks" dxfId="39" priority="37">
      <formula>LEN(TRIM(D11))=0</formula>
    </cfRule>
  </conditionalFormatting>
  <conditionalFormatting sqref="D17:D18">
    <cfRule type="containsBlanks" dxfId="38" priority="29">
      <formula>LEN(TRIM(D17))=0</formula>
    </cfRule>
  </conditionalFormatting>
  <conditionalFormatting sqref="D26">
    <cfRule type="containsText" dxfId="37" priority="5" operator="containsText" text="N/A">
      <formula>NOT(ISERROR(SEARCH("N/A",D26)))</formula>
    </cfRule>
    <cfRule type="containsBlanks" dxfId="36" priority="6">
      <formula>LEN(TRIM(D26))=0</formula>
    </cfRule>
  </conditionalFormatting>
  <conditionalFormatting sqref="H10:H12">
    <cfRule type="containsBlanks" dxfId="35" priority="28">
      <formula>LEN(TRIM(H10))=0</formula>
    </cfRule>
  </conditionalFormatting>
  <conditionalFormatting sqref="H17:H20">
    <cfRule type="containsBlanks" dxfId="34" priority="27">
      <formula>LEN(TRIM(H17))=0</formula>
    </cfRule>
  </conditionalFormatting>
  <dataValidations count="5">
    <dataValidation type="whole" operator="greaterThanOrEqual" showInputMessage="1" showErrorMessage="1" errorTitle="Numero Invalido" promptTitle="Ingrese la cantidad Solicitada" prompt="Ingrese la cantidad Solicitada" sqref="H17:H20 H10:H12 D17:E18 D11:E13">
      <formula1>0</formula1>
    </dataValidation>
    <dataValidation type="date" showInputMessage="1" showErrorMessage="1" errorTitle="FECHA INVALIDA" promptTitle="Fecha de Generacion del Reporte " prompt="Diligenciar la fecha de Generacion de este Reporte de Usuarios Abogados Formato (DD/MM/AAAA)" sqref="E7">
      <formula1>45107</formula1>
      <formula2>45184</formula2>
    </dataValidation>
    <dataValidation type="date" showInputMessage="1" showErrorMessage="1" errorTitle="FECHA INVALIDA" promptTitle="Fecha de Generacion del Reporte " prompt="Diligenciar la fecha de Generacion de este Reporte de Usuarios Abogados Formato (DD/MM/AAAA)" sqref="D7">
      <formula1>45291</formula1>
      <formula2>45520</formula2>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D26">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22:H25"/>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W35"/>
  <sheetViews>
    <sheetView showGridLines="0" topLeftCell="B1" zoomScaleNormal="100" workbookViewId="0">
      <selection activeCell="F28" sqref="F28:H33"/>
    </sheetView>
  </sheetViews>
  <sheetFormatPr baseColWidth="10" defaultRowHeight="15" x14ac:dyDescent="0.25"/>
  <cols>
    <col min="1" max="1" width="3.85546875" style="1" customWidth="1"/>
    <col min="2" max="2" width="11.42578125" style="1"/>
    <col min="3" max="3" width="70.28515625" style="1" customWidth="1"/>
    <col min="4" max="4" width="15.28515625" style="1" customWidth="1"/>
    <col min="5" max="5" width="6.28515625" style="1" customWidth="1"/>
    <col min="6" max="6" width="70.140625" style="1" customWidth="1"/>
    <col min="7" max="7" width="16.85546875" style="1" customWidth="1"/>
    <col min="8" max="8" width="18.28515625" style="1" customWidth="1"/>
    <col min="9" max="9" width="7.28515625" style="1" customWidth="1"/>
    <col min="10" max="17" width="11.42578125" style="1"/>
    <col min="18" max="18" width="0" style="1" hidden="1" customWidth="1"/>
    <col min="19" max="23" width="11.42578125" style="1" hidden="1" customWidth="1"/>
    <col min="24" max="24" width="0" style="1" hidden="1" customWidth="1"/>
    <col min="25" max="16384" width="11.42578125" style="1"/>
  </cols>
  <sheetData>
    <row r="1" spans="2:23" ht="15.75" thickBot="1" x14ac:dyDescent="0.3"/>
    <row r="2" spans="2:23" ht="9" customHeight="1" x14ac:dyDescent="0.25">
      <c r="B2" s="10"/>
      <c r="C2" s="11"/>
      <c r="D2" s="11"/>
      <c r="E2" s="11"/>
      <c r="F2" s="11"/>
      <c r="G2" s="11"/>
      <c r="H2" s="11"/>
      <c r="I2" s="12"/>
    </row>
    <row r="3" spans="2:23" x14ac:dyDescent="0.25">
      <c r="B3" s="13"/>
      <c r="I3" s="14"/>
      <c r="W3" s="23">
        <f>+IF(D17&lt;=10,D17,IF(ROUNDDOWN(D17*10%,0)&lt;10,10,ROUNDDOWN(D17*10%,0)))</f>
        <v>10</v>
      </c>
    </row>
    <row r="4" spans="2:23" x14ac:dyDescent="0.25">
      <c r="B4" s="13"/>
      <c r="I4" s="14"/>
    </row>
    <row r="5" spans="2:23" ht="9" customHeight="1" x14ac:dyDescent="0.25">
      <c r="B5" s="13"/>
      <c r="I5" s="14"/>
    </row>
    <row r="6" spans="2:23" ht="19.5" customHeight="1" x14ac:dyDescent="0.25">
      <c r="B6" s="13"/>
      <c r="C6" s="132" t="s">
        <v>63</v>
      </c>
      <c r="D6" s="132"/>
      <c r="E6" s="132"/>
      <c r="F6" s="132"/>
      <c r="G6" s="132"/>
      <c r="H6" s="132"/>
      <c r="I6" s="25"/>
    </row>
    <row r="7" spans="2:23" x14ac:dyDescent="0.25">
      <c r="B7" s="13"/>
      <c r="E7" s="66" t="s">
        <v>132</v>
      </c>
      <c r="I7" s="14"/>
      <c r="T7" s="1" t="s">
        <v>11</v>
      </c>
    </row>
    <row r="8" spans="2:23" x14ac:dyDescent="0.25">
      <c r="B8" s="13"/>
      <c r="C8" s="20" t="s">
        <v>151</v>
      </c>
      <c r="D8" s="64">
        <v>45510</v>
      </c>
      <c r="E8"/>
      <c r="F8" s="29" t="s">
        <v>94</v>
      </c>
      <c r="G8" s="70" t="s">
        <v>17</v>
      </c>
      <c r="I8" s="14"/>
      <c r="T8" s="1" t="s">
        <v>12</v>
      </c>
    </row>
    <row r="9" spans="2:23" x14ac:dyDescent="0.25">
      <c r="B9" s="13"/>
      <c r="E9"/>
      <c r="F9" s="18" t="s">
        <v>140</v>
      </c>
      <c r="G9" s="63">
        <v>0</v>
      </c>
      <c r="I9" s="14"/>
      <c r="T9" s="1" t="s">
        <v>13</v>
      </c>
    </row>
    <row r="10" spans="2:23" x14ac:dyDescent="0.25">
      <c r="B10" s="13"/>
      <c r="C10" s="20" t="s">
        <v>185</v>
      </c>
      <c r="D10" s="20" t="s">
        <v>22</v>
      </c>
      <c r="E10"/>
      <c r="F10" s="18" t="s">
        <v>56</v>
      </c>
      <c r="G10" s="63">
        <v>2</v>
      </c>
      <c r="I10" s="14"/>
    </row>
    <row r="11" spans="2:23" x14ac:dyDescent="0.25">
      <c r="B11" s="13"/>
      <c r="C11" s="18" t="s">
        <v>138</v>
      </c>
      <c r="D11" s="63">
        <v>497</v>
      </c>
      <c r="E11"/>
      <c r="F11" s="18" t="s">
        <v>72</v>
      </c>
      <c r="G11" s="63">
        <v>2</v>
      </c>
      <c r="I11" s="14"/>
    </row>
    <row r="12" spans="2:23" x14ac:dyDescent="0.25">
      <c r="B12" s="13"/>
      <c r="C12" s="18" t="s">
        <v>27</v>
      </c>
      <c r="D12" s="63">
        <v>499</v>
      </c>
      <c r="E12"/>
      <c r="F12" s="30" t="s">
        <v>193</v>
      </c>
      <c r="I12" s="14"/>
    </row>
    <row r="13" spans="2:23" x14ac:dyDescent="0.25">
      <c r="B13" s="13"/>
      <c r="C13" s="18" t="s">
        <v>28</v>
      </c>
      <c r="D13" s="63">
        <v>4</v>
      </c>
      <c r="E13"/>
      <c r="F13" s="30" t="s">
        <v>73</v>
      </c>
      <c r="I13" s="14"/>
    </row>
    <row r="14" spans="2:23" x14ac:dyDescent="0.25">
      <c r="B14" s="13"/>
      <c r="C14" s="30"/>
      <c r="E14"/>
      <c r="F14" s="21" t="s">
        <v>31</v>
      </c>
      <c r="G14" s="20" t="s">
        <v>22</v>
      </c>
      <c r="I14" s="14"/>
      <c r="T14" s="37">
        <v>43545</v>
      </c>
    </row>
    <row r="15" spans="2:23" x14ac:dyDescent="0.25">
      <c r="B15" s="13"/>
      <c r="C15" s="20" t="s">
        <v>186</v>
      </c>
      <c r="D15" s="20" t="s">
        <v>22</v>
      </c>
      <c r="E15"/>
      <c r="F15" s="18" t="s">
        <v>190</v>
      </c>
      <c r="G15" s="63">
        <v>37</v>
      </c>
      <c r="I15" s="14"/>
    </row>
    <row r="16" spans="2:23" x14ac:dyDescent="0.25">
      <c r="B16" s="13"/>
      <c r="C16" s="18" t="s">
        <v>187</v>
      </c>
      <c r="D16" s="63">
        <v>61</v>
      </c>
      <c r="E16"/>
      <c r="F16" s="18" t="s">
        <v>191</v>
      </c>
      <c r="G16" s="63">
        <v>35</v>
      </c>
      <c r="I16" s="14"/>
    </row>
    <row r="17" spans="2:9" x14ac:dyDescent="0.25">
      <c r="B17" s="13"/>
      <c r="C17" s="18" t="s">
        <v>210</v>
      </c>
      <c r="D17" s="63">
        <v>61</v>
      </c>
      <c r="E17"/>
      <c r="F17" s="18" t="s">
        <v>209</v>
      </c>
      <c r="G17" s="63">
        <v>0</v>
      </c>
      <c r="I17" s="14"/>
    </row>
    <row r="18" spans="2:9" x14ac:dyDescent="0.25">
      <c r="B18" s="13"/>
      <c r="C18" s="30"/>
      <c r="E18"/>
      <c r="F18" s="18" t="s">
        <v>141</v>
      </c>
      <c r="G18" s="63">
        <v>2</v>
      </c>
      <c r="I18" s="14"/>
    </row>
    <row r="19" spans="2:9" x14ac:dyDescent="0.25">
      <c r="B19" s="13"/>
      <c r="E19"/>
      <c r="I19" s="14"/>
    </row>
    <row r="20" spans="2:9" ht="45" customHeight="1" x14ac:dyDescent="0.25">
      <c r="B20" s="13"/>
      <c r="C20" s="38" t="s">
        <v>30</v>
      </c>
      <c r="D20" s="38" t="s">
        <v>22</v>
      </c>
      <c r="E20"/>
      <c r="F20" s="31" t="s">
        <v>93</v>
      </c>
      <c r="G20" s="38" t="s">
        <v>133</v>
      </c>
      <c r="H20" s="32" t="s">
        <v>154</v>
      </c>
      <c r="I20" s="14"/>
    </row>
    <row r="21" spans="2:9" x14ac:dyDescent="0.25">
      <c r="B21" s="13"/>
      <c r="C21" s="47" t="s">
        <v>188</v>
      </c>
      <c r="D21" s="63">
        <v>916</v>
      </c>
      <c r="E21"/>
      <c r="F21" s="18" t="s">
        <v>59</v>
      </c>
      <c r="G21" s="63">
        <v>0</v>
      </c>
      <c r="H21" s="63">
        <v>0</v>
      </c>
      <c r="I21" s="14"/>
    </row>
    <row r="22" spans="2:9" ht="15" customHeight="1" x14ac:dyDescent="0.25">
      <c r="B22" s="13"/>
      <c r="C22" s="47" t="s">
        <v>139</v>
      </c>
      <c r="D22" s="63">
        <v>19</v>
      </c>
      <c r="E22"/>
      <c r="F22" s="18" t="s">
        <v>60</v>
      </c>
      <c r="G22" s="63">
        <v>0</v>
      </c>
      <c r="H22" s="63">
        <v>0</v>
      </c>
      <c r="I22" s="14"/>
    </row>
    <row r="23" spans="2:9" x14ac:dyDescent="0.25">
      <c r="B23" s="13"/>
      <c r="C23" s="71" t="s">
        <v>189</v>
      </c>
      <c r="D23" s="52"/>
      <c r="E23"/>
      <c r="F23" s="18" t="s">
        <v>61</v>
      </c>
      <c r="G23" s="63">
        <v>0</v>
      </c>
      <c r="H23" s="63">
        <v>0</v>
      </c>
      <c r="I23" s="14"/>
    </row>
    <row r="24" spans="2:9" x14ac:dyDescent="0.25">
      <c r="B24" s="13"/>
      <c r="E24"/>
      <c r="F24" s="18" t="s">
        <v>62</v>
      </c>
      <c r="G24" s="63">
        <v>34</v>
      </c>
      <c r="H24" s="63">
        <v>20</v>
      </c>
      <c r="I24" s="14"/>
    </row>
    <row r="25" spans="2:9" ht="30" customHeight="1" x14ac:dyDescent="0.25">
      <c r="B25" s="13"/>
      <c r="C25" s="54" t="str">
        <f>"Seleccione "&amp;W3&amp;" procesos teminados en el primer semestre de 2024 y llene la siguiente tabla:"</f>
        <v>Seleccione 10 procesos teminados en el primer semestre de 2024 y llene la siguiente tabla:</v>
      </c>
      <c r="D25" s="49"/>
      <c r="E25"/>
      <c r="F25" s="133" t="s">
        <v>192</v>
      </c>
      <c r="G25" s="133"/>
      <c r="H25" s="133"/>
      <c r="I25" s="14"/>
    </row>
    <row r="26" spans="2:9" ht="15.75" thickBot="1" x14ac:dyDescent="0.3">
      <c r="B26" s="13"/>
      <c r="C26" s="50"/>
      <c r="D26" s="51"/>
      <c r="E26"/>
      <c r="F26" s="48"/>
      <c r="I26" s="14"/>
    </row>
    <row r="27" spans="2:9" x14ac:dyDescent="0.25">
      <c r="B27" s="13"/>
      <c r="C27" s="38" t="s">
        <v>82</v>
      </c>
      <c r="D27" s="38" t="s">
        <v>22</v>
      </c>
      <c r="E27"/>
      <c r="F27" s="122" t="s">
        <v>81</v>
      </c>
      <c r="G27" s="123"/>
      <c r="H27" s="124"/>
      <c r="I27" s="14"/>
    </row>
    <row r="28" spans="2:9" x14ac:dyDescent="0.25">
      <c r="B28" s="13"/>
      <c r="C28" s="18" t="s">
        <v>74</v>
      </c>
      <c r="D28" s="63">
        <v>10</v>
      </c>
      <c r="E28"/>
      <c r="F28" s="125" t="s">
        <v>647</v>
      </c>
      <c r="G28" s="126"/>
      <c r="H28" s="127"/>
      <c r="I28" s="14"/>
    </row>
    <row r="29" spans="2:9" x14ac:dyDescent="0.25">
      <c r="B29" s="13"/>
      <c r="C29" s="18" t="s">
        <v>75</v>
      </c>
      <c r="D29" s="63">
        <v>10</v>
      </c>
      <c r="E29"/>
      <c r="F29" s="128"/>
      <c r="G29" s="126"/>
      <c r="H29" s="127"/>
      <c r="I29" s="14"/>
    </row>
    <row r="30" spans="2:9" x14ac:dyDescent="0.25">
      <c r="B30" s="13"/>
      <c r="C30" s="18" t="s">
        <v>76</v>
      </c>
      <c r="D30" s="63">
        <v>0</v>
      </c>
      <c r="E30"/>
      <c r="F30" s="128"/>
      <c r="G30" s="126"/>
      <c r="H30" s="127"/>
      <c r="I30" s="14"/>
    </row>
    <row r="31" spans="2:9" x14ac:dyDescent="0.25">
      <c r="B31" s="13"/>
      <c r="C31" s="18" t="s">
        <v>77</v>
      </c>
      <c r="D31" s="63">
        <v>0</v>
      </c>
      <c r="E31"/>
      <c r="F31" s="128"/>
      <c r="G31" s="126"/>
      <c r="H31" s="127"/>
      <c r="I31" s="14"/>
    </row>
    <row r="32" spans="2:9" x14ac:dyDescent="0.25">
      <c r="B32" s="13"/>
      <c r="C32" s="18" t="s">
        <v>78</v>
      </c>
      <c r="D32" s="63">
        <v>0</v>
      </c>
      <c r="E32"/>
      <c r="F32" s="128"/>
      <c r="G32" s="126"/>
      <c r="H32" s="127"/>
      <c r="I32" s="14"/>
    </row>
    <row r="33" spans="2:9" ht="15.75" thickBot="1" x14ac:dyDescent="0.3">
      <c r="B33" s="13"/>
      <c r="E33"/>
      <c r="F33" s="129"/>
      <c r="G33" s="130"/>
      <c r="H33" s="131"/>
      <c r="I33" s="14"/>
    </row>
    <row r="34" spans="2:9" ht="15.75" thickBot="1" x14ac:dyDescent="0.3">
      <c r="B34" s="13"/>
      <c r="F34" s="134" t="s">
        <v>156</v>
      </c>
      <c r="G34" s="135"/>
      <c r="H34" s="74" t="s">
        <v>11</v>
      </c>
      <c r="I34" s="14"/>
    </row>
    <row r="35" spans="2:9" ht="15.75" thickBot="1" x14ac:dyDescent="0.3">
      <c r="B35" s="15"/>
      <c r="C35" s="16"/>
      <c r="D35" s="16"/>
      <c r="E35" s="16"/>
      <c r="F35" s="16"/>
      <c r="G35" s="16"/>
      <c r="H35" s="16"/>
      <c r="I35" s="17"/>
    </row>
  </sheetData>
  <sheetProtection algorithmName="SHA-512" hashValue="22IBHLCq3DCaHI9GjsC9HPK0eJg8cB2siwX6SfkhW0u/Hjy1yf+HYGRCCa9W3PUtqB8qMvTEggDlJKPYtClFZQ==" saltValue="gP6XeCR78zNiymlPp3TF8g==" spinCount="100000" sheet="1" objects="1" scenarios="1"/>
  <mergeCells count="5">
    <mergeCell ref="F27:H27"/>
    <mergeCell ref="F28:H33"/>
    <mergeCell ref="C6:H6"/>
    <mergeCell ref="F25:H25"/>
    <mergeCell ref="F34:G34"/>
  </mergeCells>
  <conditionalFormatting sqref="D8">
    <cfRule type="containsBlanks" dxfId="33" priority="25">
      <formula>LEN(TRIM(D8))=0</formula>
    </cfRule>
  </conditionalFormatting>
  <conditionalFormatting sqref="D11:D13">
    <cfRule type="containsBlanks" dxfId="32" priority="23">
      <formula>LEN(TRIM(D11))=0</formula>
    </cfRule>
  </conditionalFormatting>
  <conditionalFormatting sqref="D16:D17">
    <cfRule type="containsBlanks" dxfId="31" priority="22">
      <formula>LEN(TRIM(D16))=0</formula>
    </cfRule>
  </conditionalFormatting>
  <conditionalFormatting sqref="D21:D22">
    <cfRule type="containsBlanks" dxfId="30" priority="21">
      <formula>LEN(TRIM(D21))=0</formula>
    </cfRule>
  </conditionalFormatting>
  <conditionalFormatting sqref="D28:D32">
    <cfRule type="containsBlanks" dxfId="29" priority="20">
      <formula>LEN(TRIM(D28))=0</formula>
    </cfRule>
  </conditionalFormatting>
  <conditionalFormatting sqref="F28">
    <cfRule type="containsBlanks" dxfId="28" priority="15">
      <formula>LEN(TRIM(F28))=0</formula>
    </cfRule>
  </conditionalFormatting>
  <conditionalFormatting sqref="G9:G11">
    <cfRule type="containsBlanks" dxfId="27" priority="18">
      <formula>LEN(TRIM(G9))=0</formula>
    </cfRule>
  </conditionalFormatting>
  <conditionalFormatting sqref="G15:G18">
    <cfRule type="containsBlanks" dxfId="26" priority="17">
      <formula>LEN(TRIM(G15))=0</formula>
    </cfRule>
  </conditionalFormatting>
  <conditionalFormatting sqref="G21:H24">
    <cfRule type="containsBlanks" dxfId="25" priority="16">
      <formula>LEN(TRIM(G21))=0</formula>
    </cfRule>
  </conditionalFormatting>
  <conditionalFormatting sqref="H34">
    <cfRule type="containsText" dxfId="24" priority="5" operator="containsText" text="N/A">
      <formula>NOT(ISERROR(SEARCH("N/A",H34)))</formula>
    </cfRule>
    <cfRule type="containsBlanks" dxfId="23" priority="6">
      <formula>LEN(TRIM(H34))=0</formula>
    </cfRule>
  </conditionalFormatting>
  <dataValidations count="4">
    <dataValidation type="date" showInputMessage="1" showErrorMessage="1" errorTitle="FECHA INVALIDA" promptTitle="Fecha de Generacion del Reporte " prompt="Diligenciar la fecha de Generacion de este Reporte de Procesos Judiciales Formato (DD/MM/AAAA)" sqref="D8">
      <formula1>45291</formula1>
      <formula2>45520</formula2>
    </dataValidation>
    <dataValidation type="whole" operator="greaterThanOrEqual" showInputMessage="1" showErrorMessage="1" errorTitle="Numero Invalido" promptTitle="Ingrese la cantidad Solicitada" prompt="Ingrese la cantidad Solicitada" sqref="D11:D13 D16:D17 D21:D22 D28:D32 G9:G11 G15:G18 G21:H24">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H34">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28:H33"/>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V24"/>
  <sheetViews>
    <sheetView showGridLines="0" workbookViewId="0">
      <selection activeCell="F17" sqref="F17:G22"/>
    </sheetView>
  </sheetViews>
  <sheetFormatPr baseColWidth="10" defaultRowHeight="15" x14ac:dyDescent="0.25"/>
  <cols>
    <col min="1" max="1" width="3.85546875" style="1" customWidth="1"/>
    <col min="2" max="2" width="11.42578125" style="1"/>
    <col min="3" max="3" width="60.7109375" style="1" customWidth="1"/>
    <col min="4" max="4" width="20.85546875" style="1" customWidth="1"/>
    <col min="5" max="5" width="6.28515625" style="1" customWidth="1"/>
    <col min="6" max="6" width="47.85546875" style="1" bestFit="1" customWidth="1"/>
    <col min="7" max="7" width="24.140625" style="1" customWidth="1"/>
    <col min="8" max="8" width="7.28515625" style="1" customWidth="1"/>
    <col min="9" max="18" width="11.42578125" style="1"/>
    <col min="19" max="22" width="0" style="1" hidden="1" customWidth="1"/>
    <col min="23" max="16384" width="11.42578125" style="1"/>
  </cols>
  <sheetData>
    <row r="1" spans="2:22" ht="15.75" thickBot="1" x14ac:dyDescent="0.3"/>
    <row r="2" spans="2:22" x14ac:dyDescent="0.25">
      <c r="B2" s="10"/>
      <c r="C2" s="11"/>
      <c r="D2" s="11"/>
      <c r="E2" s="11"/>
      <c r="F2" s="11"/>
      <c r="G2" s="11"/>
      <c r="H2" s="12"/>
      <c r="V2" s="1">
        <f>+D13+D14</f>
        <v>0</v>
      </c>
    </row>
    <row r="3" spans="2:22" x14ac:dyDescent="0.25">
      <c r="B3" s="13"/>
      <c r="H3" s="14"/>
      <c r="V3" s="23">
        <f>+IF(V2&lt;=20,V2,IF(ROUNDDOWN(V2*10%,0)&lt;20,20,ROUNDDOWN(V2*10%,0)))</f>
        <v>0</v>
      </c>
    </row>
    <row r="4" spans="2:22" x14ac:dyDescent="0.25">
      <c r="B4" s="13"/>
      <c r="H4" s="14"/>
    </row>
    <row r="5" spans="2:22" x14ac:dyDescent="0.25">
      <c r="B5" s="13"/>
      <c r="H5" s="14"/>
    </row>
    <row r="6" spans="2:22" ht="15" customHeight="1" x14ac:dyDescent="0.25">
      <c r="B6" s="13"/>
      <c r="G6" s="24"/>
      <c r="H6" s="25"/>
    </row>
    <row r="7" spans="2:22" ht="23.25" x14ac:dyDescent="0.25">
      <c r="B7" s="13"/>
      <c r="C7" s="132" t="s">
        <v>135</v>
      </c>
      <c r="D7" s="132"/>
      <c r="E7" s="132"/>
      <c r="F7" s="132"/>
      <c r="G7" s="132"/>
      <c r="H7" s="25"/>
      <c r="T7" s="1" t="s">
        <v>11</v>
      </c>
    </row>
    <row r="8" spans="2:22" x14ac:dyDescent="0.25">
      <c r="B8" s="13"/>
      <c r="E8" s="69" t="s">
        <v>132</v>
      </c>
      <c r="H8" s="14"/>
      <c r="T8" s="1" t="s">
        <v>12</v>
      </c>
    </row>
    <row r="9" spans="2:22" ht="15" customHeight="1" x14ac:dyDescent="0.25">
      <c r="B9" s="13"/>
      <c r="C9" s="20" t="s">
        <v>194</v>
      </c>
      <c r="D9" s="20" t="s">
        <v>22</v>
      </c>
      <c r="E9"/>
      <c r="F9" s="109" t="str">
        <f>"Seleccione una muestra de "&amp;V3&amp;" prejudiciales activos registrados antes  y hasta el 30 de diciembre  de 2023 (mas de 6 meses) y complete la siguiente tabla"</f>
        <v>Seleccione una muestra de 0 prejudiciales activos registrados antes  y hasta el 30 de diciembre  de 2023 (mas de 6 meses) y complete la siguiente tabla</v>
      </c>
      <c r="G9" s="110"/>
      <c r="H9" s="14"/>
      <c r="T9" s="1" t="s">
        <v>13</v>
      </c>
    </row>
    <row r="10" spans="2:22" x14ac:dyDescent="0.25">
      <c r="B10" s="13"/>
      <c r="C10" s="18" t="s">
        <v>142</v>
      </c>
      <c r="D10" s="63">
        <v>1</v>
      </c>
      <c r="E10"/>
      <c r="F10" s="111"/>
      <c r="G10" s="112"/>
      <c r="H10" s="14"/>
    </row>
    <row r="11" spans="2:22" x14ac:dyDescent="0.25">
      <c r="B11" s="13"/>
      <c r="C11" s="18" t="s">
        <v>51</v>
      </c>
      <c r="D11" s="63">
        <v>3</v>
      </c>
      <c r="E11"/>
      <c r="F11" s="21" t="s">
        <v>30</v>
      </c>
      <c r="G11" s="21" t="s">
        <v>53</v>
      </c>
      <c r="H11" s="14"/>
    </row>
    <row r="12" spans="2:22" x14ac:dyDescent="0.25">
      <c r="B12" s="13"/>
      <c r="C12" s="18" t="s">
        <v>195</v>
      </c>
      <c r="D12" s="63">
        <v>2</v>
      </c>
      <c r="E12"/>
      <c r="F12" s="28" t="s">
        <v>54</v>
      </c>
      <c r="G12" s="63">
        <v>0</v>
      </c>
      <c r="H12" s="14"/>
    </row>
    <row r="13" spans="2:22" x14ac:dyDescent="0.25">
      <c r="B13" s="13"/>
      <c r="C13" s="18" t="s">
        <v>166</v>
      </c>
      <c r="D13" s="63">
        <v>0</v>
      </c>
      <c r="E13"/>
      <c r="F13" s="18" t="s">
        <v>136</v>
      </c>
      <c r="G13" s="63">
        <v>0</v>
      </c>
      <c r="H13" s="14"/>
    </row>
    <row r="14" spans="2:22" x14ac:dyDescent="0.25">
      <c r="B14" s="13"/>
      <c r="C14" s="18" t="s">
        <v>196</v>
      </c>
      <c r="D14" s="63">
        <v>0</v>
      </c>
      <c r="E14"/>
      <c r="F14"/>
      <c r="G14"/>
      <c r="H14" s="14"/>
    </row>
    <row r="15" spans="2:22" x14ac:dyDescent="0.25">
      <c r="B15" s="13"/>
      <c r="E15"/>
      <c r="F15"/>
      <c r="G15"/>
      <c r="H15" s="14"/>
    </row>
    <row r="16" spans="2:22" x14ac:dyDescent="0.25">
      <c r="B16" s="13"/>
      <c r="C16" s="20" t="s">
        <v>197</v>
      </c>
      <c r="D16" s="20" t="s">
        <v>22</v>
      </c>
      <c r="E16"/>
      <c r="F16" s="136" t="s">
        <v>81</v>
      </c>
      <c r="G16" s="136"/>
      <c r="H16" s="14"/>
    </row>
    <row r="17" spans="2:8" x14ac:dyDescent="0.25">
      <c r="B17" s="13"/>
      <c r="C17" s="18" t="s">
        <v>198</v>
      </c>
      <c r="D17" s="63">
        <v>17</v>
      </c>
      <c r="E17"/>
      <c r="F17" s="126" t="s">
        <v>643</v>
      </c>
      <c r="G17" s="126"/>
      <c r="H17" s="14"/>
    </row>
    <row r="18" spans="2:8" x14ac:dyDescent="0.25">
      <c r="B18" s="13"/>
      <c r="C18" s="18" t="s">
        <v>199</v>
      </c>
      <c r="D18" s="63">
        <v>19</v>
      </c>
      <c r="E18"/>
      <c r="F18" s="126"/>
      <c r="G18" s="126"/>
      <c r="H18" s="14"/>
    </row>
    <row r="19" spans="2:8" x14ac:dyDescent="0.25">
      <c r="B19" s="13"/>
      <c r="C19"/>
      <c r="D19"/>
      <c r="E19"/>
      <c r="F19" s="126"/>
      <c r="G19" s="126"/>
      <c r="H19" s="14"/>
    </row>
    <row r="20" spans="2:8" x14ac:dyDescent="0.25">
      <c r="B20" s="13"/>
      <c r="C20"/>
      <c r="D20"/>
      <c r="E20"/>
      <c r="F20" s="126"/>
      <c r="G20" s="126"/>
      <c r="H20" s="14"/>
    </row>
    <row r="21" spans="2:8" x14ac:dyDescent="0.25">
      <c r="B21" s="13"/>
      <c r="E21"/>
      <c r="F21" s="126"/>
      <c r="G21" s="126"/>
      <c r="H21" s="14"/>
    </row>
    <row r="22" spans="2:8" ht="15.75" thickBot="1" x14ac:dyDescent="0.3">
      <c r="B22" s="13"/>
      <c r="E22"/>
      <c r="F22" s="126"/>
      <c r="G22" s="126"/>
      <c r="H22" s="14"/>
    </row>
    <row r="23" spans="2:8" ht="15.75" thickBot="1" x14ac:dyDescent="0.3">
      <c r="B23" s="13"/>
      <c r="E23"/>
      <c r="F23" s="73" t="s">
        <v>156</v>
      </c>
      <c r="G23" s="74" t="s">
        <v>12</v>
      </c>
      <c r="H23" s="14"/>
    </row>
    <row r="24" spans="2:8" ht="15.75" thickBot="1" x14ac:dyDescent="0.3">
      <c r="B24" s="15"/>
      <c r="C24" s="16"/>
      <c r="D24" s="16"/>
      <c r="E24" s="16"/>
      <c r="F24" s="16"/>
      <c r="G24" s="16"/>
      <c r="H24" s="17"/>
    </row>
  </sheetData>
  <sheetProtection algorithmName="SHA-512" hashValue="YiI3McmZli+pocDcwrQLn7Trqt/5LtUqzhX/+h3Cq5TtUahin8lQCLM1hmHgE3RSXWg76FUhgxRY9uBMoSlXNA==" saltValue="C6P84ynDSlETKpjcdE61jw==" spinCount="100000" sheet="1" objects="1" scenarios="1"/>
  <mergeCells count="4">
    <mergeCell ref="F9:G10"/>
    <mergeCell ref="C7:G7"/>
    <mergeCell ref="F16:G16"/>
    <mergeCell ref="F17:G22"/>
  </mergeCells>
  <conditionalFormatting sqref="D10:D14">
    <cfRule type="containsBlanks" dxfId="22" priority="6">
      <formula>LEN(TRIM(D10))=0</formula>
    </cfRule>
  </conditionalFormatting>
  <conditionalFormatting sqref="D17:D18">
    <cfRule type="containsBlanks" dxfId="21" priority="5">
      <formula>LEN(TRIM(D17))=0</formula>
    </cfRule>
  </conditionalFormatting>
  <conditionalFormatting sqref="F17">
    <cfRule type="containsBlanks" dxfId="20" priority="3">
      <formula>LEN(TRIM(F17))=0</formula>
    </cfRule>
  </conditionalFormatting>
  <conditionalFormatting sqref="G12:G13">
    <cfRule type="containsBlanks" dxfId="19" priority="4">
      <formula>LEN(TRIM(G12))=0</formula>
    </cfRule>
  </conditionalFormatting>
  <conditionalFormatting sqref="G23">
    <cfRule type="containsText" dxfId="18" priority="1" operator="containsText" text="N/A">
      <formula>NOT(ISERROR(SEARCH("N/A",G23)))</formula>
    </cfRule>
    <cfRule type="containsBlanks" dxfId="17" priority="2">
      <formula>LEN(TRIM(G23))=0</formula>
    </cfRule>
  </conditionalFormatting>
  <dataValidations count="3">
    <dataValidation type="whole" operator="greaterThanOrEqual" showInputMessage="1" showErrorMessage="1" errorTitle="Numero Invalido" promptTitle="Ingrese la cantidad Solicitada" prompt="Ingrese la cantidad Solicitada" sqref="D10:D14 D17:D18 G12:G13">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23">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17:G22"/>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V18"/>
  <sheetViews>
    <sheetView showGridLines="0" workbookViewId="0">
      <selection activeCell="C13" sqref="C13:G16"/>
    </sheetView>
  </sheetViews>
  <sheetFormatPr baseColWidth="10" defaultRowHeight="15" x14ac:dyDescent="0.25"/>
  <cols>
    <col min="1" max="1" width="3.85546875" style="1" customWidth="1"/>
    <col min="2" max="2" width="11.42578125" style="1"/>
    <col min="3" max="3" width="53.5703125" style="1" customWidth="1"/>
    <col min="4" max="4" width="20.85546875" style="1" customWidth="1"/>
    <col min="5" max="5" width="6.28515625" style="1" customWidth="1"/>
    <col min="6" max="6" width="64.5703125" style="1" customWidth="1"/>
    <col min="7" max="7" width="21.7109375" style="1" customWidth="1"/>
    <col min="8" max="8" width="7.28515625" style="1" customWidth="1"/>
    <col min="9" max="18" width="11.42578125" style="1"/>
    <col min="19" max="22" width="0" style="1" hidden="1" customWidth="1"/>
    <col min="23" max="16384" width="11.42578125" style="1"/>
  </cols>
  <sheetData>
    <row r="1" spans="2:22" ht="15.75" thickBot="1" x14ac:dyDescent="0.3"/>
    <row r="2" spans="2:22" x14ac:dyDescent="0.25">
      <c r="B2" s="10"/>
      <c r="C2" s="11"/>
      <c r="D2" s="11"/>
      <c r="E2" s="11"/>
      <c r="F2" s="11"/>
      <c r="G2" s="11"/>
      <c r="H2" s="12"/>
    </row>
    <row r="3" spans="2:22" x14ac:dyDescent="0.25">
      <c r="B3" s="13"/>
      <c r="H3" s="14"/>
      <c r="V3" s="23">
        <f>+IF(D10&lt;=10,D10,IF(ROUNDDOWN(D10*10%,0)&gt;10,10,ROUNDDOWN(D10*10%,0)))</f>
        <v>0</v>
      </c>
    </row>
    <row r="4" spans="2:22" x14ac:dyDescent="0.25">
      <c r="B4" s="13"/>
      <c r="H4" s="14"/>
    </row>
    <row r="5" spans="2:22" x14ac:dyDescent="0.25">
      <c r="B5" s="13"/>
      <c r="H5" s="14"/>
    </row>
    <row r="6" spans="2:22" ht="36.75" customHeight="1" x14ac:dyDescent="0.35">
      <c r="B6" s="13"/>
      <c r="C6" s="26" t="s">
        <v>65</v>
      </c>
      <c r="D6" s="27"/>
      <c r="E6" s="22"/>
      <c r="F6"/>
      <c r="G6"/>
      <c r="H6" s="25"/>
    </row>
    <row r="7" spans="2:22" x14ac:dyDescent="0.25">
      <c r="B7" s="13"/>
      <c r="C7" s="1" t="s">
        <v>132</v>
      </c>
      <c r="F7"/>
      <c r="G7"/>
      <c r="H7" s="14"/>
      <c r="T7" s="1" t="s">
        <v>11</v>
      </c>
    </row>
    <row r="8" spans="2:22" x14ac:dyDescent="0.25">
      <c r="B8" s="13"/>
      <c r="C8" s="20" t="s">
        <v>65</v>
      </c>
      <c r="D8" s="20" t="s">
        <v>22</v>
      </c>
      <c r="E8"/>
      <c r="F8" s="20" t="s">
        <v>65</v>
      </c>
      <c r="G8" s="20" t="s">
        <v>22</v>
      </c>
      <c r="H8" s="14"/>
      <c r="T8" s="1" t="s">
        <v>12</v>
      </c>
    </row>
    <row r="9" spans="2:22" x14ac:dyDescent="0.25">
      <c r="B9" s="13"/>
      <c r="C9" s="18" t="s">
        <v>200</v>
      </c>
      <c r="D9" s="63">
        <v>0</v>
      </c>
      <c r="E9"/>
      <c r="F9" s="18" t="s">
        <v>201</v>
      </c>
      <c r="G9" s="63">
        <v>0</v>
      </c>
      <c r="H9" s="14"/>
      <c r="T9" s="1" t="s">
        <v>13</v>
      </c>
    </row>
    <row r="10" spans="2:22" x14ac:dyDescent="0.25">
      <c r="B10" s="13"/>
      <c r="C10" s="18" t="s">
        <v>144</v>
      </c>
      <c r="D10" s="63">
        <v>0</v>
      </c>
      <c r="E10"/>
      <c r="F10" s="18" t="s">
        <v>79</v>
      </c>
      <c r="G10" s="63">
        <v>0</v>
      </c>
      <c r="H10" s="14"/>
    </row>
    <row r="11" spans="2:22" x14ac:dyDescent="0.25">
      <c r="B11" s="13"/>
      <c r="D11" s="43"/>
      <c r="E11"/>
      <c r="G11" s="44"/>
      <c r="H11" s="14"/>
    </row>
    <row r="12" spans="2:22" x14ac:dyDescent="0.25">
      <c r="B12" s="13"/>
      <c r="C12" s="45" t="s">
        <v>83</v>
      </c>
      <c r="D12" s="43"/>
      <c r="E12"/>
      <c r="G12" s="44"/>
      <c r="H12" s="14"/>
      <c r="T12" s="1">
        <f>IF(D9="",0,1)</f>
        <v>1</v>
      </c>
    </row>
    <row r="13" spans="2:22" x14ac:dyDescent="0.25">
      <c r="B13" s="13"/>
      <c r="C13" s="137" t="s">
        <v>644</v>
      </c>
      <c r="D13" s="114"/>
      <c r="E13" s="114"/>
      <c r="F13" s="114"/>
      <c r="G13" s="115"/>
      <c r="H13" s="14"/>
    </row>
    <row r="14" spans="2:22" x14ac:dyDescent="0.25">
      <c r="B14" s="13"/>
      <c r="C14" s="116"/>
      <c r="D14" s="117"/>
      <c r="E14" s="117"/>
      <c r="F14" s="117"/>
      <c r="G14" s="118"/>
      <c r="H14" s="14"/>
    </row>
    <row r="15" spans="2:22" x14ac:dyDescent="0.25">
      <c r="B15" s="13"/>
      <c r="C15" s="116"/>
      <c r="D15" s="117"/>
      <c r="E15" s="117"/>
      <c r="F15" s="117"/>
      <c r="G15" s="118"/>
      <c r="H15" s="14"/>
    </row>
    <row r="16" spans="2:22" ht="15.75" thickBot="1" x14ac:dyDescent="0.3">
      <c r="B16" s="13"/>
      <c r="C16" s="138"/>
      <c r="D16" s="139"/>
      <c r="E16" s="139"/>
      <c r="F16" s="139"/>
      <c r="G16" s="140"/>
      <c r="H16" s="14"/>
      <c r="T16" s="1">
        <f>IF(G9="",0,1)</f>
        <v>1</v>
      </c>
    </row>
    <row r="17" spans="2:20" ht="15.75" thickBot="1" x14ac:dyDescent="0.3">
      <c r="B17" s="13"/>
      <c r="C17" s="73" t="s">
        <v>156</v>
      </c>
      <c r="D17" s="74" t="s">
        <v>13</v>
      </c>
      <c r="E17" s="72"/>
      <c r="F17" s="72"/>
      <c r="G17" s="72"/>
      <c r="H17" s="14"/>
    </row>
    <row r="18" spans="2:20" ht="15.75" thickBot="1" x14ac:dyDescent="0.3">
      <c r="B18" s="15"/>
      <c r="C18" s="16"/>
      <c r="D18" s="16"/>
      <c r="E18" s="16"/>
      <c r="F18" s="16"/>
      <c r="G18" s="16"/>
      <c r="H18" s="17"/>
      <c r="T18" s="1">
        <f>+T12+T16</f>
        <v>2</v>
      </c>
    </row>
  </sheetData>
  <sheetProtection algorithmName="SHA-512" hashValue="HRJq5CR39qn180Bp9AexX2ufTwvGDWMyCptO9CtZ2blNLE95m4Nl1uZuZLOo0AUAC/a+vw8pmsVUmdmiYzZfxA==" saltValue="h8c+tDp7cpos8eR8mxV27Q==" spinCount="100000" sheet="1"/>
  <mergeCells count="1">
    <mergeCell ref="C13:G16"/>
  </mergeCells>
  <conditionalFormatting sqref="C13">
    <cfRule type="containsBlanks" dxfId="16" priority="5">
      <formula>LEN(TRIM(C13))=0</formula>
    </cfRule>
  </conditionalFormatting>
  <conditionalFormatting sqref="D9:D10">
    <cfRule type="containsBlanks" dxfId="15" priority="4">
      <formula>LEN(TRIM(D9))=0</formula>
    </cfRule>
  </conditionalFormatting>
  <conditionalFormatting sqref="D17">
    <cfRule type="containsText" dxfId="14" priority="1" operator="containsText" text="N/A">
      <formula>NOT(ISERROR(SEARCH("N/A",D17)))</formula>
    </cfRule>
    <cfRule type="containsBlanks" dxfId="13" priority="2">
      <formula>LEN(TRIM(D17))=0</formula>
    </cfRule>
  </conditionalFormatting>
  <conditionalFormatting sqref="G9:G10">
    <cfRule type="containsBlanks" dxfId="12" priority="3">
      <formula>LEN(TRIM(G9))=0</formula>
    </cfRule>
  </conditionalFormatting>
  <dataValidations count="3">
    <dataValidation type="whole" operator="greaterThanOrEqual" showInputMessage="1" showErrorMessage="1" errorTitle="Numero Invalido" promptTitle="Ingrese la cantidad Solicitada" prompt="Ingrese la cantidad Solicitada" sqref="D9:D10 G9:G1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D17">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13:G16"/>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2"/>
  <sheetViews>
    <sheetView showGridLines="0" workbookViewId="0">
      <selection activeCell="F26" sqref="F26"/>
    </sheetView>
  </sheetViews>
  <sheetFormatPr baseColWidth="10" defaultRowHeight="15" x14ac:dyDescent="0.25"/>
  <cols>
    <col min="1" max="1" width="3.85546875" style="1" customWidth="1"/>
    <col min="2" max="2" width="11.42578125" style="1"/>
    <col min="3" max="3" width="46.140625" style="1" customWidth="1"/>
    <col min="4" max="4" width="20.85546875" style="1" customWidth="1"/>
    <col min="5" max="5" width="6.28515625" style="1" customWidth="1"/>
    <col min="6" max="6" width="36.42578125" style="1" customWidth="1"/>
    <col min="7" max="7" width="24.140625" style="1" customWidth="1"/>
    <col min="8" max="8" width="7.28515625" style="1" customWidth="1"/>
    <col min="9" max="18" width="11.42578125" style="1"/>
    <col min="19" max="20" width="11.42578125" style="1" customWidth="1"/>
    <col min="21" max="21" width="11.42578125" style="1"/>
    <col min="22" max="22" width="0" style="1" hidden="1" customWidth="1"/>
    <col min="23" max="16384" width="11.42578125" style="1"/>
  </cols>
  <sheetData>
    <row r="1" spans="2:22" ht="15.75" thickBot="1" x14ac:dyDescent="0.3"/>
    <row r="2" spans="2:22" x14ac:dyDescent="0.25">
      <c r="B2" s="10"/>
      <c r="C2" s="11"/>
      <c r="D2" s="11"/>
      <c r="E2" s="11"/>
      <c r="F2" s="11"/>
      <c r="G2" s="11"/>
      <c r="H2" s="12"/>
    </row>
    <row r="3" spans="2:22" x14ac:dyDescent="0.25">
      <c r="B3" s="13"/>
      <c r="H3" s="14"/>
      <c r="V3" s="23" t="e">
        <f>+IF(D10&lt;=10,D10,IF(ROUNDDOWN(D10*10%,0)&gt;10,10,ROUNDDOWN(D10*10%,0)))</f>
        <v>#VALUE!</v>
      </c>
    </row>
    <row r="4" spans="2:22" x14ac:dyDescent="0.25">
      <c r="B4" s="13"/>
      <c r="H4" s="14"/>
    </row>
    <row r="5" spans="2:22" x14ac:dyDescent="0.25">
      <c r="B5" s="13"/>
      <c r="H5" s="14"/>
    </row>
    <row r="6" spans="2:22" ht="21.75" customHeight="1" x14ac:dyDescent="0.35">
      <c r="B6" s="13"/>
      <c r="C6" s="132" t="s">
        <v>173</v>
      </c>
      <c r="D6" s="132"/>
      <c r="E6" s="22"/>
      <c r="F6"/>
      <c r="G6"/>
      <c r="H6" s="25"/>
    </row>
    <row r="7" spans="2:22" x14ac:dyDescent="0.25">
      <c r="B7" s="13"/>
      <c r="C7" s="1" t="s">
        <v>132</v>
      </c>
      <c r="F7" s="46" t="s">
        <v>83</v>
      </c>
      <c r="G7"/>
      <c r="H7" s="14"/>
      <c r="T7" s="1" t="s">
        <v>11</v>
      </c>
    </row>
    <row r="8" spans="2:22" x14ac:dyDescent="0.25">
      <c r="B8" s="13"/>
      <c r="C8" s="20" t="s">
        <v>168</v>
      </c>
      <c r="D8" s="20" t="s">
        <v>167</v>
      </c>
      <c r="E8"/>
      <c r="F8" s="141" t="s">
        <v>642</v>
      </c>
      <c r="G8" s="142"/>
      <c r="H8" s="14"/>
      <c r="T8" s="1" t="s">
        <v>12</v>
      </c>
    </row>
    <row r="9" spans="2:22" ht="31.5" customHeight="1" x14ac:dyDescent="0.25">
      <c r="B9" s="13"/>
      <c r="C9" s="84" t="s">
        <v>202</v>
      </c>
      <c r="D9" s="63" t="s">
        <v>11</v>
      </c>
      <c r="E9"/>
      <c r="F9" s="143"/>
      <c r="G9" s="144"/>
      <c r="H9" s="14"/>
      <c r="T9" s="1" t="s">
        <v>13</v>
      </c>
    </row>
    <row r="10" spans="2:22" ht="30.75" thickBot="1" x14ac:dyDescent="0.3">
      <c r="B10" s="13"/>
      <c r="C10" s="84" t="s">
        <v>203</v>
      </c>
      <c r="D10" s="63" t="s">
        <v>11</v>
      </c>
      <c r="E10"/>
      <c r="F10" s="145"/>
      <c r="G10" s="146"/>
      <c r="H10" s="14"/>
    </row>
    <row r="11" spans="2:22" ht="15.75" thickBot="1" x14ac:dyDescent="0.3">
      <c r="B11" s="13"/>
      <c r="D11"/>
      <c r="E11"/>
      <c r="F11" s="73" t="s">
        <v>156</v>
      </c>
      <c r="G11" s="74" t="s">
        <v>12</v>
      </c>
      <c r="H11" s="14"/>
    </row>
    <row r="12" spans="2:22" ht="15.75" thickBot="1" x14ac:dyDescent="0.3">
      <c r="B12" s="15"/>
      <c r="C12" s="16"/>
      <c r="D12" s="16"/>
      <c r="E12" s="16"/>
      <c r="F12" s="16"/>
      <c r="G12" s="16"/>
      <c r="H12" s="17"/>
    </row>
  </sheetData>
  <sheetProtection algorithmName="SHA-512" hashValue="AWj8vEFAX+s2yCDwOaQ2Qf0tS7fTr6ZTSbc2P2AgmlyPyR02wYFZOBE8Jbxe/1ngkN0im2Lp56PIuIm3FYgZ3g==" saltValue="84lgkRZqrbx255zp4RcZMg==" spinCount="100000" sheet="1" objects="1" scenarios="1"/>
  <mergeCells count="2">
    <mergeCell ref="C6:D6"/>
    <mergeCell ref="F8:G10"/>
  </mergeCells>
  <conditionalFormatting sqref="D9:D10">
    <cfRule type="containsBlanks" dxfId="11" priority="3">
      <formula>LEN(TRIM(D9))=0</formula>
    </cfRule>
  </conditionalFormatting>
  <conditionalFormatting sqref="F8">
    <cfRule type="containsBlanks" dxfId="10" priority="4">
      <formula>LEN(TRIM(F8))=0</formula>
    </cfRule>
  </conditionalFormatting>
  <conditionalFormatting sqref="G11">
    <cfRule type="containsText" dxfId="9" priority="1" operator="containsText" text="N/A">
      <formula>NOT(ISERROR(SEARCH("N/A",G11)))</formula>
    </cfRule>
    <cfRule type="containsBlanks" dxfId="8" priority="2">
      <formula>LEN(TRIM(G11))=0</formula>
    </cfRule>
  </conditionalFormatting>
  <dataValidations count="4">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11">
      <formula1>$T$7:$T$9</formula1>
    </dataValidation>
    <dataValidation type="list" showInputMessage="1" showErrorMessage="1" promptTitle="Gestiona o No Sesiones de Comite" prompt="Indique si su entidad Gestiona Sesiones de comite de conciliacion atraves de ekogui, programa sesiones,  agenda casos, concluye fichas, terminas sesiones." sqref="D9">
      <formula1>$T$6:$T$9</formula1>
    </dataValidation>
    <dataValidation type="list" showInputMessage="1" showErrorMessage="1" promptTitle="Gestiona o No Sesiones de Comite" prompt="Indique si su entidad Gestiona elabora fichas, las termina y las concluye a traves del sistema Ekogui" sqref="D10">
      <formula1>$T$6:$T$9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8"/>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V12"/>
  <sheetViews>
    <sheetView showGridLines="0" workbookViewId="0">
      <selection activeCell="F8" sqref="F8:G10"/>
    </sheetView>
  </sheetViews>
  <sheetFormatPr baseColWidth="10" defaultRowHeight="15" x14ac:dyDescent="0.25"/>
  <cols>
    <col min="1" max="1" width="3.85546875" style="1" customWidth="1"/>
    <col min="2" max="2" width="11.42578125" style="1"/>
    <col min="3" max="3" width="44.140625" style="1" customWidth="1"/>
    <col min="4" max="4" width="20.85546875" style="1" customWidth="1"/>
    <col min="5" max="5" width="6.28515625" style="1" customWidth="1"/>
    <col min="6" max="6" width="36.42578125" style="1" customWidth="1"/>
    <col min="7" max="7" width="24.140625" style="1" customWidth="1"/>
    <col min="8" max="8" width="7.28515625" style="1" customWidth="1"/>
    <col min="9" max="18" width="11.42578125" style="1"/>
    <col min="19" max="19" width="11.42578125" style="1" customWidth="1"/>
    <col min="20" max="20" width="11.42578125" style="1" hidden="1" customWidth="1"/>
    <col min="21" max="21" width="11.42578125" style="1"/>
    <col min="22" max="22" width="0" style="1" hidden="1" customWidth="1"/>
    <col min="23" max="16384" width="11.42578125" style="1"/>
  </cols>
  <sheetData>
    <row r="1" spans="2:22" ht="15.75" thickBot="1" x14ac:dyDescent="0.3"/>
    <row r="2" spans="2:22" x14ac:dyDescent="0.25">
      <c r="B2" s="10"/>
      <c r="C2" s="11"/>
      <c r="D2" s="11"/>
      <c r="E2" s="11"/>
      <c r="F2" s="11"/>
      <c r="G2" s="11"/>
      <c r="H2" s="12"/>
    </row>
    <row r="3" spans="2:22" x14ac:dyDescent="0.25">
      <c r="B3" s="13"/>
      <c r="H3" s="14"/>
      <c r="V3" s="23" t="e">
        <f>+IF(D10&lt;=10,D10,IF(ROUNDDOWN(D10*10%,0)&gt;10,10,ROUNDDOWN(D10*10%,0)))</f>
        <v>#VALUE!</v>
      </c>
    </row>
    <row r="4" spans="2:22" x14ac:dyDescent="0.25">
      <c r="B4" s="13"/>
      <c r="H4" s="14"/>
    </row>
    <row r="5" spans="2:22" x14ac:dyDescent="0.25">
      <c r="B5" s="13"/>
      <c r="H5" s="14"/>
    </row>
    <row r="6" spans="2:22" ht="21.75" customHeight="1" x14ac:dyDescent="0.35">
      <c r="B6" s="13"/>
      <c r="C6" s="132" t="s">
        <v>8</v>
      </c>
      <c r="D6" s="132"/>
      <c r="E6" s="22"/>
      <c r="F6"/>
      <c r="G6"/>
      <c r="H6" s="25"/>
    </row>
    <row r="7" spans="2:22" x14ac:dyDescent="0.25">
      <c r="B7" s="13"/>
      <c r="C7" s="1" t="s">
        <v>132</v>
      </c>
      <c r="F7" s="46" t="s">
        <v>83</v>
      </c>
      <c r="G7"/>
      <c r="H7" s="14"/>
      <c r="T7" s="1" t="s">
        <v>11</v>
      </c>
    </row>
    <row r="8" spans="2:22" x14ac:dyDescent="0.25">
      <c r="B8" s="13"/>
      <c r="C8" s="20" t="s">
        <v>29</v>
      </c>
      <c r="D8" s="20" t="s">
        <v>22</v>
      </c>
      <c r="E8"/>
      <c r="F8" s="113" t="s">
        <v>645</v>
      </c>
      <c r="G8" s="115"/>
      <c r="H8" s="14"/>
      <c r="T8" s="1" t="s">
        <v>12</v>
      </c>
    </row>
    <row r="9" spans="2:22" x14ac:dyDescent="0.25">
      <c r="B9" s="13"/>
      <c r="C9" s="18" t="s">
        <v>152</v>
      </c>
      <c r="D9" s="63" t="s">
        <v>11</v>
      </c>
      <c r="E9"/>
      <c r="F9" s="116"/>
      <c r="G9" s="118"/>
      <c r="H9" s="14"/>
      <c r="T9" s="1" t="s">
        <v>13</v>
      </c>
    </row>
    <row r="10" spans="2:22" ht="15.75" thickBot="1" x14ac:dyDescent="0.3">
      <c r="B10" s="13"/>
      <c r="C10" s="18" t="s">
        <v>204</v>
      </c>
      <c r="D10" s="63" t="s">
        <v>11</v>
      </c>
      <c r="E10"/>
      <c r="F10" s="138"/>
      <c r="G10" s="140"/>
      <c r="H10" s="14"/>
    </row>
    <row r="11" spans="2:22" ht="15.75" thickBot="1" x14ac:dyDescent="0.3">
      <c r="B11" s="13"/>
      <c r="D11"/>
      <c r="E11"/>
      <c r="F11" s="73" t="s">
        <v>156</v>
      </c>
      <c r="G11" s="74" t="s">
        <v>12</v>
      </c>
      <c r="H11" s="14"/>
    </row>
    <row r="12" spans="2:22" ht="15.75" thickBot="1" x14ac:dyDescent="0.3">
      <c r="B12" s="15"/>
      <c r="C12" s="16"/>
      <c r="D12" s="16"/>
      <c r="E12" s="16"/>
      <c r="F12" s="16"/>
      <c r="G12" s="16"/>
      <c r="H12" s="17"/>
    </row>
  </sheetData>
  <sheetProtection algorithmName="SHA-512" hashValue="H2i4O9bTxctrU+w7cqnYCN8pzHoc9AkopMETt/V5kJGftJAkgsUWH+79G4iTbhNC3ait7Ah/CSeAhJwPyHUhYQ==" saltValue="mZYXZdBqhXNlQqDnz9Z1NA==" spinCount="100000" sheet="1" objects="1" scenarios="1"/>
  <mergeCells count="2">
    <mergeCell ref="C6:D6"/>
    <mergeCell ref="F8:G10"/>
  </mergeCells>
  <conditionalFormatting sqref="D9:D10">
    <cfRule type="containsBlanks" dxfId="7" priority="3">
      <formula>LEN(TRIM(D9))=0</formula>
    </cfRule>
  </conditionalFormatting>
  <conditionalFormatting sqref="F8">
    <cfRule type="containsBlanks" dxfId="6" priority="4">
      <formula>LEN(TRIM(F8))=0</formula>
    </cfRule>
  </conditionalFormatting>
  <conditionalFormatting sqref="G11">
    <cfRule type="containsText" dxfId="5" priority="1" operator="containsText" text="N/A">
      <formula>NOT(ISERROR(SEARCH("N/A",G11)))</formula>
    </cfRule>
    <cfRule type="containsBlanks" dxfId="4" priority="2">
      <formula>LEN(TRIM(G11))=0</formula>
    </cfRule>
  </conditionalFormatting>
  <dataValidations xWindow="514" yWindow="409" count="3">
    <dataValidation type="list" showInputMessage="1" showErrorMessage="1" promptTitle="Gestiona o No Pagos" prompt="Indique si su entidad Gestiona o No pagos o reliza Informes a traves de SIIF" sqref="D9:D10">
      <formula1>$T$7:$T$9</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11">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8:G10"/>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1:T45"/>
  <sheetViews>
    <sheetView showGridLines="0" tabSelected="1" topLeftCell="A23" zoomScaleNormal="100" workbookViewId="0">
      <selection activeCell="B33" sqref="B33:G40"/>
    </sheetView>
  </sheetViews>
  <sheetFormatPr baseColWidth="10" defaultRowHeight="15" x14ac:dyDescent="0.25"/>
  <cols>
    <col min="2" max="2" width="42.7109375" customWidth="1"/>
    <col min="3" max="3" width="14.5703125" bestFit="1" customWidth="1"/>
    <col min="5" max="5" width="33" bestFit="1" customWidth="1"/>
    <col min="6" max="6" width="14.5703125" bestFit="1" customWidth="1"/>
    <col min="19" max="20" width="0" hidden="1" customWidth="1"/>
  </cols>
  <sheetData>
    <row r="1" spans="2:20" ht="17.25" customHeight="1" x14ac:dyDescent="0.25">
      <c r="B1" s="2"/>
      <c r="C1" s="3"/>
      <c r="D1" s="3"/>
      <c r="E1" s="3"/>
      <c r="F1" s="3"/>
      <c r="G1" s="4"/>
    </row>
    <row r="2" spans="2:20" ht="18.75" x14ac:dyDescent="0.3">
      <c r="B2" s="156" t="s">
        <v>205</v>
      </c>
      <c r="C2" s="157"/>
      <c r="D2" s="157"/>
      <c r="E2" s="157"/>
      <c r="F2" s="157"/>
      <c r="G2" s="158"/>
      <c r="H2" s="36"/>
      <c r="I2" s="36"/>
      <c r="J2" s="36"/>
      <c r="K2" s="36"/>
      <c r="L2" s="36"/>
    </row>
    <row r="3" spans="2:20" ht="18.75" x14ac:dyDescent="0.3">
      <c r="B3" s="156" t="s">
        <v>10</v>
      </c>
      <c r="C3" s="157"/>
      <c r="D3" s="157"/>
      <c r="E3" s="157"/>
      <c r="F3" s="157"/>
      <c r="G3" s="158"/>
      <c r="H3" s="36"/>
      <c r="I3" s="36"/>
      <c r="J3" s="36"/>
      <c r="K3" s="36"/>
      <c r="L3" s="36"/>
    </row>
    <row r="4" spans="2:20" ht="24" thickBot="1" x14ac:dyDescent="0.4">
      <c r="B4" s="85"/>
      <c r="C4" s="88"/>
      <c r="D4" s="88" t="s">
        <v>143</v>
      </c>
      <c r="E4" s="33"/>
      <c r="F4" s="33"/>
      <c r="G4" s="86"/>
      <c r="H4" s="33"/>
      <c r="I4" s="33"/>
      <c r="J4" s="33"/>
      <c r="K4" s="33"/>
      <c r="L4" s="33"/>
    </row>
    <row r="5" spans="2:20" ht="15.75" thickBot="1" x14ac:dyDescent="0.3">
      <c r="B5" s="5" t="s">
        <v>146</v>
      </c>
      <c r="C5" s="150" t="s">
        <v>496</v>
      </c>
      <c r="D5" s="151"/>
      <c r="E5" s="151"/>
      <c r="F5" s="151"/>
      <c r="G5" s="152"/>
    </row>
    <row r="6" spans="2:20" ht="15.75" thickBot="1" x14ac:dyDescent="0.3">
      <c r="B6" s="5" t="s">
        <v>147</v>
      </c>
      <c r="C6" s="153" t="s">
        <v>640</v>
      </c>
      <c r="D6" s="154"/>
      <c r="E6" s="154"/>
      <c r="F6" s="154"/>
      <c r="G6" s="155"/>
    </row>
    <row r="7" spans="2:20" x14ac:dyDescent="0.25">
      <c r="B7" s="5"/>
      <c r="G7" s="6"/>
      <c r="T7" s="1" t="s">
        <v>11</v>
      </c>
    </row>
    <row r="8" spans="2:20" x14ac:dyDescent="0.25">
      <c r="B8" s="5" t="s">
        <v>36</v>
      </c>
      <c r="C8" s="89" t="str">
        <f>+IF(SUM(USUARIOS!I12:J17)=0,"Falta diligenciar","")</f>
        <v/>
      </c>
      <c r="E8" t="s">
        <v>70</v>
      </c>
      <c r="F8" s="89" t="str">
        <f>+IF(PREJUDICIALES!$D$10="","Falta  actualizar","")</f>
        <v/>
      </c>
      <c r="G8" s="6"/>
      <c r="T8" s="1" t="s">
        <v>12</v>
      </c>
    </row>
    <row r="9" spans="2:20" x14ac:dyDescent="0.25">
      <c r="B9" s="90" t="s">
        <v>39</v>
      </c>
      <c r="C9" s="68">
        <f>+SUM(USUARIOS!I12:I17)/(6-SUM(USUARIOS!H12:H17))</f>
        <v>1</v>
      </c>
      <c r="E9" s="35" t="s">
        <v>44</v>
      </c>
      <c r="F9" s="67">
        <f>+PREJUDICIALES!$D$11</f>
        <v>3</v>
      </c>
      <c r="G9" s="6"/>
      <c r="T9" s="1" t="s">
        <v>13</v>
      </c>
    </row>
    <row r="10" spans="2:20" x14ac:dyDescent="0.25">
      <c r="B10" s="90" t="s">
        <v>37</v>
      </c>
      <c r="C10" s="67">
        <f>+ABOGADOS!$D$12+SUM(USUARIOS!I12:I17)</f>
        <v>9</v>
      </c>
      <c r="E10" s="35" t="s">
        <v>42</v>
      </c>
      <c r="F10" s="68">
        <f>IFERROR(PREJUDICIALES!$D$11/PREJUDICIALES!$D$10,"")</f>
        <v>3</v>
      </c>
      <c r="G10" s="6"/>
    </row>
    <row r="11" spans="2:20" x14ac:dyDescent="0.25">
      <c r="B11" s="90" t="s">
        <v>9</v>
      </c>
      <c r="C11" s="67" t="s">
        <v>96</v>
      </c>
      <c r="E11" s="35" t="s">
        <v>45</v>
      </c>
      <c r="F11" s="68" t="str">
        <f>IFERROR(PREJUDICIALES!$G$13/PREJUDICIALES!$V$3,"")</f>
        <v/>
      </c>
      <c r="G11" s="6"/>
    </row>
    <row r="12" spans="2:20" x14ac:dyDescent="0.25">
      <c r="B12" s="90" t="s">
        <v>38</v>
      </c>
      <c r="C12" s="68">
        <f>IFERROR((ABOGADOS!$H$17+ABOGADOS!$H$18+ABOGADOS!$H$19*0.5)/ABOGADOS!D12,"")</f>
        <v>1</v>
      </c>
      <c r="G12" s="6"/>
    </row>
    <row r="13" spans="2:20" x14ac:dyDescent="0.25">
      <c r="B13" s="5"/>
      <c r="E13" t="s">
        <v>65</v>
      </c>
      <c r="F13" s="89" t="str">
        <f>+IF(ARBITRAMENTOS!T18=0,"Falta  actualizar","")</f>
        <v/>
      </c>
      <c r="G13" s="6"/>
    </row>
    <row r="14" spans="2:20" x14ac:dyDescent="0.25">
      <c r="B14" s="5"/>
      <c r="E14" s="35" t="s">
        <v>43</v>
      </c>
      <c r="F14" s="67">
        <f>+ARBITRAMENTOS!D10</f>
        <v>0</v>
      </c>
      <c r="G14" s="6"/>
    </row>
    <row r="15" spans="2:20" x14ac:dyDescent="0.25">
      <c r="B15" s="5"/>
      <c r="E15" s="35" t="s">
        <v>42</v>
      </c>
      <c r="F15" s="68" t="str">
        <f>IFERROR(ARBITRAMENTOS!D10/ARBITRAMENTOS!D9,"")</f>
        <v/>
      </c>
      <c r="G15" s="6"/>
    </row>
    <row r="16" spans="2:20" x14ac:dyDescent="0.25">
      <c r="B16" s="5"/>
      <c r="G16" s="6"/>
    </row>
    <row r="17" spans="2:7" x14ac:dyDescent="0.25">
      <c r="B17" s="5"/>
      <c r="E17" t="s">
        <v>68</v>
      </c>
      <c r="F17" s="89" t="str">
        <f>+IF(PAGOS!D9="","Falta  actualizar","")</f>
        <v/>
      </c>
      <c r="G17" s="6"/>
    </row>
    <row r="18" spans="2:7" x14ac:dyDescent="0.25">
      <c r="B18" s="5" t="s">
        <v>69</v>
      </c>
      <c r="C18" s="89" t="str">
        <f>+IF(JUDICIALES!$D$11="","Falta  actualizar","")</f>
        <v/>
      </c>
      <c r="E18" s="35" t="s">
        <v>148</v>
      </c>
      <c r="F18" s="67" t="str">
        <f>+IF(PAGOS!D10="No","No","Si")</f>
        <v>Si</v>
      </c>
      <c r="G18" s="6"/>
    </row>
    <row r="19" spans="2:7" x14ac:dyDescent="0.25">
      <c r="B19" s="90" t="s">
        <v>40</v>
      </c>
      <c r="C19" s="67">
        <f>+JUDICIALES!$D$12</f>
        <v>499</v>
      </c>
      <c r="E19" s="35" t="s">
        <v>145</v>
      </c>
      <c r="F19" s="67" t="str">
        <f>+IF(PAGOS!D9="No","No aplica","Si")</f>
        <v>Si</v>
      </c>
      <c r="G19" s="6"/>
    </row>
    <row r="20" spans="2:7" x14ac:dyDescent="0.25">
      <c r="B20" s="90" t="s">
        <v>42</v>
      </c>
      <c r="C20" s="68">
        <f>IFERROR(JUDICIALES!$D$12/JUDICIALES!$D$11,"")</f>
        <v>1.0040241448692153</v>
      </c>
      <c r="F20" s="91"/>
      <c r="G20" s="6"/>
    </row>
    <row r="21" spans="2:7" x14ac:dyDescent="0.25">
      <c r="B21" s="90" t="s">
        <v>46</v>
      </c>
      <c r="C21" s="68">
        <f>IFERROR(JUDICIALES!$G$11/JUDICIALES!$G$10,"")</f>
        <v>1</v>
      </c>
      <c r="E21" t="s">
        <v>174</v>
      </c>
      <c r="F21" s="89" t="str">
        <f>+IF('COMITES DE CONCILIACION'!D9="","Falta  actualizar","")</f>
        <v/>
      </c>
      <c r="G21" s="6"/>
    </row>
    <row r="22" spans="2:7" x14ac:dyDescent="0.25">
      <c r="B22" s="90" t="s">
        <v>41</v>
      </c>
      <c r="C22" s="67">
        <f>IFERROR(C19/ABOGADOS!$D$12,"")</f>
        <v>166.33333333333334</v>
      </c>
      <c r="E22" s="35" t="s">
        <v>176</v>
      </c>
      <c r="F22" s="67" t="str">
        <f>+IF('COMITES DE CONCILIACION'!D9="No","No","Si")</f>
        <v>Si</v>
      </c>
      <c r="G22" s="6"/>
    </row>
    <row r="23" spans="2:7" x14ac:dyDescent="0.25">
      <c r="B23" s="90" t="s">
        <v>149</v>
      </c>
      <c r="C23" s="68">
        <f>IFERROR(1-(JUDICIALES!$H$22+JUDICIALES!$H$23+JUDICIALES!$H$24)/(JUDICIALES!$G$22+JUDICIALES!$G$23+JUDICIALES!$G$24),"")</f>
        <v>0.41176470588235292</v>
      </c>
      <c r="E23" s="35" t="s">
        <v>175</v>
      </c>
      <c r="F23" s="67" t="str">
        <f>+IF('COMITES DE CONCILIACION'!D10="No","No","Si")</f>
        <v>Si</v>
      </c>
      <c r="G23" s="6"/>
    </row>
    <row r="24" spans="2:7" ht="15.75" thickBot="1" x14ac:dyDescent="0.3">
      <c r="B24" s="5"/>
      <c r="G24" s="6"/>
    </row>
    <row r="25" spans="2:7" ht="15.75" thickBot="1" x14ac:dyDescent="0.3">
      <c r="B25" s="92" t="s">
        <v>163</v>
      </c>
      <c r="C25" s="93"/>
      <c r="D25" s="93"/>
      <c r="E25" s="93"/>
      <c r="F25" s="93"/>
      <c r="G25" s="94"/>
    </row>
    <row r="26" spans="2:7" x14ac:dyDescent="0.25">
      <c r="B26" s="159" t="s">
        <v>648</v>
      </c>
      <c r="C26" s="160"/>
      <c r="D26" s="160"/>
      <c r="E26" s="160"/>
      <c r="F26" s="160"/>
      <c r="G26" s="161"/>
    </row>
    <row r="27" spans="2:7" x14ac:dyDescent="0.25">
      <c r="B27" s="162"/>
      <c r="C27" s="163"/>
      <c r="D27" s="163"/>
      <c r="E27" s="163"/>
      <c r="F27" s="163"/>
      <c r="G27" s="164"/>
    </row>
    <row r="28" spans="2:7" x14ac:dyDescent="0.25">
      <c r="B28" s="162"/>
      <c r="C28" s="163"/>
      <c r="D28" s="163"/>
      <c r="E28" s="163"/>
      <c r="F28" s="163"/>
      <c r="G28" s="164"/>
    </row>
    <row r="29" spans="2:7" ht="15.75" thickBot="1" x14ac:dyDescent="0.3">
      <c r="B29" s="153"/>
      <c r="C29" s="154"/>
      <c r="D29" s="154"/>
      <c r="E29" s="154"/>
      <c r="F29" s="154"/>
      <c r="G29" s="155"/>
    </row>
    <row r="30" spans="2:7" ht="15.75" thickBot="1" x14ac:dyDescent="0.3">
      <c r="B30" s="15" t="s">
        <v>165</v>
      </c>
      <c r="C30" s="95" t="s">
        <v>11</v>
      </c>
      <c r="G30" s="6"/>
    </row>
    <row r="31" spans="2:7" ht="15.75" thickBot="1" x14ac:dyDescent="0.3">
      <c r="B31" s="5"/>
      <c r="G31" s="6"/>
    </row>
    <row r="32" spans="2:7" ht="15.75" customHeight="1" thickBot="1" x14ac:dyDescent="0.3">
      <c r="B32" s="165" t="s">
        <v>206</v>
      </c>
      <c r="C32" s="166"/>
      <c r="D32" s="166"/>
      <c r="E32" s="166"/>
      <c r="F32" s="166"/>
      <c r="G32" s="167"/>
    </row>
    <row r="33" spans="2:7" ht="15" customHeight="1" x14ac:dyDescent="0.25">
      <c r="B33" s="168" t="s">
        <v>207</v>
      </c>
      <c r="C33" s="169"/>
      <c r="D33" s="169"/>
      <c r="E33" s="169"/>
      <c r="F33" s="169"/>
      <c r="G33" s="170"/>
    </row>
    <row r="34" spans="2:7" x14ac:dyDescent="0.25">
      <c r="B34" s="171"/>
      <c r="C34" s="172"/>
      <c r="D34" s="172"/>
      <c r="E34" s="172"/>
      <c r="F34" s="172"/>
      <c r="G34" s="173"/>
    </row>
    <row r="35" spans="2:7" x14ac:dyDescent="0.25">
      <c r="B35" s="171"/>
      <c r="C35" s="172"/>
      <c r="D35" s="172"/>
      <c r="E35" s="172"/>
      <c r="F35" s="172"/>
      <c r="G35" s="173"/>
    </row>
    <row r="36" spans="2:7" x14ac:dyDescent="0.25">
      <c r="B36" s="171"/>
      <c r="C36" s="172"/>
      <c r="D36" s="172"/>
      <c r="E36" s="172"/>
      <c r="F36" s="172"/>
      <c r="G36" s="173"/>
    </row>
    <row r="37" spans="2:7" x14ac:dyDescent="0.25">
      <c r="B37" s="171"/>
      <c r="C37" s="172"/>
      <c r="D37" s="172"/>
      <c r="E37" s="172"/>
      <c r="F37" s="172"/>
      <c r="G37" s="173"/>
    </row>
    <row r="38" spans="2:7" x14ac:dyDescent="0.25">
      <c r="B38" s="171"/>
      <c r="C38" s="172"/>
      <c r="D38" s="172"/>
      <c r="E38" s="172"/>
      <c r="F38" s="172"/>
      <c r="G38" s="173"/>
    </row>
    <row r="39" spans="2:7" x14ac:dyDescent="0.25">
      <c r="B39" s="171"/>
      <c r="C39" s="172"/>
      <c r="D39" s="172"/>
      <c r="E39" s="172"/>
      <c r="F39" s="172"/>
      <c r="G39" s="173"/>
    </row>
    <row r="40" spans="2:7" ht="15.75" thickBot="1" x14ac:dyDescent="0.3">
      <c r="B40" s="174"/>
      <c r="C40" s="175"/>
      <c r="D40" s="175"/>
      <c r="E40" s="175"/>
      <c r="F40" s="175"/>
      <c r="G40" s="176"/>
    </row>
    <row r="41" spans="2:7" x14ac:dyDescent="0.25">
      <c r="B41" s="5"/>
      <c r="G41" s="6"/>
    </row>
    <row r="42" spans="2:7" x14ac:dyDescent="0.25">
      <c r="B42" s="5"/>
      <c r="G42" s="6"/>
    </row>
    <row r="43" spans="2:7" x14ac:dyDescent="0.25">
      <c r="B43" s="5"/>
      <c r="G43" s="6"/>
    </row>
    <row r="44" spans="2:7" ht="15.75" thickBot="1" x14ac:dyDescent="0.3">
      <c r="B44" s="5"/>
      <c r="G44" s="6"/>
    </row>
    <row r="45" spans="2:7" ht="15.75" thickBot="1" x14ac:dyDescent="0.3">
      <c r="B45" s="147" t="s">
        <v>208</v>
      </c>
      <c r="C45" s="148"/>
      <c r="D45" s="148"/>
      <c r="E45" s="148"/>
      <c r="F45" s="148"/>
      <c r="G45" s="149"/>
    </row>
  </sheetData>
  <sheetProtection algorithmName="SHA-512" hashValue="kPOpbBwix5k1/x+ghU95Y4W8zG5zihZFJ1/m6ueh649rw50lnMTF8flsNGyV3qr0mbpFQK24GP7xgkW1RFTQGA==" saltValue="mcJyo8QcVexL+6NKy5nkMg==" spinCount="100000" sheet="1" objects="1" scenarios="1"/>
  <mergeCells count="8">
    <mergeCell ref="B45:G45"/>
    <mergeCell ref="C5:G5"/>
    <mergeCell ref="C6:G6"/>
    <mergeCell ref="B2:G2"/>
    <mergeCell ref="B3:G3"/>
    <mergeCell ref="B26:G29"/>
    <mergeCell ref="B32:G32"/>
    <mergeCell ref="B33:G40"/>
  </mergeCells>
  <conditionalFormatting sqref="B26">
    <cfRule type="containsBlanks" dxfId="3" priority="5">
      <formula>LEN(TRIM(B26))=0</formula>
    </cfRule>
  </conditionalFormatting>
  <conditionalFormatting sqref="C5:C6">
    <cfRule type="containsBlanks" dxfId="2" priority="3">
      <formula>LEN(TRIM(C5))=0</formula>
    </cfRule>
  </conditionalFormatting>
  <conditionalFormatting sqref="C30">
    <cfRule type="containsText" dxfId="1" priority="1" operator="containsText" text="N/A">
      <formula>NOT(ISERROR(SEARCH("N/A",C30)))</formula>
    </cfRule>
    <cfRule type="containsBlanks" dxfId="0" priority="2">
      <formula>LEN(TRIM(C30))=0</formula>
    </cfRule>
  </conditionalFormatting>
  <dataValidations xWindow="439" yWindow="704" count="3">
    <dataValidation allowBlank="1" showInputMessage="1" showErrorMessage="1" promptTitle="Nombres y Apellidos" prompt="Diligencie los nombres y apellidos del jefe de control interno que esta reportando o quien haga sus veces" sqref="C6:G6"/>
    <dataValidation allowBlank="1" showInputMessage="1" showErrorMessage="1" promptTitle="Opinion Global del Jefe de Ctrl " prompt="Se emitira una Opinion Global segun el alcance de los criterios de verificacion aplicados Se suguiere usar la guia de Auditoria Basada en riesgos V4 DAFP pag 74" sqref="B26"/>
    <dataValidation type="list" showInputMessage="1" showErrorMessage="1" errorTitle="Campo en Blanco" error="El campo debe tener un valor asignado" promptTitle="Generara Plan de Mejoramiento" prompt="Indique si se generan o no planes de mejoramiento como resultado de la verificacion de los criterios verificados. Si no aplica para su entidad seleccione N/A" sqref="C30">
      <formula1>$T$7:$T$9</formula1>
    </dataValidation>
  </dataValidations>
  <pageMargins left="0.70866141732283472" right="0.70866141732283472" top="0.74803149606299213" bottom="0.74803149606299213" header="0.31496062992125984" footer="0.31496062992125984"/>
  <pageSetup scale="60" orientation="portrait" r:id="rId1"/>
  <drawing r:id="rId2"/>
  <extLst>
    <ext xmlns:x14="http://schemas.microsoft.com/office/spreadsheetml/2009/9/main" uri="{CCE6A557-97BC-4b89-ADB6-D9C93CAAB3DF}">
      <x14:dataValidations xmlns:xm="http://schemas.microsoft.com/office/excel/2006/main" xWindow="439" yWindow="704" count="1">
        <x14:dataValidation type="list" allowBlank="1" showInputMessage="1" showErrorMessage="1" error="Entidad no se Encuentra Activa o Es del Orden Territorial" promptTitle="Nombre entidad que reporta" prompt="Diligenciar Nombre de entidad que reporta, si no aparece el nombre de su entidad debe comunicarse con soporte.ekogui@defensajuridica.gov.co ya que esta no aparece como EPON activa en ekogui, pues se considerara como no presentada la certificacion">
          <x14:formula1>
            <xm:f>Entidades!$A$2:$A$425</xm:f>
          </x14:formula1>
          <xm:sqref>C5:G5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425"/>
  <sheetViews>
    <sheetView topLeftCell="A403" workbookViewId="0">
      <selection activeCell="A19" sqref="A19"/>
    </sheetView>
  </sheetViews>
  <sheetFormatPr baseColWidth="10" defaultRowHeight="15" x14ac:dyDescent="0.25"/>
  <cols>
    <col min="1" max="1" width="125" customWidth="1"/>
  </cols>
  <sheetData>
    <row r="1" spans="1:1" x14ac:dyDescent="0.25">
      <c r="A1" s="46" t="s">
        <v>150</v>
      </c>
    </row>
    <row r="2" spans="1:1" x14ac:dyDescent="0.25">
      <c r="A2" s="35" t="s">
        <v>211</v>
      </c>
    </row>
    <row r="3" spans="1:1" x14ac:dyDescent="0.25">
      <c r="A3" s="35" t="s">
        <v>212</v>
      </c>
    </row>
    <row r="4" spans="1:1" x14ac:dyDescent="0.25">
      <c r="A4" s="35" t="s">
        <v>213</v>
      </c>
    </row>
    <row r="5" spans="1:1" x14ac:dyDescent="0.25">
      <c r="A5" s="35" t="s">
        <v>214</v>
      </c>
    </row>
    <row r="6" spans="1:1" x14ac:dyDescent="0.25">
      <c r="A6" s="35" t="s">
        <v>215</v>
      </c>
    </row>
    <row r="7" spans="1:1" x14ac:dyDescent="0.25">
      <c r="A7" s="35" t="s">
        <v>216</v>
      </c>
    </row>
    <row r="8" spans="1:1" x14ac:dyDescent="0.25">
      <c r="A8" s="35" t="s">
        <v>217</v>
      </c>
    </row>
    <row r="9" spans="1:1" x14ac:dyDescent="0.25">
      <c r="A9" s="35" t="s">
        <v>218</v>
      </c>
    </row>
    <row r="10" spans="1:1" x14ac:dyDescent="0.25">
      <c r="A10" s="35" t="s">
        <v>219</v>
      </c>
    </row>
    <row r="11" spans="1:1" x14ac:dyDescent="0.25">
      <c r="A11" s="35" t="s">
        <v>220</v>
      </c>
    </row>
    <row r="12" spans="1:1" x14ac:dyDescent="0.25">
      <c r="A12" s="35" t="s">
        <v>221</v>
      </c>
    </row>
    <row r="13" spans="1:1" x14ac:dyDescent="0.25">
      <c r="A13" s="35" t="s">
        <v>222</v>
      </c>
    </row>
    <row r="14" spans="1:1" x14ac:dyDescent="0.25">
      <c r="A14" s="35" t="s">
        <v>223</v>
      </c>
    </row>
    <row r="15" spans="1:1" x14ac:dyDescent="0.25">
      <c r="A15" s="35" t="s">
        <v>224</v>
      </c>
    </row>
    <row r="16" spans="1:1" x14ac:dyDescent="0.25">
      <c r="A16" s="35" t="s">
        <v>225</v>
      </c>
    </row>
    <row r="17" spans="1:1" x14ac:dyDescent="0.25">
      <c r="A17" s="35" t="s">
        <v>226</v>
      </c>
    </row>
    <row r="18" spans="1:1" x14ac:dyDescent="0.25">
      <c r="A18" s="35" t="s">
        <v>227</v>
      </c>
    </row>
    <row r="19" spans="1:1" x14ac:dyDescent="0.25">
      <c r="A19" s="35" t="s">
        <v>228</v>
      </c>
    </row>
    <row r="20" spans="1:1" x14ac:dyDescent="0.25">
      <c r="A20" s="35" t="s">
        <v>229</v>
      </c>
    </row>
    <row r="21" spans="1:1" x14ac:dyDescent="0.25">
      <c r="A21" s="35" t="s">
        <v>230</v>
      </c>
    </row>
    <row r="22" spans="1:1" x14ac:dyDescent="0.25">
      <c r="A22" s="35" t="s">
        <v>231</v>
      </c>
    </row>
    <row r="23" spans="1:1" x14ac:dyDescent="0.25">
      <c r="A23" s="35" t="s">
        <v>232</v>
      </c>
    </row>
    <row r="24" spans="1:1" x14ac:dyDescent="0.25">
      <c r="A24" s="35" t="s">
        <v>233</v>
      </c>
    </row>
    <row r="25" spans="1:1" x14ac:dyDescent="0.25">
      <c r="A25" s="35" t="s">
        <v>234</v>
      </c>
    </row>
    <row r="26" spans="1:1" x14ac:dyDescent="0.25">
      <c r="A26" s="35" t="s">
        <v>235</v>
      </c>
    </row>
    <row r="27" spans="1:1" x14ac:dyDescent="0.25">
      <c r="A27" s="35" t="s">
        <v>236</v>
      </c>
    </row>
    <row r="28" spans="1:1" x14ac:dyDescent="0.25">
      <c r="A28" s="35" t="s">
        <v>237</v>
      </c>
    </row>
    <row r="29" spans="1:1" x14ac:dyDescent="0.25">
      <c r="A29" s="35" t="s">
        <v>238</v>
      </c>
    </row>
    <row r="30" spans="1:1" x14ac:dyDescent="0.25">
      <c r="A30" s="35" t="s">
        <v>239</v>
      </c>
    </row>
    <row r="31" spans="1:1" x14ac:dyDescent="0.25">
      <c r="A31" s="35" t="s">
        <v>240</v>
      </c>
    </row>
    <row r="32" spans="1:1" x14ac:dyDescent="0.25">
      <c r="A32" s="35" t="s">
        <v>241</v>
      </c>
    </row>
    <row r="33" spans="1:1" x14ac:dyDescent="0.25">
      <c r="A33" s="35" t="s">
        <v>242</v>
      </c>
    </row>
    <row r="34" spans="1:1" x14ac:dyDescent="0.25">
      <c r="A34" s="35" t="s">
        <v>243</v>
      </c>
    </row>
    <row r="35" spans="1:1" x14ac:dyDescent="0.25">
      <c r="A35" s="35" t="s">
        <v>244</v>
      </c>
    </row>
    <row r="36" spans="1:1" x14ac:dyDescent="0.25">
      <c r="A36" s="35" t="s">
        <v>245</v>
      </c>
    </row>
    <row r="37" spans="1:1" x14ac:dyDescent="0.25">
      <c r="A37" s="35" t="s">
        <v>246</v>
      </c>
    </row>
    <row r="38" spans="1:1" x14ac:dyDescent="0.25">
      <c r="A38" s="35" t="s">
        <v>247</v>
      </c>
    </row>
    <row r="39" spans="1:1" x14ac:dyDescent="0.25">
      <c r="A39" s="35" t="s">
        <v>248</v>
      </c>
    </row>
    <row r="40" spans="1:1" x14ac:dyDescent="0.25">
      <c r="A40" s="35" t="s">
        <v>249</v>
      </c>
    </row>
    <row r="41" spans="1:1" x14ac:dyDescent="0.25">
      <c r="A41" s="35" t="s">
        <v>250</v>
      </c>
    </row>
    <row r="42" spans="1:1" x14ac:dyDescent="0.25">
      <c r="A42" s="35" t="s">
        <v>251</v>
      </c>
    </row>
    <row r="43" spans="1:1" x14ac:dyDescent="0.25">
      <c r="A43" s="35" t="s">
        <v>252</v>
      </c>
    </row>
    <row r="44" spans="1:1" x14ac:dyDescent="0.25">
      <c r="A44" s="35" t="s">
        <v>253</v>
      </c>
    </row>
    <row r="45" spans="1:1" x14ac:dyDescent="0.25">
      <c r="A45" s="35" t="s">
        <v>254</v>
      </c>
    </row>
    <row r="46" spans="1:1" x14ac:dyDescent="0.25">
      <c r="A46" s="35" t="s">
        <v>255</v>
      </c>
    </row>
    <row r="47" spans="1:1" x14ac:dyDescent="0.25">
      <c r="A47" s="35" t="s">
        <v>256</v>
      </c>
    </row>
    <row r="48" spans="1:1" x14ac:dyDescent="0.25">
      <c r="A48" s="35" t="s">
        <v>257</v>
      </c>
    </row>
    <row r="49" spans="1:1" x14ac:dyDescent="0.25">
      <c r="A49" s="35" t="s">
        <v>258</v>
      </c>
    </row>
    <row r="50" spans="1:1" x14ac:dyDescent="0.25">
      <c r="A50" s="35" t="s">
        <v>259</v>
      </c>
    </row>
    <row r="51" spans="1:1" x14ac:dyDescent="0.25">
      <c r="A51" s="35" t="s">
        <v>260</v>
      </c>
    </row>
    <row r="52" spans="1:1" x14ac:dyDescent="0.25">
      <c r="A52" s="35" t="s">
        <v>261</v>
      </c>
    </row>
    <row r="53" spans="1:1" x14ac:dyDescent="0.25">
      <c r="A53" s="35" t="s">
        <v>262</v>
      </c>
    </row>
    <row r="54" spans="1:1" x14ac:dyDescent="0.25">
      <c r="A54" s="35" t="s">
        <v>263</v>
      </c>
    </row>
    <row r="55" spans="1:1" x14ac:dyDescent="0.25">
      <c r="A55" s="35" t="s">
        <v>264</v>
      </c>
    </row>
    <row r="56" spans="1:1" x14ac:dyDescent="0.25">
      <c r="A56" s="35" t="s">
        <v>265</v>
      </c>
    </row>
    <row r="57" spans="1:1" x14ac:dyDescent="0.25">
      <c r="A57" s="35" t="s">
        <v>266</v>
      </c>
    </row>
    <row r="58" spans="1:1" x14ac:dyDescent="0.25">
      <c r="A58" s="35" t="s">
        <v>267</v>
      </c>
    </row>
    <row r="59" spans="1:1" x14ac:dyDescent="0.25">
      <c r="A59" s="35" t="s">
        <v>268</v>
      </c>
    </row>
    <row r="60" spans="1:1" x14ac:dyDescent="0.25">
      <c r="A60" s="35" t="s">
        <v>269</v>
      </c>
    </row>
    <row r="61" spans="1:1" x14ac:dyDescent="0.25">
      <c r="A61" s="35" t="s">
        <v>270</v>
      </c>
    </row>
    <row r="62" spans="1:1" x14ac:dyDescent="0.25">
      <c r="A62" s="35" t="s">
        <v>271</v>
      </c>
    </row>
    <row r="63" spans="1:1" x14ac:dyDescent="0.25">
      <c r="A63" s="35" t="s">
        <v>272</v>
      </c>
    </row>
    <row r="64" spans="1:1" x14ac:dyDescent="0.25">
      <c r="A64" s="35" t="s">
        <v>273</v>
      </c>
    </row>
    <row r="65" spans="1:1" x14ac:dyDescent="0.25">
      <c r="A65" s="35" t="s">
        <v>274</v>
      </c>
    </row>
    <row r="66" spans="1:1" x14ac:dyDescent="0.25">
      <c r="A66" s="35" t="s">
        <v>275</v>
      </c>
    </row>
    <row r="67" spans="1:1" x14ac:dyDescent="0.25">
      <c r="A67" s="35" t="s">
        <v>276</v>
      </c>
    </row>
    <row r="68" spans="1:1" x14ac:dyDescent="0.25">
      <c r="A68" s="35" t="s">
        <v>277</v>
      </c>
    </row>
    <row r="69" spans="1:1" x14ac:dyDescent="0.25">
      <c r="A69" s="35" t="s">
        <v>278</v>
      </c>
    </row>
    <row r="70" spans="1:1" x14ac:dyDescent="0.25">
      <c r="A70" s="35" t="s">
        <v>279</v>
      </c>
    </row>
    <row r="71" spans="1:1" x14ac:dyDescent="0.25">
      <c r="A71" s="35" t="s">
        <v>280</v>
      </c>
    </row>
    <row r="72" spans="1:1" x14ac:dyDescent="0.25">
      <c r="A72" s="35" t="s">
        <v>281</v>
      </c>
    </row>
    <row r="73" spans="1:1" x14ac:dyDescent="0.25">
      <c r="A73" s="35" t="s">
        <v>282</v>
      </c>
    </row>
    <row r="74" spans="1:1" x14ac:dyDescent="0.25">
      <c r="A74" s="35" t="s">
        <v>283</v>
      </c>
    </row>
    <row r="75" spans="1:1" x14ac:dyDescent="0.25">
      <c r="A75" s="35" t="s">
        <v>284</v>
      </c>
    </row>
    <row r="76" spans="1:1" x14ac:dyDescent="0.25">
      <c r="A76" s="35" t="s">
        <v>285</v>
      </c>
    </row>
    <row r="77" spans="1:1" x14ac:dyDescent="0.25">
      <c r="A77" s="35" t="s">
        <v>286</v>
      </c>
    </row>
    <row r="78" spans="1:1" x14ac:dyDescent="0.25">
      <c r="A78" s="35" t="s">
        <v>287</v>
      </c>
    </row>
    <row r="79" spans="1:1" x14ac:dyDescent="0.25">
      <c r="A79" s="35" t="s">
        <v>288</v>
      </c>
    </row>
    <row r="80" spans="1:1" x14ac:dyDescent="0.25">
      <c r="A80" s="35" t="s">
        <v>289</v>
      </c>
    </row>
    <row r="81" spans="1:1" x14ac:dyDescent="0.25">
      <c r="A81" s="35" t="s">
        <v>290</v>
      </c>
    </row>
    <row r="82" spans="1:1" x14ac:dyDescent="0.25">
      <c r="A82" s="35" t="s">
        <v>291</v>
      </c>
    </row>
    <row r="83" spans="1:1" x14ac:dyDescent="0.25">
      <c r="A83" s="35" t="s">
        <v>292</v>
      </c>
    </row>
    <row r="84" spans="1:1" x14ac:dyDescent="0.25">
      <c r="A84" s="35" t="s">
        <v>293</v>
      </c>
    </row>
    <row r="85" spans="1:1" x14ac:dyDescent="0.25">
      <c r="A85" s="35" t="s">
        <v>294</v>
      </c>
    </row>
    <row r="86" spans="1:1" x14ac:dyDescent="0.25">
      <c r="A86" s="35" t="s">
        <v>295</v>
      </c>
    </row>
    <row r="87" spans="1:1" x14ac:dyDescent="0.25">
      <c r="A87" s="35" t="s">
        <v>296</v>
      </c>
    </row>
    <row r="88" spans="1:1" x14ac:dyDescent="0.25">
      <c r="A88" s="35" t="s">
        <v>297</v>
      </c>
    </row>
    <row r="89" spans="1:1" x14ac:dyDescent="0.25">
      <c r="A89" s="35" t="s">
        <v>298</v>
      </c>
    </row>
    <row r="90" spans="1:1" x14ac:dyDescent="0.25">
      <c r="A90" s="35" t="s">
        <v>299</v>
      </c>
    </row>
    <row r="91" spans="1:1" x14ac:dyDescent="0.25">
      <c r="A91" s="35" t="s">
        <v>300</v>
      </c>
    </row>
    <row r="92" spans="1:1" x14ac:dyDescent="0.25">
      <c r="A92" s="35" t="s">
        <v>301</v>
      </c>
    </row>
    <row r="93" spans="1:1" x14ac:dyDescent="0.25">
      <c r="A93" s="35" t="s">
        <v>302</v>
      </c>
    </row>
    <row r="94" spans="1:1" x14ac:dyDescent="0.25">
      <c r="A94" s="35" t="s">
        <v>303</v>
      </c>
    </row>
    <row r="95" spans="1:1" x14ac:dyDescent="0.25">
      <c r="A95" s="35" t="s">
        <v>304</v>
      </c>
    </row>
    <row r="96" spans="1:1" x14ac:dyDescent="0.25">
      <c r="A96" s="35" t="s">
        <v>305</v>
      </c>
    </row>
    <row r="97" spans="1:1" x14ac:dyDescent="0.25">
      <c r="A97" s="35" t="s">
        <v>306</v>
      </c>
    </row>
    <row r="98" spans="1:1" x14ac:dyDescent="0.25">
      <c r="A98" s="35" t="s">
        <v>307</v>
      </c>
    </row>
    <row r="99" spans="1:1" x14ac:dyDescent="0.25">
      <c r="A99" s="35" t="s">
        <v>308</v>
      </c>
    </row>
    <row r="100" spans="1:1" x14ac:dyDescent="0.25">
      <c r="A100" s="35" t="s">
        <v>309</v>
      </c>
    </row>
    <row r="101" spans="1:1" x14ac:dyDescent="0.25">
      <c r="A101" s="35" t="s">
        <v>310</v>
      </c>
    </row>
    <row r="102" spans="1:1" x14ac:dyDescent="0.25">
      <c r="A102" s="35" t="s">
        <v>311</v>
      </c>
    </row>
    <row r="103" spans="1:1" x14ac:dyDescent="0.25">
      <c r="A103" s="35" t="s">
        <v>312</v>
      </c>
    </row>
    <row r="104" spans="1:1" x14ac:dyDescent="0.25">
      <c r="A104" s="35" t="s">
        <v>313</v>
      </c>
    </row>
    <row r="105" spans="1:1" x14ac:dyDescent="0.25">
      <c r="A105" s="35" t="s">
        <v>314</v>
      </c>
    </row>
    <row r="106" spans="1:1" x14ac:dyDescent="0.25">
      <c r="A106" s="35" t="s">
        <v>315</v>
      </c>
    </row>
    <row r="107" spans="1:1" x14ac:dyDescent="0.25">
      <c r="A107" s="35" t="s">
        <v>316</v>
      </c>
    </row>
    <row r="108" spans="1:1" x14ac:dyDescent="0.25">
      <c r="A108" s="35" t="s">
        <v>317</v>
      </c>
    </row>
    <row r="109" spans="1:1" x14ac:dyDescent="0.25">
      <c r="A109" s="35" t="s">
        <v>318</v>
      </c>
    </row>
    <row r="110" spans="1:1" x14ac:dyDescent="0.25">
      <c r="A110" s="35" t="s">
        <v>319</v>
      </c>
    </row>
    <row r="111" spans="1:1" x14ac:dyDescent="0.25">
      <c r="A111" s="35" t="s">
        <v>320</v>
      </c>
    </row>
    <row r="112" spans="1:1" x14ac:dyDescent="0.25">
      <c r="A112" s="35" t="s">
        <v>321</v>
      </c>
    </row>
    <row r="113" spans="1:1" x14ac:dyDescent="0.25">
      <c r="A113" s="35" t="s">
        <v>322</v>
      </c>
    </row>
    <row r="114" spans="1:1" x14ac:dyDescent="0.25">
      <c r="A114" s="35" t="s">
        <v>323</v>
      </c>
    </row>
    <row r="115" spans="1:1" x14ac:dyDescent="0.25">
      <c r="A115" s="35" t="s">
        <v>324</v>
      </c>
    </row>
    <row r="116" spans="1:1" x14ac:dyDescent="0.25">
      <c r="A116" s="35" t="s">
        <v>325</v>
      </c>
    </row>
    <row r="117" spans="1:1" x14ac:dyDescent="0.25">
      <c r="A117" s="35" t="s">
        <v>326</v>
      </c>
    </row>
    <row r="118" spans="1:1" x14ac:dyDescent="0.25">
      <c r="A118" s="35" t="s">
        <v>327</v>
      </c>
    </row>
    <row r="119" spans="1:1" x14ac:dyDescent="0.25">
      <c r="A119" s="35" t="s">
        <v>328</v>
      </c>
    </row>
    <row r="120" spans="1:1" x14ac:dyDescent="0.25">
      <c r="A120" s="35" t="s">
        <v>329</v>
      </c>
    </row>
    <row r="121" spans="1:1" x14ac:dyDescent="0.25">
      <c r="A121" s="35" t="s">
        <v>330</v>
      </c>
    </row>
    <row r="122" spans="1:1" x14ac:dyDescent="0.25">
      <c r="A122" s="35" t="s">
        <v>331</v>
      </c>
    </row>
    <row r="123" spans="1:1" x14ac:dyDescent="0.25">
      <c r="A123" s="35" t="s">
        <v>332</v>
      </c>
    </row>
    <row r="124" spans="1:1" x14ac:dyDescent="0.25">
      <c r="A124" s="35" t="s">
        <v>333</v>
      </c>
    </row>
    <row r="125" spans="1:1" x14ac:dyDescent="0.25">
      <c r="A125" s="35" t="s">
        <v>334</v>
      </c>
    </row>
    <row r="126" spans="1:1" x14ac:dyDescent="0.25">
      <c r="A126" s="35" t="s">
        <v>335</v>
      </c>
    </row>
    <row r="127" spans="1:1" x14ac:dyDescent="0.25">
      <c r="A127" s="35" t="s">
        <v>336</v>
      </c>
    </row>
    <row r="128" spans="1:1" x14ac:dyDescent="0.25">
      <c r="A128" s="35" t="s">
        <v>337</v>
      </c>
    </row>
    <row r="129" spans="1:1" x14ac:dyDescent="0.25">
      <c r="A129" s="35" t="s">
        <v>338</v>
      </c>
    </row>
    <row r="130" spans="1:1" x14ac:dyDescent="0.25">
      <c r="A130" s="35" t="s">
        <v>339</v>
      </c>
    </row>
    <row r="131" spans="1:1" x14ac:dyDescent="0.25">
      <c r="A131" s="35" t="s">
        <v>340</v>
      </c>
    </row>
    <row r="132" spans="1:1" x14ac:dyDescent="0.25">
      <c r="A132" s="35" t="s">
        <v>341</v>
      </c>
    </row>
    <row r="133" spans="1:1" x14ac:dyDescent="0.25">
      <c r="A133" s="35" t="s">
        <v>342</v>
      </c>
    </row>
    <row r="134" spans="1:1" x14ac:dyDescent="0.25">
      <c r="A134" s="35" t="s">
        <v>343</v>
      </c>
    </row>
    <row r="135" spans="1:1" x14ac:dyDescent="0.25">
      <c r="A135" s="35" t="s">
        <v>344</v>
      </c>
    </row>
    <row r="136" spans="1:1" x14ac:dyDescent="0.25">
      <c r="A136" s="35" t="s">
        <v>345</v>
      </c>
    </row>
    <row r="137" spans="1:1" x14ac:dyDescent="0.25">
      <c r="A137" s="35" t="s">
        <v>346</v>
      </c>
    </row>
    <row r="138" spans="1:1" x14ac:dyDescent="0.25">
      <c r="A138" s="35" t="s">
        <v>347</v>
      </c>
    </row>
    <row r="139" spans="1:1" x14ac:dyDescent="0.25">
      <c r="A139" s="35" t="s">
        <v>348</v>
      </c>
    </row>
    <row r="140" spans="1:1" x14ac:dyDescent="0.25">
      <c r="A140" s="35" t="s">
        <v>349</v>
      </c>
    </row>
    <row r="141" spans="1:1" x14ac:dyDescent="0.25">
      <c r="A141" s="35" t="s">
        <v>350</v>
      </c>
    </row>
    <row r="142" spans="1:1" x14ac:dyDescent="0.25">
      <c r="A142" s="35" t="s">
        <v>351</v>
      </c>
    </row>
    <row r="143" spans="1:1" x14ac:dyDescent="0.25">
      <c r="A143" s="35" t="s">
        <v>352</v>
      </c>
    </row>
    <row r="144" spans="1:1" x14ac:dyDescent="0.25">
      <c r="A144" s="35" t="s">
        <v>353</v>
      </c>
    </row>
    <row r="145" spans="1:1" x14ac:dyDescent="0.25">
      <c r="A145" s="35" t="s">
        <v>354</v>
      </c>
    </row>
    <row r="146" spans="1:1" x14ac:dyDescent="0.25">
      <c r="A146" s="35" t="s">
        <v>355</v>
      </c>
    </row>
    <row r="147" spans="1:1" x14ac:dyDescent="0.25">
      <c r="A147" s="35" t="s">
        <v>356</v>
      </c>
    </row>
    <row r="148" spans="1:1" x14ac:dyDescent="0.25">
      <c r="A148" s="35" t="s">
        <v>357</v>
      </c>
    </row>
    <row r="149" spans="1:1" x14ac:dyDescent="0.25">
      <c r="A149" s="35" t="s">
        <v>358</v>
      </c>
    </row>
    <row r="150" spans="1:1" x14ac:dyDescent="0.25">
      <c r="A150" s="35" t="s">
        <v>359</v>
      </c>
    </row>
    <row r="151" spans="1:1" x14ac:dyDescent="0.25">
      <c r="A151" s="35" t="s">
        <v>360</v>
      </c>
    </row>
    <row r="152" spans="1:1" x14ac:dyDescent="0.25">
      <c r="A152" s="35" t="s">
        <v>361</v>
      </c>
    </row>
    <row r="153" spans="1:1" x14ac:dyDescent="0.25">
      <c r="A153" s="35" t="s">
        <v>362</v>
      </c>
    </row>
    <row r="154" spans="1:1" x14ac:dyDescent="0.25">
      <c r="A154" s="35" t="s">
        <v>363</v>
      </c>
    </row>
    <row r="155" spans="1:1" x14ac:dyDescent="0.25">
      <c r="A155" s="35" t="s">
        <v>364</v>
      </c>
    </row>
    <row r="156" spans="1:1" x14ac:dyDescent="0.25">
      <c r="A156" s="35" t="s">
        <v>365</v>
      </c>
    </row>
    <row r="157" spans="1:1" x14ac:dyDescent="0.25">
      <c r="A157" s="35" t="s">
        <v>366</v>
      </c>
    </row>
    <row r="158" spans="1:1" x14ac:dyDescent="0.25">
      <c r="A158" s="35" t="s">
        <v>367</v>
      </c>
    </row>
    <row r="159" spans="1:1" x14ac:dyDescent="0.25">
      <c r="A159" s="35" t="s">
        <v>368</v>
      </c>
    </row>
    <row r="160" spans="1:1" x14ac:dyDescent="0.25">
      <c r="A160" s="35" t="s">
        <v>369</v>
      </c>
    </row>
    <row r="161" spans="1:1" x14ac:dyDescent="0.25">
      <c r="A161" s="35" t="s">
        <v>370</v>
      </c>
    </row>
    <row r="162" spans="1:1" x14ac:dyDescent="0.25">
      <c r="A162" s="35" t="s">
        <v>371</v>
      </c>
    </row>
    <row r="163" spans="1:1" x14ac:dyDescent="0.25">
      <c r="A163" s="35" t="s">
        <v>372</v>
      </c>
    </row>
    <row r="164" spans="1:1" x14ac:dyDescent="0.25">
      <c r="A164" s="35" t="s">
        <v>373</v>
      </c>
    </row>
    <row r="165" spans="1:1" x14ac:dyDescent="0.25">
      <c r="A165" s="35" t="s">
        <v>374</v>
      </c>
    </row>
    <row r="166" spans="1:1" x14ac:dyDescent="0.25">
      <c r="A166" s="35" t="s">
        <v>375</v>
      </c>
    </row>
    <row r="167" spans="1:1" x14ac:dyDescent="0.25">
      <c r="A167" s="35" t="s">
        <v>376</v>
      </c>
    </row>
    <row r="168" spans="1:1" x14ac:dyDescent="0.25">
      <c r="A168" s="35" t="s">
        <v>377</v>
      </c>
    </row>
    <row r="169" spans="1:1" x14ac:dyDescent="0.25">
      <c r="A169" s="35" t="s">
        <v>378</v>
      </c>
    </row>
    <row r="170" spans="1:1" x14ac:dyDescent="0.25">
      <c r="A170" s="35" t="s">
        <v>379</v>
      </c>
    </row>
    <row r="171" spans="1:1" x14ac:dyDescent="0.25">
      <c r="A171" s="35" t="s">
        <v>380</v>
      </c>
    </row>
    <row r="172" spans="1:1" x14ac:dyDescent="0.25">
      <c r="A172" s="35" t="s">
        <v>381</v>
      </c>
    </row>
    <row r="173" spans="1:1" x14ac:dyDescent="0.25">
      <c r="A173" s="35" t="s">
        <v>382</v>
      </c>
    </row>
    <row r="174" spans="1:1" x14ac:dyDescent="0.25">
      <c r="A174" s="35" t="s">
        <v>383</v>
      </c>
    </row>
    <row r="175" spans="1:1" x14ac:dyDescent="0.25">
      <c r="A175" s="35" t="s">
        <v>384</v>
      </c>
    </row>
    <row r="176" spans="1:1" x14ac:dyDescent="0.25">
      <c r="A176" s="35" t="s">
        <v>385</v>
      </c>
    </row>
    <row r="177" spans="1:1" x14ac:dyDescent="0.25">
      <c r="A177" s="35" t="s">
        <v>386</v>
      </c>
    </row>
    <row r="178" spans="1:1" x14ac:dyDescent="0.25">
      <c r="A178" s="35" t="s">
        <v>387</v>
      </c>
    </row>
    <row r="179" spans="1:1" x14ac:dyDescent="0.25">
      <c r="A179" s="35" t="s">
        <v>388</v>
      </c>
    </row>
    <row r="180" spans="1:1" x14ac:dyDescent="0.25">
      <c r="A180" s="35" t="s">
        <v>389</v>
      </c>
    </row>
    <row r="181" spans="1:1" x14ac:dyDescent="0.25">
      <c r="A181" s="35" t="s">
        <v>390</v>
      </c>
    </row>
    <row r="182" spans="1:1" x14ac:dyDescent="0.25">
      <c r="A182" s="35" t="s">
        <v>391</v>
      </c>
    </row>
    <row r="183" spans="1:1" x14ac:dyDescent="0.25">
      <c r="A183" s="35" t="s">
        <v>392</v>
      </c>
    </row>
    <row r="184" spans="1:1" x14ac:dyDescent="0.25">
      <c r="A184" s="35" t="s">
        <v>393</v>
      </c>
    </row>
    <row r="185" spans="1:1" x14ac:dyDescent="0.25">
      <c r="A185" s="35" t="s">
        <v>394</v>
      </c>
    </row>
    <row r="186" spans="1:1" x14ac:dyDescent="0.25">
      <c r="A186" s="35" t="s">
        <v>395</v>
      </c>
    </row>
    <row r="187" spans="1:1" x14ac:dyDescent="0.25">
      <c r="A187" s="35" t="s">
        <v>396</v>
      </c>
    </row>
    <row r="188" spans="1:1" x14ac:dyDescent="0.25">
      <c r="A188" s="35" t="s">
        <v>397</v>
      </c>
    </row>
    <row r="189" spans="1:1" x14ac:dyDescent="0.25">
      <c r="A189" s="35" t="s">
        <v>398</v>
      </c>
    </row>
    <row r="190" spans="1:1" x14ac:dyDescent="0.25">
      <c r="A190" s="35" t="s">
        <v>399</v>
      </c>
    </row>
    <row r="191" spans="1:1" x14ac:dyDescent="0.25">
      <c r="A191" s="35" t="s">
        <v>400</v>
      </c>
    </row>
    <row r="192" spans="1:1" x14ac:dyDescent="0.25">
      <c r="A192" s="35" t="s">
        <v>401</v>
      </c>
    </row>
    <row r="193" spans="1:1" x14ac:dyDescent="0.25">
      <c r="A193" s="35" t="s">
        <v>402</v>
      </c>
    </row>
    <row r="194" spans="1:1" x14ac:dyDescent="0.25">
      <c r="A194" s="35" t="s">
        <v>403</v>
      </c>
    </row>
    <row r="195" spans="1:1" x14ac:dyDescent="0.25">
      <c r="A195" s="35" t="s">
        <v>404</v>
      </c>
    </row>
    <row r="196" spans="1:1" x14ac:dyDescent="0.25">
      <c r="A196" s="35" t="s">
        <v>405</v>
      </c>
    </row>
    <row r="197" spans="1:1" x14ac:dyDescent="0.25">
      <c r="A197" s="35" t="s">
        <v>406</v>
      </c>
    </row>
    <row r="198" spans="1:1" x14ac:dyDescent="0.25">
      <c r="A198" s="35" t="s">
        <v>407</v>
      </c>
    </row>
    <row r="199" spans="1:1" x14ac:dyDescent="0.25">
      <c r="A199" s="35" t="s">
        <v>408</v>
      </c>
    </row>
    <row r="200" spans="1:1" x14ac:dyDescent="0.25">
      <c r="A200" s="35" t="s">
        <v>409</v>
      </c>
    </row>
    <row r="201" spans="1:1" x14ac:dyDescent="0.25">
      <c r="A201" s="35" t="s">
        <v>410</v>
      </c>
    </row>
    <row r="202" spans="1:1" x14ac:dyDescent="0.25">
      <c r="A202" s="35" t="s">
        <v>411</v>
      </c>
    </row>
    <row r="203" spans="1:1" x14ac:dyDescent="0.25">
      <c r="A203" s="35" t="s">
        <v>412</v>
      </c>
    </row>
    <row r="204" spans="1:1" x14ac:dyDescent="0.25">
      <c r="A204" s="35" t="s">
        <v>413</v>
      </c>
    </row>
    <row r="205" spans="1:1" x14ac:dyDescent="0.25">
      <c r="A205" s="35" t="s">
        <v>414</v>
      </c>
    </row>
    <row r="206" spans="1:1" x14ac:dyDescent="0.25">
      <c r="A206" s="35" t="s">
        <v>415</v>
      </c>
    </row>
    <row r="207" spans="1:1" x14ac:dyDescent="0.25">
      <c r="A207" s="35" t="s">
        <v>416</v>
      </c>
    </row>
    <row r="208" spans="1:1" x14ac:dyDescent="0.25">
      <c r="A208" s="35" t="s">
        <v>417</v>
      </c>
    </row>
    <row r="209" spans="1:1" x14ac:dyDescent="0.25">
      <c r="A209" s="35" t="s">
        <v>418</v>
      </c>
    </row>
    <row r="210" spans="1:1" x14ac:dyDescent="0.25">
      <c r="A210" s="35" t="s">
        <v>419</v>
      </c>
    </row>
    <row r="211" spans="1:1" x14ac:dyDescent="0.25">
      <c r="A211" s="35" t="s">
        <v>420</v>
      </c>
    </row>
    <row r="212" spans="1:1" x14ac:dyDescent="0.25">
      <c r="A212" s="35" t="s">
        <v>421</v>
      </c>
    </row>
    <row r="213" spans="1:1" x14ac:dyDescent="0.25">
      <c r="A213" s="35" t="s">
        <v>422</v>
      </c>
    </row>
    <row r="214" spans="1:1" x14ac:dyDescent="0.25">
      <c r="A214" s="35" t="s">
        <v>423</v>
      </c>
    </row>
    <row r="215" spans="1:1" x14ac:dyDescent="0.25">
      <c r="A215" s="35" t="s">
        <v>424</v>
      </c>
    </row>
    <row r="216" spans="1:1" x14ac:dyDescent="0.25">
      <c r="A216" s="35" t="s">
        <v>425</v>
      </c>
    </row>
    <row r="217" spans="1:1" x14ac:dyDescent="0.25">
      <c r="A217" s="35" t="s">
        <v>426</v>
      </c>
    </row>
    <row r="218" spans="1:1" x14ac:dyDescent="0.25">
      <c r="A218" s="35" t="s">
        <v>427</v>
      </c>
    </row>
    <row r="219" spans="1:1" x14ac:dyDescent="0.25">
      <c r="A219" s="35" t="s">
        <v>428</v>
      </c>
    </row>
    <row r="220" spans="1:1" x14ac:dyDescent="0.25">
      <c r="A220" s="35" t="s">
        <v>429</v>
      </c>
    </row>
    <row r="221" spans="1:1" x14ac:dyDescent="0.25">
      <c r="A221" s="35" t="s">
        <v>430</v>
      </c>
    </row>
    <row r="222" spans="1:1" x14ac:dyDescent="0.25">
      <c r="A222" s="35" t="s">
        <v>431</v>
      </c>
    </row>
    <row r="223" spans="1:1" x14ac:dyDescent="0.25">
      <c r="A223" s="35" t="s">
        <v>432</v>
      </c>
    </row>
    <row r="224" spans="1:1" x14ac:dyDescent="0.25">
      <c r="A224" s="35" t="s">
        <v>433</v>
      </c>
    </row>
    <row r="225" spans="1:1" x14ac:dyDescent="0.25">
      <c r="A225" s="35" t="s">
        <v>434</v>
      </c>
    </row>
    <row r="226" spans="1:1" x14ac:dyDescent="0.25">
      <c r="A226" s="35" t="s">
        <v>435</v>
      </c>
    </row>
    <row r="227" spans="1:1" x14ac:dyDescent="0.25">
      <c r="A227" s="35" t="s">
        <v>436</v>
      </c>
    </row>
    <row r="228" spans="1:1" x14ac:dyDescent="0.25">
      <c r="A228" s="35" t="s">
        <v>437</v>
      </c>
    </row>
    <row r="229" spans="1:1" x14ac:dyDescent="0.25">
      <c r="A229" s="35" t="s">
        <v>438</v>
      </c>
    </row>
    <row r="230" spans="1:1" x14ac:dyDescent="0.25">
      <c r="A230" s="35" t="s">
        <v>439</v>
      </c>
    </row>
    <row r="231" spans="1:1" x14ac:dyDescent="0.25">
      <c r="A231" s="35" t="s">
        <v>440</v>
      </c>
    </row>
    <row r="232" spans="1:1" x14ac:dyDescent="0.25">
      <c r="A232" s="35" t="s">
        <v>441</v>
      </c>
    </row>
    <row r="233" spans="1:1" x14ac:dyDescent="0.25">
      <c r="A233" s="35" t="s">
        <v>442</v>
      </c>
    </row>
    <row r="234" spans="1:1" x14ac:dyDescent="0.25">
      <c r="A234" s="35" t="s">
        <v>443</v>
      </c>
    </row>
    <row r="235" spans="1:1" x14ac:dyDescent="0.25">
      <c r="A235" s="35" t="s">
        <v>444</v>
      </c>
    </row>
    <row r="236" spans="1:1" x14ac:dyDescent="0.25">
      <c r="A236" s="35" t="s">
        <v>445</v>
      </c>
    </row>
    <row r="237" spans="1:1" x14ac:dyDescent="0.25">
      <c r="A237" s="35" t="s">
        <v>446</v>
      </c>
    </row>
    <row r="238" spans="1:1" x14ac:dyDescent="0.25">
      <c r="A238" s="35" t="s">
        <v>447</v>
      </c>
    </row>
    <row r="239" spans="1:1" x14ac:dyDescent="0.25">
      <c r="A239" s="35" t="s">
        <v>448</v>
      </c>
    </row>
    <row r="240" spans="1:1" x14ac:dyDescent="0.25">
      <c r="A240" s="35" t="s">
        <v>449</v>
      </c>
    </row>
    <row r="241" spans="1:1" x14ac:dyDescent="0.25">
      <c r="A241" s="35" t="s">
        <v>450</v>
      </c>
    </row>
    <row r="242" spans="1:1" x14ac:dyDescent="0.25">
      <c r="A242" s="35" t="s">
        <v>451</v>
      </c>
    </row>
    <row r="243" spans="1:1" x14ac:dyDescent="0.25">
      <c r="A243" s="35" t="s">
        <v>452</v>
      </c>
    </row>
    <row r="244" spans="1:1" x14ac:dyDescent="0.25">
      <c r="A244" s="35" t="s">
        <v>453</v>
      </c>
    </row>
    <row r="245" spans="1:1" x14ac:dyDescent="0.25">
      <c r="A245" s="35" t="s">
        <v>454</v>
      </c>
    </row>
    <row r="246" spans="1:1" x14ac:dyDescent="0.25">
      <c r="A246" s="35" t="s">
        <v>455</v>
      </c>
    </row>
    <row r="247" spans="1:1" x14ac:dyDescent="0.25">
      <c r="A247" s="35" t="s">
        <v>456</v>
      </c>
    </row>
    <row r="248" spans="1:1" x14ac:dyDescent="0.25">
      <c r="A248" s="35" t="s">
        <v>457</v>
      </c>
    </row>
    <row r="249" spans="1:1" x14ac:dyDescent="0.25">
      <c r="A249" s="35" t="s">
        <v>458</v>
      </c>
    </row>
    <row r="250" spans="1:1" x14ac:dyDescent="0.25">
      <c r="A250" s="35" t="s">
        <v>459</v>
      </c>
    </row>
    <row r="251" spans="1:1" x14ac:dyDescent="0.25">
      <c r="A251" s="35" t="s">
        <v>460</v>
      </c>
    </row>
    <row r="252" spans="1:1" x14ac:dyDescent="0.25">
      <c r="A252" s="35" t="s">
        <v>461</v>
      </c>
    </row>
    <row r="253" spans="1:1" x14ac:dyDescent="0.25">
      <c r="A253" s="35" t="s">
        <v>462</v>
      </c>
    </row>
    <row r="254" spans="1:1" x14ac:dyDescent="0.25">
      <c r="A254" s="35" t="s">
        <v>463</v>
      </c>
    </row>
    <row r="255" spans="1:1" x14ac:dyDescent="0.25">
      <c r="A255" s="35" t="s">
        <v>464</v>
      </c>
    </row>
    <row r="256" spans="1:1" x14ac:dyDescent="0.25">
      <c r="A256" s="35" t="s">
        <v>465</v>
      </c>
    </row>
    <row r="257" spans="1:1" x14ac:dyDescent="0.25">
      <c r="A257" s="35" t="s">
        <v>466</v>
      </c>
    </row>
    <row r="258" spans="1:1" x14ac:dyDescent="0.25">
      <c r="A258" s="35" t="s">
        <v>467</v>
      </c>
    </row>
    <row r="259" spans="1:1" x14ac:dyDescent="0.25">
      <c r="A259" s="35" t="s">
        <v>468</v>
      </c>
    </row>
    <row r="260" spans="1:1" x14ac:dyDescent="0.25">
      <c r="A260" s="35" t="s">
        <v>469</v>
      </c>
    </row>
    <row r="261" spans="1:1" x14ac:dyDescent="0.25">
      <c r="A261" s="35" t="s">
        <v>470</v>
      </c>
    </row>
    <row r="262" spans="1:1" x14ac:dyDescent="0.25">
      <c r="A262" s="35" t="s">
        <v>471</v>
      </c>
    </row>
    <row r="263" spans="1:1" x14ac:dyDescent="0.25">
      <c r="A263" s="35" t="s">
        <v>472</v>
      </c>
    </row>
    <row r="264" spans="1:1" x14ac:dyDescent="0.25">
      <c r="A264" s="35" t="s">
        <v>473</v>
      </c>
    </row>
    <row r="265" spans="1:1" x14ac:dyDescent="0.25">
      <c r="A265" s="35" t="s">
        <v>474</v>
      </c>
    </row>
    <row r="266" spans="1:1" x14ac:dyDescent="0.25">
      <c r="A266" s="35" t="s">
        <v>475</v>
      </c>
    </row>
    <row r="267" spans="1:1" x14ac:dyDescent="0.25">
      <c r="A267" s="35" t="s">
        <v>476</v>
      </c>
    </row>
    <row r="268" spans="1:1" x14ac:dyDescent="0.25">
      <c r="A268" s="35" t="s">
        <v>477</v>
      </c>
    </row>
    <row r="269" spans="1:1" x14ac:dyDescent="0.25">
      <c r="A269" s="35" t="s">
        <v>478</v>
      </c>
    </row>
    <row r="270" spans="1:1" x14ac:dyDescent="0.25">
      <c r="A270" s="35" t="s">
        <v>479</v>
      </c>
    </row>
    <row r="271" spans="1:1" x14ac:dyDescent="0.25">
      <c r="A271" s="35" t="s">
        <v>480</v>
      </c>
    </row>
    <row r="272" spans="1:1" x14ac:dyDescent="0.25">
      <c r="A272" s="35" t="s">
        <v>481</v>
      </c>
    </row>
    <row r="273" spans="1:1" x14ac:dyDescent="0.25">
      <c r="A273" s="35" t="s">
        <v>482</v>
      </c>
    </row>
    <row r="274" spans="1:1" x14ac:dyDescent="0.25">
      <c r="A274" s="35" t="s">
        <v>483</v>
      </c>
    </row>
    <row r="275" spans="1:1" x14ac:dyDescent="0.25">
      <c r="A275" s="35" t="s">
        <v>484</v>
      </c>
    </row>
    <row r="276" spans="1:1" x14ac:dyDescent="0.25">
      <c r="A276" s="35" t="s">
        <v>485</v>
      </c>
    </row>
    <row r="277" spans="1:1" x14ac:dyDescent="0.25">
      <c r="A277" s="35" t="s">
        <v>486</v>
      </c>
    </row>
    <row r="278" spans="1:1" x14ac:dyDescent="0.25">
      <c r="A278" s="35" t="s">
        <v>487</v>
      </c>
    </row>
    <row r="279" spans="1:1" x14ac:dyDescent="0.25">
      <c r="A279" s="35" t="s">
        <v>488</v>
      </c>
    </row>
    <row r="280" spans="1:1" x14ac:dyDescent="0.25">
      <c r="A280" s="35" t="s">
        <v>489</v>
      </c>
    </row>
    <row r="281" spans="1:1" x14ac:dyDescent="0.25">
      <c r="A281" s="35" t="s">
        <v>490</v>
      </c>
    </row>
    <row r="282" spans="1:1" x14ac:dyDescent="0.25">
      <c r="A282" s="35" t="s">
        <v>491</v>
      </c>
    </row>
    <row r="283" spans="1:1" x14ac:dyDescent="0.25">
      <c r="A283" s="35" t="s">
        <v>492</v>
      </c>
    </row>
    <row r="284" spans="1:1" x14ac:dyDescent="0.25">
      <c r="A284" s="35" t="s">
        <v>493</v>
      </c>
    </row>
    <row r="285" spans="1:1" x14ac:dyDescent="0.25">
      <c r="A285" s="35" t="s">
        <v>494</v>
      </c>
    </row>
    <row r="286" spans="1:1" x14ac:dyDescent="0.25">
      <c r="A286" s="35" t="s">
        <v>495</v>
      </c>
    </row>
    <row r="287" spans="1:1" x14ac:dyDescent="0.25">
      <c r="A287" s="35" t="s">
        <v>496</v>
      </c>
    </row>
    <row r="288" spans="1:1" x14ac:dyDescent="0.25">
      <c r="A288" s="35" t="s">
        <v>497</v>
      </c>
    </row>
    <row r="289" spans="1:1" x14ac:dyDescent="0.25">
      <c r="A289" s="35" t="s">
        <v>498</v>
      </c>
    </row>
    <row r="290" spans="1:1" x14ac:dyDescent="0.25">
      <c r="A290" s="35" t="s">
        <v>499</v>
      </c>
    </row>
    <row r="291" spans="1:1" x14ac:dyDescent="0.25">
      <c r="A291" s="35" t="s">
        <v>500</v>
      </c>
    </row>
    <row r="292" spans="1:1" x14ac:dyDescent="0.25">
      <c r="A292" s="35" t="s">
        <v>501</v>
      </c>
    </row>
    <row r="293" spans="1:1" x14ac:dyDescent="0.25">
      <c r="A293" s="35" t="s">
        <v>502</v>
      </c>
    </row>
    <row r="294" spans="1:1" x14ac:dyDescent="0.25">
      <c r="A294" s="35" t="s">
        <v>503</v>
      </c>
    </row>
    <row r="295" spans="1:1" x14ac:dyDescent="0.25">
      <c r="A295" s="35" t="s">
        <v>504</v>
      </c>
    </row>
    <row r="296" spans="1:1" x14ac:dyDescent="0.25">
      <c r="A296" s="35" t="s">
        <v>505</v>
      </c>
    </row>
    <row r="297" spans="1:1" x14ac:dyDescent="0.25">
      <c r="A297" s="35" t="s">
        <v>506</v>
      </c>
    </row>
    <row r="298" spans="1:1" x14ac:dyDescent="0.25">
      <c r="A298" s="35" t="s">
        <v>507</v>
      </c>
    </row>
    <row r="299" spans="1:1" x14ac:dyDescent="0.25">
      <c r="A299" s="35" t="s">
        <v>508</v>
      </c>
    </row>
    <row r="300" spans="1:1" x14ac:dyDescent="0.25">
      <c r="A300" s="35" t="s">
        <v>509</v>
      </c>
    </row>
    <row r="301" spans="1:1" x14ac:dyDescent="0.25">
      <c r="A301" s="35" t="s">
        <v>510</v>
      </c>
    </row>
    <row r="302" spans="1:1" x14ac:dyDescent="0.25">
      <c r="A302" s="35" t="s">
        <v>511</v>
      </c>
    </row>
    <row r="303" spans="1:1" x14ac:dyDescent="0.25">
      <c r="A303" s="35" t="s">
        <v>512</v>
      </c>
    </row>
    <row r="304" spans="1:1" x14ac:dyDescent="0.25">
      <c r="A304" s="35" t="s">
        <v>513</v>
      </c>
    </row>
    <row r="305" spans="1:1" x14ac:dyDescent="0.25">
      <c r="A305" s="35" t="s">
        <v>514</v>
      </c>
    </row>
    <row r="306" spans="1:1" x14ac:dyDescent="0.25">
      <c r="A306" s="35" t="s">
        <v>515</v>
      </c>
    </row>
    <row r="307" spans="1:1" x14ac:dyDescent="0.25">
      <c r="A307" s="35" t="s">
        <v>516</v>
      </c>
    </row>
    <row r="308" spans="1:1" x14ac:dyDescent="0.25">
      <c r="A308" s="35" t="s">
        <v>517</v>
      </c>
    </row>
    <row r="309" spans="1:1" x14ac:dyDescent="0.25">
      <c r="A309" s="35" t="s">
        <v>518</v>
      </c>
    </row>
    <row r="310" spans="1:1" x14ac:dyDescent="0.25">
      <c r="A310" s="35" t="s">
        <v>519</v>
      </c>
    </row>
    <row r="311" spans="1:1" x14ac:dyDescent="0.25">
      <c r="A311" s="35" t="s">
        <v>520</v>
      </c>
    </row>
    <row r="312" spans="1:1" x14ac:dyDescent="0.25">
      <c r="A312" s="35" t="s">
        <v>521</v>
      </c>
    </row>
    <row r="313" spans="1:1" x14ac:dyDescent="0.25">
      <c r="A313" s="35" t="s">
        <v>522</v>
      </c>
    </row>
    <row r="314" spans="1:1" x14ac:dyDescent="0.25">
      <c r="A314" s="35" t="s">
        <v>523</v>
      </c>
    </row>
    <row r="315" spans="1:1" x14ac:dyDescent="0.25">
      <c r="A315" s="35" t="s">
        <v>524</v>
      </c>
    </row>
    <row r="316" spans="1:1" x14ac:dyDescent="0.25">
      <c r="A316" s="35" t="s">
        <v>525</v>
      </c>
    </row>
    <row r="317" spans="1:1" x14ac:dyDescent="0.25">
      <c r="A317" s="35" t="s">
        <v>526</v>
      </c>
    </row>
    <row r="318" spans="1:1" x14ac:dyDescent="0.25">
      <c r="A318" s="35" t="s">
        <v>527</v>
      </c>
    </row>
    <row r="319" spans="1:1" x14ac:dyDescent="0.25">
      <c r="A319" s="35" t="s">
        <v>528</v>
      </c>
    </row>
    <row r="320" spans="1:1" x14ac:dyDescent="0.25">
      <c r="A320" s="35" t="s">
        <v>529</v>
      </c>
    </row>
    <row r="321" spans="1:1" x14ac:dyDescent="0.25">
      <c r="A321" s="35" t="s">
        <v>530</v>
      </c>
    </row>
    <row r="322" spans="1:1" x14ac:dyDescent="0.25">
      <c r="A322" s="35" t="s">
        <v>531</v>
      </c>
    </row>
    <row r="323" spans="1:1" x14ac:dyDescent="0.25">
      <c r="A323" s="35" t="s">
        <v>532</v>
      </c>
    </row>
    <row r="324" spans="1:1" x14ac:dyDescent="0.25">
      <c r="A324" s="35" t="s">
        <v>533</v>
      </c>
    </row>
    <row r="325" spans="1:1" x14ac:dyDescent="0.25">
      <c r="A325" s="35" t="s">
        <v>534</v>
      </c>
    </row>
    <row r="326" spans="1:1" x14ac:dyDescent="0.25">
      <c r="A326" s="35" t="s">
        <v>535</v>
      </c>
    </row>
    <row r="327" spans="1:1" x14ac:dyDescent="0.25">
      <c r="A327" s="35" t="s">
        <v>536</v>
      </c>
    </row>
    <row r="328" spans="1:1" x14ac:dyDescent="0.25">
      <c r="A328" s="35" t="s">
        <v>537</v>
      </c>
    </row>
    <row r="329" spans="1:1" x14ac:dyDescent="0.25">
      <c r="A329" s="35" t="s">
        <v>538</v>
      </c>
    </row>
    <row r="330" spans="1:1" x14ac:dyDescent="0.25">
      <c r="A330" s="35" t="s">
        <v>539</v>
      </c>
    </row>
    <row r="331" spans="1:1" x14ac:dyDescent="0.25">
      <c r="A331" s="35" t="s">
        <v>540</v>
      </c>
    </row>
    <row r="332" spans="1:1" x14ac:dyDescent="0.25">
      <c r="A332" s="35" t="s">
        <v>541</v>
      </c>
    </row>
    <row r="333" spans="1:1" x14ac:dyDescent="0.25">
      <c r="A333" s="35" t="s">
        <v>542</v>
      </c>
    </row>
    <row r="334" spans="1:1" x14ac:dyDescent="0.25">
      <c r="A334" s="35" t="s">
        <v>543</v>
      </c>
    </row>
    <row r="335" spans="1:1" x14ac:dyDescent="0.25">
      <c r="A335" s="35" t="s">
        <v>544</v>
      </c>
    </row>
    <row r="336" spans="1:1" x14ac:dyDescent="0.25">
      <c r="A336" s="35" t="s">
        <v>545</v>
      </c>
    </row>
    <row r="337" spans="1:1" x14ac:dyDescent="0.25">
      <c r="A337" s="35" t="s">
        <v>546</v>
      </c>
    </row>
    <row r="338" spans="1:1" x14ac:dyDescent="0.25">
      <c r="A338" s="35" t="s">
        <v>547</v>
      </c>
    </row>
    <row r="339" spans="1:1" x14ac:dyDescent="0.25">
      <c r="A339" s="35" t="s">
        <v>548</v>
      </c>
    </row>
    <row r="340" spans="1:1" x14ac:dyDescent="0.25">
      <c r="A340" s="35" t="s">
        <v>549</v>
      </c>
    </row>
    <row r="341" spans="1:1" x14ac:dyDescent="0.25">
      <c r="A341" s="35" t="s">
        <v>550</v>
      </c>
    </row>
    <row r="342" spans="1:1" x14ac:dyDescent="0.25">
      <c r="A342" s="35" t="s">
        <v>551</v>
      </c>
    </row>
    <row r="343" spans="1:1" x14ac:dyDescent="0.25">
      <c r="A343" s="35" t="s">
        <v>552</v>
      </c>
    </row>
    <row r="344" spans="1:1" x14ac:dyDescent="0.25">
      <c r="A344" s="35" t="s">
        <v>553</v>
      </c>
    </row>
    <row r="345" spans="1:1" x14ac:dyDescent="0.25">
      <c r="A345" s="35" t="s">
        <v>554</v>
      </c>
    </row>
    <row r="346" spans="1:1" x14ac:dyDescent="0.25">
      <c r="A346" s="35" t="s">
        <v>555</v>
      </c>
    </row>
    <row r="347" spans="1:1" x14ac:dyDescent="0.25">
      <c r="A347" s="35" t="s">
        <v>556</v>
      </c>
    </row>
    <row r="348" spans="1:1" x14ac:dyDescent="0.25">
      <c r="A348" s="35" t="s">
        <v>557</v>
      </c>
    </row>
    <row r="349" spans="1:1" x14ac:dyDescent="0.25">
      <c r="A349" s="35" t="s">
        <v>558</v>
      </c>
    </row>
    <row r="350" spans="1:1" x14ac:dyDescent="0.25">
      <c r="A350" s="35" t="s">
        <v>559</v>
      </c>
    </row>
    <row r="351" spans="1:1" x14ac:dyDescent="0.25">
      <c r="A351" s="35" t="s">
        <v>560</v>
      </c>
    </row>
    <row r="352" spans="1:1" x14ac:dyDescent="0.25">
      <c r="A352" s="35" t="s">
        <v>561</v>
      </c>
    </row>
    <row r="353" spans="1:1" x14ac:dyDescent="0.25">
      <c r="A353" s="35" t="s">
        <v>562</v>
      </c>
    </row>
    <row r="354" spans="1:1" x14ac:dyDescent="0.25">
      <c r="A354" s="35" t="s">
        <v>563</v>
      </c>
    </row>
    <row r="355" spans="1:1" x14ac:dyDescent="0.25">
      <c r="A355" s="35" t="s">
        <v>564</v>
      </c>
    </row>
    <row r="356" spans="1:1" x14ac:dyDescent="0.25">
      <c r="A356" s="35" t="s">
        <v>565</v>
      </c>
    </row>
    <row r="357" spans="1:1" x14ac:dyDescent="0.25">
      <c r="A357" s="35" t="s">
        <v>566</v>
      </c>
    </row>
    <row r="358" spans="1:1" x14ac:dyDescent="0.25">
      <c r="A358" s="35" t="s">
        <v>567</v>
      </c>
    </row>
    <row r="359" spans="1:1" x14ac:dyDescent="0.25">
      <c r="A359" s="35" t="s">
        <v>568</v>
      </c>
    </row>
    <row r="360" spans="1:1" x14ac:dyDescent="0.25">
      <c r="A360" s="35" t="s">
        <v>569</v>
      </c>
    </row>
    <row r="361" spans="1:1" x14ac:dyDescent="0.25">
      <c r="A361" s="35" t="s">
        <v>570</v>
      </c>
    </row>
    <row r="362" spans="1:1" x14ac:dyDescent="0.25">
      <c r="A362" s="35" t="s">
        <v>571</v>
      </c>
    </row>
    <row r="363" spans="1:1" x14ac:dyDescent="0.25">
      <c r="A363" s="35" t="s">
        <v>572</v>
      </c>
    </row>
    <row r="364" spans="1:1" x14ac:dyDescent="0.25">
      <c r="A364" s="35" t="s">
        <v>573</v>
      </c>
    </row>
    <row r="365" spans="1:1" x14ac:dyDescent="0.25">
      <c r="A365" s="35" t="s">
        <v>574</v>
      </c>
    </row>
    <row r="366" spans="1:1" x14ac:dyDescent="0.25">
      <c r="A366" s="35" t="s">
        <v>575</v>
      </c>
    </row>
    <row r="367" spans="1:1" x14ac:dyDescent="0.25">
      <c r="A367" s="35" t="s">
        <v>576</v>
      </c>
    </row>
    <row r="368" spans="1:1" x14ac:dyDescent="0.25">
      <c r="A368" s="35" t="s">
        <v>577</v>
      </c>
    </row>
    <row r="369" spans="1:1" x14ac:dyDescent="0.25">
      <c r="A369" s="35" t="s">
        <v>578</v>
      </c>
    </row>
    <row r="370" spans="1:1" x14ac:dyDescent="0.25">
      <c r="A370" s="35" t="s">
        <v>579</v>
      </c>
    </row>
    <row r="371" spans="1:1" x14ac:dyDescent="0.25">
      <c r="A371" s="35" t="s">
        <v>580</v>
      </c>
    </row>
    <row r="372" spans="1:1" x14ac:dyDescent="0.25">
      <c r="A372" s="35" t="s">
        <v>581</v>
      </c>
    </row>
    <row r="373" spans="1:1" x14ac:dyDescent="0.25">
      <c r="A373" s="35" t="s">
        <v>582</v>
      </c>
    </row>
    <row r="374" spans="1:1" x14ac:dyDescent="0.25">
      <c r="A374" s="35" t="s">
        <v>583</v>
      </c>
    </row>
    <row r="375" spans="1:1" x14ac:dyDescent="0.25">
      <c r="A375" s="35" t="s">
        <v>584</v>
      </c>
    </row>
    <row r="376" spans="1:1" x14ac:dyDescent="0.25">
      <c r="A376" s="35" t="s">
        <v>585</v>
      </c>
    </row>
    <row r="377" spans="1:1" x14ac:dyDescent="0.25">
      <c r="A377" s="35" t="s">
        <v>586</v>
      </c>
    </row>
    <row r="378" spans="1:1" x14ac:dyDescent="0.25">
      <c r="A378" s="35" t="s">
        <v>587</v>
      </c>
    </row>
    <row r="379" spans="1:1" x14ac:dyDescent="0.25">
      <c r="A379" s="35" t="s">
        <v>588</v>
      </c>
    </row>
    <row r="380" spans="1:1" x14ac:dyDescent="0.25">
      <c r="A380" s="35" t="s">
        <v>589</v>
      </c>
    </row>
    <row r="381" spans="1:1" x14ac:dyDescent="0.25">
      <c r="A381" s="35" t="s">
        <v>590</v>
      </c>
    </row>
    <row r="382" spans="1:1" x14ac:dyDescent="0.25">
      <c r="A382" s="35" t="s">
        <v>591</v>
      </c>
    </row>
    <row r="383" spans="1:1" x14ac:dyDescent="0.25">
      <c r="A383" s="35" t="s">
        <v>592</v>
      </c>
    </row>
    <row r="384" spans="1:1" x14ac:dyDescent="0.25">
      <c r="A384" s="35" t="s">
        <v>593</v>
      </c>
    </row>
    <row r="385" spans="1:1" x14ac:dyDescent="0.25">
      <c r="A385" s="35" t="s">
        <v>594</v>
      </c>
    </row>
    <row r="386" spans="1:1" x14ac:dyDescent="0.25">
      <c r="A386" s="35" t="s">
        <v>595</v>
      </c>
    </row>
    <row r="387" spans="1:1" x14ac:dyDescent="0.25">
      <c r="A387" s="35" t="s">
        <v>596</v>
      </c>
    </row>
    <row r="388" spans="1:1" x14ac:dyDescent="0.25">
      <c r="A388" s="35" t="s">
        <v>597</v>
      </c>
    </row>
    <row r="389" spans="1:1" x14ac:dyDescent="0.25">
      <c r="A389" s="35" t="s">
        <v>598</v>
      </c>
    </row>
    <row r="390" spans="1:1" x14ac:dyDescent="0.25">
      <c r="A390" s="35" t="s">
        <v>599</v>
      </c>
    </row>
    <row r="391" spans="1:1" x14ac:dyDescent="0.25">
      <c r="A391" s="35" t="s">
        <v>600</v>
      </c>
    </row>
    <row r="392" spans="1:1" x14ac:dyDescent="0.25">
      <c r="A392" s="35" t="s">
        <v>601</v>
      </c>
    </row>
    <row r="393" spans="1:1" x14ac:dyDescent="0.25">
      <c r="A393" s="35" t="s">
        <v>602</v>
      </c>
    </row>
    <row r="394" spans="1:1" x14ac:dyDescent="0.25">
      <c r="A394" s="35" t="s">
        <v>603</v>
      </c>
    </row>
    <row r="395" spans="1:1" x14ac:dyDescent="0.25">
      <c r="A395" s="35" t="s">
        <v>604</v>
      </c>
    </row>
    <row r="396" spans="1:1" x14ac:dyDescent="0.25">
      <c r="A396" s="35" t="s">
        <v>605</v>
      </c>
    </row>
    <row r="397" spans="1:1" x14ac:dyDescent="0.25">
      <c r="A397" s="35" t="s">
        <v>606</v>
      </c>
    </row>
    <row r="398" spans="1:1" x14ac:dyDescent="0.25">
      <c r="A398" s="35" t="s">
        <v>607</v>
      </c>
    </row>
    <row r="399" spans="1:1" x14ac:dyDescent="0.25">
      <c r="A399" s="35" t="s">
        <v>608</v>
      </c>
    </row>
    <row r="400" spans="1:1" x14ac:dyDescent="0.25">
      <c r="A400" s="35" t="s">
        <v>609</v>
      </c>
    </row>
    <row r="401" spans="1:1" x14ac:dyDescent="0.25">
      <c r="A401" s="35" t="s">
        <v>610</v>
      </c>
    </row>
    <row r="402" spans="1:1" x14ac:dyDescent="0.25">
      <c r="A402" s="35" t="s">
        <v>611</v>
      </c>
    </row>
    <row r="403" spans="1:1" x14ac:dyDescent="0.25">
      <c r="A403" s="35" t="s">
        <v>612</v>
      </c>
    </row>
    <row r="404" spans="1:1" x14ac:dyDescent="0.25">
      <c r="A404" s="35" t="s">
        <v>613</v>
      </c>
    </row>
    <row r="405" spans="1:1" x14ac:dyDescent="0.25">
      <c r="A405" s="35" t="s">
        <v>614</v>
      </c>
    </row>
    <row r="406" spans="1:1" x14ac:dyDescent="0.25">
      <c r="A406" s="35" t="s">
        <v>615</v>
      </c>
    </row>
    <row r="407" spans="1:1" x14ac:dyDescent="0.25">
      <c r="A407" s="35" t="s">
        <v>616</v>
      </c>
    </row>
    <row r="408" spans="1:1" x14ac:dyDescent="0.25">
      <c r="A408" s="35" t="s">
        <v>617</v>
      </c>
    </row>
    <row r="409" spans="1:1" x14ac:dyDescent="0.25">
      <c r="A409" s="35" t="s">
        <v>618</v>
      </c>
    </row>
    <row r="410" spans="1:1" x14ac:dyDescent="0.25">
      <c r="A410" s="35" t="s">
        <v>619</v>
      </c>
    </row>
    <row r="411" spans="1:1" x14ac:dyDescent="0.25">
      <c r="A411" s="35" t="s">
        <v>620</v>
      </c>
    </row>
    <row r="412" spans="1:1" x14ac:dyDescent="0.25">
      <c r="A412" s="35" t="s">
        <v>621</v>
      </c>
    </row>
    <row r="413" spans="1:1" x14ac:dyDescent="0.25">
      <c r="A413" s="35" t="s">
        <v>622</v>
      </c>
    </row>
    <row r="414" spans="1:1" x14ac:dyDescent="0.25">
      <c r="A414" s="35" t="s">
        <v>623</v>
      </c>
    </row>
    <row r="415" spans="1:1" x14ac:dyDescent="0.25">
      <c r="A415" s="35" t="s">
        <v>624</v>
      </c>
    </row>
    <row r="416" spans="1:1" x14ac:dyDescent="0.25">
      <c r="A416" s="35" t="s">
        <v>625</v>
      </c>
    </row>
    <row r="417" spans="1:1" x14ac:dyDescent="0.25">
      <c r="A417" s="35" t="s">
        <v>626</v>
      </c>
    </row>
    <row r="418" spans="1:1" x14ac:dyDescent="0.25">
      <c r="A418" s="35" t="s">
        <v>627</v>
      </c>
    </row>
    <row r="419" spans="1:1" x14ac:dyDescent="0.25">
      <c r="A419" s="35" t="s">
        <v>628</v>
      </c>
    </row>
    <row r="420" spans="1:1" x14ac:dyDescent="0.25">
      <c r="A420" s="35" t="s">
        <v>629</v>
      </c>
    </row>
    <row r="421" spans="1:1" x14ac:dyDescent="0.25">
      <c r="A421" s="35" t="s">
        <v>630</v>
      </c>
    </row>
    <row r="422" spans="1:1" x14ac:dyDescent="0.25">
      <c r="A422" s="35" t="s">
        <v>631</v>
      </c>
    </row>
    <row r="423" spans="1:1" x14ac:dyDescent="0.25">
      <c r="A423" s="35" t="s">
        <v>632</v>
      </c>
    </row>
    <row r="424" spans="1:1" x14ac:dyDescent="0.25">
      <c r="A424" s="35" t="s">
        <v>633</v>
      </c>
    </row>
    <row r="425" spans="1:1" x14ac:dyDescent="0.25">
      <c r="A425" s="35" t="s">
        <v>155</v>
      </c>
    </row>
  </sheetData>
  <sheetProtection algorithmName="SHA-512" hashValue="fISTTcIAm5wZ9ydrlObgMq4lrraGTJpGMYvrWpVkKKUQYCG0fudRfgaD/ndWuiCVEO4I2nbDmK5sUltSp6fP3w==" saltValue="JHpWkzLfnPWsl4+D5x8TGg==" spinCount="100000" sheet="1" objects="1" scenarios="1"/>
  <sortState ref="A2:A419">
    <sortCondition ref="A2:A419"/>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2:CJ18"/>
  <sheetViews>
    <sheetView zoomScaleNormal="100" workbookViewId="0">
      <selection activeCell="B28" sqref="B28"/>
    </sheetView>
  </sheetViews>
  <sheetFormatPr baseColWidth="10" defaultColWidth="10.7109375" defaultRowHeight="15" x14ac:dyDescent="0.25"/>
  <cols>
    <col min="1" max="1" width="34.5703125" style="55" customWidth="1"/>
    <col min="2" max="2" width="29.5703125" style="55" customWidth="1"/>
    <col min="3" max="74" width="10.7109375" style="55"/>
    <col min="75" max="75" width="15.42578125" style="55" customWidth="1"/>
    <col min="76" max="16384" width="10.7109375" style="55"/>
  </cols>
  <sheetData>
    <row r="2" spans="1:88" x14ac:dyDescent="0.25">
      <c r="A2" s="58" t="s">
        <v>35</v>
      </c>
      <c r="B2" s="58" t="s">
        <v>97</v>
      </c>
      <c r="C2" s="58" t="s">
        <v>20</v>
      </c>
      <c r="D2" s="58" t="s">
        <v>21</v>
      </c>
      <c r="E2" s="58" t="s">
        <v>25</v>
      </c>
      <c r="F2" s="58" t="s">
        <v>19</v>
      </c>
      <c r="G2" s="58" t="s">
        <v>89</v>
      </c>
      <c r="H2" s="58" t="s">
        <v>90</v>
      </c>
      <c r="I2" s="59" t="s">
        <v>98</v>
      </c>
      <c r="J2" s="59" t="s">
        <v>99</v>
      </c>
      <c r="K2" s="59" t="s">
        <v>100</v>
      </c>
      <c r="L2" s="59" t="s">
        <v>101</v>
      </c>
      <c r="M2" s="59" t="s">
        <v>102</v>
      </c>
      <c r="N2" s="59" t="s">
        <v>103</v>
      </c>
      <c r="O2" s="59" t="s">
        <v>104</v>
      </c>
      <c r="P2" s="58" t="s">
        <v>26</v>
      </c>
      <c r="Q2" s="58" t="s">
        <v>27</v>
      </c>
      <c r="R2" s="58" t="s">
        <v>28</v>
      </c>
      <c r="S2" s="58" t="s">
        <v>105</v>
      </c>
      <c r="T2" s="58" t="s">
        <v>106</v>
      </c>
      <c r="U2" s="58" t="s">
        <v>34</v>
      </c>
      <c r="V2" s="58" t="s">
        <v>107</v>
      </c>
      <c r="W2" s="58" t="s">
        <v>74</v>
      </c>
      <c r="X2" s="58" t="s">
        <v>75</v>
      </c>
      <c r="Y2" s="58" t="s">
        <v>76</v>
      </c>
      <c r="Z2" s="58" t="s">
        <v>77</v>
      </c>
      <c r="AA2" s="58" t="s">
        <v>78</v>
      </c>
      <c r="AB2" s="59" t="s">
        <v>108</v>
      </c>
      <c r="AC2" s="59" t="s">
        <v>109</v>
      </c>
      <c r="AD2" s="59" t="s">
        <v>110</v>
      </c>
      <c r="AE2" s="58" t="s">
        <v>32</v>
      </c>
      <c r="AF2" s="58" t="s">
        <v>57</v>
      </c>
      <c r="AG2" s="58" t="s">
        <v>58</v>
      </c>
      <c r="AH2" s="58" t="s">
        <v>33</v>
      </c>
      <c r="AI2" s="58" t="s">
        <v>111</v>
      </c>
      <c r="AJ2" s="58" t="s">
        <v>112</v>
      </c>
      <c r="AK2" s="58" t="s">
        <v>113</v>
      </c>
      <c r="AL2" s="58" t="s">
        <v>114</v>
      </c>
      <c r="AM2" s="58" t="s">
        <v>115</v>
      </c>
      <c r="AN2" s="58" t="s">
        <v>116</v>
      </c>
      <c r="AO2" s="58" t="s">
        <v>117</v>
      </c>
      <c r="AP2" s="58" t="s">
        <v>118</v>
      </c>
      <c r="AQ2" s="60" t="s">
        <v>50</v>
      </c>
      <c r="AR2" s="60" t="s">
        <v>51</v>
      </c>
      <c r="AS2" s="60" t="s">
        <v>47</v>
      </c>
      <c r="AT2" s="60" t="s">
        <v>48</v>
      </c>
      <c r="AU2" s="60" t="s">
        <v>49</v>
      </c>
      <c r="AV2" s="60" t="s">
        <v>52</v>
      </c>
      <c r="AW2" s="60" t="s">
        <v>64</v>
      </c>
      <c r="AX2" s="60" t="s">
        <v>54</v>
      </c>
      <c r="AY2" s="60" t="s">
        <v>55</v>
      </c>
      <c r="AZ2" s="60" t="s">
        <v>66</v>
      </c>
      <c r="BA2" s="60" t="s">
        <v>67</v>
      </c>
      <c r="BB2" s="61" t="s">
        <v>119</v>
      </c>
      <c r="BC2" s="61" t="s">
        <v>79</v>
      </c>
      <c r="BD2" s="62" t="s">
        <v>120</v>
      </c>
      <c r="BE2" s="62" t="s">
        <v>121</v>
      </c>
      <c r="BF2" s="62" t="s">
        <v>122</v>
      </c>
      <c r="BG2" s="62" t="s">
        <v>123</v>
      </c>
      <c r="BH2" s="62" t="s">
        <v>124</v>
      </c>
      <c r="BI2" s="62" t="s">
        <v>125</v>
      </c>
      <c r="BJ2" s="62" t="s">
        <v>126</v>
      </c>
      <c r="BK2" s="62" t="s">
        <v>127</v>
      </c>
      <c r="BL2" s="62" t="s">
        <v>128</v>
      </c>
      <c r="BM2" s="62" t="s">
        <v>129</v>
      </c>
      <c r="BN2" s="62" t="s">
        <v>130</v>
      </c>
      <c r="BO2" s="62" t="s">
        <v>131</v>
      </c>
      <c r="BP2" s="62" t="s">
        <v>157</v>
      </c>
      <c r="BQ2" s="62" t="s">
        <v>158</v>
      </c>
      <c r="BR2" s="62" t="s">
        <v>159</v>
      </c>
      <c r="BS2" s="62" t="s">
        <v>160</v>
      </c>
      <c r="BT2" s="62" t="s">
        <v>161</v>
      </c>
      <c r="BU2" s="62" t="s">
        <v>162</v>
      </c>
      <c r="BV2" s="62" t="s">
        <v>164</v>
      </c>
      <c r="BW2" s="62" t="s">
        <v>169</v>
      </c>
      <c r="BX2" s="62" t="s">
        <v>170</v>
      </c>
      <c r="BY2" s="62" t="s">
        <v>171</v>
      </c>
      <c r="BZ2" s="62" t="s">
        <v>172</v>
      </c>
      <c r="CA2" s="62"/>
      <c r="CB2" s="62"/>
      <c r="CC2" s="62"/>
      <c r="CD2" s="62"/>
      <c r="CE2" s="62"/>
      <c r="CF2" s="62"/>
      <c r="CG2" s="62"/>
      <c r="CH2" s="62"/>
      <c r="CI2" s="62"/>
      <c r="CJ2" s="62"/>
    </row>
    <row r="3" spans="1:88" x14ac:dyDescent="0.25">
      <c r="A3" s="55" t="str">
        <f>'Resumen General'!C5</f>
        <v>DEPARTAMENTO ADMINISTRATIVO DE LA FUNCION PUBLICA</v>
      </c>
      <c r="B3" s="55" t="str">
        <f>'Resumen General'!C6</f>
        <v>JORGE IVAN DE CASTRO BARÓN</v>
      </c>
      <c r="C3" s="55">
        <f>+ABOGADOS!D11</f>
        <v>3</v>
      </c>
      <c r="D3" s="55">
        <f>+ABOGADOS!D12</f>
        <v>3</v>
      </c>
      <c r="E3" s="55">
        <f>+ABOGADOS!D13</f>
        <v>3</v>
      </c>
      <c r="F3" s="55">
        <f>+ABOGADOS!D14</f>
        <v>0</v>
      </c>
      <c r="G3" s="55">
        <f>+ABOGADOS!D17</f>
        <v>3</v>
      </c>
      <c r="H3" s="55">
        <f>+ABOGADOS!D18</f>
        <v>3</v>
      </c>
      <c r="I3" s="55">
        <f>+ABOGADOS!H10</f>
        <v>3</v>
      </c>
      <c r="J3" s="55">
        <f>+ABOGADOS!H11</f>
        <v>3</v>
      </c>
      <c r="K3" s="55">
        <f>+ABOGADOS!H12</f>
        <v>3</v>
      </c>
      <c r="L3" s="55">
        <f>+ABOGADOS!H17</f>
        <v>3</v>
      </c>
      <c r="M3" s="55">
        <f>+ABOGADOS!H18</f>
        <v>0</v>
      </c>
      <c r="N3" s="55">
        <f>+ABOGADOS!H19</f>
        <v>0</v>
      </c>
      <c r="O3" s="55">
        <f>+ABOGADOS!H20</f>
        <v>0</v>
      </c>
      <c r="P3" s="55">
        <f>+JUDICIALES!D11</f>
        <v>497</v>
      </c>
      <c r="Q3" s="55">
        <f>+JUDICIALES!D12</f>
        <v>499</v>
      </c>
      <c r="R3" s="55">
        <f>+JUDICIALES!D13</f>
        <v>4</v>
      </c>
      <c r="S3" s="55">
        <f>+JUDICIALES!D16</f>
        <v>61</v>
      </c>
      <c r="T3" s="55">
        <f>+JUDICIALES!D17</f>
        <v>61</v>
      </c>
      <c r="U3" s="55">
        <f>+JUDICIALES!D21</f>
        <v>916</v>
      </c>
      <c r="V3" s="55">
        <f>+JUDICIALES!D22</f>
        <v>19</v>
      </c>
      <c r="W3" s="55">
        <f>JUDICIALES!D28</f>
        <v>10</v>
      </c>
      <c r="X3" s="55">
        <f>JUDICIALES!D29</f>
        <v>10</v>
      </c>
      <c r="Y3" s="55">
        <f>JUDICIALES!D30</f>
        <v>0</v>
      </c>
      <c r="Z3" s="55">
        <f>JUDICIALES!D31</f>
        <v>0</v>
      </c>
      <c r="AA3" s="55">
        <f>JUDICIALES!D32</f>
        <v>0</v>
      </c>
      <c r="AB3" s="55">
        <f>+JUDICIALES!G9</f>
        <v>0</v>
      </c>
      <c r="AC3" s="55">
        <f>+JUDICIALES!G10</f>
        <v>2</v>
      </c>
      <c r="AD3" s="55">
        <f>+JUDICIALES!G11</f>
        <v>2</v>
      </c>
      <c r="AE3" s="55">
        <f>+JUDICIALES!G15</f>
        <v>37</v>
      </c>
      <c r="AF3" s="55">
        <f>+JUDICIALES!G16</f>
        <v>35</v>
      </c>
      <c r="AG3" s="55">
        <f>+JUDICIALES!G17</f>
        <v>0</v>
      </c>
      <c r="AH3" s="55">
        <f>+JUDICIALES!G18</f>
        <v>2</v>
      </c>
      <c r="AI3" s="55">
        <f>+JUDICIALES!G21</f>
        <v>0</v>
      </c>
      <c r="AJ3" s="55">
        <f>+JUDICIALES!G22</f>
        <v>0</v>
      </c>
      <c r="AK3" s="55">
        <f>+JUDICIALES!G23</f>
        <v>0</v>
      </c>
      <c r="AL3" s="55">
        <f>+JUDICIALES!G24</f>
        <v>34</v>
      </c>
      <c r="AM3" s="55">
        <f>+JUDICIALES!H21</f>
        <v>0</v>
      </c>
      <c r="AN3" s="55">
        <f>+JUDICIALES!H22</f>
        <v>0</v>
      </c>
      <c r="AO3" s="55">
        <f>+JUDICIALES!H23</f>
        <v>0</v>
      </c>
      <c r="AP3" s="55">
        <f>+JUDICIALES!H24</f>
        <v>20</v>
      </c>
      <c r="AQ3" s="55">
        <f>+PREJUDICIALES!D10</f>
        <v>1</v>
      </c>
      <c r="AR3" s="55">
        <f>+PREJUDICIALES!D11</f>
        <v>3</v>
      </c>
      <c r="AS3" s="55">
        <f>+PREJUDICIALES!D12</f>
        <v>2</v>
      </c>
      <c r="AT3" s="55">
        <f>+PREJUDICIALES!D13</f>
        <v>0</v>
      </c>
      <c r="AU3" s="55">
        <f>+PREJUDICIALES!D14</f>
        <v>0</v>
      </c>
      <c r="AV3" s="55">
        <f>+PREJUDICIALES!D17</f>
        <v>17</v>
      </c>
      <c r="AW3" s="55">
        <f>+PREJUDICIALES!D18</f>
        <v>19</v>
      </c>
      <c r="AX3" s="55">
        <f>+PREJUDICIALES!G12</f>
        <v>0</v>
      </c>
      <c r="AY3" s="55">
        <f>+PREJUDICIALES!G13</f>
        <v>0</v>
      </c>
      <c r="AZ3" s="55">
        <f>+ARBITRAMENTOS!D9</f>
        <v>0</v>
      </c>
      <c r="BA3" s="55">
        <f>+ARBITRAMENTOS!D10</f>
        <v>0</v>
      </c>
      <c r="BB3" s="55">
        <f>ARBITRAMENTOS!G9</f>
        <v>0</v>
      </c>
      <c r="BC3" s="55">
        <f>ARBITRAMENTOS!G10</f>
        <v>0</v>
      </c>
      <c r="BD3" s="55" t="str">
        <f>+PAGOS!D9</f>
        <v>Si</v>
      </c>
      <c r="BE3" s="55" t="str">
        <f>+PAGOS!D10</f>
        <v>Si</v>
      </c>
      <c r="BF3" s="56">
        <f>USUARIOS!D9</f>
        <v>45510</v>
      </c>
      <c r="BG3" s="56">
        <f>ABOGADOS!D7</f>
        <v>45510</v>
      </c>
      <c r="BH3" s="56">
        <f>JUDICIALES!D8</f>
        <v>45510</v>
      </c>
      <c r="BI3" s="55" t="str">
        <f>+USUARIOS!C19</f>
        <v xml:space="preserve">Hallazgo:
Criterio: "INSTRUCTIVO DEL SISTEMA ÚNICO DE GESTIÓN E INFORMACIÓN LITIGIOSA DEL ESTADO E-KOGUI PERFIL JEFE DE CONTROL INTERNO V. 15. 3.4. FUNCIONES COMUNES PARA LOS USUARIOS DEL SISTEMA: Asistir a las jornadas de capacitación sobre el uso y alcance del Sistema Único de Gestión e Información Litigiosa del Estado e-KOGUI, que convoque la Agencia Nacional de Defensa Jurídica del Estado o el administrador del sistema en la entidad."
Condición: Para el perfil de Jefe Financiero, en el periodo evaluado no se evidenció que hubiera recibido capacitación. 
Causa: A pesar de haber generado comunicaciones e invitaciones a las capacitaciones ofertadas por la ANDJE, el rol de jefe financiero que estaba hasta el 30/6/2024, no se presentó certificado debido a situaciones administrativas que generarron esta situación.
Consecuencia:  La falta de capacitación, puede llevar a una comprensión insuficiente del Sistema Único de Gestión e Información Litigiosa del Estado e-KOGUI, lo que podría afectar la eficiencia y efectividad de su gestión. Esto podría resultar en decisiones menos informadas, una posible disminución en la productividad y un impacto negativo en la defensa jurídica del estado. Adicionalmente, en el seguimiento realizado por parte de la OCI, se genera un reporte negativo innecesario que podría afectar la calificación de la entidad. 
Una vez validada la información, el Jefe de Financiera: "José Daniel Pinzón García" laboró con en este rol hasta la fecha 22/7/2024 de acuerdo a lo que establece la base de datos de EKOGUI descargada el día 5/8/2024. Actualmente se encuentra activo en este rol, el servidor "Orlando Mateus López", quien ejerce como contador de la entidad, encargado del rol de jefe de financiera debido a situaciones administrativas. Se recomienda, de continuar en este rol, realizar la capacitación en el sistema E-kogui en el rol que tiene asignado. 
</v>
      </c>
      <c r="BJ3" s="55" t="str">
        <f>+ABOGADOS!C22</f>
        <v xml:space="preserve">Criterio: "INSTRUCTIVO DEL SISTEMA ÚNICO DE GESTIÓN E INFORMACIÓN LITIGIOSA DEL ESTADO E-KOGUI PERFIL JEFE DE CONTROL INTERNO”.  Numeral 6.3. Hoja abogados
Condición: Abogados activos: el Auditado presenta “Sea lo primero señalar que el Grupo de Defensa judicial ha presentado algunos cambios en sus integrantes y para el periodo evaluado, quedando así:
*Adriana Marcela Ortega Moreno. Roles: Formulador de Política, Abogado. Administrador. 
*Carlos Javier Muñoz Sánchez. Roles: Secretario técnico Comité de Conciliación, Abobado. 
*José Humberto Quintana Rodríguez. Rol: Abogado.
De acuerdo al seguimiento desarrollado los abogados activos verificados cuentan con estudios y experiencia actualizada.
</v>
      </c>
      <c r="BK3" s="55" t="str">
        <f>+JUDICIALES!F28</f>
        <v xml:space="preserve">Criterio: "INSTRUCTIVO DEL SISTEMA ÚNICO DE GESTIÓN E INFORMACIÓN LITIGIOSA DEL ESTADO E-KOGUI PERFIL JEFE DE CONTROL INTERNO”.  6.4. Hoja Judiciales
Condición: 
PROCESOS ACTIVOS:  
Una vez consultados los procesos activos a 30 de junio, se evidencia una diferencia de 2 procesos los cuales una vez aclarados con el área de Jurídica, se debe a que en el mes de agosto se han incluido dos procesos al sistema EKOGUI. 
PROCESOS TERMINADOS: 
Una vez consultados los registros ekogui y del área jurídica, no se evidencian diferencias en los reportes.
 PROCESOS ACTIVOS EN EKOGUI CON ESTADO TERMINADO: 
Se realizó la revisión de la actualización de los veintiuno (19) procesos registrados activos con estado terminado por las entidades implicadas en los procesos, ante lo que se concluye que aún no procede el cierre debido a la implicación aun activa que tiene Función Publica en los procesos abiertos. 
PROCESOS TERMINADOS QUE FUERON ANALIZADOS (10): 
La muestra aleatoria de la aplicación arrojo 10 procesos para analizar de los cuales los 10 presentaron terminación con ejecutoria, ningún proceso desfavorable en segunda instancia. Los procesos revisados a saber son los identificados con los códigos únicos de proceso:  63001333100220090011200; 11001032500020060003800; 11001031500020030076601; 68001333100320090012900; 68001333100120080029700; 25000232500019990396101; 11001333102020060014900; 52001233100020080012500; 52001333100120080035001; 52001233100020080039200.
PROCESO DE MAS DE 33000 SMMLV CON PIEZA DE LA DEMANDA:
El Grupo de Defensa Judicial, señala que el proceso No. 25000234100020130263500, el cual se encuentra identificado en E-kogui con el No. 606711, no cuenta con la pieza de la demanda, por cuanto fue migrado por E-kogui, los documentos que reposan allí son los mismos que la ANDJE a manejado.   
PROVISIÓN CONTABLE:
Se evidencia una diferencia entre los 34 casos tipificados con probabilidad REMOTA de perder el caso, sin embargo, se observa que únicamente 20 tienen provisión contable, por lo que se recomienda calificar el excedente que registra en el sistema E-kogui
</v>
      </c>
      <c r="BL3" s="55" t="str">
        <f>+PREJUDICIALES!F17</f>
        <v>Frente a las conciliaciones extrajudiciales en el primer semestre de 2024, NO se evidencian (0) procesos activos en este periodo, así como los registrados desde periodos anteriores con estado activo (fecha del reporte E-kogui 08 de agosto de 2024).</v>
      </c>
      <c r="BM3" s="55" t="str">
        <f>+ARBITRAMENTOS!C13</f>
        <v>Para la vigencia evaluada el Departamento Administrativo de la Función Pública DAFP, no hizo parte de ningún arbitramento.</v>
      </c>
      <c r="BN3" s="55" t="str">
        <f>+PAGOS!F8</f>
        <v xml:space="preserve">Para la vigencia evaluada el Departamento Administrativo de la Función Pública, efectuó el pago de la siguiente sentencia judicial acorde con lo reportado por la administradora del sistema:
Consecutivo 2024600001629300008 Pago resolución 222 sentencia $13.449.410,98 comisión $9.050 IVA $ 1.720 total $13.460.180,98
</v>
      </c>
      <c r="BO3" s="55" t="str">
        <f>'Resumen General'!B26</f>
        <v xml:space="preserve">La Oficina de Control Interno de Función Pública, una vez efectuada la verificación al cumplimiento de las obligaciones establecidas en el artículo 2.2.3.4.1.14 del Decreto 1069 de 2015, concluye que la entidad ha efectuado el registro de abogados y usuarios activos en el sistema, concluyendo lo siguiente:
1. Aunque se han realizado esfuerzos para informar y posibilitar la asistencia a las capacitaciones al Jefe Financiero, no se ha recibido a la fecha el certificado de capacitación por lo que se recomienda realizar la misma en aras de mantener actualizado cada uno de los requerimientos de la ANDJE.
2. Con relación, a las diferencias presentadas entre los procesos judiciales registrados en E-kogui y la base de datos del Grupo de Defensa Judicial, se resalta el cambio de puntos de control desarrollados con las bases de datos suministradas, los cuales generaron datos muy similares a los registrados en el aplicativo, sin embargo, se reitera continuar con el seguimiento para que la información sea coherente, tanto en los procesos activos como en los terminados y establecer las acciones correctivas que sean necesarias para eliminar la causa que origina dicha situación.
3.En relación con los procesos en E-kogui con calificación del riesgo, se resalta el seguimiento desarrollado por parte de los abogados del Grupo, por lo que se recomienda continuar con el registro de dicha calificación oportunamente.  
4. En el periodo evaluado no se presentaron procesos arbitrales, y se efectuaron pagos con cargo a procesos judiciales uno (1).   
5. Si bien es cierto la entidad ha mejorado en la gestión del aplicativo Ekogui, aún se presentan diferencias frente algunos criterios de evaluación por lo que se recomienda continuar con las acciones de mejora correspondientes para seguir disminuyendo estas diferencias.
</v>
      </c>
      <c r="BP3" s="55" t="str">
        <f>USUARIOS!C20</f>
        <v>Si</v>
      </c>
      <c r="BQ3" s="55" t="str">
        <f>ABOGADOS!D26</f>
        <v>No</v>
      </c>
      <c r="BR3" s="55" t="str">
        <f>JUDICIALES!H34</f>
        <v>Si</v>
      </c>
      <c r="BS3" s="55" t="str">
        <f>PREJUDICIALES!G23</f>
        <v>No</v>
      </c>
      <c r="BT3" s="55" t="str">
        <f>ARBITRAMENTOS!D17</f>
        <v>N/A</v>
      </c>
      <c r="BU3" s="55" t="str">
        <f>PAGOS!G11</f>
        <v>No</v>
      </c>
      <c r="BV3" s="55" t="str">
        <f>'Resumen General'!C30</f>
        <v>Si</v>
      </c>
      <c r="BW3" s="55" t="str">
        <f>'COMITES DE CONCILIACION'!D9</f>
        <v>Si</v>
      </c>
      <c r="BX3" s="55" t="str">
        <f>'COMITES DE CONCILIACION'!D10</f>
        <v>Si</v>
      </c>
      <c r="BY3" s="55" t="str">
        <f>'COMITES DE CONCILIACION'!F8</f>
        <v xml:space="preserve">Criterio: "INSTRUCTIVO DEL SISTEMA ÚNICO DE GESTIÓN E INFORMACIÓN LITIGIOSA DEL ESTADO E-KOGUI PERFIL JEFE DE CONTROL INTERNO”. 6.7. Hoja comités de conciliación
Condición: Si bien es cierto la entidad registra a través del aplicativo las sesiones del comité de conciliación, con la evidencia suministrada se pudo identificar una mayor gestión desarrollada por parte del comité que la registrada dentro del e-kogui. De igual forma, se pudo validar que se elaboran fichas de conciliación Judiciales, extrajudiciales o arbitrales a través del E-kogui (creación, terminación y conclusión).
Causa: Discrepancia entre las gestiones realizadas por el comité de conciliación y las reportadas en el sistema E-kogui .
Consecuencia: Estas diferencias afectan la precisión de los informes. Por lo tanto, es esencial asegurar que todas las actividades del comité estén correctamente registradas en el sistema E-kogui en los periodos establecidos.
</v>
      </c>
      <c r="BZ3" s="55" t="str">
        <f>'COMITES DE CONCILIACION'!G11</f>
        <v>No</v>
      </c>
    </row>
    <row r="12" spans="1:88" x14ac:dyDescent="0.25">
      <c r="A12" s="58" t="s">
        <v>35</v>
      </c>
      <c r="B12" s="58" t="s">
        <v>14</v>
      </c>
      <c r="C12" s="58" t="s">
        <v>15</v>
      </c>
      <c r="D12" s="58" t="s">
        <v>6</v>
      </c>
      <c r="E12" s="58" t="s">
        <v>7</v>
      </c>
      <c r="F12" s="58" t="s">
        <v>16</v>
      </c>
      <c r="G12" s="58" t="s">
        <v>71</v>
      </c>
    </row>
    <row r="13" spans="1:88" x14ac:dyDescent="0.25">
      <c r="A13" s="55" t="str">
        <f t="shared" ref="A13:A18" si="0">$A$3</f>
        <v>DEPARTAMENTO ADMINISTRATIVO DE LA FUNCION PUBLICA</v>
      </c>
      <c r="B13" s="55" t="s">
        <v>0</v>
      </c>
      <c r="C13" s="55" t="str">
        <f>USUARIOS!C12</f>
        <v>Si</v>
      </c>
      <c r="D13" s="57">
        <f>USUARIOS!D12</f>
        <v>45405</v>
      </c>
      <c r="E13" s="55" t="str">
        <f>USUARIOS!E12</f>
        <v>Jose Daniel Pinzón García</v>
      </c>
      <c r="F13" s="57">
        <f>USUARIOS!F12</f>
        <v>40909</v>
      </c>
      <c r="G13" s="55" t="str">
        <f>USUARIOS!G12</f>
        <v>DESACTUALIZADO</v>
      </c>
    </row>
    <row r="14" spans="1:88" x14ac:dyDescent="0.25">
      <c r="A14" s="55" t="str">
        <f t="shared" si="0"/>
        <v>DEPARTAMENTO ADMINISTRATIVO DE LA FUNCION PUBLICA</v>
      </c>
      <c r="B14" s="55" t="s">
        <v>1</v>
      </c>
      <c r="C14" s="55" t="str">
        <f>USUARIOS!C13</f>
        <v>Si</v>
      </c>
      <c r="D14" s="57">
        <f>USUARIOS!D13</f>
        <v>43502</v>
      </c>
      <c r="E14" s="55" t="str">
        <f>USUARIOS!E13</f>
        <v>Armando López Cortés</v>
      </c>
      <c r="F14" s="57">
        <f>USUARIOS!F13</f>
        <v>45436</v>
      </c>
      <c r="G14" s="55" t="str">
        <f>USUARIOS!G13</f>
        <v/>
      </c>
    </row>
    <row r="15" spans="1:88" x14ac:dyDescent="0.25">
      <c r="A15" s="55" t="str">
        <f t="shared" si="0"/>
        <v>DEPARTAMENTO ADMINISTRATIVO DE LA FUNCION PUBLICA</v>
      </c>
      <c r="B15" s="55" t="s">
        <v>2</v>
      </c>
      <c r="C15" s="55" t="str">
        <f>USUARIOS!C14</f>
        <v>Si</v>
      </c>
      <c r="D15" s="57">
        <f>USUARIOS!D14</f>
        <v>43599</v>
      </c>
      <c r="E15" s="55" t="str">
        <f>USUARIOS!E14</f>
        <v>Yenny Marcela Herrera Martinez</v>
      </c>
      <c r="F15" s="57">
        <f>USUARIOS!F14</f>
        <v>44806</v>
      </c>
      <c r="G15" s="55" t="str">
        <f>USUARIOS!G14</f>
        <v/>
      </c>
    </row>
    <row r="16" spans="1:88" x14ac:dyDescent="0.25">
      <c r="A16" s="55" t="str">
        <f t="shared" si="0"/>
        <v>DEPARTAMENTO ADMINISTRATIVO DE LA FUNCION PUBLICA</v>
      </c>
      <c r="B16" s="55" t="s">
        <v>3</v>
      </c>
      <c r="C16" s="55" t="str">
        <f>USUARIOS!C15</f>
        <v>Si</v>
      </c>
      <c r="D16" s="57">
        <f>USUARIOS!D15</f>
        <v>45336</v>
      </c>
      <c r="E16" s="55" t="str">
        <f>USUARIOS!E15</f>
        <v>Jorge Iván de Castro Barón</v>
      </c>
      <c r="F16" s="57">
        <f>USUARIOS!F15</f>
        <v>45512</v>
      </c>
      <c r="G16" s="55" t="str">
        <f>USUARIOS!G15</f>
        <v/>
      </c>
    </row>
    <row r="17" spans="1:7" x14ac:dyDescent="0.25">
      <c r="A17" s="55" t="str">
        <f t="shared" si="0"/>
        <v>DEPARTAMENTO ADMINISTRATIVO DE LA FUNCION PUBLICA</v>
      </c>
      <c r="B17" s="55" t="s">
        <v>4</v>
      </c>
      <c r="C17" s="55" t="str">
        <f>USUARIOS!C16</f>
        <v>Si</v>
      </c>
      <c r="D17" s="57">
        <f>USUARIOS!D16</f>
        <v>45462</v>
      </c>
      <c r="E17" s="55" t="str">
        <f>USUARIOS!E16</f>
        <v>Carlos Javier Muñoz Sanchez</v>
      </c>
      <c r="F17" s="57">
        <f>USUARIOS!F16</f>
        <v>45468</v>
      </c>
      <c r="G17" s="55" t="str">
        <f>USUARIOS!G16</f>
        <v/>
      </c>
    </row>
    <row r="18" spans="1:7" x14ac:dyDescent="0.25">
      <c r="A18" s="55" t="str">
        <f t="shared" si="0"/>
        <v>DEPARTAMENTO ADMINISTRATIVO DE LA FUNCION PUBLICA</v>
      </c>
      <c r="B18" s="55" t="s">
        <v>5</v>
      </c>
      <c r="C18" s="55" t="str">
        <f>USUARIOS!C17</f>
        <v>Si</v>
      </c>
      <c r="D18" s="57">
        <f>USUARIOS!D17</f>
        <v>44118</v>
      </c>
      <c r="E18" s="55" t="str">
        <f>USUARIOS!E17</f>
        <v>Adriana Marcela Ortega Moreno</v>
      </c>
      <c r="F18" s="57">
        <f>USUARIOS!F17</f>
        <v>45225</v>
      </c>
      <c r="G18" s="55" t="str">
        <f>USUARIOS!G17</f>
        <v/>
      </c>
    </row>
  </sheetData>
  <sheetProtection algorithmName="SHA-512" hashValue="swSQk88OG8H6A2+a7fXameekTYoMeEuH6jeANFOMnExvizWpa+GSqYb2sqyzwQcpmS3cWNc6go8WzbEyghKY5Q==" saltValue="fYExA9NiotrM2vOyTvb1TQ==" spinCount="100000" sheet="1" objects="1" scenarios="1"/>
  <phoneticPr fontId="16" type="noConversion"/>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Principal</vt:lpstr>
      <vt:lpstr>USUARIOS</vt:lpstr>
      <vt:lpstr>ABOGADOS</vt:lpstr>
      <vt:lpstr>JUDICIALES</vt:lpstr>
      <vt:lpstr>PREJUDICIALES</vt:lpstr>
      <vt:lpstr>ARBITRAMENTOS</vt:lpstr>
      <vt:lpstr>COMITES DE CONCILIACION</vt:lpstr>
      <vt:lpstr>PAGOS</vt:lpstr>
      <vt:lpstr>Resumen General</vt:lpstr>
      <vt:lpstr>Entidades</vt:lpstr>
      <vt:lpstr>Base a pegar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Garzón Peraza</dc:creator>
  <cp:lastModifiedBy>Daniel Andrés Ruíz Correa</cp:lastModifiedBy>
  <cp:lastPrinted>2024-08-21T13:10:52Z</cp:lastPrinted>
  <dcterms:created xsi:type="dcterms:W3CDTF">2020-06-25T21:16:25Z</dcterms:created>
  <dcterms:modified xsi:type="dcterms:W3CDTF">2024-08-21T13:47:21Z</dcterms:modified>
</cp:coreProperties>
</file>