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mc:AlternateContent xmlns:mc="http://schemas.openxmlformats.org/markup-compatibility/2006">
    <mc:Choice Requires="x15">
      <x15ac:absPath xmlns:x15ac="http://schemas.microsoft.com/office/spreadsheetml/2010/11/ac" url="C:\Users\jdecastro\Documents\JIDCB\Informes\E-kogui\2024-03-17_Informe_e-kogui_2do_sem_2023\"/>
    </mc:Choice>
  </mc:AlternateContent>
  <bookViews>
    <workbookView xWindow="0" yWindow="0" windowWidth="23040" windowHeight="9072" tabRatio="777" activeTab="8"/>
  </bookViews>
  <sheets>
    <sheet name="Principal" sheetId="4" r:id="rId1"/>
    <sheet name="USUARIOS" sheetId="1" r:id="rId2"/>
    <sheet name="ABOGADOS" sheetId="7" r:id="rId3"/>
    <sheet name="JUDICIALES" sheetId="8" r:id="rId4"/>
    <sheet name="PREJUDICIALES" sheetId="9" r:id="rId5"/>
    <sheet name="ARBITRAMENTOS" sheetId="10" r:id="rId6"/>
    <sheet name="COMITES DE CONCILIACION" sheetId="14" r:id="rId7"/>
    <sheet name="PAGOS" sheetId="11" r:id="rId8"/>
    <sheet name="Resumen General" sheetId="5" r:id="rId9"/>
    <sheet name="Entidades" sheetId="13" state="hidden" r:id="rId10"/>
    <sheet name="Base a pegar" sheetId="12" state="hidden" r:id="rId1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21" i="5" l="1"/>
  <c r="F23" i="5"/>
  <c r="F22" i="5"/>
  <c r="BZ3" i="12"/>
  <c r="BY3" i="12"/>
  <c r="BX3" i="12"/>
  <c r="BW3" i="12"/>
  <c r="V3" i="14"/>
  <c r="BU3" i="12"/>
  <c r="BT3" i="12"/>
  <c r="BS3" i="12"/>
  <c r="BV3" i="12"/>
  <c r="BR3" i="12"/>
  <c r="BQ3" i="12"/>
  <c r="BP3" i="12"/>
  <c r="G12" i="1"/>
  <c r="G13" i="1"/>
  <c r="G14" i="1"/>
  <c r="G15" i="1"/>
  <c r="G16" i="1"/>
  <c r="G17" i="1"/>
  <c r="O3" i="12" l="1"/>
  <c r="F18" i="5" l="1"/>
  <c r="F19" i="5"/>
  <c r="D14" i="12" l="1"/>
  <c r="A3" i="12"/>
  <c r="A18" i="12" s="1"/>
  <c r="F18" i="12"/>
  <c r="E18" i="12"/>
  <c r="D18" i="12"/>
  <c r="C18" i="12"/>
  <c r="F17" i="12"/>
  <c r="E17" i="12"/>
  <c r="D17" i="12"/>
  <c r="C17" i="12"/>
  <c r="F16" i="12"/>
  <c r="E16" i="12"/>
  <c r="D16" i="12"/>
  <c r="C16" i="12"/>
  <c r="F15" i="12"/>
  <c r="E15" i="12"/>
  <c r="D15" i="12"/>
  <c r="C15" i="12"/>
  <c r="F14" i="12"/>
  <c r="E14" i="12"/>
  <c r="C14" i="12"/>
  <c r="F13" i="12"/>
  <c r="E13" i="12"/>
  <c r="D13" i="12"/>
  <c r="C13" i="12"/>
  <c r="BO3" i="12"/>
  <c r="BN3" i="12"/>
  <c r="BM3" i="12"/>
  <c r="BL3" i="12"/>
  <c r="BK3" i="12"/>
  <c r="BJ3" i="12"/>
  <c r="BI3" i="12"/>
  <c r="BH3" i="12"/>
  <c r="BG3" i="12"/>
  <c r="BF3" i="12"/>
  <c r="BE3" i="12"/>
  <c r="BD3" i="12"/>
  <c r="BC3" i="12"/>
  <c r="BB3" i="12"/>
  <c r="BA3" i="12"/>
  <c r="AZ3" i="12"/>
  <c r="AY3" i="12"/>
  <c r="AX3" i="12"/>
  <c r="AW3" i="12"/>
  <c r="AV3" i="12"/>
  <c r="AU3" i="12"/>
  <c r="AT3" i="12"/>
  <c r="AS3" i="12"/>
  <c r="AR3" i="12"/>
  <c r="AQ3" i="12"/>
  <c r="AP3" i="12"/>
  <c r="AO3" i="12"/>
  <c r="AN3" i="12"/>
  <c r="AM3" i="12"/>
  <c r="AL3" i="12"/>
  <c r="AK3" i="12"/>
  <c r="AJ3" i="12"/>
  <c r="AI3" i="12"/>
  <c r="AH3" i="12"/>
  <c r="AG3" i="12"/>
  <c r="AF3" i="12"/>
  <c r="AE3" i="12"/>
  <c r="AD3" i="12"/>
  <c r="AC3" i="12"/>
  <c r="AB3" i="12"/>
  <c r="AA3" i="12"/>
  <c r="Z3" i="12"/>
  <c r="Y3" i="12"/>
  <c r="X3" i="12"/>
  <c r="W3" i="12"/>
  <c r="V3" i="12"/>
  <c r="U3" i="12"/>
  <c r="T3" i="12"/>
  <c r="S3" i="12"/>
  <c r="R3" i="12"/>
  <c r="Q3" i="12"/>
  <c r="P3" i="12"/>
  <c r="N3" i="12"/>
  <c r="M3" i="12"/>
  <c r="L3" i="12"/>
  <c r="K3" i="12"/>
  <c r="J3" i="12"/>
  <c r="I3" i="12"/>
  <c r="H3" i="12"/>
  <c r="G3" i="12"/>
  <c r="F3" i="12"/>
  <c r="E3" i="12"/>
  <c r="D3" i="12"/>
  <c r="C3" i="12"/>
  <c r="B3" i="12"/>
  <c r="A13" i="12" l="1"/>
  <c r="A17" i="12"/>
  <c r="A15" i="12"/>
  <c r="A14" i="12"/>
  <c r="A16" i="12"/>
  <c r="C12" i="5" l="1"/>
  <c r="W3" i="7"/>
  <c r="G15" i="12" l="1"/>
  <c r="G14" i="12"/>
  <c r="G16" i="12"/>
  <c r="G17" i="12"/>
  <c r="G18" i="12"/>
  <c r="G13" i="12"/>
  <c r="F17" i="5" l="1"/>
  <c r="F15" i="5"/>
  <c r="F10" i="5"/>
  <c r="C23" i="5"/>
  <c r="C21" i="5"/>
  <c r="C20" i="5"/>
  <c r="T16" i="10"/>
  <c r="T12" i="10"/>
  <c r="W3" i="8"/>
  <c r="C25" i="8" s="1"/>
  <c r="T18" i="10" l="1"/>
  <c r="F13" i="5" s="1"/>
  <c r="V2" i="9"/>
  <c r="V3" i="9" s="1"/>
  <c r="F9" i="9" s="1"/>
  <c r="F11" i="5" l="1"/>
  <c r="F14" i="5"/>
  <c r="F9" i="5"/>
  <c r="F8" i="5"/>
  <c r="C18" i="5"/>
  <c r="C19" i="5"/>
  <c r="C22" i="5" s="1"/>
  <c r="J13" i="1"/>
  <c r="J14" i="1"/>
  <c r="J15" i="1"/>
  <c r="J16" i="1"/>
  <c r="J17" i="1"/>
  <c r="J12" i="1"/>
  <c r="I12" i="1"/>
  <c r="I13" i="1"/>
  <c r="I14" i="1"/>
  <c r="I15" i="1"/>
  <c r="I16" i="1"/>
  <c r="I17" i="1"/>
  <c r="H13" i="1"/>
  <c r="H14" i="1"/>
  <c r="H15" i="1"/>
  <c r="H16" i="1"/>
  <c r="H17" i="1"/>
  <c r="H12" i="1"/>
  <c r="C10" i="5" l="1"/>
  <c r="C9" i="5"/>
  <c r="C8" i="5"/>
  <c r="V3" i="11" l="1"/>
  <c r="V3" i="10"/>
  <c r="G7" i="7" l="1"/>
</calcChain>
</file>

<file path=xl/comments1.xml><?xml version="1.0" encoding="utf-8"?>
<comments xmlns="http://schemas.openxmlformats.org/spreadsheetml/2006/main">
  <authors>
    <author>Juan Pablo Garzón Peraza</author>
  </authors>
  <commentList>
    <comment ref="C21" authorId="0" shapeId="0">
      <text>
        <r>
          <rPr>
            <b/>
            <sz val="9"/>
            <color indexed="81"/>
            <rFont val="Tahoma"/>
            <family val="2"/>
          </rPr>
          <t>Juan Pablo Garzón Peraza:</t>
        </r>
        <r>
          <rPr>
            <sz val="9"/>
            <color indexed="81"/>
            <rFont val="Tahoma"/>
            <family val="2"/>
          </rPr>
          <t xml:space="preserve">
Total de procesos terminados, sin importar la fecha de terminación</t>
        </r>
      </text>
    </comment>
  </commentList>
</comments>
</file>

<file path=xl/sharedStrings.xml><?xml version="1.0" encoding="utf-8"?>
<sst xmlns="http://schemas.openxmlformats.org/spreadsheetml/2006/main" count="755" uniqueCount="654">
  <si>
    <t>JEFE FINANCIERO</t>
  </si>
  <si>
    <t>JEFE JURÍDICO</t>
  </si>
  <si>
    <t>ENLACE DE PAGOS</t>
  </si>
  <si>
    <t>JEFE CONTROL INTERNO</t>
  </si>
  <si>
    <t>SECRETARIO TÉCNICO</t>
  </si>
  <si>
    <t>ADMINISTRADOR DE LA ENTIDAD</t>
  </si>
  <si>
    <t>FECHA CREACIÓN  EN EKOGUI</t>
  </si>
  <si>
    <t>NOMBRE</t>
  </si>
  <si>
    <t>Pagos</t>
  </si>
  <si>
    <t>Uso del sistema</t>
  </si>
  <si>
    <t>Plantilla de certificado de Control Interno</t>
  </si>
  <si>
    <t>Agencia Nacional de Defensa Jurídica del Estado</t>
  </si>
  <si>
    <t>Si</t>
  </si>
  <si>
    <t>No</t>
  </si>
  <si>
    <t>N/A</t>
  </si>
  <si>
    <t>ROL</t>
  </si>
  <si>
    <t>TIENE EL ROL</t>
  </si>
  <si>
    <t>FECHA ÚLTIMA CAPACITACIÓN</t>
  </si>
  <si>
    <t xml:space="preserve">CANTIDAD </t>
  </si>
  <si>
    <t>CANTIDAD DE ABOGADOS</t>
  </si>
  <si>
    <t>ABOGADOS CON PROCESOS ACTIVOS</t>
  </si>
  <si>
    <t>CANTIDAD DE ABOGADOS LITIGANDO</t>
  </si>
  <si>
    <t>ABOGADOS CREADOS EN EKOGUI ACTIVOS</t>
  </si>
  <si>
    <t>CANTIDAD</t>
  </si>
  <si>
    <t>ABOGADOS INACTIVOS</t>
  </si>
  <si>
    <t>Sin capacitación</t>
  </si>
  <si>
    <t>ABOGADOS CON CORREO ACTUALIZADO</t>
  </si>
  <si>
    <t>CANTIDAD DE PROCESOS ACTIVOS</t>
  </si>
  <si>
    <t>PROCESOS ACTIVOS REGISTRADOS EN EKOGUI</t>
  </si>
  <si>
    <t>PROCESOS SIN ABOGADO ASIGNADO</t>
  </si>
  <si>
    <t>PROCESOS ACTIVOS</t>
  </si>
  <si>
    <t>ACTUALIZACIÓN</t>
  </si>
  <si>
    <t>CALIFICACIÓN DE RIESGO</t>
  </si>
  <si>
    <t>PROCESOS ACTIVOS EN CALIDAD DEMANDADO</t>
  </si>
  <si>
    <t>PROCESOS SIN CALIFICACIÓN</t>
  </si>
  <si>
    <t>PROCESO ENTIDAD TERMINADOS</t>
  </si>
  <si>
    <t>ENTIDAD</t>
  </si>
  <si>
    <t>INFORMACIÓN USUARIOS</t>
  </si>
  <si>
    <t>Usuarios activos</t>
  </si>
  <si>
    <t>Nivel de capacitación</t>
  </si>
  <si>
    <t>Completitud de roles</t>
  </si>
  <si>
    <t>Procesos activos</t>
  </si>
  <si>
    <t>Procesos por abogado</t>
  </si>
  <si>
    <t>Porcentaje de registro</t>
  </si>
  <si>
    <t>Procesos arbitrales</t>
  </si>
  <si>
    <t>Procesos prejudiciales</t>
  </si>
  <si>
    <t>Actualización prejudiciales</t>
  </si>
  <si>
    <t>Actualización más de 33.000 SMMLV</t>
  </si>
  <si>
    <t>REGISTRO EN 2020</t>
  </si>
  <si>
    <t>REGISTRO EN 2019</t>
  </si>
  <si>
    <t>REGISTRO EN 2018 Y ANTERIORES</t>
  </si>
  <si>
    <t>TOTAL PREJUDICIALES ACTIVOS</t>
  </si>
  <si>
    <t>TOTAL PREJUDICIALES ACTIVOS EN EKOGUI</t>
  </si>
  <si>
    <t>TOTAL PROCESOS TERMINADOS</t>
  </si>
  <si>
    <t>CANTIDAD PREJUDICIALES</t>
  </si>
  <si>
    <t>Procesos que efectivamente se encuentran activos</t>
  </si>
  <si>
    <t>Proceso que se encuentran terminados</t>
  </si>
  <si>
    <t>Procesos de más de 33.000 SMMLV registrados en eKOGUI</t>
  </si>
  <si>
    <t>PROCESOS CON CALIFICACIÓN  EN 2020</t>
  </si>
  <si>
    <t>PROCESOS CON CALIFICACIÓN ANTERIOR A 2020</t>
  </si>
  <si>
    <t>PROBABILIDAD DE PERDER EL CASO ALTA</t>
  </si>
  <si>
    <t>PROBABILIDAD DE PERDER EL CASO MEDIA</t>
  </si>
  <si>
    <t>PROBABILIDAD DE PERDER EL CASO BAJA</t>
  </si>
  <si>
    <t>PROBABILIDAD DE PERDER EL CASO REMOTA</t>
  </si>
  <si>
    <t>Procesos Judiciales</t>
  </si>
  <si>
    <t>TERMINADOS ÚLTIMA ACTUACIÓN EN 2020</t>
  </si>
  <si>
    <t>ARBITRAMENTOS</t>
  </si>
  <si>
    <t>ARBITRAMENTOS ACTIVOS</t>
  </si>
  <si>
    <t>ARBITRAMENTOS REGISTRADOS EN EKOGUI</t>
  </si>
  <si>
    <t>PAGOS</t>
  </si>
  <si>
    <t>JUDICIALES</t>
  </si>
  <si>
    <t>PREJUDICIALES</t>
  </si>
  <si>
    <t>Plantilla de certificado de Control Interno eKOGUI</t>
  </si>
  <si>
    <t>ACTUALIZADO</t>
  </si>
  <si>
    <t>PROCESOS SIN ABOGADO ASIGNADO(1)</t>
  </si>
  <si>
    <t>Procesos de más de 33.000 SMMLV con la pieza demanda(5)</t>
  </si>
  <si>
    <t>(5) Puede ser remitida a la ANDJE o cargada en el sistema</t>
  </si>
  <si>
    <t>PROCESOS ANALIZADOS</t>
  </si>
  <si>
    <t>PROCESOS TERMINADOS CON EJECUTORIA</t>
  </si>
  <si>
    <t>PROCESOS DESFAVORABLES</t>
  </si>
  <si>
    <t>PROCESOS QUE GENERAN EROGACIÓN ECONÓMICA</t>
  </si>
  <si>
    <t>PROCESOS CON VALOR CONDENA MAYOR A CERO</t>
  </si>
  <si>
    <t>ARBITRAMENTOS TERMINADOS EN EKOGUI</t>
  </si>
  <si>
    <r>
      <t xml:space="preserve">Por favor seleccione la información que desea registrar, en cualquier momento puede visualizar los resultados de la información que haya registrado seleccionando la opción de </t>
    </r>
    <r>
      <rPr>
        <b/>
        <sz val="11"/>
        <color theme="1"/>
        <rFont val="Calibri"/>
        <family val="2"/>
        <scheme val="minor"/>
      </rPr>
      <t>Ver resultado</t>
    </r>
    <r>
      <rPr>
        <sz val="11"/>
        <color theme="1"/>
        <rFont val="Calibri"/>
        <family val="2"/>
        <scheme val="minor"/>
      </rPr>
      <t>.</t>
    </r>
  </si>
  <si>
    <t>OBSERVACIONES</t>
  </si>
  <si>
    <t>CONDENAS</t>
  </si>
  <si>
    <t>Observaciones</t>
  </si>
  <si>
    <t>Tienen información experiencia</t>
  </si>
  <si>
    <t>Tienen Información laboral</t>
  </si>
  <si>
    <t>INFORMACIÓN (1)</t>
  </si>
  <si>
    <t>Observaciones:</t>
  </si>
  <si>
    <t>Capacitaciones anteriores al 21-03-2019</t>
  </si>
  <si>
    <t>RETIRADOS EN LA ENTIDAD PRIMER SEMESTRE 2020</t>
  </si>
  <si>
    <t>INACTIVADOS EN EKOGUI PRIMER SEMESTRE 2020</t>
  </si>
  <si>
    <t>(1) Se visualiza en el detalle del abogado a la fecha de revisión</t>
  </si>
  <si>
    <t>Solamente se revisa que tenga registrada alguna información registrada</t>
  </si>
  <si>
    <t>PROVISIÓN CONTABLE (6)</t>
  </si>
  <si>
    <t>MAYORES A 33.000 SMMLV(4) ACTIVOS</t>
  </si>
  <si>
    <t>ÚLTIMA CAPACITACIÓN ABOGADOS ACTIVOS</t>
  </si>
  <si>
    <t>No Aplica</t>
  </si>
  <si>
    <t>USUARIOS ACTIVOS</t>
  </si>
  <si>
    <t>NOMBRE JEFE CONTROL INTERNO</t>
  </si>
  <si>
    <t>TIENE INFORMACIÓN ESTUDIOS</t>
  </si>
  <si>
    <t>TIENEN INFORMACIÓN EXPERIENCIA</t>
  </si>
  <si>
    <t>TIENEN INFORMACIÓN LABORAL</t>
  </si>
  <si>
    <t>POSTERIORES AL 01-01-2020</t>
  </si>
  <si>
    <t>ENTRE 21-03-2019 Y 31-12-2019</t>
  </si>
  <si>
    <t>CAPACITACIONES ANTERIORES AL 21-03-2019</t>
  </si>
  <si>
    <t>SIN CAPACITACIÓN</t>
  </si>
  <si>
    <t>PROCESOS TERMINADOS PERIODO</t>
  </si>
  <si>
    <t>TERMINADOS PERIODO EN EKOGUI</t>
  </si>
  <si>
    <t>PROCESOS ACTIVOS CON ESTADO TERMINADO</t>
  </si>
  <si>
    <t>CANTIDAD DE PROCESOS DE MÁS DE 33.000 SMMLV</t>
  </si>
  <si>
    <t>PROCESOS DE MÁS DE 33.000 SMMLV REGISTRADOS EN EKOGUI</t>
  </si>
  <si>
    <t xml:space="preserve">PROCESOS DE MÁS DE 33.000 SMMLV CON LA PIEZA DEMANDA </t>
  </si>
  <si>
    <t>PROBABILIDAD DE PERDER EL CASO ALTA - PROCESOS</t>
  </si>
  <si>
    <t>PROBABILIDAD DE PERDER EL CASO MEDIA - PROCESOS</t>
  </si>
  <si>
    <t>PROBABILIDAD DE PERDER EL CASO BAJA - PROCESOS</t>
  </si>
  <si>
    <t>PROBABILIDAD DE PERDER EL CASO REMOTA - PROCESOS</t>
  </si>
  <si>
    <t>PROBABILIDAD DE PERDER EL CASO ALTA - PROVISION 0</t>
  </si>
  <si>
    <t>PROBABILIDAD DE PERDER EL CASO MEDIA - PROVISION 0</t>
  </si>
  <si>
    <t>PROBABILIDAD DE PERDER EL CASO BAJA - PROVISION 0</t>
  </si>
  <si>
    <t>PROBABILIDAD DE PERDER EL CASO REMOTA - PROVISION 0</t>
  </si>
  <si>
    <t>TOTAL ARBITRAMENTOS TERMINADOS CORTE</t>
  </si>
  <si>
    <t>GESTIONA PAGOS EN SIIF DE MINHACIENDA</t>
  </si>
  <si>
    <t>PAGOS ENLAZADOS</t>
  </si>
  <si>
    <t>FECHA REPORTE USUARIOS</t>
  </si>
  <si>
    <t>FECHA REPORTE ABOGADOS</t>
  </si>
  <si>
    <t>FECHA REPORTE JUDICIALES</t>
  </si>
  <si>
    <t>OBS1</t>
  </si>
  <si>
    <t>OBS2</t>
  </si>
  <si>
    <t>OBS3</t>
  </si>
  <si>
    <t>OBS4</t>
  </si>
  <si>
    <t>OBS5</t>
  </si>
  <si>
    <t>OBS6</t>
  </si>
  <si>
    <t>OBS7</t>
  </si>
  <si>
    <t>Favor Diligenciar los Campos Resaltados</t>
  </si>
  <si>
    <t># PROCESOS</t>
  </si>
  <si>
    <t>Favor Diligenciar los campos Resaltados</t>
  </si>
  <si>
    <t>Conciliaciones Prejudiciales</t>
  </si>
  <si>
    <t>Procesos que se encuentran terminados</t>
  </si>
  <si>
    <t>CANTIDAD DE ABOGADOS LITIGANDO SEGUN JURIDICA</t>
  </si>
  <si>
    <t>CANTIDAD DE PROCESOS ACTIVOS SEGÚN JURIDICA</t>
  </si>
  <si>
    <t>PROCESOS ACTIVOS EN EKOGUI CON ESTADO TERMINADO(3)</t>
  </si>
  <si>
    <t>Cantidad de procesos de más de 33.000 SMMLV SEGÚN JURIDICA</t>
  </si>
  <si>
    <t>PROCESOS EN EKOGUI SIN CALIFICACIÓN</t>
  </si>
  <si>
    <t>TOTAL PREJUDICIALES ACTIVOS SEGÚN JURIDICA</t>
  </si>
  <si>
    <t xml:space="preserve">*Nota Los valores arrojados en esta hoja son solo para referencia y control del diligenciamiento, no deben ser usados para </t>
  </si>
  <si>
    <t>Favor Diligenciar los Campos Resaltados y Revisar la Información Incompleta Antes de Remitir a la ANDJE *</t>
  </si>
  <si>
    <t>ARBITRAMENTOS ACTIVOS REGISTRADOS EN EKOGUI</t>
  </si>
  <si>
    <t>Realiza Pagos por SIIF</t>
  </si>
  <si>
    <t>NOMBRE ENTIDAD QUE REPORTA</t>
  </si>
  <si>
    <t>NOMBRE JEFE CONTROL INTERNO QUE REPORTA</t>
  </si>
  <si>
    <t>Uso del Módulo Pagos</t>
  </si>
  <si>
    <t>Provisión aparentemente inconsistente</t>
  </si>
  <si>
    <t>Entidad</t>
  </si>
  <si>
    <t>SIN IDENTIFICAR</t>
  </si>
  <si>
    <t>OTRA</t>
  </si>
  <si>
    <t>Fecha de diligenciamiento de plantilla/Descarga</t>
  </si>
  <si>
    <t>(2) Con fecha de actuación en 2023</t>
  </si>
  <si>
    <t>REGISTRO DURANTE PRIMER SEMESTRE DE 2023</t>
  </si>
  <si>
    <t>Su Entidad Gestiona pagos en SIIF-MinHacienda</t>
  </si>
  <si>
    <t>Tienen información estudios</t>
  </si>
  <si>
    <t xml:space="preserve"> # CON PROVISIÓN IGUAL A CERO</t>
  </si>
  <si>
    <t>OTRA ORDEN TERRITORIAL</t>
  </si>
  <si>
    <t>Genera Acciones de Mejoramiento</t>
  </si>
  <si>
    <t>Abogados al 31 de diciembre de 2023</t>
  </si>
  <si>
    <t>ABOGADOS ACTIVOS AL 31-12-2023</t>
  </si>
  <si>
    <t>RETIRADOS EN LA ENTIDAD SEGUNDO SEMESTRE 2023 SEGÚN JURIDICA</t>
  </si>
  <si>
    <t>INACTIVADOS EN EKOGUI SEGUNDO SEMESTRE 2023</t>
  </si>
  <si>
    <t>AM_OBS1</t>
  </si>
  <si>
    <t>AM_OBS2</t>
  </si>
  <si>
    <t>AM_OBS3</t>
  </si>
  <si>
    <t>AM_OBS4</t>
  </si>
  <si>
    <t>AM_OBS5</t>
  </si>
  <si>
    <t>AM_OBS6</t>
  </si>
  <si>
    <t>calificar o cualificar o comparar a las entidades, no hay valores buenos ni malos. No es una hoja de validación, ni reemplaza</t>
  </si>
  <si>
    <t>la certificacion.</t>
  </si>
  <si>
    <t>Observaciones Globales</t>
  </si>
  <si>
    <t>OG_OBS7</t>
  </si>
  <si>
    <t>Genera Plan de Mejoramiento</t>
  </si>
  <si>
    <t>ADMINISTRADORA COLOMBIANA DE PENSIONES-COLPENSIONES</t>
  </si>
  <si>
    <t>ADMINISTRADORA DE LOS RECURSOS DEL SISTEMA GENERAL DE SEGURIDAD SOCIAL EN SALUD-ADRES</t>
  </si>
  <si>
    <t>ADMINISTRADORA DEL MONOPOLIO RENTISTICO DE LOS JUEGOS DE SUERTE Y AZAR-COLJUEGOS</t>
  </si>
  <si>
    <t>AGENCIA COLOMBIANA PARA LA REINCORPORACION Y NORMALIZACION-ANR</t>
  </si>
  <si>
    <t>AGENCIA DE DESARROLLO RURAL-ADR</t>
  </si>
  <si>
    <t>AGENCIA DE RENOVACION DEL TERRITORIO-ART</t>
  </si>
  <si>
    <t>AGENCIA DEL INSPECTOR GENERAL DE TRIBUTOS, RENTAS Y CONTRIBUCIONES PARAFISCALES-ITRC</t>
  </si>
  <si>
    <t>AGENCIA LOGISTICA DE LAS FUERZAS MILITARES-ALFM</t>
  </si>
  <si>
    <t>AGENCIA NACIONAL DE CONTRATACION PUBLICA - COLOMBIA COMPRA EFICIENTE-CCE</t>
  </si>
  <si>
    <t>AGENCIA NACIONAL DE DEFENSA JURIDICA DEL ESTADO-ANDJE</t>
  </si>
  <si>
    <t>AGENCIA NACIONAL DE HIDROCARBUROS-ANH</t>
  </si>
  <si>
    <t>AGENCIA NACIONAL DE INFRAESTRUCTURA-ANI</t>
  </si>
  <si>
    <t>AGENCIA NACIONAL DE MINERIA-ANM</t>
  </si>
  <si>
    <t>AGENCIA NACIONAL DE SEGURIDAD VIAL-ANSV</t>
  </si>
  <si>
    <t>AGENCIA NACIONAL DE TIERRAS-ANT</t>
  </si>
  <si>
    <t>AGENCIA NACIONAL DEL ESPECTRO-ANE</t>
  </si>
  <si>
    <t>AGENCIA NACIONAL INMOBILIARIA VIRGILIO BARCO VARGAS-</t>
  </si>
  <si>
    <t>AGENCIA PRESIDENCIAL DE COOPERACION INTERNACIONAL DE COLOMBIA-APC</t>
  </si>
  <si>
    <t>ANDJE DDJN-</t>
  </si>
  <si>
    <t>ARCHIVO GENERAL DE LA NACION-AGN</t>
  </si>
  <si>
    <t>ARCO GRUPO BANCOLDEX S.A. COMPANIA DE FINANCIAMIENTO-LEASING BANCOLDEX</t>
  </si>
  <si>
    <t>ARMADA NACIONAL-ARC</t>
  </si>
  <si>
    <t>ARTESANIAS DE COLOMBIA S.A.-</t>
  </si>
  <si>
    <t>AUDITORIA GENERAL DE LA REPUBLICA-AGR</t>
  </si>
  <si>
    <t>AUTORIDAD NACIONAL DE ACUICULTURA Y PESCA-AUNAP</t>
  </si>
  <si>
    <t>AUTORIDAD NACIONAL DE LICENCIAS AMBIENTALES-ANLA</t>
  </si>
  <si>
    <t>AUTORIDAD NACIONAL DE TELEVISIÓN EN LIQUIDACIÓN-ANTV</t>
  </si>
  <si>
    <t>BANCO AGRARIO DE COLOMBIA S.A.-BANAGRARIO</t>
  </si>
  <si>
    <t>BANCO DE COMERCIO EXTERIOR DE COLOMBIA S.A.-BANCOLDEX</t>
  </si>
  <si>
    <t>BANCO DE LA REPUBLICA-BANREP</t>
  </si>
  <si>
    <t>BIOENERGY S.A.S.-</t>
  </si>
  <si>
    <t>BIOENERGY ZONA FRANCA S.A.S.-</t>
  </si>
  <si>
    <t>CAJA DE COMPENSACION FAMILIAR CAMPESINA- COMCAJA-COMCAJA</t>
  </si>
  <si>
    <t>CAJA DE RETIRO DE LAS FUERZAS MILITARES-CREMIL</t>
  </si>
  <si>
    <t>CAJA DE SUELDOS DE RETIRO DE LA POLICIA NACIONAL-CASUR</t>
  </si>
  <si>
    <t>CAJA PROMOTORA DE VIVIENDA MILITAR Y DE POLICIA-CAJAHONOR</t>
  </si>
  <si>
    <t xml:space="preserve">CAMARA DE REPRESENTANTES-CAMARA </t>
  </si>
  <si>
    <t>CANAL REGIONAL DE TELEVISION DEL CARIBE LTDA-TELECARIBE</t>
  </si>
  <si>
    <t>CANAL REGIONAL DE TELEVISION TEVEANDINA LTDA-TV ANDINA</t>
  </si>
  <si>
    <t>CENIT TRANSPORTE Y LOGISTICA DE HIDROCARBUROS-CENIT</t>
  </si>
  <si>
    <t>CENTRAL DE ABASTOS DE CUCUTA S.A.- EN LIQUIDACION--CENABASTOS S.A.</t>
  </si>
  <si>
    <t>CENTRAL DE INVERSIONES S.A.-CISA</t>
  </si>
  <si>
    <t>CENTRALES ELECTRICAS DE NARINO S.A. E.S.P.-CEDENAR</t>
  </si>
  <si>
    <t>CENTRALES ELECTRICAS DEL CAUCA S.A. E.S.P.-CEDELCA</t>
  </si>
  <si>
    <t>CENTRO DE DIAGNÓSTICO AUTOMOTOR DE CALDAS-</t>
  </si>
  <si>
    <t>CENTRO DERMATOLOGICO FEDERICO LLERAS ACOSTA EMPRESA SOCIAL DEL ESTADO-</t>
  </si>
  <si>
    <t>CENTRO NACIONAL DE MEMORIA HISTORICA-</t>
  </si>
  <si>
    <t>CLUB MILITAR DE OFICIALES-CLUB MILITAR</t>
  </si>
  <si>
    <t>COMANDO GENERAL DE LAS FUERZAS MILITARES-CGFM</t>
  </si>
  <si>
    <t>COMISION DE REGULACION DE AGUA POTABLE Y SANEAMIENTO BASICO-CRA</t>
  </si>
  <si>
    <t>COMISION DE REGULACION DE COMUNICACIONES-CRC</t>
  </si>
  <si>
    <t>COMISION DE REGULACION DE ENERGIA Y GAS-CREG</t>
  </si>
  <si>
    <t>COMISION NACIONAL DEL SERVICIO CIVIL-CNSC</t>
  </si>
  <si>
    <t>COMISION PARA EL ESCLARECIMIENTO DE LA VERDAD, LA CONVIVENCIA Y LA NO REPETICION-CEV</t>
  </si>
  <si>
    <t>COMISIONADO PARA LA POLICIA- MINISTERIO DE DEFENSA NACIONAL-</t>
  </si>
  <si>
    <t>COMPANIA DE EXPERTOS EN MERCADO S.A - XM S.A -XM S.A.</t>
  </si>
  <si>
    <t>COMPUTADORES PARA EDUCAR-CPE</t>
  </si>
  <si>
    <t>CONCESION COSTERA CARTAGENA BARRANQUILLA S.A.S-</t>
  </si>
  <si>
    <t>CONSEJO NACIONAL ELECTORAL-CNE</t>
  </si>
  <si>
    <t>CONSEJO PROFESIONAL NACIONAL DE ARQUITECTURA Y SUS PROFESIONALES AUXILIARES-CPNAA</t>
  </si>
  <si>
    <t>CONSEJO PROFESIONAL NACIONAL DE INGENIERIA-COPNIA</t>
  </si>
  <si>
    <t>CONSORCIO FONDO COLOMBIA EN PAZ 2019-PA-FCP</t>
  </si>
  <si>
    <t>CONTRALORIA GENERAL DE LA REPUBLICA-CGR</t>
  </si>
  <si>
    <t>CORPORACION  AUTONOMA REGIONAL DEL ALTO MAGDALENA-CAM</t>
  </si>
  <si>
    <t>CORPORACION AUTONOMA REGIONAL DE BOYACA-CORPOBOYACA</t>
  </si>
  <si>
    <t>CORPORACION AUTONOMA REGIONAL DE CALDAS-CORPOCALDAS</t>
  </si>
  <si>
    <t>CORPORACION AUTONOMA REGIONAL DE CHIVOR -CORPOCHIVOR</t>
  </si>
  <si>
    <t>CORPORACION AUTONOMA REGIONAL DE CUNDINAMARCA-CAR</t>
  </si>
  <si>
    <t>CORPORACION AUTONOMA REGIONAL DE LA FRONTERA NORORIENTAL-CORPONOR</t>
  </si>
  <si>
    <t>CORPORACION AUTONOMA REGIONAL DE LA GUAJIRA-CORPOGUAJIRA</t>
  </si>
  <si>
    <t>CORPORACION AUTONOMA REGIONAL DE LA ORINOQUIA-CORPORINOQUIA</t>
  </si>
  <si>
    <t>CORPORACION AUTONOMA REGIONAL DE LAS CUENCAS DE LOS RIOS NEGRO Y NARE-CORNARE</t>
  </si>
  <si>
    <t>CORPORACION AUTONOMA REGIONAL DE LOS VALLES DEL SINU Y DEL SAN JORGE-CVS</t>
  </si>
  <si>
    <t>CORPORACION AUTONOMA REGIONAL DE NARINO-CORPONARINO</t>
  </si>
  <si>
    <t>CORPORACION AUTONOMA REGIONAL DE RISARALDA-CARDER</t>
  </si>
  <si>
    <t>CORPORACION AUTONOMA REGIONAL DE SANTANDER-CAS</t>
  </si>
  <si>
    <t>CORPORACION AUTONOMA REGIONAL DE SUCRE-CARSUCRE</t>
  </si>
  <si>
    <t>CORPORACION AUTONOMA REGIONAL DEL ATLANTICO-CRA</t>
  </si>
  <si>
    <t>CORPORACION AUTONOMA REGIONAL DEL CANAL DEL DIQUE-CARDIQUE</t>
  </si>
  <si>
    <t>CORPORACION AUTONOMA REGIONAL DEL CAUCA-CRC</t>
  </si>
  <si>
    <t>CORPORACION AUTONOMA REGIONAL DEL CENTRO DE ANTIOQUIA-CORANTIOQUIA</t>
  </si>
  <si>
    <t>CORPORACION AUTONOMA REGIONAL DEL CESAR-CORPOCESAR</t>
  </si>
  <si>
    <t>CORPORACION AUTONOMA REGIONAL DEL GUAVIO-CORPOGUAVIO</t>
  </si>
  <si>
    <t>CORPORACION AUTONOMA REGIONAL DEL MAGDALENA-CORPAMAG</t>
  </si>
  <si>
    <t>CORPORACION AUTONOMA REGIONAL DEL QUINDIO-CRQ</t>
  </si>
  <si>
    <t>CORPORACION AUTONOMA REGIONAL DEL RIO GRANDE DEL MAGDALENA-CORMAGDALENA</t>
  </si>
  <si>
    <t>CORPORACION AUTONOMA REGIONAL DEL SUR DE BOLIVAR-CARCSB</t>
  </si>
  <si>
    <t>CORPORACION AUTONOMA REGIONAL DEL TOLIMA-CORTOLIMA</t>
  </si>
  <si>
    <t>CORPORACION AUTONOMA REGIONAL DEL VALLE DEL CAUCA-CVC</t>
  </si>
  <si>
    <t>CORPORACION AUTONOMA REGIONAL PARA EL DESARROLLO SOSTENIBLE DEL CHOCO-CODECHOCO</t>
  </si>
  <si>
    <t>CORPORACION AUTONOMA REGIONAL PARA LA DEFENSA DE LA MESETA DE BUCARAMANGA-CDMB</t>
  </si>
  <si>
    <t>CORPORACION COLOMBIANA DE INVESTIGACION AGROPECUARIA-CORPOICA</t>
  </si>
  <si>
    <t>CORPORACION DE CIENCIA Y TECNOLOGIA PARA EL DESARROLLO DE LA INDUSTRIA NAVAL, MARITIMA Y FLUVIAL-COTECMAR</t>
  </si>
  <si>
    <t>CORPORACION DE LA INDUSTRIA AERONAUTICA COLOMBIANA S.A.-CIAC</t>
  </si>
  <si>
    <t>CORPORACION NACIONAL PARA LA RECONSTRUCCION DE LA CUENCA DEL RIO PAEZ Y ZONAS ALEDANAS-NASA KIWE</t>
  </si>
  <si>
    <t>CORPORACION PARA EL DESARROLLO SOSTENIBLE DE LA MOJANA Y EL SAN JORGE-CORPOMOJANA</t>
  </si>
  <si>
    <t>CORPORACION PARA EL DESARROLLO SOSTENIBLE DEL ARCHIPIELAGO DE SAN ANDRES PROVIDENCIA Y SANTA CATALINA-CORALINA</t>
  </si>
  <si>
    <t>CORPORACION PARA EL DESARROLLO SOSTENIBLE DEL AREA DE MANEJO ESPECIAL LA MACARENA-CORMACARENA</t>
  </si>
  <si>
    <t>CORPORACION PARA EL DESARROLLO SOSTENIBLE DEL NORTE Y ORIENTE DE LA AMAZONIA-CDA</t>
  </si>
  <si>
    <t>CORPORACION PARA EL DESARROLLO SOSTENIBLE DEL SUR DE LA AMAZONIA-CORPOAMAZONIA</t>
  </si>
  <si>
    <t>CORPORACION PARA EL DESARROLLO SOSTENIBLE DEL URABA-CORPOURABA</t>
  </si>
  <si>
    <t>DEFENSA CIVIL COLOMBIANA-DC</t>
  </si>
  <si>
    <t>DEFENSORIA DEL PUEBLO-</t>
  </si>
  <si>
    <t>DEPARTAMENTO ADMINISTRATIVO DE LA FUNCION PUBLICA-DAFP</t>
  </si>
  <si>
    <t>DEPARTAMENTO ADMINISTRATIVO DE LA PRESIDENCIA DE LA REPUBLICA-DAPRE</t>
  </si>
  <si>
    <t>DEPARTAMENTO ADMINISTRATIVO DIRECCION NACIONAL DE INTELIGENCIA-DNI</t>
  </si>
  <si>
    <t>DEPARTAMENTO ADMINISTRATIVO NACIONAL DE ESTADISTICA-DANE</t>
  </si>
  <si>
    <t>DEPARTAMENTO ADMINISTRATIVO PARA LA PROSPERIDAD SOCIAL-DPS</t>
  </si>
  <si>
    <t>DEPARTAMENTO NACIONAL DE PLANEACION-DNP</t>
  </si>
  <si>
    <t>DIRECCION DE IMPUESTOS Y ADUANAS NACIONALES - DIAN -DIRECCION SECCIONAL DE ADUANAS DE BARRANQUILLA-DIAN</t>
  </si>
  <si>
    <t>DIRECCION DE IMPUESTOS Y ADUANAS NACIONALES - DIAN -DIRECCION SECCIONAL DE ADUANAS DE BOGOTA-DIAN</t>
  </si>
  <si>
    <t>DIRECCION DE IMPUESTOS Y ADUANAS NACIONALES - DIAN -DIRECCION SECCIONAL DE ADUANAS DE CALI-DIAN</t>
  </si>
  <si>
    <t>DIRECCION DE IMPUESTOS Y ADUANAS NACIONALES - DIAN -DIRECCION SECCIONAL DE ADUANAS DE CARTAGENA-DIAN</t>
  </si>
  <si>
    <t>DIRECCION DE IMPUESTOS Y ADUANAS NACIONALES - DIAN -DIRECCION SECCIONAL DE ADUANAS DE CUCUTA-DIAN</t>
  </si>
  <si>
    <t>DIRECCION DE IMPUESTOS Y ADUANAS NACIONALES - DIAN -DIRECCION SECCIONAL DE ADUANAS DE MEDELLIN-DIAN</t>
  </si>
  <si>
    <t>DIRECCION DE IMPUESTOS Y ADUANAS NACIONALES - DIAN -DIRECCION SECCIONAL DE IMPUESTOS DE BARRANQUILLA-DIAN</t>
  </si>
  <si>
    <t>DIRECCION DE IMPUESTOS Y ADUANAS NACIONALES - DIAN -DIRECCION SECCIONAL DE IMPUESTOS DE BOGOTA-DIAN</t>
  </si>
  <si>
    <t>DIRECCION DE IMPUESTOS Y ADUANAS NACIONALES - DIAN -DIRECCION SECCIONAL DE IMPUESTOS DE CALI-DIAN</t>
  </si>
  <si>
    <t>DIRECCION DE IMPUESTOS Y ADUANAS NACIONALES - DIAN -DIRECCION SECCIONAL DE IMPUESTOS DE CARTAGENA-DIAN</t>
  </si>
  <si>
    <t>DIRECCION DE IMPUESTOS Y ADUANAS NACIONALES - DIAN -DIRECCION SECCIONAL DE IMPUESTOS DE CUCUTA-DIAN</t>
  </si>
  <si>
    <t>DIRECCION DE IMPUESTOS Y ADUANAS NACIONALES - DIAN -DIRECCION SECCIONAL DE IMPUESTOS DE GRANDES CONTRIBUYENTES-DIAN</t>
  </si>
  <si>
    <t>DIRECCION DE IMPUESTOS Y ADUANAS NACIONALES - DIAN -DIRECCION SECCIONAL DE IMPUESTOS DE MEDELLIN-DIAN</t>
  </si>
  <si>
    <t>DIRECCION DE IMPUESTOS Y ADUANAS NACIONALES - DIAN -DIRECCION SECCIONAL DE IMPUESTOS Y ADUANAS DE ARAUCA-DIAN</t>
  </si>
  <si>
    <t>DIRECCION DE IMPUESTOS Y ADUANAS NACIONALES - DIAN -DIRECCION SECCIONAL DE IMPUESTOS Y ADUANAS DE ARMENIA-DIAN</t>
  </si>
  <si>
    <t>DIRECCION DE IMPUESTOS Y ADUANAS NACIONALES - DIAN -DIRECCION SECCIONAL DE IMPUESTOS Y ADUANAS DE BARRANCABERMEJA-DIAN</t>
  </si>
  <si>
    <t>DIRECCION DE IMPUESTOS Y ADUANAS NACIONALES - DIAN -DIRECCION SECCIONAL DE IMPUESTOS Y ADUANAS DE BUCARAMANGA-DIAN</t>
  </si>
  <si>
    <t>DIRECCION DE IMPUESTOS Y ADUANAS NACIONALES - DIAN -DIRECCION SECCIONAL DE IMPUESTOS Y ADUANAS DE BUENAVENTURA-DIAN</t>
  </si>
  <si>
    <t>DIRECCION DE IMPUESTOS Y ADUANAS NACIONALES - DIAN -DIRECCION SECCIONAL DE IMPUESTOS Y ADUANAS DE FLORENCIA-DIAN</t>
  </si>
  <si>
    <t>DIRECCION DE IMPUESTOS Y ADUANAS NACIONALES - DIAN -DIRECCION SECCIONAL DE IMPUESTOS Y ADUANAS DE GIRARDOT-DIAN</t>
  </si>
  <si>
    <t>DIRECCION DE IMPUESTOS Y ADUANAS NACIONALES - DIAN -DIRECCION SECCIONAL DE IMPUESTOS Y ADUANAS DE IBAGUE-DIAN</t>
  </si>
  <si>
    <t>DIRECCION DE IMPUESTOS Y ADUANAS NACIONALES - DIAN -DIRECCION SECCIONAL DE IMPUESTOS Y ADUANAS DE MANIZALES-DIAN</t>
  </si>
  <si>
    <t>DIRECCION DE IMPUESTOS Y ADUANAS NACIONALES - DIAN -DIRECCION SECCIONAL DE IMPUESTOS Y ADUANAS DE MONTERIA-DIAN</t>
  </si>
  <si>
    <t>DIRECCION DE IMPUESTOS Y ADUANAS NACIONALES - DIAN -DIRECCION SECCIONAL DE IMPUESTOS Y ADUANAS DE NEIVA-DIAN</t>
  </si>
  <si>
    <t>DIRECCION DE IMPUESTOS Y ADUANAS NACIONALES - DIAN -DIRECCION SECCIONAL DE IMPUESTOS Y ADUANAS DE PALMIRA-DIAN</t>
  </si>
  <si>
    <t>DIRECCION DE IMPUESTOS Y ADUANAS NACIONALES - DIAN -DIRECCION SECCIONAL DE IMPUESTOS Y ADUANAS DE PASTO-DIAN</t>
  </si>
  <si>
    <t>DIRECCION DE IMPUESTOS Y ADUANAS NACIONALES - DIAN -DIRECCION SECCIONAL DE IMPUESTOS Y ADUANAS DE PEREIRA-DIAN</t>
  </si>
  <si>
    <t>DIRECCION DE IMPUESTOS Y ADUANAS NACIONALES - DIAN -DIRECCION SECCIONAL DE IMPUESTOS Y ADUANAS DE POPAYAN-DIAN</t>
  </si>
  <si>
    <t>DIRECCION DE IMPUESTOS Y ADUANAS NACIONALES - DIAN -DIRECCION SECCIONAL DE IMPUESTOS Y ADUANAS DE QUIBDO-DIAN</t>
  </si>
  <si>
    <t>DIRECCION DE IMPUESTOS Y ADUANAS NACIONALES - DIAN -DIRECCION SECCIONAL DE IMPUESTOS Y ADUANAS DE RIOHACHA-DIAN</t>
  </si>
  <si>
    <t>DIRECCION DE IMPUESTOS Y ADUANAS NACIONALES - DIAN -DIRECCION SECCIONAL DE IMPUESTOS Y ADUANAS DE SAN ANDRES-DIAN</t>
  </si>
  <si>
    <t>DIRECCION DE IMPUESTOS Y ADUANAS NACIONALES - DIAN -DIRECCION SECCIONAL DE IMPUESTOS Y ADUANAS DE SANTA MARTA-DIAN</t>
  </si>
  <si>
    <t>DIRECCION DE IMPUESTOS Y ADUANAS NACIONALES - DIAN -DIRECCION SECCIONAL DE IMPUESTOS Y ADUANAS DE SINCELEJO-DIAN</t>
  </si>
  <si>
    <t>DIRECCION DE IMPUESTOS Y ADUANAS NACIONALES - DIAN -DIRECCION SECCIONAL DE IMPUESTOS Y ADUANAS DE SOGAMOSO-DIAN</t>
  </si>
  <si>
    <t>DIRECCION DE IMPUESTOS Y ADUANAS NACIONALES - DIAN -DIRECCION SECCIONAL DE IMPUESTOS Y ADUANAS DE TULUA-DIAN</t>
  </si>
  <si>
    <t>DIRECCION DE IMPUESTOS Y ADUANAS NACIONALES - DIAN -DIRECCION SECCIONAL DE IMPUESTOS Y ADUANAS DE TUNJA-DIAN</t>
  </si>
  <si>
    <t>DIRECCION DE IMPUESTOS Y ADUANAS NACIONALES - DIAN -DIRECCION SECCIONAL DE IMPUESTOS Y ADUANAS DE VALLEDUPAR-DIAN</t>
  </si>
  <si>
    <t>DIRECCION DE IMPUESTOS Y ADUANAS NACIONALES - DIAN -DIRECCION SECCIONAL DE IMPUESTOS Y ADUANAS DE VILLAVICENCIO-DIAN</t>
  </si>
  <si>
    <t>DIRECCION DE IMPUESTOS Y ADUANAS NACIONALES - DIAN -DIRECCION SECCIONAL DE IMPUESTOS Y ADUANAS DE YOPAL-DIAN</t>
  </si>
  <si>
    <t>DIRECCION DE IMPUESTOS Y ADUANAS NACIONALES - DIAN -NIVEL CENTRAL-DIAN</t>
  </si>
  <si>
    <t>DIRECCION DE SANIDAD DE LA POLICIA NACIONAL-DISAN</t>
  </si>
  <si>
    <t>DIRECCION EJECUTIVA DE ADMINISTRACION JUDICIAL - NIVEL CENTRAL-DEAJ</t>
  </si>
  <si>
    <t>DIRECCION EJECUTIVA DE ADMINISTRACION JUDICIAL - SECCIONAL ARMENIA-DEAJ</t>
  </si>
  <si>
    <t>DIRECCION EJECUTIVA DE ADMINISTRACION JUDICIAL - SECCIONAL BARRANQUILLA-DEAJ</t>
  </si>
  <si>
    <t>DIRECCION EJECUTIVA DE ADMINISTRACION JUDICIAL - SECCIONAL BUCARAMANGA-DEAJ</t>
  </si>
  <si>
    <t>DIRECCION EJECUTIVA DE ADMINISTRACION JUDICIAL - SECCIONAL CALI-DEAJ</t>
  </si>
  <si>
    <t>DIRECCION EJECUTIVA DE ADMINISTRACION JUDICIAL - SECCIONAL CARTAGENA-DEAJ</t>
  </si>
  <si>
    <t>DIRECCION EJECUTIVA DE ADMINISTRACION JUDICIAL - SECCIONAL CUCUTA-DEAJ</t>
  </si>
  <si>
    <t>DIRECCION EJECUTIVA DE ADMINISTRACION JUDICIAL - SECCIONAL FLORENCIA-DEAJ</t>
  </si>
  <si>
    <t>DIRECCION EJECUTIVA DE ADMINISTRACION JUDICIAL - SECCIONAL IBAGUE-DEAJ</t>
  </si>
  <si>
    <t>DIRECCION EJECUTIVA DE ADMINISTRACION JUDICIAL - SECCIONAL MANIZALES-DEAJ</t>
  </si>
  <si>
    <t>DIRECCION EJECUTIVA DE ADMINISTRACION JUDICIAL - SECCIONAL MEDELLIN-DEAJ</t>
  </si>
  <si>
    <t>DIRECCION EJECUTIVA DE ADMINISTRACION JUDICIAL - SECCIONAL MONTERIA-DEAJ</t>
  </si>
  <si>
    <t>DIRECCION EJECUTIVA DE ADMINISTRACION JUDICIAL - SECCIONAL NEIVA-DEAJ</t>
  </si>
  <si>
    <t>DIRECCION EJECUTIVA DE ADMINISTRACION JUDICIAL - SECCIONAL PASTO-DEAJ</t>
  </si>
  <si>
    <t>DIRECCION EJECUTIVA DE ADMINISTRACION JUDICIAL - SECCIONAL PEREIRA-DEAJ</t>
  </si>
  <si>
    <t>DIRECCION EJECUTIVA DE ADMINISTRACION JUDICIAL - SECCIONAL POPAYAN-DEAJ</t>
  </si>
  <si>
    <t>DIRECCION EJECUTIVA DE ADMINISTRACION JUDICIAL - SECCIONAL QUIBDO-DEAJ</t>
  </si>
  <si>
    <t>DIRECCION EJECUTIVA DE ADMINISTRACION JUDICIAL - SECCIONAL RIOHACHA-DEAJ</t>
  </si>
  <si>
    <t>DIRECCION EJECUTIVA DE ADMINISTRACION JUDICIAL - SECCIONAL SANTA MARTA-DEAJ</t>
  </si>
  <si>
    <t>DIRECCION EJECUTIVA DE ADMINISTRACION JUDICIAL - SECCIONAL SINCELEJO-DEAJ</t>
  </si>
  <si>
    <t>DIRECCION EJECUTIVA DE ADMINISTRACION JUDICIAL - SECCIONAL TUNJA-DEAJ</t>
  </si>
  <si>
    <t>DIRECCION EJECUTIVA DE ADMINISTRACION JUDICIAL - SECCIONAL VALLEDUPAR-DEAJ</t>
  </si>
  <si>
    <t>DIRECCION EJECUTIVA DE ADMINISTRACION JUDICIAL - SECCIONAL VILLAVICENCIO-DEAJ</t>
  </si>
  <si>
    <t>DIRECCION GENERAL DE LA POLICIA NACIONAL-PONAL</t>
  </si>
  <si>
    <t>DIRECCION GENERAL DE SANIDAD MILITAR -DGSM</t>
  </si>
  <si>
    <t>DIRECCION GENERAL MARITIMA -DIMAR</t>
  </si>
  <si>
    <t>DIRECCION NACIONAL DE BOMBEROS DE COLOMBIA-DNBC</t>
  </si>
  <si>
    <t>DIRECCION NACIONAL DE DERECHO DE AUTOR-DNDA</t>
  </si>
  <si>
    <t>ECOPETROL S.A. - NIVEL CENTRAL-ECOPETROL</t>
  </si>
  <si>
    <t>EJERCITO NACIONAL -EJC</t>
  </si>
  <si>
    <t>ELECTRIFICADORA DEL CAQUETA S.A. E.S.P.-ELECTROCAQUETA</t>
  </si>
  <si>
    <t>ELECTRIFICADORA DEL HUILA S.A. E.S.P.-ELECTROHUILA</t>
  </si>
  <si>
    <t>ELECTRIFICADORA DEL META S.A. E.S.P.-EMSA</t>
  </si>
  <si>
    <t>ELECTRIFICADORA DEL TOLIMA SA  EMPRESA DE SERVICIOS PUBLICOS ELECTROLIMA SA ESP EN LIQUIDACION-ELECTROLIMA</t>
  </si>
  <si>
    <t>EMPRESA COLOMBIANA DE PETROLEOS - ECOPETROL - REGIONAL ORINOQUIA-ECOPETROL</t>
  </si>
  <si>
    <t>EMPRESA COLOMBIANA DE PRODUCTOS VETERINARIOS S.A.-VECOL</t>
  </si>
  <si>
    <t>EMPRESA DE ENERGIA DEL AMAZONAS S.A. E.S.P.-</t>
  </si>
  <si>
    <t>EMPRESA DE ENERGIA DEL ARCHIPIELAGO DE SAN ANDRES, PROVIDENCIA Y SANTA CATALINA S.A. E.S.P.-EADAS SA ESP</t>
  </si>
  <si>
    <t>EMPRESA DE TELECOMUNICACIONES DE BUCARAMANGA S.A E.S.P -TELEBUCARAMANGA</t>
  </si>
  <si>
    <t xml:space="preserve">EMPRESA DISTRIBUIDORA DEL PACIFICO S.A. E.S.P.-DISPAC </t>
  </si>
  <si>
    <t>EMPRESA NACIONAL PROMOTORA DEL DESARROLLO TERRITORIAL-ENTERRITORIO</t>
  </si>
  <si>
    <t>EMPRESA PUBLICA DE ALCANTARILLADO DE SANTANDER S.A. E.S.P.-EMPAS</t>
  </si>
  <si>
    <t>EMPRESA URRA S.A. E.S.P.-URRÁ</t>
  </si>
  <si>
    <t>ESCUELA SUPERIOR DE ADMINISTRACION PUBLICA-ESAP</t>
  </si>
  <si>
    <t>ESCUELA TECNOLOGICA INSTITUTO TECNICO CENTRAL-ITC</t>
  </si>
  <si>
    <t>ESENTTIA MASTERBATCH LTDA-ESENTTIA MB</t>
  </si>
  <si>
    <t>ESENTTIA S.A-</t>
  </si>
  <si>
    <t>FIDEICOMISO ADMINISTRACION DE CONTINGENCIAS CONCESIONES SALINAS-</t>
  </si>
  <si>
    <t>FIDEICOMISO ALCALIS RECONOCIMIENTO DE PENSIONES-</t>
  </si>
  <si>
    <t>FIDEICOMISO CREDITOS LITIGIOSOS ALCALIS-</t>
  </si>
  <si>
    <t>FIDEICOMISO CREDITOS LITIGIOSOS IFI-</t>
  </si>
  <si>
    <t>FIDEICOMISO DE PROMOCION DE EXPORTACIONES PROCOLOMBIA-PROCOLOMBIA</t>
  </si>
  <si>
    <t>FIDEICOMISO EMSOLMEC-</t>
  </si>
  <si>
    <t>FIDEICOMISO FONDO NACIONAL DE SALUD-FONDOPPL</t>
  </si>
  <si>
    <t>FIDEICOMISO IFI PENSIONES-</t>
  </si>
  <si>
    <t>FIDUCIARIA COLOMBIANA DE COMERCIO EXTERIOR S.A.-FIDUCOLDEX</t>
  </si>
  <si>
    <t>FIDUCIARIA LA PREVISORA S.A.-FIDUPREVISORA</t>
  </si>
  <si>
    <t>FINANCIERA DE DESARROLLO NACIONAL-FDN</t>
  </si>
  <si>
    <t>FINANCIERA DE DESARROLLO TERRITORIAL S.A.-FINDETER</t>
  </si>
  <si>
    <t xml:space="preserve">FISCALIA GENERAL DE LA NACION-FISCALIA </t>
  </si>
  <si>
    <t>FONDO ADAPTACION-</t>
  </si>
  <si>
    <t>FONDO DE BIENESTAR SOCIAL DE LA CONTALORIA GENERAL DE LA REPUBLICA-FBSCGR</t>
  </si>
  <si>
    <t>FONDO DE DESARROLLO DE LA EDUCACION SUPERIOR-FODESEP</t>
  </si>
  <si>
    <t>FONDO DE FINANCIAMIENTO DE LA INFRAESTRUCTURA EDUCATIVA-FFIE</t>
  </si>
  <si>
    <t>FONDO DE GARANTIAS DE ENTIDADES COOPERATIVAS-FOGACOOP</t>
  </si>
  <si>
    <t>FONDO DE GARANTIAS DE INSTITUCIONES FINANCIERAS-FOGAFIN</t>
  </si>
  <si>
    <t>FONDO DE PASIVO SOCIAL DE FERROCARRILES NACIONALES DE COLOMBIA-FPS</t>
  </si>
  <si>
    <t>FONDO DE PRESTACIONES SOCIALES DEL MAGISTERIO-FOMAG</t>
  </si>
  <si>
    <t>FONDO DE PREVISION SOCIAL DEL CONGRESO DE LA REPUBLICA-FONPRECON</t>
  </si>
  <si>
    <t>FONDO DE TECNOLOGIAS DE LA INFORMACION Y LAS COMUNICACIONES-FONTIC</t>
  </si>
  <si>
    <t>FONDO NACIONAL DE AHORRO-FNA</t>
  </si>
  <si>
    <t>FONDO NACIONAL DE ESTUPEFACIENTES-FNE</t>
  </si>
  <si>
    <t>FONDO NACIONAL DE GARANTIAS S.A.-FNG</t>
  </si>
  <si>
    <t>FONDO NACIONAL DE VIVIENDA-FONVIVIENDA</t>
  </si>
  <si>
    <t>FONDO NACIONAL DEL PASIVO PENSIONAL Y PRESTACIONAL DE LA ELECTRIFICADORA DEL CARIBE S.A. E.S.P –FONECA-FONECA</t>
  </si>
  <si>
    <t>FONDO PARA EL FINANCIAMIENTO DEL SECTOR AGROPECUARIO-FINAGRO</t>
  </si>
  <si>
    <t>FONDO ROTATORIO DE LA POLICIA NACIONAL-FORPO</t>
  </si>
  <si>
    <t>FONDO ROTATORIO DE LA REGISTRADURIA NACIONAL DEL ESTADO CIVIL-</t>
  </si>
  <si>
    <t>FONDO ROTATORIO DEL DEPARTAMENTO ADMINISTRATIVO NACIONAL DE ESTADISTICA-FONDANE</t>
  </si>
  <si>
    <t>FONDO ROTATORIO DEL MINISTERIO DE RELACIONES EXTERIORES-</t>
  </si>
  <si>
    <t>FONDO SOCIAL DE VIVIENDA DE LA REGISTRADURIA NACIONAL DEL ESTADO CIVIL-</t>
  </si>
  <si>
    <t>FUERZA AEREA COLOMBIANA-FAC</t>
  </si>
  <si>
    <t xml:space="preserve">GENERADORA Y COMERCIALIZADORA DE ENERGIA DEL CARIBE S.A. E.S.P.-GECELCA </t>
  </si>
  <si>
    <t xml:space="preserve">GESTION ENERGETICA S.A. E.S.P.-GENSA </t>
  </si>
  <si>
    <t>HOSPITAL MILITAR CENTRAL-</t>
  </si>
  <si>
    <t>IMPRENTA NACIONAL DE COLOMBIA-</t>
  </si>
  <si>
    <t>INDUSTRIA MILITAR-INDUMIL</t>
  </si>
  <si>
    <t>INFRAESTRUCTURA ASSET MANAGEMENT COLOMBIA S.A.S.-INFRAMCO</t>
  </si>
  <si>
    <t>INSTITUTO AMAZONICO DE INVESTIGACIONES CIENTIFICAS-SINCHI</t>
  </si>
  <si>
    <t>INSTITUTO CARO Y CUERVO-</t>
  </si>
  <si>
    <t>INSTITUTO COLOMBIANO AGROPECUARIO-ICA</t>
  </si>
  <si>
    <t>INSTITUTO COLOMBIANO DE ANTROPOLOGIA E HISTORIA-ICANH</t>
  </si>
  <si>
    <t>INSTITUTO COLOMBIANO DE BIENESTAR FAMILIAR - NIVEL CENTRAL-ICBF</t>
  </si>
  <si>
    <t>INSTITUTO COLOMBIANO DE CREDITO EDUCATIVO Y ESTUDIOS TECNICOS EN EL EXTERIOR MARIANO OSPINA PEREZ-ICETEX</t>
  </si>
  <si>
    <t>INSTITUTO COLOMBIANO DE DESARROLLO RURAL - INCODER-INCODER</t>
  </si>
  <si>
    <t>INSTITUTO COLOMBIANO PARA LA EVALUACION DE LA EDUCACION-ICFES</t>
  </si>
  <si>
    <t>INSTITUTO DE CASAS FISCALES DEL EJERCITO-ICFE</t>
  </si>
  <si>
    <t>INSTITUTO DE EVALUACION TECNOLOGICA EN SALUD-IETS</t>
  </si>
  <si>
    <t>INSTITUTO DE HIDROLOGIA, METEOROLOGIA Y ESTUDIOS AMBIENTALES-IDEAM</t>
  </si>
  <si>
    <t>INSTITUTO DE INVESTIGACION DE RECURSOS BIOLOGICOS ALEXANDER VON HUMBOLDT-HUMBOLDT</t>
  </si>
  <si>
    <t>INSTITUTO DE INVESTIGACIONES AMBIENTALES DEL PACIFICO JOHN VON NEUMANN-IIAP</t>
  </si>
  <si>
    <t>INSTITUTO DE INVESTIGACIONES MARINAS Y COSTERAS JOSE BENITO VIVES DE ANDREIS-INVEMAR</t>
  </si>
  <si>
    <t>INSTITUTO DE PLANIFICACION Y PROMOCION DE SOLUCIONES ENERGETICAS PARA LAS ZONAS NO INTERCONECTADAS-IPSE</t>
  </si>
  <si>
    <t>INSTITUTO GEOGRAFICO AGUSTIN CODAZZI-IGAC</t>
  </si>
  <si>
    <t>INSTITUTO NACIONAL DE CANCEROLOGIA - EMPRESA SOCIAL DEL ESTADO-</t>
  </si>
  <si>
    <t xml:space="preserve">INSTITUTO NACIONAL DE FORMACION TECNICA PROFESIONAL DE SAN JUAN DEL CESAR-INFOTEP </t>
  </si>
  <si>
    <t>INSTITUTO NACIONAL DE FORMACION TECNICA PROFESIONAL DEL DEPARTAMENTO DE SAN ANDRES, PROVIDENCIA Y SANTA CATALINA-INFOTEP SAN ANDRES</t>
  </si>
  <si>
    <t>INSTITUTO NACIONAL DE MEDICINA LEGAL Y CIENCIAS FORENSES-</t>
  </si>
  <si>
    <t>INSTITUTO NACIONAL DE METROLOGIA-INM</t>
  </si>
  <si>
    <t>INSTITUTO NACIONAL DE SALUD-INS</t>
  </si>
  <si>
    <t>INSTITUTO NACIONAL DE VIAS-INVIAS</t>
  </si>
  <si>
    <t>INSTITUTO NACIONAL DE VIGILANCIA DE MEDICAMENTOS Y ALIMENTOS-INVIMA</t>
  </si>
  <si>
    <t>INSTITUTO NACIONAL PARA CIEGOS-INCI</t>
  </si>
  <si>
    <t>INSTITUTO NACIONAL PARA SORDOS-INSOR</t>
  </si>
  <si>
    <t>INSTITUTO NACIONAL PENITENCIARIO Y CARCELARIO-INPEC</t>
  </si>
  <si>
    <t>INSTITUTO TECNICO NACIONAL DE COMERCIO SIMON RODRIGUEZ-INTENALCO</t>
  </si>
  <si>
    <t>INSTITUTO TOLIMENSE DE FORMACION TECNICA PROFESIONAL-ITFIP</t>
  </si>
  <si>
    <t>INTERCOLOMBIA S.A. E.S.P-INTERCOLOLOMBIA S.A</t>
  </si>
  <si>
    <t>INTERCONEXION ELECTRICA S.A. E.S.P.-ISA</t>
  </si>
  <si>
    <t>INTERNEXA S.A-</t>
  </si>
  <si>
    <t>JURISDICCION ESPECIAL PARA LA PAZ-JEP</t>
  </si>
  <si>
    <t>JUSTICIA PENAL MILITAR -JPM</t>
  </si>
  <si>
    <t>LA PREVISORA COMPAÑIA DE SEGUROS - RECOBROS Y SALVAMENTOS-PREVISORA</t>
  </si>
  <si>
    <t>LA PREVISORA S.A. COMPANIA DE SEGUROS-PREVISORA</t>
  </si>
  <si>
    <t>MINISTERIO DE AGRICULTURA Y DESARROLLO RURAL-MADR</t>
  </si>
  <si>
    <t>MINISTERIO DE AMBIENTE Y DESARROLLO SOSTENIBLE-MINAMBIENTE</t>
  </si>
  <si>
    <t>MINISTERIO DE CIENCIA  TECNOLOGÍA E INNOVACIÓN-MINCIENCIAS</t>
  </si>
  <si>
    <t>MINISTERIO DE COMERCIO, INDUSTRIA Y TURISMO-MINCIT</t>
  </si>
  <si>
    <t>MINISTERIO DE CULTURA-MINCULTURA</t>
  </si>
  <si>
    <t>MINISTERIO DE DEFENSA NACIONAL-MINDEFENSA</t>
  </si>
  <si>
    <t>MINISTERIO DE EDUCACION NACIONAL-MEN</t>
  </si>
  <si>
    <t>MINISTERIO DE EDUCACION NACIONAL - COMPARTIDO-MEN</t>
  </si>
  <si>
    <t>MINISTERIO DE HACIENDA Y CREDITO PUBLICO-MINHACIENDA</t>
  </si>
  <si>
    <t>MINISTERIO DE JUSTICIA Y DEL DERECHO-MINJUSTICIA</t>
  </si>
  <si>
    <t>MINISTERIO DE MINAS Y ENERGIA-MINMINAS</t>
  </si>
  <si>
    <t>MINISTERIO DE RELACIONES EXTERIORES-</t>
  </si>
  <si>
    <t>MINISTERIO DE SALUD Y PROTECCION SOCIAL-MINSALUD</t>
  </si>
  <si>
    <t>MINISTERIO DE TECNOLOGIAS DE LA INFORMACION Y LAS COMUNICACIONES-MINTIC</t>
  </si>
  <si>
    <t>MINISTERIO DE TRANSPORTE-MINTRANSPORTE</t>
  </si>
  <si>
    <t>MINISTERIO DE VIVIENDA, CIUDAD Y TERRITORIO-MINVIVIENDA</t>
  </si>
  <si>
    <t>MINISTERIO DEL DEPORTE-</t>
  </si>
  <si>
    <t>MINISTERIO DEL INTERIOR-MININTERIOR</t>
  </si>
  <si>
    <t>MINISTERIO DEL TRABAJO-MINTRABAJO</t>
  </si>
  <si>
    <t>OLEODUCTO BICENTENARIO DE COLOMBIA S.A.S.-</t>
  </si>
  <si>
    <t xml:space="preserve">OLEODUCTO CENTRAL S.A.S-OCENSA </t>
  </si>
  <si>
    <t>OLEODUCTO DE COLOMBIA S.A.-ODC</t>
  </si>
  <si>
    <t xml:space="preserve">OPERACIONES TECNOLOGICAS Y COMERCIALES S.A.S.-OPTECOM </t>
  </si>
  <si>
    <t>ORGANISMO NACIONAL DE ACREDITACION-ONAC</t>
  </si>
  <si>
    <t>PAP CAJA AGRARIA PENSIONES-</t>
  </si>
  <si>
    <t>PAR - PATRIMONIO AUTONOMO DE REMANENTES DE TELECOMUNICACIONES-</t>
  </si>
  <si>
    <t>PAR BANCO CAFETERO EN LIQUIDACION-</t>
  </si>
  <si>
    <t>PAR BANCO DEL ESTADO EN LIQUIDACION-</t>
  </si>
  <si>
    <t>PAR BCH EN LIQUIDACION-</t>
  </si>
  <si>
    <t>PAR BCH EN LIQUIDACION - FIDUAGRARIA-</t>
  </si>
  <si>
    <t>PAR CAJA AGRARIA EN LIQUIDACION C.A.L-</t>
  </si>
  <si>
    <t>PAR CAPRECOM LIQUIDADO-</t>
  </si>
  <si>
    <t>PAR E.S.E ANTONIO NARINO-</t>
  </si>
  <si>
    <t>PAR INCODER EN LIQUIDACION-</t>
  </si>
  <si>
    <t>PAR INURBE EN LIQUIDACION-</t>
  </si>
  <si>
    <t>PARQUES NACIONALES NATURALES DE COLOMBIA-</t>
  </si>
  <si>
    <t>PATRIMONIO AUTONOMO BANCO CAFETERO-</t>
  </si>
  <si>
    <t>PATRIMONIO AUTONOMO BANCO CENTRAL HIPOTECARIO EN LIQUIDACION -PROCESOS--</t>
  </si>
  <si>
    <t>PATRIMONIO AUTONOMO CAJANAL E.I.C.E. EN LIQUIDACION-</t>
  </si>
  <si>
    <t>PATRIMONIO AUTONOMO CAJANAL EICE EN LIQUIDACION CNPS CUOTAS PARTES PENSIONALES-</t>
  </si>
  <si>
    <t>PATRIMONIO AUTÓNOMO COLOMBIA PRODUCTIVA-</t>
  </si>
  <si>
    <t>PATRIMONIO AUTONOMO DE REMANENTES COMISION NACIONAL DE TELEVISION -PARCNTV</t>
  </si>
  <si>
    <t>PATRIMONIO AUTONOMO DE REMANENTES DEL EXTINTO DEPARTAMENTO ADMINISTRATIVO DAS Y SU FONDO ROTATORIO-PAR DAS</t>
  </si>
  <si>
    <t>PATRIMONIO AUTONOMO DE REMANENTES DEL ISS EN LIQUIDACION-PAR ISS</t>
  </si>
  <si>
    <t>PATRIMONIO AUTONOMO DE REMANENTES E.S.E. FRANCISCO DE PAULA SANTANDER EN LIQUIDACION-</t>
  </si>
  <si>
    <t>PATRIMONIO AUTONOMO DE REMANENTES PAR ANTV LIQUIDADA-PAR ANTV</t>
  </si>
  <si>
    <t>PATRIMONIO AUTONOMO FONDO NACIONAL DE SALUD DE LAS PERSONAS PRIVADAS DE LA LIBERTAD-</t>
  </si>
  <si>
    <t>PATRIMONIO AUTÓNOMO FONDO NACIONAL DE TURISMO FONTUR-FONTUR</t>
  </si>
  <si>
    <t>PATRIMONIO AUTONOMO IFI PENSIONES-</t>
  </si>
  <si>
    <t>PATRIMONIO AUTONOMO INNPULSA-</t>
  </si>
  <si>
    <t>PATRIMONIO AUTONOMO PAP E.S.E JOSE PRUDENCIO PADILLA EN LIQUIDACION-</t>
  </si>
  <si>
    <t>PATRIMONIO AUTONOMO PAP E.S.E. POLICARPA SALAVARRIETA EN LIQUIDACION-</t>
  </si>
  <si>
    <t>PATRIMONIO AUTONOMO PAP EMPRESA DE ENERGIA ELECTRICA DE MAGANGUE S.A. E.S.P. EN LIQUIDACION-</t>
  </si>
  <si>
    <t>PATRIMONIO AUTONOMO PAP ETESA EN LIQUIDACION PAR-</t>
  </si>
  <si>
    <t>PATRIMONIO AUTONOMO PAR CAJANAL S.A. E.P.S EN LIQUIDACION-</t>
  </si>
  <si>
    <t>PATRIMONIO RECEPTOR DE LOS ACTIVOS DE TELECOM Y LAS TELEASOCIADAS-PARAPAT</t>
  </si>
  <si>
    <t>POLICIA NACIONAL - UNIDAD DEFENSA JUDICIAL ANTIOQUIA-PONAL</t>
  </si>
  <si>
    <t>POLICIA NACIONAL - UNIDAD DEFENSA JUDICIAL ARAUCA-PONAL</t>
  </si>
  <si>
    <t>POLICIA NACIONAL - UNIDAD DEFENSA JUDICIAL ATLANTICO-PONAL</t>
  </si>
  <si>
    <t>POLICIA NACIONAL - UNIDAD DEFENSA JUDICIAL BOLIVAR-PONAL</t>
  </si>
  <si>
    <t>POLICIA NACIONAL - UNIDAD DEFENSA JUDICIAL BOYACA-PONAL</t>
  </si>
  <si>
    <t>POLICIA NACIONAL - UNIDAD DEFENSA JUDICIAL CALDAS-PONAL</t>
  </si>
  <si>
    <t>POLICIA NACIONAL - UNIDAD DEFENSA JUDICIAL CAQUETA-PONAL</t>
  </si>
  <si>
    <t>POLICIA NACIONAL - UNIDAD DEFENSA JUDICIAL CASANARE-PONAL</t>
  </si>
  <si>
    <t>POLICIA NACIONAL - UNIDAD DEFENSA JUDICIAL CAUCA-PONAL</t>
  </si>
  <si>
    <t>POLICIA NACIONAL - UNIDAD DEFENSA JUDICIAL CESAR-PONAL</t>
  </si>
  <si>
    <t>POLICIA NACIONAL - UNIDAD DEFENSA JUDICIAL CHOCO-PONAL</t>
  </si>
  <si>
    <t>POLICIA NACIONAL - UNIDAD DEFENSA JUDICIAL CORDOBA-PONAL</t>
  </si>
  <si>
    <t>POLICIA NACIONAL - UNIDAD DEFENSA JUDICIAL GUAJIRA-PONAL</t>
  </si>
  <si>
    <t>POLICIA NACIONAL - UNIDAD DEFENSA JUDICIAL HUILA-PONAL</t>
  </si>
  <si>
    <t>POLICIA NACIONAL - UNIDAD DEFENSA JUDICIAL MAGDALENA-PONAL</t>
  </si>
  <si>
    <t>POLICIA NACIONAL - UNIDAD DEFENSA JUDICIAL META-PONAL</t>
  </si>
  <si>
    <t>POLICIA NACIONAL - UNIDAD DEFENSA JUDICIAL NARIÑO-PONAL</t>
  </si>
  <si>
    <t>POLICIA NACIONAL - UNIDAD DEFENSA JUDICIAL NORTE DE SANTANDER-PONAL</t>
  </si>
  <si>
    <t>POLICIA NACIONAL - UNIDAD DEFENSA JUDICIAL PUTUMAYO-PONAL</t>
  </si>
  <si>
    <t>POLICIA NACIONAL - UNIDAD DEFENSA JUDICIAL QUINDIO-PONAL</t>
  </si>
  <si>
    <t>POLICIA NACIONAL - UNIDAD DEFENSA JUDICIAL RISARALDA-PONAL</t>
  </si>
  <si>
    <t>POLICIA NACIONAL - UNIDAD DEFENSA JUDICIAL SANTANDER-PONAL</t>
  </si>
  <si>
    <t>POLICIA NACIONAL - UNIDAD DEFENSA JUDICIAL SUCRE-PONAL</t>
  </si>
  <si>
    <t>POLICIA NACIONAL - UNIDAD DEFENSA JUDICIAL TOLIMA-PONAL</t>
  </si>
  <si>
    <t>POLICIA NACIONAL - UNIDAD DEFENSA JUDICIAL URABA-PONAL</t>
  </si>
  <si>
    <t>POLICIA NACIONAL - UNIDAD DEFENSA JUDICIAL VALLE DEL CAUCA-PONAL</t>
  </si>
  <si>
    <t>POSITIVA COMPAÑIA DE SEGUROS S.A.-</t>
  </si>
  <si>
    <t>PROCURADURIA GENERAL DE LA NACION-PGN</t>
  </si>
  <si>
    <t>PROGRAMA DE VIVIENDA  RURAL-VISR</t>
  </si>
  <si>
    <t>REFINERIA DE CARTAGENA S.A.S-REFICAR</t>
  </si>
  <si>
    <t>REGISTRADURIA NACIONAL DEL ESTADO CIVIL-</t>
  </si>
  <si>
    <t>SANATORIO DE AGUA DE DIOS, EMPRESA SOCIAL DEL ESTADO-SANATORIO DE AGUA DE DIOS E.S.E.</t>
  </si>
  <si>
    <t>SANATORIO DE CONTRATACION, EMPRESA SOCIAL DEL ESTADO-</t>
  </si>
  <si>
    <t>SENADO DE LA REPUBLICA-SENADO</t>
  </si>
  <si>
    <t>SERVICIO AEREO A TERRITORIOS NACIONALES S.A.-SATENA S.A.</t>
  </si>
  <si>
    <t>SERVICIO GEOLOGICO COLOMBIANO-SGC</t>
  </si>
  <si>
    <t>SERVICIO NACIONAL DE APRENDIZAJE-SENA</t>
  </si>
  <si>
    <t>SERVICIOS POSTALES NACIONALES S.A.-4-72</t>
  </si>
  <si>
    <t>SISTEMAS INTELIGENTES EN RED S.A.S.-</t>
  </si>
  <si>
    <t>SOCIEDAD DE ACTIVOS ESPECIALES S.A.S.-SAE</t>
  </si>
  <si>
    <t>SOCIEDAD DE TELEVISION DE CALDAS, RISARALDA Y QUINDIO LTDA -TELECAFE</t>
  </si>
  <si>
    <t>SOCIEDAD FIDUCIARIA DE DESARROLLO AGROPECUARIO S.A.-FIDUAGRARIA</t>
  </si>
  <si>
    <t>SOCIEDAD HOTELERA TEQUENDAMA S.A. - CROWNE PLAZA-SHT</t>
  </si>
  <si>
    <t>SOCIEDAD RADIO TELEVISION NACIONAL DE COLOMBIA-RTVC</t>
  </si>
  <si>
    <t>SUPERINTENDENCIA DE INDUSTRIA Y COMERCIO-SUPERINDUSTRIA</t>
  </si>
  <si>
    <t>SUPERINTENDENCIA DE LA ECONOMIA SOLIDARIA-SUPERSOLIDARIA</t>
  </si>
  <si>
    <t>SUPERINTENDENCIA DE NOTARIADO Y REGISTRO-SNR</t>
  </si>
  <si>
    <t>SUPERINTENDENCIA DE SERVICIOS PUBLICOS DOMICILIARIOS-SUPESERVICIOS</t>
  </si>
  <si>
    <t>SUPERINTENDENCIA DE SOCIEDADES-SUPERSOCIEDADES</t>
  </si>
  <si>
    <t>SUPERINTENDENCIA DE TRANSPORTE-SUPERTRANSPORTE</t>
  </si>
  <si>
    <t>SUPERINTENDENCIA DE VIGILANCIA Y SEGURIDAD PRIVADA-SUPERVIGILANCIA</t>
  </si>
  <si>
    <t>SUPERINTENDENCIA DEL SUBSIDIO FAMILIAR-SSF</t>
  </si>
  <si>
    <t>SUPERINTENDENCIA FINANCIERA DE COLOMBIA-SUPERFINANCIERA</t>
  </si>
  <si>
    <t>SUPERINTENDENCIA NACIONAL DE SALUD-SUPERSALUD</t>
  </si>
  <si>
    <t>TRANSELCA S.A. E.S.P.-TRANSELCA</t>
  </si>
  <si>
    <t>TRIBUNAL MEDICO LABORAL -</t>
  </si>
  <si>
    <t>U.A.E DE GESTION DE RESTITUCION DE TIERRAS DESPOJADAS-</t>
  </si>
  <si>
    <t>UNIDAD ADMINISTRATIVA ESPECIAL CONTADURIA GENERAL DE LA NACION-CGN</t>
  </si>
  <si>
    <t>UNIDAD ADMINISTRATIVA ESPECIAL DE AERONAUTICA CIVIL-AEROCIVIL</t>
  </si>
  <si>
    <t>UNIDAD ADMINISTRATIVA ESPECIAL DE ALIMENTACIÓN ESCOLAR-</t>
  </si>
  <si>
    <t>UNIDAD ADMINISTRATIVA ESPECIAL DE GESTION PENSIONAL Y CONTRIBUCIONES PARAFISCALES DE LA PROTECCION SOCIAL-UGPP</t>
  </si>
  <si>
    <t>UNIDAD ADMINISTRATIVA ESPECIAL DE LA JUSTICIA PENAL MILITAR Y POLICIAL-</t>
  </si>
  <si>
    <t>UNIDAD ADMINISTRATIVA ESPECIAL DE ORGANIZACIONES SOLIDARIAS-ORGSOLIDARIAS</t>
  </si>
  <si>
    <t>UNIDAD ADMINISTRATIVA ESPECIAL DEL SERVICIO PUBLICO DE EMPLEO-</t>
  </si>
  <si>
    <t xml:space="preserve">UNIDAD ADMINISTRATIVA ESPECIAL JUNTA  CENTRAL DE CONTADORES-UAE </t>
  </si>
  <si>
    <t>UNIDAD ADMINISTRATIVA ESPECIAL MIGRACION COLOMBIA-UAEMC</t>
  </si>
  <si>
    <t>UNIDAD ADMINISTRATIVA ESPECIAL PARA LA ATENCION Y REPARACION INTEGRAL A LAS VICTIMAS-</t>
  </si>
  <si>
    <t>UNIDAD DE BUSQUEDA DE PERSONAS DADAS POR DESAPARECIDAS EN EL CONTEXTO Y EN RAZON AL CONFLICTO ARMADO-UBPD</t>
  </si>
  <si>
    <t>UNIDAD DE GESTION GENERAL- MINISTERIO DE DEFENSA NACIONAL-UGG</t>
  </si>
  <si>
    <t>UNIDAD DE INFORMACION Y ANALISIS FINANCIERO-UIAF</t>
  </si>
  <si>
    <t>UNIDAD DE PLANEACION  DE INFRAESTRUCTURA  DE TRANSPORTE-UPIT</t>
  </si>
  <si>
    <t>UNIDAD DE PLANEACION MINERO ENERGETICA-UPME</t>
  </si>
  <si>
    <t>UNIDAD DE PLANIFICACION DE TIERRAS RURALES, ADECUACION DE TIERRAS Y USOS AGROPECUARIOS-UPRA-UPRA</t>
  </si>
  <si>
    <t>UNIDAD DE PROYECCION NORMATIVA Y ESTUDIOS DE REGULACION FINANCIERA-URF</t>
  </si>
  <si>
    <t>UNIDAD DE SERVICIOS PENITENCIARIOS Y CARCELARIOS-USPEC</t>
  </si>
  <si>
    <t>UNIDAD NACIONAL DE PROTECCION-UNP</t>
  </si>
  <si>
    <t>UNIDAD NACIONAL PARA LA GESTION DEL RIESGO DE DESASTRES-NGRD</t>
  </si>
  <si>
    <t>UNIVERSIDAD COLEGIO MAYOR DE CUNDINAMARCA-UCMC</t>
  </si>
  <si>
    <t>UNIVERSIDAD DE CALDAS-UCALDAS</t>
  </si>
  <si>
    <t>UNIVERSIDAD DE CORDOBA-UNICORDOBA</t>
  </si>
  <si>
    <t>UNIVERSIDAD DE LA AMAZONIA-UNIAMAZONIA</t>
  </si>
  <si>
    <t>UNIVERSIDAD DE LOS LLANOS-UNILLANOS</t>
  </si>
  <si>
    <t>UNIVERSIDAD DEL CAUCA-UNICAUCA</t>
  </si>
  <si>
    <t xml:space="preserve">UNIVERSIDAD DEL PACIFICO-UNIPACIFICO </t>
  </si>
  <si>
    <t>UNIVERSIDAD MILITAR NUEVA GRANADA-UNIMILITAR</t>
  </si>
  <si>
    <t>UNIVERSIDAD NACIONAL ABIERTA Y A DISTANCIA-UNAD</t>
  </si>
  <si>
    <t>UNIVERSIDAD NACIONAL DE COLOMBIA-UNAL</t>
  </si>
  <si>
    <t>UNIVERSIDAD PEDAGOGICA NACIONAL-UPN</t>
  </si>
  <si>
    <t>UNIVERSIDAD PEDAGOGICA Y TECNOLOGICA DE COLOMBIA-UPTC</t>
  </si>
  <si>
    <t>UNIVERSIDAD POPULAR DEL CESAR-</t>
  </si>
  <si>
    <t>UNIVERSIDAD SURCOLOMBIANA-USCO</t>
  </si>
  <si>
    <t>UNIVERSIDAD TECNOLOGICA DE PEREIRA-UTP</t>
  </si>
  <si>
    <t>UNIVERSIDAD TECNOLOGICA DEL CHOCO DIEGO LUIS CORDOBA-UTCH</t>
  </si>
  <si>
    <t>PROCESOS ACTIVOS AL 31 DE DIC DE 2023</t>
  </si>
  <si>
    <t>(1) Con fecha de registro anterior al 15-12-2023</t>
  </si>
  <si>
    <t>PROCESOS TERMINADOS 2DO SEMESTRE 2023</t>
  </si>
  <si>
    <t>PROCESOS TERMINADOS EN 2DO SEMESTRE 2023 SEGÚN JURIDICA</t>
  </si>
  <si>
    <t>TERMINADOS EN EKOGUI DURANTE 2DO SEMESTRE 2023 (2)</t>
  </si>
  <si>
    <t>PROCESOS TERMINADOS EN EKOGUI AL 31 DE DIC 2023</t>
  </si>
  <si>
    <t>(6) Solo se consideran los procesos activos en e-Kogui - calidad demandado al 31 de Diciembre de 2023 que tengan calificación de riesgo</t>
  </si>
  <si>
    <t>PROCESOS ACTIVOS EKOGUI - CALIDAD DEMANDADO AL 31-12-2023</t>
  </si>
  <si>
    <t>PROCESOS EN EKOGUI CON CALIFICACIÓN EN 2DO SEMESTRE 2023</t>
  </si>
  <si>
    <t>PROCESOS EN EKOGUI CON CALIFICACIÓN ANTERIOR A 01-07-2023</t>
  </si>
  <si>
    <t>(4)Equivalente a un valor indexado de $38.280 millones a 31 de Diciembre de 2023</t>
  </si>
  <si>
    <t>PREJUDICIALES ACTIVOS AL 31-12-2023</t>
  </si>
  <si>
    <t>TOTAL PREJUDICIALES TERMINADOS 2DO SEM. 2023 SEGÚN JURIDICA</t>
  </si>
  <si>
    <t>TERMINADOS EN EKOGUI ÚLTIMA ACTUACIÓN  2DO SEM. 2023</t>
  </si>
  <si>
    <t>REGISTRO DURANTE SEGUNDO SEMESTRE DE 2023</t>
  </si>
  <si>
    <t>REGISTRO EN SEGUNDO SEMESTRE DE 2022 Y ANTERIORES</t>
  </si>
  <si>
    <t>PREJUDICIALES TERMINADOS 2DO SEMESTRE 2023</t>
  </si>
  <si>
    <t>ARBITRAMENTOS ACTIVOS AL 31-12-2023 SEGÚN JURIDICA</t>
  </si>
  <si>
    <t>TOTAL ARBITRAMENTOS TERMINADOS  AL 31-12-2023 SEGÚN JURIDICA</t>
  </si>
  <si>
    <t>Su entidad utilizo el modulo de pagos en 2023-II?</t>
  </si>
  <si>
    <t>Respuesta</t>
  </si>
  <si>
    <t>Gestion</t>
  </si>
  <si>
    <t>SESIONES CC</t>
  </si>
  <si>
    <t>FICHAS_CC</t>
  </si>
  <si>
    <t>OBS8</t>
  </si>
  <si>
    <t>AM_OBS8</t>
  </si>
  <si>
    <t>Comites de Conciliación</t>
  </si>
  <si>
    <t>Su Entidad Elaboro las fichas de conciliacion a traves del Sistema Ekogui durante 2023-II</t>
  </si>
  <si>
    <t>Su Entidad Gestiono Sesiones del Comites de conciliacion atraves del sistema Ekogui en 2023 II</t>
  </si>
  <si>
    <t>COMITES DE CONCILIACION</t>
  </si>
  <si>
    <t>Gestión de Fichas</t>
  </si>
  <si>
    <t>Gestión de sesiones</t>
  </si>
  <si>
    <r>
      <t xml:space="preserve">(3)En el reporte de </t>
    </r>
    <r>
      <rPr>
        <b/>
        <i/>
        <sz val="9"/>
        <color theme="1"/>
        <rFont val="Calibri"/>
        <family val="2"/>
        <scheme val="minor"/>
      </rPr>
      <t>Activos</t>
    </r>
    <r>
      <rPr>
        <i/>
        <sz val="9"/>
        <color theme="1"/>
        <rFont val="Calibri"/>
        <family val="2"/>
        <scheme val="minor"/>
      </rPr>
      <t xml:space="preserve"> al 31 de diciembre verifique la columna</t>
    </r>
    <r>
      <rPr>
        <b/>
        <i/>
        <sz val="9"/>
        <color theme="1"/>
        <rFont val="Calibri"/>
        <family val="2"/>
        <scheme val="minor"/>
      </rPr>
      <t xml:space="preserve"> Estado General del proceso</t>
    </r>
  </si>
  <si>
    <t>Posteriores al 01-01-2020 (Ekogui 2.0 Producción)</t>
  </si>
  <si>
    <t>Entre 21-03-2019 y 31-12-2019 (EK 2.0 Estabilización)</t>
  </si>
  <si>
    <t>JORGE IVAN DE CASTRO BARON</t>
  </si>
  <si>
    <t>DIMERLEY ALVINO BOLAÑOS</t>
  </si>
  <si>
    <t xml:space="preserve">ARMANDO LOPEZ CORTES </t>
  </si>
  <si>
    <t xml:space="preserve">YENNY MARCELA HERRERA MARTINEZ </t>
  </si>
  <si>
    <t>LUZ STELLA PATIÑO JURADO</t>
  </si>
  <si>
    <t>VICTOR HUGO CALDERON JARAMILLO</t>
  </si>
  <si>
    <t xml:space="preserve">ADRIANA MARCELA ORTEGA </t>
  </si>
  <si>
    <t>Para la vigencia evaluada el Departamento Administrativo de la Función Pública no hizo parte de ningún arbitramento.</t>
  </si>
  <si>
    <t>Frente a las conciliaciones extrajudiciales en el segundo semestre de 2023, NO se evidencian (0) procesos activos en este periodo, así como los registrados desde periodos anteriores con estado activo (fecha del reporte E-kogui 07 de marzo del 2023), sin embargo, jurídica Argumenta “Para la vigencia evaluada, esto es segundo semestre de 2023, efectivamente existieron 10 conciliaciones prejudiciales, 4 de ellas presentaron duplicidad en el sistema, teniendo en cuenta que varias entidades las registran posteriormente y nos vinculan, sin embargo, se subsana registrándoles la actuación que corresponda, generalmente, que la audiencia fue fallida. Ahora bien, es importante recordar que, conforme a la tabla remitida, para el día 31 de diciembre de 2023, solamente se tenía una conciliación prejudicial activa.” Por lo que la diferencia es de un (1) solo proceso.</t>
  </si>
  <si>
    <t>Hallazgo:
Criterio : "INSTRUCTIVO DEL SISTEMA ÚNICO DE GESTIÓN E INFORMACIÓN LITIGIOSA DEL ESTADO E-KOGUI PERFIL JEFE DE CONTROL INTERNO
V. 15. 3.4. FUNCIONES COMUNES PARA LOS USUARIOS DEL SISTEMA
Asistir a las jornadas de capacitación sobre el uso y alcance del Sistema Único de Gestión e Información Litigiosa del Estado e-KOGUI, que convoque la Agencia Nacional de Defensa Jurídica del Estado o el administrador del sistema en la entidad."
Condicion: Para el perfil de Jefe Financiero, en el periodo evaluado no se evidenció que hubiera recibido capacitación.
La jefe de la Oficina de Control Interno LUZ STELLA PATIÑO JURADO y un profesional de la OCI DAMIAN CAMILO VARGAS VARGAS, asistieron a capacitación de fecha 14/02/2023.
 El Jefe Jurídico no ha asistido a capacitaciones en la Agencia. Sin embargo, de manera oportuna, delega en los integrantes del Grupo de Defensa Judicial, la asistencia a esas conferencias y capacitaciones. 
Es importante mencionar en torno a las modificaciones de los roles de usuarios en el aplicativo, que en reunion desarrollada con la administradora del sistema esta ha solicitado al Grupo de Gestion Humana, un mejor  acompañamiento en todo lo relacionado con los cambios de personal para manterner actualizados los roles de los cuales no se tiene tanta comunicacion (Jefe Financiero,  Enlace de Pagos) y de esta forma se desarrollen las capacitaciones correspondientes.
Causa: Falta de un protocolo efectivo para garantizar que todos los roles clave, incluyendo el Jefe Financiero y el Jefe Jurídico, asistan a las capacitaciones necesarias. Aunque se han realizado esfuerzos para delegar la asistencia a las capacitaciones al Grupo de Defensa Judicial, esto no sustituye la importancia de que los usuarios  clave también reciban esta formación. Es crucial establecer y hacer cumplir dichos protocolos para asegurar que todos los miembros del equipo estén equipados con el conocimiento necesario para utilizar eficazmente el Sistema Único de Gestión e Información Litigiosa del Estado e-KOGUI.
Consecuencia:  La falta de capacitación, puede llevar a una comprensión insuficiente del Sistema Único de Gestión e Información Litigiosa del Estado e-KOGUI, lo que podría afectar la eficiencia y efectividad de su gestión. Esto podría resultar en decisiones menos informadas, una posible disminución en la productividad y un impacto negativo en la defensa jurídica del estado.
Se recomienda al Grupo de Gestion Humana,  incluir  alertas  con los cambios que se produzcan en los  profesionales  asignados a cada uno de los roles del aplicativo,  para articularse con el administrador de la entidad y se puedan actulizar los cambios generados.</t>
  </si>
  <si>
    <t xml:space="preserve">Criterio: "INSTRUCTIVO DEL SISTEMA ÚNICO DE GESTIÓN E INFORMACIÓN LITIGIOSA DEL ESTADO E-KOGUI PERFIL JEFE DE CONTROL INTERNO”.  Numeral 6.3. Hoja abogados
Condición:
Abogados activos: el Auditado presenta “Sea lo primero señalar que el Grupo de Defensa judicial ha presentado algunos cambios en sus integrantes y para el periodo evaluado, quedando así:
Bibiana Mercedes Parra Ariza    Ninguna-retirada en enero de 2024
Víctor Hugo Calderon Jaramillo    Ninguna
Adriana Marcela Ortega Moreno Ninguna
Jose Humberto Quintana    Ninguna
Carlos David Platín del Castillo Aparecía activo en el sistema, pero se debió a un error en el sistema kogui, situación que fue subsanada con ayuda de la ANDJE, tras distintos requerimientos, que finalmente se superó con una reunión presencial en las instalaciones de la ANDJE.
De acuerdo al seguimiento desarrollado los abogados activos verificados cuentan con estudios y experiencia actualizada.
El Grupo de Defensa Judicial para el periodo evaluado, asistió a la siguiente capacion así:
• El Grupo de Defensa Judicial, para la vigencia calificada, asistió a la capacitación denominada “LEGALTECH: NUEVAS HERRAMIENTAS Y RETOS EN LA PROTECCIÓN DE DATOS PERSONALES / COMUNIDAD JURÍDICA DEL CONOCIMIENTO” dictada por la Agencia Nacional de Defensa Jurídica del Estado, el pasado 26 de octubre de 2023.
Respecto al punto especifico del Director Jurídico, no se cuenta con soportes de capacitaciones a las que haya asistido. Sin embargo, de manera oportuna, delega en los integrantes del Grupo de Defensa Judicial, la asistencia a esas conferencias y capacitaciones. 
Los usuarios cuentan con un correo electrónico actualizado, así mismo los usuarios desactivados presentaron rebote de correo electrónico lo que sugiere su desactivación en el área de Talento humano.
Causa : hubo un problema con el sistema E-KOGUI que resultó en la aparición de Carlos David Platín del Castillo como activo en el sistema, a pesar de que no estaba activo en la entidad. Este error en el sistema pudo haber causado una discrepancia en los datos.
Consecuencia: Este error en el sistema podría haber llevado a una sobreestimación del número de abogados activos en la entidad. Lo que podría haber afectado la precisión de los datos sobre los abogados activos e inactivos.
Es importante corregir estos errores en el sistema para asegurar la precisión de los datos. También es crucial mantener actualizada la información de los abogados, incluyendo su estado de actividad, estudios, experiencia y capacitaciones. Esto permitirá a la entidad tener una visión clara y precisa de su personal jurídico.
Por último, es importante notar que la falta de soportes de capacitaciones para el Director Jurídico podría ser una oportunidad de mejora. 
</t>
  </si>
  <si>
    <t>Hallazgo
Criterio: "INSTRUCTIVO DEL SISTEMA ÚNICO DE GESTIÓN E INFORMACIÓN LITIGIOSA DEL ESTADO E-KOGUI PERFIL JEFE DE CONTROL INTERNO”.  6.4. Hoja Judiciales
Condición: 
PROCESOS ACTIVOS:  
A la fecha de la consulta (06/03/2024), E-kogui registra con con fecha de registro anterior al 15/12/2023, 499 procesos judiciales activos, los cuales, al contrastar con la base de activos del Grupo de Defensa Judicial, presentan un total de 508 procesos, existiendo una diferencia de 9 procesos.  Con base en lo anterior, la administradora de la entidad, explica que algunos datos registran “
1. 11001032500020180102500. El proceso a fecha 31 de diciembre de 2023 figuraba como activo en el sistema, se anexa constancia, en la que figura que fue terminado en marzo de 2024. 
2. 11001032500020180110200. El proceso a fecha 31 de diciembre de 2023 figuraba como activo en el sistema, se anexa constancia, en la que figura que fue terminado en marzo de 2024. 
3. 11001032500020230007800. El proceso está activo desde noviembre de 2023. La observación corresponde a un dato que no corresponde a la realidad del sistema conforme a la evidencia que se adjunta.
4. 11001032500020230019700. El proceso está activo desde octubre de 2023. La observación corresponde a un dato que no corresponde a la realidad del sistema conforme a la evidencia que se adjunta.
5. 11001334205020230021100. El proceso está activo desde agosto de 2023. La observación corresponde a un dato que no corresponde a la realidad del sistema conforme a la evidencia que se adjunta.
6. 15001333300420230015800. El proceso está activo desde diciembre de 2023. La observación de la OCI puede ser generada por estar en un corte posterior, esto es la base de datos que se descarga desde el perfil de Control Interno, generalmente tiene un corte a mediados de diciembre y mi corte es diciembre de 2023.
7. 19001333300820230022500. El proceso está activo desde diciembre de 2023. La observación de la OCI puede ser generada por estar en un corte posterior, esto es la base de datos que se descarga desde el perfil de Control Interno, generalmente tiene un corte a mediados de diciembre y mi corte es diciembre de 2023.
8. 68001333300720230016800. El proceso está activo desde diciembre de 2023. La observación de la OCI puede ser generada por estar en un corte posterior, esto es la base de datos que se descarga desde el perfil de Control Interno, generalmente tiene un corte a mediados de diciembre y mi corte es diciembre de 2023.
9. 11001310501420040109901. El proceso fue cerrado en enero de 2024, teniendo en cuenta que se generó el pago de la sentencia, situación que se relacionó en el capítulo de pago de sentencias judiciales. El proceso estuvo activo en la vigencia evaluada.”
PROCESOS TERMINADOS: 
Para el segundo semestre del 2023, una vez descargadas las bases correspondientes a procesos terminados con fecha  6/03/2024 del aplicativo E-kogui , jurídica presenta 76, los cuales al contrastar con la base de terminados según el aplicativo E-kogui se observaron 35 con Fecha de la Actuación de Terminación del Proceso segundo semestre del 2023, información que generó una diferencia de 41 procesos, identificando 12 procesos relacionados del primer semestre del año 2023 y 29 procesos sin registro de la Fecha de la Actuación de Terminación del Proceso en la base presentada por jurídica, es importante mencionar que los 35 procesos identificados por esta oficina, fueron encontrados en la base de jurídica lo que sugiere que los 41 procesos de diferencia no corresponden a la vigencia evaluada.
Así mismo se presentaron 18 procesos activos en E-kogui con estado terminado, por lo que se recomienda analizar la pertinencia de dar por terminado estos procesos.
PROCESOS TERMINADOS QUE FUERON ANALIZADOS (10): 
La muestra aleatoria de la aplicación arrojo 10 procesos para analizar de los cuales los 10 presentaron terminación con ejecutoria con solamente un proceso desfavorable en segunda instancia (25000232500019990390901). 
PROCESO DE MAS DE 33000 SMMLV CON PIEZA DE LA DEMANDA:
El Grupo de Defensa Judicial, señala que el proceso No. 25000234100020130263500, el cual se encuentra identificado en E-kogui con el No. 606711, no cuenta con la pieza de la demanda, por cuanto fue migrado por E-kogui y los documentos que reposan allí son los que la misma ANDJE subió sin que las partes en contienda pudieran interferir.  
CALIFICACION DEL RIESGO 
Se evidenció en el reporte de procesos activos, en calidad de demandados 499 procesos de los cuales todos tienen su calificación del riesgo, por lo tanto, se recomienda continuar con el seguimiento y control de los procesos. 
PROVISIÓN CONTABLE
Frente a la provisión contable de los 499 procesos solamente 1 (68001333301420150027000) posee una probabilidad de perder el caso alta, sin embargo, cuenta con su provisión contable lo cual refleja el adecuado seguimiento por parte del Grupo de Defensa Jurídica.
Causa: La generación de una nueva base de datos por parte del Grupo de defensa juridica.
Consecuencia: Datos mucho mas ajustados a las bases generadas desde el Usuario de Jefe de Control Interno.</t>
  </si>
  <si>
    <t xml:space="preserve">Para la vigencia evaluada el Departamento Administrativo de la Función Pública, efectuó el pago de la siguiente sentencia judicial acorde con lo repeportado por la administradora del sistema:
11001310501420040109901. 2004-11-22 ORDINARIO LABORAL ORDINARIO LABORAL DEMANDADO LUIS JORGE ALVAREZ PEÑA 
Se anexan soportes de pago:
1. VF_Reporte_CálculoActuarial_DAFP2023
2. DOCUMENTOS SEÑOR LUIS ALVAREZ PEÑA
3. 2023-12-14_Resolucion_828
4. Notificación_resolución_pago
5. 2023-12-28_pago_344923
6. 2023-12-28_pago_345023
</t>
  </si>
  <si>
    <t xml:space="preserve">Criterio: "INSTRUCTIVO DEL SISTEMA ÚNICO DE GESTIÓN E INFORMACIÓN LITIGIOSA DEL ESTADO E-KOGUI PERFIL JEFE DE CONTROL INTERNO”. 6.7. Hoja comités de conciliación
Condición: Si bien es cierto la entidad registra a través del aplicativo las sesiones del comité de conciliación, con la evidencia suministrada se pudo identificar una mayor gestión desarrollada por parte del comité que la registrada dentro del e-kogui.
De igual forma si se elaboran fichas de conciliación Judiciales, extrajudiciales o arbitrales a través del E-kogui (creación, terminación y conclusión).
Causa: Discrepancia entre las gestiones realizadas por el comité de conciliación y las reportadas en el sistema E-kogui .
Consecuencia: Estas diferencias afectan la precisión de los informes. Por lo tanto, es esencial asegurar que todas las actividades del comité estén correctamente registradas en el sistema E-kogui en los periodos establecidos.
</t>
  </si>
  <si>
    <t>La Oficina de Control Interno de Función Pública, una vez efectuada la verificación al cumplimiento de las obligaciones establecidas en el artículo 2.2.3.4.1.14 del Decreto 1069 de 2015, concluye que la entidad ha efectuado el registro de abogados y usuarios activos en el sistema, concluyendo lo siguiente:
1.La falta de un protocolo efectivo para garantizar que todos los usuarios del sistema, incluyendo el Jefe Financiero y el Jefe Jurídico, asistan a las capacitaciones necesarias del Sistema Único de Gestión e Información Litigiosa del Estado e-KOGUI, ha llevado a una comprensión insuficiente del sistema. Aunque se han realizado esfuerzos para delegar la asistencia a las capacitaciones al Grupo de Defensa Judicial, esto no sustituye la importancia de que los roles clave (Jefe Financiero y Jefe Jurídico) también reciban esta formación.
2. Así mismo, se recomienda al Grupo de Gestión Humana incluir alertas con los cambios que se produzcan en los profesionales asignados a cada uno de los roles del aplicativo, para articularse con el administrador de la entidad y actualizar los cambios generados. Esto permitirá mantener actualizados los roles y desarrollar las capacitaciones correspondientes, asegurando que todos los miembros del equipo estén equipados con el conocimiento necesario para utilizar eficazmente el sistema.
3. Con relación, a las diferencias presentadas entre los procesos judiciales registrados en E-kogui y la base de datos del Grupo de Defensa Judicial, se resalta el cambio de puntos de control desarrollados con las bases de datos suministradas, los cuales generaron datos muy similares a los registrados en el aplicativo, sin embargo, se reitera continuar con el seguimiento para que la información sea coherente, tanto en los procesos activos como en los terminados y establecer las acciones correctivas que sean necesarias para eliminar la causa que origina dicha situación.
4.En relación con los procesos en E-kogui con calificación del riesgo, se resalta el seguimiento desarrollado por parte de los abogados del Grupo, por lo que se recomienda continuar con el registro de dicha calificación oportunamente.  
5. En el periodo evaluado no se presentaron procesos arbitrales, y se efectuaron pagos con cargo a procesos judiciales uno (1).   
6. Si bien es cierto la entidad ha mejorado en la gestión del aplicativo Ekogui, aún se presentan diferencias frente algunos criterios de evaluación por lo que se recomienda continuar con las acciones de mejora correspondientes para seguir disminuyendo estas diferencias.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</si>
</sst>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
  </numFmts>
  <fonts count="19"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b/>
      <sz val="16"/>
      <color theme="1"/>
      <name val="Calibri"/>
      <family val="2"/>
      <scheme val="minor"/>
    </font>
    <font>
      <sz val="11"/>
      <color theme="3"/>
      <name val="Calibri"/>
      <family val="2"/>
      <scheme val="minor"/>
    </font>
    <font>
      <b/>
      <sz val="18"/>
      <color theme="3"/>
      <name val="Calibri"/>
      <family val="2"/>
      <scheme val="minor"/>
    </font>
    <font>
      <i/>
      <sz val="9"/>
      <color theme="1"/>
      <name val="Calibri"/>
      <family val="2"/>
      <scheme val="minor"/>
    </font>
    <font>
      <b/>
      <i/>
      <sz val="9"/>
      <color theme="1"/>
      <name val="Calibri"/>
      <family val="2"/>
      <scheme val="minor"/>
    </font>
    <font>
      <b/>
      <sz val="18"/>
      <color theme="1"/>
      <name val="Calibri"/>
      <family val="2"/>
      <scheme val="minor"/>
    </font>
    <font>
      <sz val="9"/>
      <color indexed="81"/>
      <name val="Tahoma"/>
      <family val="2"/>
    </font>
    <font>
      <b/>
      <sz val="9"/>
      <color indexed="81"/>
      <name val="Tahoma"/>
      <family val="2"/>
    </font>
    <font>
      <sz val="11"/>
      <color indexed="8"/>
      <name val="Calibri"/>
      <family val="2"/>
      <charset val="1"/>
    </font>
    <font>
      <sz val="11"/>
      <color rgb="FF000000"/>
      <name val="Calibri"/>
      <family val="2"/>
      <scheme val="minor"/>
    </font>
    <font>
      <sz val="10"/>
      <color theme="1"/>
      <name val="Calibri"/>
      <family val="2"/>
      <scheme val="minor"/>
    </font>
    <font>
      <sz val="8"/>
      <name val="Calibri"/>
      <family val="2"/>
      <scheme val="minor"/>
    </font>
  </fonts>
  <fills count="7">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00B050"/>
        <bgColor indexed="22"/>
      </patternFill>
    </fill>
    <fill>
      <patternFill patternType="solid">
        <fgColor rgb="FF00B050"/>
        <bgColor indexed="64"/>
      </patternFill>
    </fill>
    <fill>
      <patternFill patternType="solid">
        <fgColor theme="0" tint="-0.14996795556505021"/>
        <bgColor indexed="64"/>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3">
    <xf numFmtId="0" fontId="0" fillId="0" borderId="0"/>
    <xf numFmtId="9" fontId="1" fillId="0" borderId="0" applyFont="0" applyFill="0" applyBorder="0" applyAlignment="0" applyProtection="0"/>
    <xf numFmtId="0" fontId="15" fillId="0" borderId="0"/>
  </cellStyleXfs>
  <cellXfs count="152">
    <xf numFmtId="0" fontId="0" fillId="0" borderId="0" xfId="0"/>
    <xf numFmtId="0" fontId="0" fillId="2" borderId="0" xfId="0" applyFill="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2" fillId="3" borderId="9" xfId="0" applyFont="1" applyFill="1" applyBorder="1" applyAlignment="1">
      <alignment horizontal="center"/>
    </xf>
    <xf numFmtId="0" fontId="2" fillId="3" borderId="9" xfId="0" applyFont="1" applyFill="1" applyBorder="1"/>
    <xf numFmtId="0" fontId="7" fillId="2" borderId="0" xfId="0" applyFont="1" applyFill="1"/>
    <xf numFmtId="0" fontId="5" fillId="3" borderId="0" xfId="0" applyFont="1" applyFill="1"/>
    <xf numFmtId="0" fontId="0" fillId="2" borderId="0" xfId="0" applyFill="1" applyAlignment="1">
      <alignment vertical="center" wrapText="1"/>
    </xf>
    <xf numFmtId="0" fontId="0" fillId="2" borderId="5" xfId="0" applyFill="1" applyBorder="1" applyAlignment="1">
      <alignment vertical="center" wrapText="1"/>
    </xf>
    <xf numFmtId="0" fontId="9" fillId="2" borderId="0" xfId="0" applyFont="1" applyFill="1" applyAlignment="1">
      <alignment vertical="center"/>
    </xf>
    <xf numFmtId="0" fontId="9" fillId="2" borderId="0" xfId="0" applyFont="1" applyFill="1"/>
    <xf numFmtId="0" fontId="0" fillId="2" borderId="9" xfId="0" applyFill="1" applyBorder="1" applyAlignment="1">
      <alignment vertical="center" wrapText="1"/>
    </xf>
    <xf numFmtId="0" fontId="2" fillId="3" borderId="18" xfId="0" applyFont="1" applyFill="1" applyBorder="1"/>
    <xf numFmtId="0" fontId="10" fillId="2" borderId="0" xfId="0" applyFont="1" applyFill="1"/>
    <xf numFmtId="0" fontId="2" fillId="3" borderId="9" xfId="0" applyFont="1" applyFill="1" applyBorder="1" applyAlignment="1">
      <alignment vertical="center"/>
    </xf>
    <xf numFmtId="0" fontId="2" fillId="3" borderId="9" xfId="0" applyFont="1" applyFill="1" applyBorder="1" applyAlignment="1">
      <alignment horizontal="center" vertical="center" wrapText="1"/>
    </xf>
    <xf numFmtId="0" fontId="12" fillId="0" borderId="0" xfId="0" applyFont="1" applyAlignment="1">
      <alignment horizontal="center"/>
    </xf>
    <xf numFmtId="0" fontId="5" fillId="2" borderId="0" xfId="0" applyFont="1" applyFill="1"/>
    <xf numFmtId="0" fontId="0" fillId="0" borderId="9" xfId="0" applyBorder="1"/>
    <xf numFmtId="0" fontId="3" fillId="0" borderId="0" xfId="0" applyFont="1"/>
    <xf numFmtId="0" fontId="6" fillId="0" borderId="0" xfId="0" applyFont="1"/>
    <xf numFmtId="14" fontId="0" fillId="2" borderId="0" xfId="0" applyNumberFormat="1" applyFill="1"/>
    <xf numFmtId="0" fontId="2" fillId="3" borderId="9" xfId="0" applyFont="1" applyFill="1" applyBorder="1" applyAlignment="1">
      <alignment horizontal="center" vertical="center"/>
    </xf>
    <xf numFmtId="0" fontId="0" fillId="0" borderId="15" xfId="0" applyBorder="1"/>
    <xf numFmtId="0" fontId="10" fillId="0" borderId="14" xfId="0" applyFont="1" applyBorder="1"/>
    <xf numFmtId="0" fontId="10" fillId="2" borderId="16" xfId="0" applyFont="1" applyFill="1" applyBorder="1"/>
    <xf numFmtId="0" fontId="0" fillId="2" borderId="17" xfId="0" applyFill="1" applyBorder="1"/>
    <xf numFmtId="0" fontId="0" fillId="2" borderId="0" xfId="0" applyFill="1" applyProtection="1">
      <protection locked="0"/>
    </xf>
    <xf numFmtId="0" fontId="0" fillId="0" borderId="0" xfId="0" applyProtection="1">
      <protection locked="0"/>
    </xf>
    <xf numFmtId="0" fontId="4" fillId="2" borderId="0" xfId="0" applyFont="1" applyFill="1"/>
    <xf numFmtId="0" fontId="4" fillId="0" borderId="0" xfId="0" applyFont="1"/>
    <xf numFmtId="0" fontId="0" fillId="2" borderId="9" xfId="0" applyFill="1" applyBorder="1" applyAlignment="1">
      <alignment vertical="center"/>
    </xf>
    <xf numFmtId="0" fontId="0" fillId="2" borderId="0" xfId="0" applyFill="1" applyAlignment="1">
      <alignment wrapText="1"/>
    </xf>
    <xf numFmtId="0" fontId="0" fillId="2" borderId="13" xfId="0" applyFill="1" applyBorder="1" applyAlignment="1">
      <alignment wrapText="1"/>
    </xf>
    <xf numFmtId="0" fontId="0" fillId="2" borderId="16" xfId="0" applyFill="1" applyBorder="1" applyAlignment="1">
      <alignment wrapText="1"/>
    </xf>
    <xf numFmtId="0" fontId="0" fillId="2" borderId="17" xfId="0" applyFill="1" applyBorder="1" applyAlignment="1">
      <alignment wrapText="1"/>
    </xf>
    <xf numFmtId="0" fontId="10" fillId="2" borderId="20" xfId="0" applyFont="1" applyFill="1" applyBorder="1" applyAlignment="1">
      <alignment wrapText="1"/>
    </xf>
    <xf numFmtId="14" fontId="5" fillId="2" borderId="5" xfId="0" applyNumberFormat="1" applyFont="1" applyFill="1" applyBorder="1"/>
    <xf numFmtId="0" fontId="0" fillId="2" borderId="12" xfId="0" applyFill="1" applyBorder="1" applyAlignment="1" applyProtection="1">
      <alignment wrapText="1"/>
      <protection hidden="1"/>
    </xf>
    <xf numFmtId="0" fontId="15" fillId="0" borderId="0" xfId="2"/>
    <xf numFmtId="14" fontId="15" fillId="0" borderId="0" xfId="2" applyNumberFormat="1"/>
    <xf numFmtId="164" fontId="15" fillId="0" borderId="0" xfId="2" applyNumberFormat="1"/>
    <xf numFmtId="0" fontId="15" fillId="4" borderId="0" xfId="2" applyFill="1"/>
    <xf numFmtId="0" fontId="15" fillId="4" borderId="0" xfId="2" applyFill="1" applyAlignment="1">
      <alignment vertical="center"/>
    </xf>
    <xf numFmtId="0" fontId="15" fillId="5" borderId="0" xfId="2" applyFill="1"/>
    <xf numFmtId="0" fontId="0" fillId="5" borderId="0" xfId="0" applyFill="1"/>
    <xf numFmtId="0" fontId="16" fillId="5" borderId="0" xfId="0" applyFont="1" applyFill="1" applyAlignment="1">
      <alignment vertical="center"/>
    </xf>
    <xf numFmtId="0" fontId="0" fillId="6" borderId="9" xfId="0" applyFill="1" applyBorder="1" applyProtection="1">
      <protection locked="0"/>
    </xf>
    <xf numFmtId="14" fontId="0" fillId="6" borderId="9" xfId="0" applyNumberFormat="1" applyFill="1" applyBorder="1" applyProtection="1">
      <protection locked="0"/>
    </xf>
    <xf numFmtId="0" fontId="0" fillId="0" borderId="11" xfId="0" applyBorder="1" applyProtection="1">
      <protection hidden="1"/>
    </xf>
    <xf numFmtId="0" fontId="0" fillId="2" borderId="0" xfId="0" applyFill="1" applyAlignment="1">
      <alignment horizontal="center"/>
    </xf>
    <xf numFmtId="0" fontId="0" fillId="0" borderId="9" xfId="0" applyBorder="1" applyAlignment="1">
      <alignment horizontal="center" vertical="center"/>
    </xf>
    <xf numFmtId="9" fontId="0" fillId="0" borderId="9" xfId="1" applyFont="1" applyBorder="1" applyAlignment="1">
      <alignment horizontal="center" vertical="center"/>
    </xf>
    <xf numFmtId="0" fontId="0" fillId="2" borderId="0" xfId="0" applyFill="1" applyAlignment="1">
      <alignment horizontal="center" vertical="center"/>
    </xf>
    <xf numFmtId="0" fontId="17" fillId="0" borderId="0" xfId="0" applyFont="1" applyAlignment="1">
      <alignment horizontal="center"/>
    </xf>
    <xf numFmtId="0" fontId="2" fillId="3" borderId="18" xfId="0" applyFont="1" applyFill="1" applyBorder="1" applyAlignment="1">
      <alignment horizontal="center"/>
    </xf>
    <xf numFmtId="0" fontId="10" fillId="2" borderId="20" xfId="0" applyFont="1" applyFill="1" applyBorder="1"/>
    <xf numFmtId="0" fontId="0" fillId="6" borderId="0" xfId="0" applyFill="1" applyAlignment="1" applyProtection="1">
      <alignment horizontal="left" vertical="top"/>
      <protection locked="0"/>
    </xf>
    <xf numFmtId="0" fontId="0" fillId="2" borderId="22" xfId="0" applyFill="1" applyBorder="1"/>
    <xf numFmtId="0" fontId="0" fillId="6" borderId="27" xfId="0" applyFill="1" applyBorder="1" applyProtection="1">
      <protection locked="0"/>
    </xf>
    <xf numFmtId="0" fontId="0" fillId="2" borderId="28" xfId="0" applyFill="1" applyBorder="1" applyAlignment="1">
      <alignment horizontal="center" vertical="center"/>
    </xf>
    <xf numFmtId="0" fontId="2" fillId="3" borderId="30" xfId="0" applyFont="1" applyFill="1" applyBorder="1" applyAlignment="1">
      <alignment horizontal="center"/>
    </xf>
    <xf numFmtId="0" fontId="2" fillId="3" borderId="31" xfId="0" applyFont="1" applyFill="1" applyBorder="1" applyAlignment="1">
      <alignment horizontal="center"/>
    </xf>
    <xf numFmtId="0" fontId="2" fillId="3" borderId="31" xfId="0" applyFont="1" applyFill="1" applyBorder="1"/>
    <xf numFmtId="0" fontId="2" fillId="3" borderId="32" xfId="0" applyFont="1" applyFill="1" applyBorder="1" applyAlignment="1">
      <alignment horizontal="center"/>
    </xf>
    <xf numFmtId="0" fontId="0" fillId="2" borderId="21" xfId="0" applyFill="1" applyBorder="1"/>
    <xf numFmtId="0" fontId="0" fillId="6" borderId="33" xfId="0" applyFill="1" applyBorder="1" applyProtection="1">
      <protection locked="0"/>
    </xf>
    <xf numFmtId="14" fontId="0" fillId="6" borderId="33" xfId="0" applyNumberFormat="1" applyFill="1" applyBorder="1" applyProtection="1">
      <protection locked="0"/>
    </xf>
    <xf numFmtId="0" fontId="0" fillId="0" borderId="34" xfId="0" applyBorder="1" applyProtection="1">
      <protection hidden="1"/>
    </xf>
    <xf numFmtId="14" fontId="0" fillId="6" borderId="25" xfId="0" applyNumberFormat="1" applyFill="1" applyBorder="1" applyProtection="1">
      <protection locked="0"/>
    </xf>
    <xf numFmtId="0" fontId="0" fillId="2" borderId="9" xfId="0" applyFill="1" applyBorder="1" applyAlignment="1">
      <alignment wrapText="1"/>
    </xf>
    <xf numFmtId="0" fontId="0" fillId="0" borderId="0" xfId="0" applyAlignment="1">
      <alignment horizontal="center" vertical="center"/>
    </xf>
    <xf numFmtId="14" fontId="0" fillId="6" borderId="9" xfId="0" applyNumberFormat="1" applyFill="1" applyBorder="1" applyProtection="1">
      <protection locked="0"/>
    </xf>
    <xf numFmtId="14" fontId="0" fillId="6" borderId="9" xfId="0" applyNumberFormat="1" applyFill="1" applyBorder="1" applyProtection="1">
      <protection locked="0"/>
    </xf>
    <xf numFmtId="14" fontId="0" fillId="6" borderId="9" xfId="0" applyNumberFormat="1" applyFill="1" applyBorder="1" applyProtection="1">
      <protection locked="0"/>
    </xf>
    <xf numFmtId="14" fontId="0" fillId="6" borderId="9" xfId="0" applyNumberFormat="1" applyFill="1" applyBorder="1" applyProtection="1">
      <protection locked="0"/>
    </xf>
    <xf numFmtId="0" fontId="12" fillId="0" borderId="4" xfId="0" applyFont="1" applyBorder="1" applyAlignment="1">
      <alignment horizontal="center"/>
    </xf>
    <xf numFmtId="0" fontId="12" fillId="0" borderId="0" xfId="0" applyFont="1" applyAlignment="1">
      <alignment horizontal="center"/>
    </xf>
    <xf numFmtId="0" fontId="12" fillId="0" borderId="5" xfId="0" applyFont="1" applyBorder="1" applyAlignment="1">
      <alignment horizontal="center"/>
    </xf>
    <xf numFmtId="0" fontId="0" fillId="0" borderId="0" xfId="0" applyAlignment="1">
      <alignment horizontal="left" wrapText="1"/>
    </xf>
    <xf numFmtId="0" fontId="7" fillId="2" borderId="4" xfId="0" applyFont="1" applyFill="1" applyBorder="1" applyAlignment="1">
      <alignment horizontal="center"/>
    </xf>
    <xf numFmtId="0" fontId="7" fillId="2" borderId="0" xfId="0" applyFont="1" applyFill="1" applyAlignment="1">
      <alignment horizontal="center"/>
    </xf>
    <xf numFmtId="0" fontId="7" fillId="2" borderId="5" xfId="0" applyFont="1" applyFill="1" applyBorder="1" applyAlignment="1">
      <alignment horizontal="center"/>
    </xf>
    <xf numFmtId="0" fontId="0" fillId="6" borderId="29" xfId="0" applyFill="1" applyBorder="1" applyAlignment="1" applyProtection="1">
      <alignment horizontal="left" vertical="top" wrapText="1"/>
      <protection locked="0"/>
    </xf>
    <xf numFmtId="0" fontId="0" fillId="6" borderId="24" xfId="0" applyFill="1" applyBorder="1" applyAlignment="1" applyProtection="1">
      <alignment horizontal="left" vertical="top"/>
      <protection locked="0"/>
    </xf>
    <xf numFmtId="0" fontId="0" fillId="6" borderId="23" xfId="0" applyFill="1" applyBorder="1" applyAlignment="1" applyProtection="1">
      <alignment horizontal="left" vertical="top"/>
      <protection locked="0"/>
    </xf>
    <xf numFmtId="0" fontId="0" fillId="2" borderId="22" xfId="0" applyFill="1" applyBorder="1" applyAlignment="1">
      <alignment horizontal="center"/>
    </xf>
    <xf numFmtId="0" fontId="0" fillId="2" borderId="23" xfId="0" applyFill="1" applyBorder="1" applyAlignment="1">
      <alignment horizontal="center"/>
    </xf>
    <xf numFmtId="0" fontId="0" fillId="2" borderId="0" xfId="0" applyFill="1" applyAlignment="1">
      <alignment horizontal="center"/>
    </xf>
    <xf numFmtId="0" fontId="8" fillId="2" borderId="12"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2" borderId="16" xfId="0" applyFont="1" applyFill="1" applyBorder="1" applyAlignment="1">
      <alignment horizontal="left" vertical="center" wrapText="1"/>
    </xf>
    <xf numFmtId="0" fontId="8" fillId="2" borderId="17" xfId="0" applyFont="1" applyFill="1" applyBorder="1" applyAlignment="1">
      <alignment horizontal="left" vertical="center" wrapText="1"/>
    </xf>
    <xf numFmtId="0" fontId="0" fillId="6" borderId="12" xfId="0" applyFill="1" applyBorder="1" applyAlignment="1" applyProtection="1">
      <alignment horizontal="left" vertical="top" wrapText="1"/>
      <protection locked="0"/>
    </xf>
    <xf numFmtId="0" fontId="0" fillId="6" borderId="20" xfId="0" applyFill="1" applyBorder="1" applyAlignment="1" applyProtection="1">
      <alignment horizontal="left" vertical="top"/>
      <protection locked="0"/>
    </xf>
    <xf numFmtId="0" fontId="0" fillId="6" borderId="13" xfId="0" applyFill="1" applyBorder="1" applyAlignment="1" applyProtection="1">
      <alignment horizontal="left" vertical="top"/>
      <protection locked="0"/>
    </xf>
    <xf numFmtId="0" fontId="0" fillId="6" borderId="14" xfId="0" applyFill="1" applyBorder="1" applyAlignment="1" applyProtection="1">
      <alignment horizontal="left" vertical="top"/>
      <protection locked="0"/>
    </xf>
    <xf numFmtId="0" fontId="0" fillId="6" borderId="0" xfId="0" applyFill="1" applyAlignment="1" applyProtection="1">
      <alignment horizontal="left" vertical="top"/>
      <protection locked="0"/>
    </xf>
    <xf numFmtId="0" fontId="0" fillId="6" borderId="15" xfId="0" applyFill="1" applyBorder="1" applyAlignment="1" applyProtection="1">
      <alignment horizontal="left" vertical="top"/>
      <protection locked="0"/>
    </xf>
    <xf numFmtId="0" fontId="0" fillId="6" borderId="35" xfId="0" applyFill="1" applyBorder="1" applyAlignment="1" applyProtection="1">
      <alignment horizontal="left" vertical="top"/>
      <protection locked="0"/>
    </xf>
    <xf numFmtId="0" fontId="0" fillId="6" borderId="7" xfId="0" applyFill="1" applyBorder="1" applyAlignment="1" applyProtection="1">
      <alignment horizontal="left" vertical="top"/>
      <protection locked="0"/>
    </xf>
    <xf numFmtId="0" fontId="0" fillId="6" borderId="36" xfId="0" applyFill="1" applyBorder="1" applyAlignment="1" applyProtection="1">
      <alignment horizontal="left" vertical="top"/>
      <protection locked="0"/>
    </xf>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6" borderId="10" xfId="0" applyFill="1" applyBorder="1" applyAlignment="1" applyProtection="1">
      <alignment horizontal="left" vertical="top" wrapText="1"/>
      <protection locked="0"/>
    </xf>
    <xf numFmtId="0" fontId="0" fillId="6" borderId="9" xfId="0" applyFill="1" applyBorder="1" applyAlignment="1" applyProtection="1">
      <alignment horizontal="left" vertical="top"/>
      <protection locked="0"/>
    </xf>
    <xf numFmtId="0" fontId="0" fillId="6" borderId="11" xfId="0" applyFill="1" applyBorder="1" applyAlignment="1" applyProtection="1">
      <alignment horizontal="left" vertical="top"/>
      <protection locked="0"/>
    </xf>
    <xf numFmtId="0" fontId="0" fillId="6" borderId="10" xfId="0" applyFill="1" applyBorder="1" applyAlignment="1" applyProtection="1">
      <alignment horizontal="left" vertical="top"/>
      <protection locked="0"/>
    </xf>
    <xf numFmtId="0" fontId="0" fillId="6" borderId="26" xfId="0" applyFill="1" applyBorder="1" applyAlignment="1" applyProtection="1">
      <alignment horizontal="left" vertical="top"/>
      <protection locked="0"/>
    </xf>
    <xf numFmtId="0" fontId="0" fillId="6" borderId="37" xfId="0" applyFill="1" applyBorder="1" applyAlignment="1" applyProtection="1">
      <alignment horizontal="left" vertical="top"/>
      <protection locked="0"/>
    </xf>
    <xf numFmtId="0" fontId="0" fillId="6" borderId="38" xfId="0" applyFill="1" applyBorder="1" applyAlignment="1" applyProtection="1">
      <alignment horizontal="left" vertical="top"/>
      <protection locked="0"/>
    </xf>
    <xf numFmtId="0" fontId="9" fillId="2" borderId="0" xfId="0" applyFont="1" applyFill="1" applyAlignment="1">
      <alignment horizontal="center" vertical="center"/>
    </xf>
    <xf numFmtId="0" fontId="0" fillId="2" borderId="20" xfId="0" applyFill="1" applyBorder="1" applyAlignment="1">
      <alignment horizontal="left" wrapText="1"/>
    </xf>
    <xf numFmtId="0" fontId="0" fillId="2" borderId="10" xfId="0" applyFill="1" applyBorder="1" applyAlignment="1">
      <alignment horizontal="center"/>
    </xf>
    <xf numFmtId="0" fontId="0" fillId="2" borderId="9" xfId="0" applyFill="1" applyBorder="1" applyAlignment="1">
      <alignment horizontal="center"/>
    </xf>
    <xf numFmtId="0" fontId="0" fillId="0" borderId="0" xfId="0" applyAlignment="1">
      <alignment horizontal="center"/>
    </xf>
    <xf numFmtId="0" fontId="0" fillId="6" borderId="9" xfId="0" applyFill="1" applyBorder="1" applyAlignment="1" applyProtection="1">
      <alignment horizontal="left" vertical="top" wrapText="1"/>
      <protection locked="0"/>
    </xf>
    <xf numFmtId="0" fontId="0" fillId="6" borderId="12" xfId="0" applyFill="1" applyBorder="1" applyAlignment="1" applyProtection="1">
      <alignment horizontal="left" vertical="top"/>
      <protection locked="0"/>
    </xf>
    <xf numFmtId="0" fontId="0" fillId="6" borderId="16" xfId="0" applyFill="1" applyBorder="1" applyAlignment="1" applyProtection="1">
      <alignment horizontal="left" vertical="top"/>
      <protection locked="0"/>
    </xf>
    <xf numFmtId="0" fontId="0" fillId="6" borderId="19" xfId="0" applyFill="1" applyBorder="1" applyAlignment="1" applyProtection="1">
      <alignment horizontal="left" vertical="top"/>
      <protection locked="0"/>
    </xf>
    <xf numFmtId="0" fontId="0" fillId="6" borderId="17" xfId="0" applyFill="1" applyBorder="1" applyAlignment="1" applyProtection="1">
      <alignment horizontal="left" vertical="top"/>
      <protection locked="0"/>
    </xf>
    <xf numFmtId="0" fontId="0" fillId="6" borderId="12" xfId="0" applyFill="1" applyBorder="1" applyAlignment="1" applyProtection="1">
      <alignment horizontal="center" vertical="top" wrapText="1"/>
      <protection locked="0"/>
    </xf>
    <xf numFmtId="0" fontId="0" fillId="6" borderId="13" xfId="0" applyFill="1" applyBorder="1" applyAlignment="1" applyProtection="1">
      <alignment horizontal="center" vertical="top"/>
      <protection locked="0"/>
    </xf>
    <xf numFmtId="0" fontId="0" fillId="6" borderId="14" xfId="0" applyFill="1" applyBorder="1" applyAlignment="1" applyProtection="1">
      <alignment horizontal="center" vertical="top"/>
      <protection locked="0"/>
    </xf>
    <xf numFmtId="0" fontId="0" fillId="6" borderId="15" xfId="0" applyFill="1" applyBorder="1" applyAlignment="1" applyProtection="1">
      <alignment horizontal="center" vertical="top"/>
      <protection locked="0"/>
    </xf>
    <xf numFmtId="0" fontId="0" fillId="6" borderId="35" xfId="0" applyFill="1" applyBorder="1" applyAlignment="1" applyProtection="1">
      <alignment horizontal="center" vertical="top"/>
      <protection locked="0"/>
    </xf>
    <xf numFmtId="0" fontId="0" fillId="6" borderId="36" xfId="0" applyFill="1" applyBorder="1" applyAlignment="1" applyProtection="1">
      <alignment horizontal="center" vertical="top"/>
      <protection locked="0"/>
    </xf>
    <xf numFmtId="0" fontId="4" fillId="6" borderId="22" xfId="0" applyFont="1" applyFill="1" applyBorder="1" applyAlignment="1" applyProtection="1">
      <alignment horizontal="center" vertical="top"/>
      <protection locked="0"/>
    </xf>
    <xf numFmtId="0" fontId="4" fillId="6" borderId="24" xfId="0" applyFont="1" applyFill="1" applyBorder="1" applyAlignment="1" applyProtection="1">
      <alignment horizontal="center" vertical="top"/>
      <protection locked="0"/>
    </xf>
    <xf numFmtId="0" fontId="4" fillId="6" borderId="23" xfId="0" applyFont="1" applyFill="1" applyBorder="1" applyAlignment="1" applyProtection="1">
      <alignment horizontal="center" vertical="top"/>
      <protection locked="0"/>
    </xf>
    <xf numFmtId="0" fontId="0" fillId="6" borderId="6" xfId="0" applyFill="1" applyBorder="1" applyAlignment="1" applyProtection="1">
      <alignment horizontal="center" vertical="top"/>
      <protection locked="0"/>
    </xf>
    <xf numFmtId="0" fontId="0" fillId="6" borderId="7" xfId="0" applyFill="1" applyBorder="1" applyAlignment="1" applyProtection="1">
      <alignment horizontal="center" vertical="top"/>
      <protection locked="0"/>
    </xf>
    <xf numFmtId="0" fontId="0" fillId="6" borderId="8" xfId="0" applyFill="1" applyBorder="1" applyAlignment="1" applyProtection="1">
      <alignment horizontal="center" vertical="top"/>
      <protection locked="0"/>
    </xf>
    <xf numFmtId="0" fontId="6" fillId="0" borderId="0" xfId="0" applyFont="1" applyAlignment="1">
      <alignment horizontal="center"/>
    </xf>
  </cellXfs>
  <cellStyles count="3">
    <cellStyle name="Excel Built-in Normal" xfId="2"/>
    <cellStyle name="Normal" xfId="0" builtinId="0"/>
    <cellStyle name="Porcentaje" xfId="1" builtinId="5"/>
  </cellStyles>
  <dxfs count="54">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COMITES DE CONCILIACION'!A1"/><Relationship Id="rId3" Type="http://schemas.openxmlformats.org/officeDocument/2006/relationships/hyperlink" Target="#JUDICIALES!A1"/><Relationship Id="rId7" Type="http://schemas.openxmlformats.org/officeDocument/2006/relationships/hyperlink" Target="#'Resumen General'!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ABOGADOS!A1"/><Relationship Id="rId4" Type="http://schemas.openxmlformats.org/officeDocument/2006/relationships/hyperlink" Target="#USUARIOS!A1"/></Relationships>
</file>

<file path=xl/drawings/_rels/drawing2.xml.rels><?xml version="1.0" encoding="UTF-8" standalone="yes"?>
<Relationships xmlns="http://schemas.openxmlformats.org/package/2006/relationships"><Relationship Id="rId3" Type="http://schemas.openxmlformats.org/officeDocument/2006/relationships/hyperlink" Target="#PAGOS!A1"/><Relationship Id="rId7" Type="http://schemas.openxmlformats.org/officeDocument/2006/relationships/hyperlink" Target="#ABOGADOS!A1"/><Relationship Id="rId2" Type="http://schemas.openxmlformats.org/officeDocument/2006/relationships/hyperlink" Target="#ARBITRAMENTOS!A1"/><Relationship Id="rId1" Type="http://schemas.openxmlformats.org/officeDocument/2006/relationships/hyperlink" Target="#Principal!A1"/><Relationship Id="rId6" Type="http://schemas.openxmlformats.org/officeDocument/2006/relationships/hyperlink" Target="#JUDICIALES!A1"/><Relationship Id="rId5" Type="http://schemas.openxmlformats.org/officeDocument/2006/relationships/hyperlink" Target="#PREJUDICIALES!A1"/><Relationship Id="rId4" Type="http://schemas.openxmlformats.org/officeDocument/2006/relationships/hyperlink" Target="#'COMITES DE CONCILIACION'!A1"/></Relationships>
</file>

<file path=xl/drawings/_rels/drawing3.xml.rels><?xml version="1.0" encoding="UTF-8" standalone="yes"?>
<Relationships xmlns="http://schemas.openxmlformats.org/package/2006/relationships"><Relationship Id="rId3" Type="http://schemas.openxmlformats.org/officeDocument/2006/relationships/hyperlink" Target="#USUARIOS!A1"/><Relationship Id="rId7"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incipal!A1"/><Relationship Id="rId6" Type="http://schemas.openxmlformats.org/officeDocument/2006/relationships/hyperlink" Target="#PREJUDICIALES!A1"/><Relationship Id="rId5" Type="http://schemas.openxmlformats.org/officeDocument/2006/relationships/hyperlink" Target="#'COMITES DE CONCILIACION'!A1"/><Relationship Id="rId4" Type="http://schemas.openxmlformats.org/officeDocument/2006/relationships/hyperlink" Target="#PAGOS!A1"/></Relationships>
</file>

<file path=xl/drawings/_rels/drawing4.xml.rels><?xml version="1.0" encoding="UTF-8" standalone="yes"?>
<Relationships xmlns="http://schemas.openxmlformats.org/package/2006/relationships"><Relationship Id="rId3" Type="http://schemas.openxmlformats.org/officeDocument/2006/relationships/hyperlink" Target="#ABOGADOS!A1"/><Relationship Id="rId7" Type="http://schemas.openxmlformats.org/officeDocument/2006/relationships/hyperlink" Target="#PREJUDICIALES!A1"/><Relationship Id="rId2" Type="http://schemas.openxmlformats.org/officeDocument/2006/relationships/hyperlink" Target="#ARBITRAMENTOS!A1"/><Relationship Id="rId1" Type="http://schemas.openxmlformats.org/officeDocument/2006/relationships/hyperlink" Target="#Principal!A1"/><Relationship Id="rId6" Type="http://schemas.openxmlformats.org/officeDocument/2006/relationships/hyperlink" Target="#'COMITES DE CONCILIACION'!A1"/><Relationship Id="rId5" Type="http://schemas.openxmlformats.org/officeDocument/2006/relationships/hyperlink" Target="#PAGOS!A1"/><Relationship Id="rId4" Type="http://schemas.openxmlformats.org/officeDocument/2006/relationships/hyperlink" Target="#USUARIOS!A1"/></Relationships>
</file>

<file path=xl/drawings/_rels/drawing5.xml.rels><?xml version="1.0" encoding="UTF-8" standalone="yes"?>
<Relationships xmlns="http://schemas.openxmlformats.org/package/2006/relationships"><Relationship Id="rId3" Type="http://schemas.openxmlformats.org/officeDocument/2006/relationships/hyperlink" Target="#ABOGADOS!A1"/><Relationship Id="rId7" Type="http://schemas.openxmlformats.org/officeDocument/2006/relationships/hyperlink" Target="#'COMITES DE CONCILIACION'!A1"/><Relationship Id="rId2" Type="http://schemas.openxmlformats.org/officeDocument/2006/relationships/hyperlink" Target="#ARBITRAMENTOS!A1"/><Relationship Id="rId1" Type="http://schemas.openxmlformats.org/officeDocument/2006/relationships/hyperlink" Target="#Principal!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JUDICIALES!A1"/></Relationships>
</file>

<file path=xl/drawings/_rels/drawing6.xml.rels><?xml version="1.0" encoding="UTF-8" standalone="yes"?>
<Relationships xmlns="http://schemas.openxmlformats.org/package/2006/relationships"><Relationship Id="rId3" Type="http://schemas.openxmlformats.org/officeDocument/2006/relationships/hyperlink" Target="#ABOGADOS!A1"/><Relationship Id="rId7" Type="http://schemas.openxmlformats.org/officeDocument/2006/relationships/hyperlink" Target="#'COMITES DE CONCILIACION'!A1"/><Relationship Id="rId2" Type="http://schemas.openxmlformats.org/officeDocument/2006/relationships/hyperlink" Target="#PREJUDICIALES!A1"/><Relationship Id="rId1" Type="http://schemas.openxmlformats.org/officeDocument/2006/relationships/hyperlink" Target="#Principal!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JUDICIALES!A1"/></Relationships>
</file>

<file path=xl/drawings/_rels/drawing7.xml.rels><?xml version="1.0" encoding="UTF-8" standalone="yes"?>
<Relationships xmlns="http://schemas.openxmlformats.org/package/2006/relationships"><Relationship Id="rId3" Type="http://schemas.openxmlformats.org/officeDocument/2006/relationships/hyperlink" Target="#JUDICIALES!A1"/><Relationship Id="rId7" Type="http://schemas.openxmlformats.org/officeDocument/2006/relationships/hyperlink" Target="#PAGO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ABOGADOS!A1"/><Relationship Id="rId5" Type="http://schemas.openxmlformats.org/officeDocument/2006/relationships/hyperlink" Target="#USUARIOS!A1"/><Relationship Id="rId4" Type="http://schemas.openxmlformats.org/officeDocument/2006/relationships/hyperlink" Target="#Principal!A1"/></Relationships>
</file>

<file path=xl/drawings/_rels/drawing8.xml.rels><?xml version="1.0" encoding="UTF-8" standalone="yes"?>
<Relationships xmlns="http://schemas.openxmlformats.org/package/2006/relationships"><Relationship Id="rId3" Type="http://schemas.openxmlformats.org/officeDocument/2006/relationships/hyperlink" Target="#JUDICIALES!A1"/><Relationship Id="rId7" Type="http://schemas.openxmlformats.org/officeDocument/2006/relationships/hyperlink" Target="#'COMITES DE CONCILIACION'!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ABOGADOS!A1"/><Relationship Id="rId5" Type="http://schemas.openxmlformats.org/officeDocument/2006/relationships/hyperlink" Target="#USUARIOS!A1"/><Relationship Id="rId4" Type="http://schemas.openxmlformats.org/officeDocument/2006/relationships/hyperlink" Target="#Principal!A1"/></Relationships>
</file>

<file path=xl/drawings/_rels/drawing9.xml.rels><?xml version="1.0" encoding="UTF-8" standalone="yes"?>
<Relationships xmlns="http://schemas.openxmlformats.org/package/2006/relationships"><Relationship Id="rId1" Type="http://schemas.openxmlformats.org/officeDocument/2006/relationships/hyperlink" Target="#Principal!A1"/></Relationships>
</file>

<file path=xl/drawings/drawing1.xml><?xml version="1.0" encoding="utf-8"?>
<xdr:wsDr xmlns:xdr="http://schemas.openxmlformats.org/drawingml/2006/spreadsheetDrawing" xmlns:a="http://schemas.openxmlformats.org/drawingml/2006/main">
  <xdr:twoCellAnchor>
    <xdr:from>
      <xdr:col>9</xdr:col>
      <xdr:colOff>476249</xdr:colOff>
      <xdr:row>8</xdr:row>
      <xdr:rowOff>161924</xdr:rowOff>
    </xdr:from>
    <xdr:to>
      <xdr:col>11</xdr:col>
      <xdr:colOff>752249</xdr:colOff>
      <xdr:row>11</xdr:row>
      <xdr:rowOff>22424</xdr:rowOff>
    </xdr:to>
    <xdr:sp macro="" textlink="">
      <xdr:nvSpPr>
        <xdr:cNvPr id="3" name="Rectángulo: esquinas redondeadas 2">
          <a:hlinkClick xmlns:r="http://schemas.openxmlformats.org/officeDocument/2006/relationships" r:id="rId1"/>
          <a:extLst>
            <a:ext uri="{FF2B5EF4-FFF2-40B4-BE49-F238E27FC236}">
              <a16:creationId xmlns:a16="http://schemas.microsoft.com/office/drawing/2014/main" id="{00000000-0008-0000-0000-000003000000}"/>
            </a:ext>
          </a:extLst>
        </xdr:cNvPr>
        <xdr:cNvSpPr/>
      </xdr:nvSpPr>
      <xdr:spPr>
        <a:xfrm>
          <a:off x="7334249" y="19049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1</xdr:col>
      <xdr:colOff>628649</xdr:colOff>
      <xdr:row>11</xdr:row>
      <xdr:rowOff>180974</xdr:rowOff>
    </xdr:from>
    <xdr:to>
      <xdr:col>4</xdr:col>
      <xdr:colOff>142649</xdr:colOff>
      <xdr:row>14</xdr:row>
      <xdr:rowOff>41474</xdr:rowOff>
    </xdr:to>
    <xdr:sp macro="" textlink="">
      <xdr:nvSpPr>
        <xdr:cNvPr id="4" name="Rectángulo: esquinas redondeadas 3">
          <a:hlinkClick xmlns:r="http://schemas.openxmlformats.org/officeDocument/2006/relationships" r:id="rId2"/>
          <a:extLst>
            <a:ext uri="{FF2B5EF4-FFF2-40B4-BE49-F238E27FC236}">
              <a16:creationId xmlns:a16="http://schemas.microsoft.com/office/drawing/2014/main" id="{00000000-0008-0000-0000-000004000000}"/>
            </a:ext>
          </a:extLst>
        </xdr:cNvPr>
        <xdr:cNvSpPr/>
      </xdr:nvSpPr>
      <xdr:spPr>
        <a:xfrm>
          <a:off x="1390649" y="249554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7</xdr:col>
      <xdr:colOff>57149</xdr:colOff>
      <xdr:row>8</xdr:row>
      <xdr:rowOff>161924</xdr:rowOff>
    </xdr:from>
    <xdr:to>
      <xdr:col>9</xdr:col>
      <xdr:colOff>333149</xdr:colOff>
      <xdr:row>11</xdr:row>
      <xdr:rowOff>22424</xdr:rowOff>
    </xdr:to>
    <xdr:sp macro="" textlink="">
      <xdr:nvSpPr>
        <xdr:cNvPr id="5" name="Rectángulo: esquinas redondeadas 4">
          <a:hlinkClick xmlns:r="http://schemas.openxmlformats.org/officeDocument/2006/relationships" r:id="rId3"/>
          <a:extLst>
            <a:ext uri="{FF2B5EF4-FFF2-40B4-BE49-F238E27FC236}">
              <a16:creationId xmlns:a16="http://schemas.microsoft.com/office/drawing/2014/main" id="{00000000-0008-0000-0000-000005000000}"/>
            </a:ext>
          </a:extLst>
        </xdr:cNvPr>
        <xdr:cNvSpPr/>
      </xdr:nvSpPr>
      <xdr:spPr>
        <a:xfrm>
          <a:off x="539114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Procesos</a:t>
          </a:r>
          <a:r>
            <a:rPr lang="es-CO" sz="1400" baseline="0">
              <a:solidFill>
                <a:schemeClr val="tx1"/>
              </a:solidFill>
            </a:rPr>
            <a:t> judiciales</a:t>
          </a:r>
          <a:endParaRPr lang="es-CO" sz="1400">
            <a:solidFill>
              <a:schemeClr val="tx1"/>
            </a:solidFill>
          </a:endParaRPr>
        </a:p>
      </xdr:txBody>
    </xdr:sp>
    <xdr:clientData/>
  </xdr:twoCellAnchor>
  <xdr:twoCellAnchor>
    <xdr:from>
      <xdr:col>1</xdr:col>
      <xdr:colOff>647699</xdr:colOff>
      <xdr:row>8</xdr:row>
      <xdr:rowOff>161924</xdr:rowOff>
    </xdr:from>
    <xdr:to>
      <xdr:col>4</xdr:col>
      <xdr:colOff>161699</xdr:colOff>
      <xdr:row>11</xdr:row>
      <xdr:rowOff>22424</xdr:rowOff>
    </xdr:to>
    <xdr:sp macro="" textlink="">
      <xdr:nvSpPr>
        <xdr:cNvPr id="6" name="Rectángulo: esquinas redondeadas 5">
          <a:hlinkClick xmlns:r="http://schemas.openxmlformats.org/officeDocument/2006/relationships" r:id="rId4"/>
          <a:extLst>
            <a:ext uri="{FF2B5EF4-FFF2-40B4-BE49-F238E27FC236}">
              <a16:creationId xmlns:a16="http://schemas.microsoft.com/office/drawing/2014/main" id="{00000000-0008-0000-0000-000006000000}"/>
            </a:ext>
          </a:extLst>
        </xdr:cNvPr>
        <xdr:cNvSpPr/>
      </xdr:nvSpPr>
      <xdr:spPr>
        <a:xfrm>
          <a:off x="140969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4</xdr:col>
      <xdr:colOff>352424</xdr:colOff>
      <xdr:row>8</xdr:row>
      <xdr:rowOff>171449</xdr:rowOff>
    </xdr:from>
    <xdr:to>
      <xdr:col>6</xdr:col>
      <xdr:colOff>628424</xdr:colOff>
      <xdr:row>11</xdr:row>
      <xdr:rowOff>31949</xdr:rowOff>
    </xdr:to>
    <xdr:sp macro="" textlink="">
      <xdr:nvSpPr>
        <xdr:cNvPr id="7" name="Rectángulo: esquinas redondeadas 6">
          <a:hlinkClick xmlns:r="http://schemas.openxmlformats.org/officeDocument/2006/relationships" r:id="rId5"/>
          <a:extLst>
            <a:ext uri="{FF2B5EF4-FFF2-40B4-BE49-F238E27FC236}">
              <a16:creationId xmlns:a16="http://schemas.microsoft.com/office/drawing/2014/main" id="{00000000-0008-0000-0000-000007000000}"/>
            </a:ext>
          </a:extLst>
        </xdr:cNvPr>
        <xdr:cNvSpPr/>
      </xdr:nvSpPr>
      <xdr:spPr>
        <a:xfrm>
          <a:off x="3400424" y="18002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7</xdr:col>
      <xdr:colOff>76199</xdr:colOff>
      <xdr:row>11</xdr:row>
      <xdr:rowOff>171449</xdr:rowOff>
    </xdr:from>
    <xdr:to>
      <xdr:col>9</xdr:col>
      <xdr:colOff>352199</xdr:colOff>
      <xdr:row>14</xdr:row>
      <xdr:rowOff>31949</xdr:rowOff>
    </xdr:to>
    <xdr:sp macro="" textlink="">
      <xdr:nvSpPr>
        <xdr:cNvPr id="9" name="Rectángulo: esquinas redondeadas 8">
          <a:hlinkClick xmlns:r="http://schemas.openxmlformats.org/officeDocument/2006/relationships" r:id="rId6"/>
          <a:extLst>
            <a:ext uri="{FF2B5EF4-FFF2-40B4-BE49-F238E27FC236}">
              <a16:creationId xmlns:a16="http://schemas.microsoft.com/office/drawing/2014/main" id="{00000000-0008-0000-0000-000009000000}"/>
            </a:ext>
          </a:extLst>
        </xdr:cNvPr>
        <xdr:cNvSpPr/>
      </xdr:nvSpPr>
      <xdr:spPr>
        <a:xfrm>
          <a:off x="5410199" y="24860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twoCellAnchor>
    <xdr:from>
      <xdr:col>9</xdr:col>
      <xdr:colOff>495299</xdr:colOff>
      <xdr:row>11</xdr:row>
      <xdr:rowOff>142874</xdr:rowOff>
    </xdr:from>
    <xdr:to>
      <xdr:col>12</xdr:col>
      <xdr:colOff>0</xdr:colOff>
      <xdr:row>14</xdr:row>
      <xdr:rowOff>3374</xdr:rowOff>
    </xdr:to>
    <xdr:sp macro="" textlink="">
      <xdr:nvSpPr>
        <xdr:cNvPr id="10" name="Rectángulo: esquinas redondeadas 9">
          <a:hlinkClick xmlns:r="http://schemas.openxmlformats.org/officeDocument/2006/relationships" r:id="rId7"/>
          <a:extLst>
            <a:ext uri="{FF2B5EF4-FFF2-40B4-BE49-F238E27FC236}">
              <a16:creationId xmlns:a16="http://schemas.microsoft.com/office/drawing/2014/main" id="{00000000-0008-0000-0000-00000A000000}"/>
            </a:ext>
          </a:extLst>
        </xdr:cNvPr>
        <xdr:cNvSpPr/>
      </xdr:nvSpPr>
      <xdr:spPr>
        <a:xfrm>
          <a:off x="7353299" y="2457449"/>
          <a:ext cx="1800000" cy="4320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t>Ver resultado</a:t>
          </a:r>
        </a:p>
      </xdr:txBody>
    </xdr:sp>
    <xdr:clientData/>
  </xdr:twoCellAnchor>
  <xdr:twoCellAnchor>
    <xdr:from>
      <xdr:col>4</xdr:col>
      <xdr:colOff>342899</xdr:colOff>
      <xdr:row>11</xdr:row>
      <xdr:rowOff>171448</xdr:rowOff>
    </xdr:from>
    <xdr:to>
      <xdr:col>6</xdr:col>
      <xdr:colOff>618899</xdr:colOff>
      <xdr:row>14</xdr:row>
      <xdr:rowOff>28575</xdr:rowOff>
    </xdr:to>
    <xdr:sp macro="" textlink="">
      <xdr:nvSpPr>
        <xdr:cNvPr id="2" name="Rectángulo: esquinas redondeadas 1">
          <a:hlinkClick xmlns:r="http://schemas.openxmlformats.org/officeDocument/2006/relationships" r:id="rId8"/>
          <a:extLst>
            <a:ext uri="{FF2B5EF4-FFF2-40B4-BE49-F238E27FC236}">
              <a16:creationId xmlns:a16="http://schemas.microsoft.com/office/drawing/2014/main" id="{FD9F4C03-1F27-4347-92A1-D0F1385D432E}"/>
            </a:ext>
          </a:extLst>
        </xdr:cNvPr>
        <xdr:cNvSpPr/>
      </xdr:nvSpPr>
      <xdr:spPr>
        <a:xfrm>
          <a:off x="3390899" y="2486023"/>
          <a:ext cx="1800000" cy="428627"/>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tIns="0" bIns="0" rtlCol="0" anchor="ctr"/>
        <a:lstStyle/>
        <a:p>
          <a:pPr algn="ctr"/>
          <a:r>
            <a:rPr lang="es-CO" sz="1400">
              <a:solidFill>
                <a:schemeClr val="tx1"/>
              </a:solidFill>
            </a:rPr>
            <a:t>Comites</a:t>
          </a:r>
          <a:r>
            <a:rPr lang="es-CO" sz="1400" baseline="0">
              <a:solidFill>
                <a:schemeClr val="tx1"/>
              </a:solidFill>
            </a:rPr>
            <a:t> de Conciliación</a:t>
          </a:r>
          <a:endParaRPr lang="es-CO" sz="14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1530742</xdr:colOff>
      <xdr:row>1</xdr:row>
      <xdr:rowOff>38208</xdr:rowOff>
    </xdr:from>
    <xdr:to>
      <xdr:col>6</xdr:col>
      <xdr:colOff>958719</xdr:colOff>
      <xdr:row>3</xdr:row>
      <xdr:rowOff>74917</xdr:rowOff>
    </xdr:to>
    <xdr:sp macro="" textlink="">
      <xdr:nvSpPr>
        <xdr:cNvPr id="11" name="Rectángulo: esquinas redondeadas 10">
          <a:hlinkClick xmlns:r="http://schemas.openxmlformats.org/officeDocument/2006/relationships" r:id="rId1"/>
          <a:extLst>
            <a:ext uri="{FF2B5EF4-FFF2-40B4-BE49-F238E27FC236}">
              <a16:creationId xmlns:a16="http://schemas.microsoft.com/office/drawing/2014/main" id="{00000000-0008-0000-0100-00000B000000}"/>
            </a:ext>
          </a:extLst>
        </xdr:cNvPr>
        <xdr:cNvSpPr/>
      </xdr:nvSpPr>
      <xdr:spPr>
        <a:xfrm>
          <a:off x="10798888" y="230848"/>
          <a:ext cx="1440000" cy="42199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3</xdr:col>
      <xdr:colOff>1474117</xdr:colOff>
      <xdr:row>1</xdr:row>
      <xdr:rowOff>55761</xdr:rowOff>
    </xdr:from>
    <xdr:to>
      <xdr:col>4</xdr:col>
      <xdr:colOff>1110882</xdr:colOff>
      <xdr:row>3</xdr:row>
      <xdr:rowOff>61005</xdr:rowOff>
    </xdr:to>
    <xdr:sp macro="" textlink="">
      <xdr:nvSpPr>
        <xdr:cNvPr id="2" name="Rectángulo: esquinas redondeadas 1">
          <a:hlinkClick xmlns:r="http://schemas.openxmlformats.org/officeDocument/2006/relationships" r:id="rId2"/>
          <a:extLst>
            <a:ext uri="{FF2B5EF4-FFF2-40B4-BE49-F238E27FC236}">
              <a16:creationId xmlns:a16="http://schemas.microsoft.com/office/drawing/2014/main" id="{877EA62A-F502-471A-AEA1-A644C0899C08}"/>
            </a:ext>
          </a:extLst>
        </xdr:cNvPr>
        <xdr:cNvSpPr/>
      </xdr:nvSpPr>
      <xdr:spPr>
        <a:xfrm>
          <a:off x="5080774" y="248401"/>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Arbitrales</a:t>
          </a:r>
        </a:p>
      </xdr:txBody>
    </xdr:sp>
    <xdr:clientData/>
  </xdr:twoCellAnchor>
  <xdr:twoCellAnchor>
    <xdr:from>
      <xdr:col>4</xdr:col>
      <xdr:colOff>2787281</xdr:colOff>
      <xdr:row>1</xdr:row>
      <xdr:rowOff>36712</xdr:rowOff>
    </xdr:from>
    <xdr:to>
      <xdr:col>5</xdr:col>
      <xdr:colOff>395877</xdr:colOff>
      <xdr:row>3</xdr:row>
      <xdr:rowOff>70531</xdr:rowOff>
    </xdr:to>
    <xdr:sp macro="" textlink="">
      <xdr:nvSpPr>
        <xdr:cNvPr id="3" name="Rectángulo: esquinas redondeadas 2">
          <a:hlinkClick xmlns:r="http://schemas.openxmlformats.org/officeDocument/2006/relationships" r:id="rId3"/>
          <a:extLst>
            <a:ext uri="{FF2B5EF4-FFF2-40B4-BE49-F238E27FC236}">
              <a16:creationId xmlns:a16="http://schemas.microsoft.com/office/drawing/2014/main" id="{2005240D-65D6-43D9-8969-9495B9F6F1F6}"/>
            </a:ext>
          </a:extLst>
        </xdr:cNvPr>
        <xdr:cNvSpPr/>
      </xdr:nvSpPr>
      <xdr:spPr>
        <a:xfrm>
          <a:off x="8224023" y="229352"/>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4</xdr:col>
      <xdr:colOff>1244233</xdr:colOff>
      <xdr:row>1</xdr:row>
      <xdr:rowOff>55762</xdr:rowOff>
    </xdr:from>
    <xdr:to>
      <xdr:col>4</xdr:col>
      <xdr:colOff>2634885</xdr:colOff>
      <xdr:row>3</xdr:row>
      <xdr:rowOff>70532</xdr:rowOff>
    </xdr:to>
    <xdr:sp macro="" textlink="">
      <xdr:nvSpPr>
        <xdr:cNvPr id="4" name="Rectángulo: esquinas redondeadas 3">
          <a:hlinkClick xmlns:r="http://schemas.openxmlformats.org/officeDocument/2006/relationships" r:id="rId4"/>
          <a:extLst>
            <a:ext uri="{FF2B5EF4-FFF2-40B4-BE49-F238E27FC236}">
              <a16:creationId xmlns:a16="http://schemas.microsoft.com/office/drawing/2014/main" id="{6EADFEE6-3FE8-4BF4-9ADC-203BBC77B387}"/>
            </a:ext>
          </a:extLst>
        </xdr:cNvPr>
        <xdr:cNvSpPr/>
      </xdr:nvSpPr>
      <xdr:spPr>
        <a:xfrm>
          <a:off x="6680975" y="248402"/>
          <a:ext cx="1390652" cy="400051"/>
        </a:xfrm>
        <a:prstGeom prst="roundRect">
          <a:avLst/>
        </a:prstGeom>
        <a:solidFill>
          <a:srgbClr val="70AD47">
            <a:lumMod val="40000"/>
            <a:lumOff val="60000"/>
          </a:srgbClr>
        </a:solidFill>
        <a:ln w="12700" cap="flat" cmpd="sng" algn="ctr">
          <a:noFill/>
          <a:prstDash val="solid"/>
          <a:miter lim="800000"/>
        </a:ln>
        <a:effectLst/>
      </xdr:spPr>
      <xdr:txBody>
        <a:bodyPr vertOverflow="overflow" horzOverflow="overflow" t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Comites de Conciliacion</a:t>
          </a:r>
        </a:p>
      </xdr:txBody>
    </xdr:sp>
    <xdr:clientData/>
  </xdr:twoCellAnchor>
  <xdr:twoCellAnchor>
    <xdr:from>
      <xdr:col>2</xdr:col>
      <xdr:colOff>781253</xdr:colOff>
      <xdr:row>1</xdr:row>
      <xdr:rowOff>55762</xdr:rowOff>
    </xdr:from>
    <xdr:to>
      <xdr:col>3</xdr:col>
      <xdr:colOff>1359817</xdr:colOff>
      <xdr:row>3</xdr:row>
      <xdr:rowOff>61006</xdr:rowOff>
    </xdr:to>
    <xdr:sp macro="" textlink="">
      <xdr:nvSpPr>
        <xdr:cNvPr id="5" name="Rectángulo: esquinas redondeadas 4">
          <a:hlinkClick xmlns:r="http://schemas.openxmlformats.org/officeDocument/2006/relationships" r:id="rId5"/>
          <a:extLst>
            <a:ext uri="{FF2B5EF4-FFF2-40B4-BE49-F238E27FC236}">
              <a16:creationId xmlns:a16="http://schemas.microsoft.com/office/drawing/2014/main" id="{897D9E83-F333-43D1-921D-C10762B93A3D}"/>
            </a:ext>
          </a:extLst>
        </xdr:cNvPr>
        <xdr:cNvSpPr/>
      </xdr:nvSpPr>
      <xdr:spPr>
        <a:xfrm>
          <a:off x="3499624" y="248402"/>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Prejudiciales</a:t>
          </a:r>
        </a:p>
      </xdr:txBody>
    </xdr:sp>
    <xdr:clientData/>
  </xdr:twoCellAnchor>
  <xdr:twoCellAnchor>
    <xdr:from>
      <xdr:col>1</xdr:col>
      <xdr:colOff>1551826</xdr:colOff>
      <xdr:row>1</xdr:row>
      <xdr:rowOff>32107</xdr:rowOff>
    </xdr:from>
    <xdr:to>
      <xdr:col>2</xdr:col>
      <xdr:colOff>701545</xdr:colOff>
      <xdr:row>3</xdr:row>
      <xdr:rowOff>46876</xdr:rowOff>
    </xdr:to>
    <xdr:sp macro="" textlink="">
      <xdr:nvSpPr>
        <xdr:cNvPr id="6" name="Rectángulo: esquinas redondeadas 5">
          <a:hlinkClick xmlns:r="http://schemas.openxmlformats.org/officeDocument/2006/relationships" r:id="rId6"/>
          <a:extLst>
            <a:ext uri="{FF2B5EF4-FFF2-40B4-BE49-F238E27FC236}">
              <a16:creationId xmlns:a16="http://schemas.microsoft.com/office/drawing/2014/main" id="{66D5E870-65A9-4D13-9312-2BFD0FABC106}"/>
            </a:ext>
          </a:extLst>
        </xdr:cNvPr>
        <xdr:cNvSpPr/>
      </xdr:nvSpPr>
      <xdr:spPr>
        <a:xfrm>
          <a:off x="1979916" y="224747"/>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Judiciales</a:t>
          </a:r>
        </a:p>
      </xdr:txBody>
    </xdr:sp>
    <xdr:clientData/>
  </xdr:twoCellAnchor>
  <xdr:twoCellAnchor>
    <xdr:from>
      <xdr:col>1</xdr:col>
      <xdr:colOff>10702</xdr:colOff>
      <xdr:row>1</xdr:row>
      <xdr:rowOff>32107</xdr:rowOff>
    </xdr:from>
    <xdr:to>
      <xdr:col>1</xdr:col>
      <xdr:colOff>1450702</xdr:colOff>
      <xdr:row>3</xdr:row>
      <xdr:rowOff>46876</xdr:rowOff>
    </xdr:to>
    <xdr:sp macro="" textlink="">
      <xdr:nvSpPr>
        <xdr:cNvPr id="14" name="Rectángulo: esquinas redondeadas 13">
          <a:hlinkClick xmlns:r="http://schemas.openxmlformats.org/officeDocument/2006/relationships" r:id="rId7"/>
          <a:extLst>
            <a:ext uri="{FF2B5EF4-FFF2-40B4-BE49-F238E27FC236}">
              <a16:creationId xmlns:a16="http://schemas.microsoft.com/office/drawing/2014/main" id="{C2033EB4-4152-47B6-9791-578C57D18BDF}"/>
            </a:ext>
          </a:extLst>
        </xdr:cNvPr>
        <xdr:cNvSpPr/>
      </xdr:nvSpPr>
      <xdr:spPr>
        <a:xfrm>
          <a:off x="438792" y="224747"/>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Abogados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25329</xdr:colOff>
      <xdr:row>1</xdr:row>
      <xdr:rowOff>122778</xdr:rowOff>
    </xdr:from>
    <xdr:to>
      <xdr:col>7</xdr:col>
      <xdr:colOff>1551264</xdr:colOff>
      <xdr:row>4</xdr:row>
      <xdr:rowOff>0</xdr:rowOff>
    </xdr:to>
    <xdr:sp macro="" textlink="">
      <xdr:nvSpPr>
        <xdr:cNvPr id="5" name="Rectángulo: esquinas redondeadas 4">
          <a:hlinkClick xmlns:r="http://schemas.openxmlformats.org/officeDocument/2006/relationships" r:id="rId1"/>
          <a:extLst>
            <a:ext uri="{FF2B5EF4-FFF2-40B4-BE49-F238E27FC236}">
              <a16:creationId xmlns:a16="http://schemas.microsoft.com/office/drawing/2014/main" id="{00000000-0008-0000-0200-000005000000}"/>
            </a:ext>
          </a:extLst>
        </xdr:cNvPr>
        <xdr:cNvSpPr/>
      </xdr:nvSpPr>
      <xdr:spPr>
        <a:xfrm>
          <a:off x="11518131" y="321652"/>
          <a:ext cx="1525935" cy="442441"/>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3</xdr:col>
      <xdr:colOff>594632</xdr:colOff>
      <xdr:row>1</xdr:row>
      <xdr:rowOff>144653</xdr:rowOff>
    </xdr:from>
    <xdr:to>
      <xdr:col>4</xdr:col>
      <xdr:colOff>669367</xdr:colOff>
      <xdr:row>3</xdr:row>
      <xdr:rowOff>158365</xdr:rowOff>
    </xdr:to>
    <xdr:sp macro="" textlink="">
      <xdr:nvSpPr>
        <xdr:cNvPr id="8" name="Rectángulo: esquinas redondeadas 7">
          <a:hlinkClick xmlns:r="http://schemas.openxmlformats.org/officeDocument/2006/relationships" r:id="rId2"/>
          <a:extLst>
            <a:ext uri="{FF2B5EF4-FFF2-40B4-BE49-F238E27FC236}">
              <a16:creationId xmlns:a16="http://schemas.microsoft.com/office/drawing/2014/main" id="{0A060D6A-93C7-4A05-B579-6EB9ADA7B7D5}"/>
            </a:ext>
          </a:extLst>
        </xdr:cNvPr>
        <xdr:cNvSpPr/>
      </xdr:nvSpPr>
      <xdr:spPr>
        <a:xfrm>
          <a:off x="5692077" y="343527"/>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Arbitrales</a:t>
          </a:r>
        </a:p>
      </xdr:txBody>
    </xdr:sp>
    <xdr:clientData/>
  </xdr:twoCellAnchor>
  <xdr:twoCellAnchor>
    <xdr:from>
      <xdr:col>1</xdr:col>
      <xdr:colOff>753626</xdr:colOff>
      <xdr:row>1</xdr:row>
      <xdr:rowOff>125604</xdr:rowOff>
    </xdr:from>
    <xdr:to>
      <xdr:col>2</xdr:col>
      <xdr:colOff>1429533</xdr:colOff>
      <xdr:row>3</xdr:row>
      <xdr:rowOff>148841</xdr:rowOff>
    </xdr:to>
    <xdr:sp macro="" textlink="">
      <xdr:nvSpPr>
        <xdr:cNvPr id="9" name="Rectángulo: esquinas redondeadas 8">
          <a:hlinkClick xmlns:r="http://schemas.openxmlformats.org/officeDocument/2006/relationships" r:id="rId3"/>
          <a:extLst>
            <a:ext uri="{FF2B5EF4-FFF2-40B4-BE49-F238E27FC236}">
              <a16:creationId xmlns:a16="http://schemas.microsoft.com/office/drawing/2014/main" id="{9992DAE2-146A-4C79-826B-0EE6C06D8B7F}"/>
            </a:ext>
          </a:extLst>
        </xdr:cNvPr>
        <xdr:cNvSpPr/>
      </xdr:nvSpPr>
      <xdr:spPr>
        <a:xfrm>
          <a:off x="1015302" y="324478"/>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Usuarios</a:t>
          </a:r>
        </a:p>
      </xdr:txBody>
    </xdr:sp>
    <xdr:clientData/>
  </xdr:twoCellAnchor>
  <xdr:twoCellAnchor>
    <xdr:from>
      <xdr:col>6</xdr:col>
      <xdr:colOff>545436</xdr:colOff>
      <xdr:row>1</xdr:row>
      <xdr:rowOff>125604</xdr:rowOff>
    </xdr:from>
    <xdr:to>
      <xdr:col>6</xdr:col>
      <xdr:colOff>1985436</xdr:colOff>
      <xdr:row>3</xdr:row>
      <xdr:rowOff>167891</xdr:rowOff>
    </xdr:to>
    <xdr:sp macro="" textlink="">
      <xdr:nvSpPr>
        <xdr:cNvPr id="10" name="Rectángulo: esquinas redondeadas 9">
          <a:hlinkClick xmlns:r="http://schemas.openxmlformats.org/officeDocument/2006/relationships" r:id="rId4"/>
          <a:extLst>
            <a:ext uri="{FF2B5EF4-FFF2-40B4-BE49-F238E27FC236}">
              <a16:creationId xmlns:a16="http://schemas.microsoft.com/office/drawing/2014/main" id="{C02F964D-C783-4704-98F8-B674A1BC8528}"/>
            </a:ext>
          </a:extLst>
        </xdr:cNvPr>
        <xdr:cNvSpPr/>
      </xdr:nvSpPr>
      <xdr:spPr>
        <a:xfrm>
          <a:off x="8835326" y="324478"/>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4</xdr:col>
      <xdr:colOff>802718</xdr:colOff>
      <xdr:row>1</xdr:row>
      <xdr:rowOff>144654</xdr:rowOff>
    </xdr:from>
    <xdr:to>
      <xdr:col>6</xdr:col>
      <xdr:colOff>393040</xdr:colOff>
      <xdr:row>3</xdr:row>
      <xdr:rowOff>167892</xdr:rowOff>
    </xdr:to>
    <xdr:sp macro="" textlink="">
      <xdr:nvSpPr>
        <xdr:cNvPr id="11" name="Rectángulo: esquinas redondeadas 10">
          <a:hlinkClick xmlns:r="http://schemas.openxmlformats.org/officeDocument/2006/relationships" r:id="rId5"/>
          <a:extLst>
            <a:ext uri="{FF2B5EF4-FFF2-40B4-BE49-F238E27FC236}">
              <a16:creationId xmlns:a16="http://schemas.microsoft.com/office/drawing/2014/main" id="{7286B60D-E563-42E3-B3E0-09882B9B4919}"/>
            </a:ext>
          </a:extLst>
        </xdr:cNvPr>
        <xdr:cNvSpPr/>
      </xdr:nvSpPr>
      <xdr:spPr>
        <a:xfrm>
          <a:off x="7292278" y="343528"/>
          <a:ext cx="1390652" cy="400051"/>
        </a:xfrm>
        <a:prstGeom prst="roundRect">
          <a:avLst/>
        </a:prstGeom>
        <a:solidFill>
          <a:srgbClr val="70AD47">
            <a:lumMod val="40000"/>
            <a:lumOff val="60000"/>
          </a:srgbClr>
        </a:solidFill>
        <a:ln w="12700" cap="flat" cmpd="sng" algn="ctr">
          <a:noFill/>
          <a:prstDash val="solid"/>
          <a:miter lim="800000"/>
        </a:ln>
        <a:effectLst/>
      </xdr:spPr>
      <xdr:txBody>
        <a:bodyPr vertOverflow="overflow" horzOverflow="overflow" t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Comites de Conciliacion</a:t>
          </a:r>
        </a:p>
      </xdr:txBody>
    </xdr:sp>
    <xdr:clientData/>
  </xdr:twoCellAnchor>
  <xdr:twoCellAnchor>
    <xdr:from>
      <xdr:col>2</xdr:col>
      <xdr:colOff>3085158</xdr:colOff>
      <xdr:row>1</xdr:row>
      <xdr:rowOff>144654</xdr:rowOff>
    </xdr:from>
    <xdr:to>
      <xdr:col>3</xdr:col>
      <xdr:colOff>480332</xdr:colOff>
      <xdr:row>3</xdr:row>
      <xdr:rowOff>158366</xdr:rowOff>
    </xdr:to>
    <xdr:sp macro="" textlink="">
      <xdr:nvSpPr>
        <xdr:cNvPr id="12" name="Rectángulo: esquinas redondeadas 11">
          <a:hlinkClick xmlns:r="http://schemas.openxmlformats.org/officeDocument/2006/relationships" r:id="rId6"/>
          <a:extLst>
            <a:ext uri="{FF2B5EF4-FFF2-40B4-BE49-F238E27FC236}">
              <a16:creationId xmlns:a16="http://schemas.microsoft.com/office/drawing/2014/main" id="{AB27557B-3CC3-4755-8270-5C555FC4942C}"/>
            </a:ext>
          </a:extLst>
        </xdr:cNvPr>
        <xdr:cNvSpPr/>
      </xdr:nvSpPr>
      <xdr:spPr>
        <a:xfrm>
          <a:off x="4110927" y="343528"/>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Prejudiciales</a:t>
          </a:r>
        </a:p>
      </xdr:txBody>
    </xdr:sp>
    <xdr:clientData/>
  </xdr:twoCellAnchor>
  <xdr:twoCellAnchor>
    <xdr:from>
      <xdr:col>2</xdr:col>
      <xdr:colOff>1565450</xdr:colOff>
      <xdr:row>1</xdr:row>
      <xdr:rowOff>120999</xdr:rowOff>
    </xdr:from>
    <xdr:to>
      <xdr:col>2</xdr:col>
      <xdr:colOff>3005450</xdr:colOff>
      <xdr:row>3</xdr:row>
      <xdr:rowOff>144236</xdr:rowOff>
    </xdr:to>
    <xdr:sp macro="" textlink="">
      <xdr:nvSpPr>
        <xdr:cNvPr id="13" name="Rectángulo: esquinas redondeadas 12">
          <a:hlinkClick xmlns:r="http://schemas.openxmlformats.org/officeDocument/2006/relationships" r:id="rId7"/>
          <a:extLst>
            <a:ext uri="{FF2B5EF4-FFF2-40B4-BE49-F238E27FC236}">
              <a16:creationId xmlns:a16="http://schemas.microsoft.com/office/drawing/2014/main" id="{98D119EB-DA40-471E-960E-641EDEBB7791}"/>
            </a:ext>
          </a:extLst>
        </xdr:cNvPr>
        <xdr:cNvSpPr/>
      </xdr:nvSpPr>
      <xdr:spPr>
        <a:xfrm>
          <a:off x="2591219" y="319873"/>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Judiciales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628649</xdr:colOff>
      <xdr:row>2</xdr:row>
      <xdr:rowOff>28574</xdr:rowOff>
    </xdr:from>
    <xdr:to>
      <xdr:col>8</xdr:col>
      <xdr:colOff>96974</xdr:colOff>
      <xdr:row>4</xdr:row>
      <xdr:rowOff>76199</xdr:rowOff>
    </xdr:to>
    <xdr:sp macro="" textlink="">
      <xdr:nvSpPr>
        <xdr:cNvPr id="5" name="Rectángulo: esquinas redondeadas 4">
          <a:hlinkClick xmlns:r="http://schemas.openxmlformats.org/officeDocument/2006/relationships" r:id="rId1"/>
          <a:extLst>
            <a:ext uri="{FF2B5EF4-FFF2-40B4-BE49-F238E27FC236}">
              <a16:creationId xmlns:a16="http://schemas.microsoft.com/office/drawing/2014/main" id="{00000000-0008-0000-0300-000005000000}"/>
            </a:ext>
          </a:extLst>
        </xdr:cNvPr>
        <xdr:cNvSpPr/>
      </xdr:nvSpPr>
      <xdr:spPr>
        <a:xfrm>
          <a:off x="12449174" y="342899"/>
          <a:ext cx="1811475" cy="428625"/>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2</xdr:col>
      <xdr:colOff>4676775</xdr:colOff>
      <xdr:row>2</xdr:row>
      <xdr:rowOff>47624</xdr:rowOff>
    </xdr:from>
    <xdr:to>
      <xdr:col>5</xdr:col>
      <xdr:colOff>19050</xdr:colOff>
      <xdr:row>4</xdr:row>
      <xdr:rowOff>57149</xdr:rowOff>
    </xdr:to>
    <xdr:sp macro="" textlink="">
      <xdr:nvSpPr>
        <xdr:cNvPr id="13" name="Rectángulo: esquinas redondeadas 12">
          <a:hlinkClick xmlns:r="http://schemas.openxmlformats.org/officeDocument/2006/relationships" r:id="rId2"/>
          <a:extLst>
            <a:ext uri="{FF2B5EF4-FFF2-40B4-BE49-F238E27FC236}">
              <a16:creationId xmlns:a16="http://schemas.microsoft.com/office/drawing/2014/main" id="{E8A9DC0C-2582-4DB2-8DD0-3B62B59E2A90}"/>
            </a:ext>
          </a:extLst>
        </xdr:cNvPr>
        <xdr:cNvSpPr/>
      </xdr:nvSpPr>
      <xdr:spPr>
        <a:xfrm>
          <a:off x="5695950" y="361949"/>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Arbitrales</a:t>
          </a:r>
        </a:p>
      </xdr:txBody>
    </xdr:sp>
    <xdr:clientData/>
  </xdr:twoCellAnchor>
  <xdr:twoCellAnchor>
    <xdr:from>
      <xdr:col>2</xdr:col>
      <xdr:colOff>1543050</xdr:colOff>
      <xdr:row>2</xdr:row>
      <xdr:rowOff>38100</xdr:rowOff>
    </xdr:from>
    <xdr:to>
      <xdr:col>2</xdr:col>
      <xdr:colOff>2983050</xdr:colOff>
      <xdr:row>4</xdr:row>
      <xdr:rowOff>57150</xdr:rowOff>
    </xdr:to>
    <xdr:sp macro="" textlink="">
      <xdr:nvSpPr>
        <xdr:cNvPr id="14" name="Rectángulo: esquinas redondeadas 13">
          <a:hlinkClick xmlns:r="http://schemas.openxmlformats.org/officeDocument/2006/relationships" r:id="rId3"/>
          <a:extLst>
            <a:ext uri="{FF2B5EF4-FFF2-40B4-BE49-F238E27FC236}">
              <a16:creationId xmlns:a16="http://schemas.microsoft.com/office/drawing/2014/main" id="{E89B785E-2075-45DA-A117-5E42AFAA9218}"/>
            </a:ext>
          </a:extLst>
        </xdr:cNvPr>
        <xdr:cNvSpPr/>
      </xdr:nvSpPr>
      <xdr:spPr>
        <a:xfrm>
          <a:off x="2562225" y="35242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Abogados</a:t>
          </a:r>
        </a:p>
      </xdr:txBody>
    </xdr:sp>
    <xdr:clientData/>
  </xdr:twoCellAnchor>
  <xdr:twoCellAnchor>
    <xdr:from>
      <xdr:col>2</xdr:col>
      <xdr:colOff>0</xdr:colOff>
      <xdr:row>2</xdr:row>
      <xdr:rowOff>28575</xdr:rowOff>
    </xdr:from>
    <xdr:to>
      <xdr:col>2</xdr:col>
      <xdr:colOff>1440000</xdr:colOff>
      <xdr:row>4</xdr:row>
      <xdr:rowOff>47625</xdr:rowOff>
    </xdr:to>
    <xdr:sp macro="" textlink="">
      <xdr:nvSpPr>
        <xdr:cNvPr id="15" name="Rectángulo: esquinas redondeadas 14">
          <a:hlinkClick xmlns:r="http://schemas.openxmlformats.org/officeDocument/2006/relationships" r:id="rId4"/>
          <a:extLst>
            <a:ext uri="{FF2B5EF4-FFF2-40B4-BE49-F238E27FC236}">
              <a16:creationId xmlns:a16="http://schemas.microsoft.com/office/drawing/2014/main" id="{4704267C-39FA-4107-BA78-B9EB6486686A}"/>
            </a:ext>
          </a:extLst>
        </xdr:cNvPr>
        <xdr:cNvSpPr/>
      </xdr:nvSpPr>
      <xdr:spPr>
        <a:xfrm>
          <a:off x="1019175" y="342900"/>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Usuarios</a:t>
          </a:r>
        </a:p>
      </xdr:txBody>
    </xdr:sp>
    <xdr:clientData/>
  </xdr:twoCellAnchor>
  <xdr:twoCellAnchor>
    <xdr:from>
      <xdr:col>5</xdr:col>
      <xdr:colOff>1695449</xdr:colOff>
      <xdr:row>2</xdr:row>
      <xdr:rowOff>28575</xdr:rowOff>
    </xdr:from>
    <xdr:to>
      <xdr:col>5</xdr:col>
      <xdr:colOff>3135449</xdr:colOff>
      <xdr:row>4</xdr:row>
      <xdr:rowOff>66675</xdr:rowOff>
    </xdr:to>
    <xdr:sp macro="" textlink="">
      <xdr:nvSpPr>
        <xdr:cNvPr id="16" name="Rectángulo: esquinas redondeadas 15">
          <a:hlinkClick xmlns:r="http://schemas.openxmlformats.org/officeDocument/2006/relationships" r:id="rId5"/>
          <a:extLst>
            <a:ext uri="{FF2B5EF4-FFF2-40B4-BE49-F238E27FC236}">
              <a16:creationId xmlns:a16="http://schemas.microsoft.com/office/drawing/2014/main" id="{8C58A092-C285-40DA-B38B-5CA6B4AF6FB7}"/>
            </a:ext>
          </a:extLst>
        </xdr:cNvPr>
        <xdr:cNvSpPr/>
      </xdr:nvSpPr>
      <xdr:spPr>
        <a:xfrm>
          <a:off x="8839199" y="342900"/>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5</xdr:col>
      <xdr:colOff>152401</xdr:colOff>
      <xdr:row>2</xdr:row>
      <xdr:rowOff>47625</xdr:rowOff>
    </xdr:from>
    <xdr:to>
      <xdr:col>5</xdr:col>
      <xdr:colOff>1543053</xdr:colOff>
      <xdr:row>4</xdr:row>
      <xdr:rowOff>66676</xdr:rowOff>
    </xdr:to>
    <xdr:sp macro="" textlink="">
      <xdr:nvSpPr>
        <xdr:cNvPr id="17" name="Rectángulo: esquinas redondeadas 16">
          <a:hlinkClick xmlns:r="http://schemas.openxmlformats.org/officeDocument/2006/relationships" r:id="rId6"/>
          <a:extLst>
            <a:ext uri="{FF2B5EF4-FFF2-40B4-BE49-F238E27FC236}">
              <a16:creationId xmlns:a16="http://schemas.microsoft.com/office/drawing/2014/main" id="{51A1C679-D4C5-4D4D-BE65-6A85CB4FD5A1}"/>
            </a:ext>
          </a:extLst>
        </xdr:cNvPr>
        <xdr:cNvSpPr/>
      </xdr:nvSpPr>
      <xdr:spPr>
        <a:xfrm>
          <a:off x="7296151" y="361950"/>
          <a:ext cx="1390652" cy="400051"/>
        </a:xfrm>
        <a:prstGeom prst="roundRect">
          <a:avLst/>
        </a:prstGeom>
        <a:solidFill>
          <a:srgbClr val="70AD47">
            <a:lumMod val="40000"/>
            <a:lumOff val="60000"/>
          </a:srgbClr>
        </a:solidFill>
        <a:ln w="12700" cap="flat" cmpd="sng" algn="ctr">
          <a:noFill/>
          <a:prstDash val="solid"/>
          <a:miter lim="800000"/>
        </a:ln>
        <a:effectLst/>
      </xdr:spPr>
      <xdr:txBody>
        <a:bodyPr vertOverflow="overflow" horzOverflow="overflow" t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Comites de Conciliacion</a:t>
          </a:r>
        </a:p>
      </xdr:txBody>
    </xdr:sp>
    <xdr:clientData/>
  </xdr:twoCellAnchor>
  <xdr:twoCellAnchor>
    <xdr:from>
      <xdr:col>2</xdr:col>
      <xdr:colOff>3095625</xdr:colOff>
      <xdr:row>2</xdr:row>
      <xdr:rowOff>47625</xdr:rowOff>
    </xdr:from>
    <xdr:to>
      <xdr:col>2</xdr:col>
      <xdr:colOff>4562475</xdr:colOff>
      <xdr:row>4</xdr:row>
      <xdr:rowOff>57150</xdr:rowOff>
    </xdr:to>
    <xdr:sp macro="" textlink="">
      <xdr:nvSpPr>
        <xdr:cNvPr id="23" name="Rectángulo: esquinas redondeadas 22">
          <a:hlinkClick xmlns:r="http://schemas.openxmlformats.org/officeDocument/2006/relationships" r:id="rId7"/>
          <a:extLst>
            <a:ext uri="{FF2B5EF4-FFF2-40B4-BE49-F238E27FC236}">
              <a16:creationId xmlns:a16="http://schemas.microsoft.com/office/drawing/2014/main" id="{B476473C-7660-4180-AF58-E4C5A94623A4}"/>
            </a:ext>
          </a:extLst>
        </xdr:cNvPr>
        <xdr:cNvSpPr/>
      </xdr:nvSpPr>
      <xdr:spPr>
        <a:xfrm>
          <a:off x="4114800" y="361950"/>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Prejudiciales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552449</xdr:colOff>
      <xdr:row>1</xdr:row>
      <xdr:rowOff>190499</xdr:rowOff>
    </xdr:from>
    <xdr:to>
      <xdr:col>7</xdr:col>
      <xdr:colOff>382724</xdr:colOff>
      <xdr:row>4</xdr:row>
      <xdr:rowOff>28574</xdr:rowOff>
    </xdr:to>
    <xdr:sp macro="" textlink="">
      <xdr:nvSpPr>
        <xdr:cNvPr id="5" name="Rectángulo: esquinas redondeadas 4">
          <a:hlinkClick xmlns:r="http://schemas.openxmlformats.org/officeDocument/2006/relationships" r:id="rId1"/>
          <a:extLst>
            <a:ext uri="{FF2B5EF4-FFF2-40B4-BE49-F238E27FC236}">
              <a16:creationId xmlns:a16="http://schemas.microsoft.com/office/drawing/2014/main" id="{00000000-0008-0000-0400-000005000000}"/>
            </a:ext>
          </a:extLst>
        </xdr:cNvPr>
        <xdr:cNvSpPr/>
      </xdr:nvSpPr>
      <xdr:spPr>
        <a:xfrm>
          <a:off x="10620374" y="390524"/>
          <a:ext cx="1440000" cy="409575"/>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3</xdr:col>
      <xdr:colOff>495300</xdr:colOff>
      <xdr:row>2</xdr:row>
      <xdr:rowOff>19049</xdr:rowOff>
    </xdr:from>
    <xdr:to>
      <xdr:col>5</xdr:col>
      <xdr:colOff>152400</xdr:colOff>
      <xdr:row>4</xdr:row>
      <xdr:rowOff>28574</xdr:rowOff>
    </xdr:to>
    <xdr:sp macro="" textlink="">
      <xdr:nvSpPr>
        <xdr:cNvPr id="13" name="Rectángulo: esquinas redondeadas 12">
          <a:hlinkClick xmlns:r="http://schemas.openxmlformats.org/officeDocument/2006/relationships" r:id="rId2"/>
          <a:extLst>
            <a:ext uri="{FF2B5EF4-FFF2-40B4-BE49-F238E27FC236}">
              <a16:creationId xmlns:a16="http://schemas.microsoft.com/office/drawing/2014/main" id="{95105DEF-F746-49F3-8DB6-2D5C8888EB06}"/>
            </a:ext>
          </a:extLst>
        </xdr:cNvPr>
        <xdr:cNvSpPr/>
      </xdr:nvSpPr>
      <xdr:spPr>
        <a:xfrm>
          <a:off x="5562600" y="409574"/>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Arbitrales</a:t>
          </a:r>
        </a:p>
      </xdr:txBody>
    </xdr:sp>
    <xdr:clientData/>
  </xdr:twoCellAnchor>
  <xdr:twoCellAnchor>
    <xdr:from>
      <xdr:col>2</xdr:col>
      <xdr:colOff>1409700</xdr:colOff>
      <xdr:row>2</xdr:row>
      <xdr:rowOff>9525</xdr:rowOff>
    </xdr:from>
    <xdr:to>
      <xdr:col>2</xdr:col>
      <xdr:colOff>2849700</xdr:colOff>
      <xdr:row>4</xdr:row>
      <xdr:rowOff>28575</xdr:rowOff>
    </xdr:to>
    <xdr:sp macro="" textlink="">
      <xdr:nvSpPr>
        <xdr:cNvPr id="14" name="Rectángulo: esquinas redondeadas 13">
          <a:hlinkClick xmlns:r="http://schemas.openxmlformats.org/officeDocument/2006/relationships" r:id="rId3"/>
          <a:extLst>
            <a:ext uri="{FF2B5EF4-FFF2-40B4-BE49-F238E27FC236}">
              <a16:creationId xmlns:a16="http://schemas.microsoft.com/office/drawing/2014/main" id="{E42A8725-0E76-421E-A639-62C89DFE5A47}"/>
            </a:ext>
          </a:extLst>
        </xdr:cNvPr>
        <xdr:cNvSpPr/>
      </xdr:nvSpPr>
      <xdr:spPr>
        <a:xfrm>
          <a:off x="2428875" y="400050"/>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Abogados</a:t>
          </a:r>
        </a:p>
      </xdr:txBody>
    </xdr:sp>
    <xdr:clientData/>
  </xdr:twoCellAnchor>
  <xdr:twoCellAnchor>
    <xdr:from>
      <xdr:col>2</xdr:col>
      <xdr:colOff>2971799</xdr:colOff>
      <xdr:row>2</xdr:row>
      <xdr:rowOff>19050</xdr:rowOff>
    </xdr:from>
    <xdr:to>
      <xdr:col>3</xdr:col>
      <xdr:colOff>363674</xdr:colOff>
      <xdr:row>4</xdr:row>
      <xdr:rowOff>38100</xdr:rowOff>
    </xdr:to>
    <xdr:sp macro="" textlink="">
      <xdr:nvSpPr>
        <xdr:cNvPr id="15" name="Rectángulo: esquinas redondeadas 14">
          <a:hlinkClick xmlns:r="http://schemas.openxmlformats.org/officeDocument/2006/relationships" r:id="rId4"/>
          <a:extLst>
            <a:ext uri="{FF2B5EF4-FFF2-40B4-BE49-F238E27FC236}">
              <a16:creationId xmlns:a16="http://schemas.microsoft.com/office/drawing/2014/main" id="{D61E35E1-60B0-4EFB-8E98-10F6F963670B}"/>
            </a:ext>
          </a:extLst>
        </xdr:cNvPr>
        <xdr:cNvSpPr/>
      </xdr:nvSpPr>
      <xdr:spPr>
        <a:xfrm>
          <a:off x="3990974" y="40957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Judiciales</a:t>
          </a:r>
        </a:p>
      </xdr:txBody>
    </xdr:sp>
    <xdr:clientData/>
  </xdr:twoCellAnchor>
  <xdr:twoCellAnchor>
    <xdr:from>
      <xdr:col>1</xdr:col>
      <xdr:colOff>628650</xdr:colOff>
      <xdr:row>2</xdr:row>
      <xdr:rowOff>0</xdr:rowOff>
    </xdr:from>
    <xdr:to>
      <xdr:col>2</xdr:col>
      <xdr:colOff>1306650</xdr:colOff>
      <xdr:row>4</xdr:row>
      <xdr:rowOff>19050</xdr:rowOff>
    </xdr:to>
    <xdr:sp macro="" textlink="">
      <xdr:nvSpPr>
        <xdr:cNvPr id="16" name="Rectángulo: esquinas redondeadas 15">
          <a:hlinkClick xmlns:r="http://schemas.openxmlformats.org/officeDocument/2006/relationships" r:id="rId5"/>
          <a:extLst>
            <a:ext uri="{FF2B5EF4-FFF2-40B4-BE49-F238E27FC236}">
              <a16:creationId xmlns:a16="http://schemas.microsoft.com/office/drawing/2014/main" id="{CB181022-D0EF-4CF7-A1A5-1550B7231274}"/>
            </a:ext>
          </a:extLst>
        </xdr:cNvPr>
        <xdr:cNvSpPr/>
      </xdr:nvSpPr>
      <xdr:spPr>
        <a:xfrm>
          <a:off x="885825" y="39052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Usuarios</a:t>
          </a:r>
        </a:p>
      </xdr:txBody>
    </xdr:sp>
    <xdr:clientData/>
  </xdr:twoCellAnchor>
  <xdr:twoCellAnchor>
    <xdr:from>
      <xdr:col>5</xdr:col>
      <xdr:colOff>1828799</xdr:colOff>
      <xdr:row>2</xdr:row>
      <xdr:rowOff>0</xdr:rowOff>
    </xdr:from>
    <xdr:to>
      <xdr:col>6</xdr:col>
      <xdr:colOff>77924</xdr:colOff>
      <xdr:row>4</xdr:row>
      <xdr:rowOff>38100</xdr:rowOff>
    </xdr:to>
    <xdr:sp macro="" textlink="">
      <xdr:nvSpPr>
        <xdr:cNvPr id="17" name="Rectángulo: esquinas redondeadas 16">
          <a:hlinkClick xmlns:r="http://schemas.openxmlformats.org/officeDocument/2006/relationships" r:id="rId6"/>
          <a:extLst>
            <a:ext uri="{FF2B5EF4-FFF2-40B4-BE49-F238E27FC236}">
              <a16:creationId xmlns:a16="http://schemas.microsoft.com/office/drawing/2014/main" id="{089DF350-98A9-432E-A024-69887B25FBAF}"/>
            </a:ext>
          </a:extLst>
        </xdr:cNvPr>
        <xdr:cNvSpPr/>
      </xdr:nvSpPr>
      <xdr:spPr>
        <a:xfrm>
          <a:off x="8705849" y="390525"/>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5</xdr:col>
      <xdr:colOff>285751</xdr:colOff>
      <xdr:row>2</xdr:row>
      <xdr:rowOff>19050</xdr:rowOff>
    </xdr:from>
    <xdr:to>
      <xdr:col>5</xdr:col>
      <xdr:colOff>1676403</xdr:colOff>
      <xdr:row>4</xdr:row>
      <xdr:rowOff>38101</xdr:rowOff>
    </xdr:to>
    <xdr:sp macro="" textlink="">
      <xdr:nvSpPr>
        <xdr:cNvPr id="18" name="Rectángulo: esquinas redondeadas 17">
          <a:hlinkClick xmlns:r="http://schemas.openxmlformats.org/officeDocument/2006/relationships" r:id="rId7"/>
          <a:extLst>
            <a:ext uri="{FF2B5EF4-FFF2-40B4-BE49-F238E27FC236}">
              <a16:creationId xmlns:a16="http://schemas.microsoft.com/office/drawing/2014/main" id="{ACFCBC11-F2A5-4009-B5CE-4DE1F7793435}"/>
            </a:ext>
          </a:extLst>
        </xdr:cNvPr>
        <xdr:cNvSpPr/>
      </xdr:nvSpPr>
      <xdr:spPr>
        <a:xfrm>
          <a:off x="7162801" y="409575"/>
          <a:ext cx="1390652" cy="400051"/>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tIns="0" rIns="0" rtlCol="0" anchor="ctr"/>
        <a:lstStyle/>
        <a:p>
          <a:pPr algn="ctr"/>
          <a:r>
            <a:rPr lang="es-CO" sz="1400">
              <a:solidFill>
                <a:schemeClr val="tx1"/>
              </a:solidFill>
            </a:rPr>
            <a:t>Comites de Conciliacion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180974</xdr:colOff>
      <xdr:row>2</xdr:row>
      <xdr:rowOff>38100</xdr:rowOff>
    </xdr:from>
    <xdr:to>
      <xdr:col>7</xdr:col>
      <xdr:colOff>11249</xdr:colOff>
      <xdr:row>4</xdr:row>
      <xdr:rowOff>95250</xdr:rowOff>
    </xdr:to>
    <xdr:sp macro="" textlink="">
      <xdr:nvSpPr>
        <xdr:cNvPr id="5" name="Rectángulo: esquinas redondeadas 4">
          <a:hlinkClick xmlns:r="http://schemas.openxmlformats.org/officeDocument/2006/relationships" r:id="rId1"/>
          <a:extLst>
            <a:ext uri="{FF2B5EF4-FFF2-40B4-BE49-F238E27FC236}">
              <a16:creationId xmlns:a16="http://schemas.microsoft.com/office/drawing/2014/main" id="{00000000-0008-0000-0500-000005000000}"/>
            </a:ext>
          </a:extLst>
        </xdr:cNvPr>
        <xdr:cNvSpPr/>
      </xdr:nvSpPr>
      <xdr:spPr>
        <a:xfrm>
          <a:off x="10887074" y="428625"/>
          <a:ext cx="1278075" cy="43815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3</xdr:col>
      <xdr:colOff>1085850</xdr:colOff>
      <xdr:row>2</xdr:row>
      <xdr:rowOff>38099</xdr:rowOff>
    </xdr:from>
    <xdr:to>
      <xdr:col>5</xdr:col>
      <xdr:colOff>742950</xdr:colOff>
      <xdr:row>4</xdr:row>
      <xdr:rowOff>47624</xdr:rowOff>
    </xdr:to>
    <xdr:sp macro="" textlink="">
      <xdr:nvSpPr>
        <xdr:cNvPr id="13" name="Rectángulo: esquinas redondeadas 12">
          <a:hlinkClick xmlns:r="http://schemas.openxmlformats.org/officeDocument/2006/relationships" r:id="rId2"/>
          <a:extLst>
            <a:ext uri="{FF2B5EF4-FFF2-40B4-BE49-F238E27FC236}">
              <a16:creationId xmlns:a16="http://schemas.microsoft.com/office/drawing/2014/main" id="{57424AE4-813D-493A-900D-37E428F4086D}"/>
            </a:ext>
          </a:extLst>
        </xdr:cNvPr>
        <xdr:cNvSpPr/>
      </xdr:nvSpPr>
      <xdr:spPr>
        <a:xfrm>
          <a:off x="5676900" y="428624"/>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Prejudiciales</a:t>
          </a:r>
        </a:p>
      </xdr:txBody>
    </xdr:sp>
    <xdr:clientData/>
  </xdr:twoCellAnchor>
  <xdr:twoCellAnchor>
    <xdr:from>
      <xdr:col>2</xdr:col>
      <xdr:colOff>1524000</xdr:colOff>
      <xdr:row>2</xdr:row>
      <xdr:rowOff>28575</xdr:rowOff>
    </xdr:from>
    <xdr:to>
      <xdr:col>2</xdr:col>
      <xdr:colOff>2964000</xdr:colOff>
      <xdr:row>4</xdr:row>
      <xdr:rowOff>47625</xdr:rowOff>
    </xdr:to>
    <xdr:sp macro="" textlink="">
      <xdr:nvSpPr>
        <xdr:cNvPr id="14" name="Rectángulo: esquinas redondeadas 13">
          <a:hlinkClick xmlns:r="http://schemas.openxmlformats.org/officeDocument/2006/relationships" r:id="rId3"/>
          <a:extLst>
            <a:ext uri="{FF2B5EF4-FFF2-40B4-BE49-F238E27FC236}">
              <a16:creationId xmlns:a16="http://schemas.microsoft.com/office/drawing/2014/main" id="{A33D74BA-1345-498E-9827-427E04A5B70A}"/>
            </a:ext>
          </a:extLst>
        </xdr:cNvPr>
        <xdr:cNvSpPr/>
      </xdr:nvSpPr>
      <xdr:spPr>
        <a:xfrm>
          <a:off x="2543175" y="419100"/>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Abogados</a:t>
          </a:r>
        </a:p>
      </xdr:txBody>
    </xdr:sp>
    <xdr:clientData/>
  </xdr:twoCellAnchor>
  <xdr:twoCellAnchor>
    <xdr:from>
      <xdr:col>2</xdr:col>
      <xdr:colOff>3086099</xdr:colOff>
      <xdr:row>2</xdr:row>
      <xdr:rowOff>38100</xdr:rowOff>
    </xdr:from>
    <xdr:to>
      <xdr:col>3</xdr:col>
      <xdr:colOff>954224</xdr:colOff>
      <xdr:row>4</xdr:row>
      <xdr:rowOff>57150</xdr:rowOff>
    </xdr:to>
    <xdr:sp macro="" textlink="">
      <xdr:nvSpPr>
        <xdr:cNvPr id="15" name="Rectángulo: esquinas redondeadas 14">
          <a:hlinkClick xmlns:r="http://schemas.openxmlformats.org/officeDocument/2006/relationships" r:id="rId4"/>
          <a:extLst>
            <a:ext uri="{FF2B5EF4-FFF2-40B4-BE49-F238E27FC236}">
              <a16:creationId xmlns:a16="http://schemas.microsoft.com/office/drawing/2014/main" id="{FE877FE9-CC38-4124-A056-1D604F8581DE}"/>
            </a:ext>
          </a:extLst>
        </xdr:cNvPr>
        <xdr:cNvSpPr/>
      </xdr:nvSpPr>
      <xdr:spPr>
        <a:xfrm>
          <a:off x="4105274" y="42862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Judiciales</a:t>
          </a:r>
        </a:p>
      </xdr:txBody>
    </xdr:sp>
    <xdr:clientData/>
  </xdr:twoCellAnchor>
  <xdr:twoCellAnchor>
    <xdr:from>
      <xdr:col>1</xdr:col>
      <xdr:colOff>742950</xdr:colOff>
      <xdr:row>2</xdr:row>
      <xdr:rowOff>19050</xdr:rowOff>
    </xdr:from>
    <xdr:to>
      <xdr:col>2</xdr:col>
      <xdr:colOff>1420950</xdr:colOff>
      <xdr:row>4</xdr:row>
      <xdr:rowOff>38100</xdr:rowOff>
    </xdr:to>
    <xdr:sp macro="" textlink="">
      <xdr:nvSpPr>
        <xdr:cNvPr id="16" name="Rectángulo: esquinas redondeadas 15">
          <a:hlinkClick xmlns:r="http://schemas.openxmlformats.org/officeDocument/2006/relationships" r:id="rId5"/>
          <a:extLst>
            <a:ext uri="{FF2B5EF4-FFF2-40B4-BE49-F238E27FC236}">
              <a16:creationId xmlns:a16="http://schemas.microsoft.com/office/drawing/2014/main" id="{8B77BE8E-8B8D-4B89-81A1-0184A53AD6EF}"/>
            </a:ext>
          </a:extLst>
        </xdr:cNvPr>
        <xdr:cNvSpPr/>
      </xdr:nvSpPr>
      <xdr:spPr>
        <a:xfrm>
          <a:off x="1000125" y="40957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Usuarios</a:t>
          </a:r>
        </a:p>
      </xdr:txBody>
    </xdr:sp>
    <xdr:clientData/>
  </xdr:twoCellAnchor>
  <xdr:twoCellAnchor>
    <xdr:from>
      <xdr:col>5</xdr:col>
      <xdr:colOff>2419349</xdr:colOff>
      <xdr:row>2</xdr:row>
      <xdr:rowOff>19050</xdr:rowOff>
    </xdr:from>
    <xdr:to>
      <xdr:col>5</xdr:col>
      <xdr:colOff>3859349</xdr:colOff>
      <xdr:row>4</xdr:row>
      <xdr:rowOff>57150</xdr:rowOff>
    </xdr:to>
    <xdr:sp macro="" textlink="">
      <xdr:nvSpPr>
        <xdr:cNvPr id="17" name="Rectángulo: esquinas redondeadas 16">
          <a:hlinkClick xmlns:r="http://schemas.openxmlformats.org/officeDocument/2006/relationships" r:id="rId6"/>
          <a:extLst>
            <a:ext uri="{FF2B5EF4-FFF2-40B4-BE49-F238E27FC236}">
              <a16:creationId xmlns:a16="http://schemas.microsoft.com/office/drawing/2014/main" id="{F5EF7CDB-4DD0-40E9-84A6-1D1D39CCD2AA}"/>
            </a:ext>
          </a:extLst>
        </xdr:cNvPr>
        <xdr:cNvSpPr/>
      </xdr:nvSpPr>
      <xdr:spPr>
        <a:xfrm>
          <a:off x="8820149" y="409575"/>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5</xdr:col>
      <xdr:colOff>876301</xdr:colOff>
      <xdr:row>2</xdr:row>
      <xdr:rowOff>38100</xdr:rowOff>
    </xdr:from>
    <xdr:to>
      <xdr:col>5</xdr:col>
      <xdr:colOff>2266953</xdr:colOff>
      <xdr:row>4</xdr:row>
      <xdr:rowOff>57151</xdr:rowOff>
    </xdr:to>
    <xdr:sp macro="" textlink="">
      <xdr:nvSpPr>
        <xdr:cNvPr id="33" name="Rectángulo: esquinas redondeadas 32">
          <a:hlinkClick xmlns:r="http://schemas.openxmlformats.org/officeDocument/2006/relationships" r:id="rId7"/>
          <a:extLst>
            <a:ext uri="{FF2B5EF4-FFF2-40B4-BE49-F238E27FC236}">
              <a16:creationId xmlns:a16="http://schemas.microsoft.com/office/drawing/2014/main" id="{BD7A3786-9E5D-4739-B579-ACE40554ED81}"/>
            </a:ext>
          </a:extLst>
        </xdr:cNvPr>
        <xdr:cNvSpPr/>
      </xdr:nvSpPr>
      <xdr:spPr>
        <a:xfrm>
          <a:off x="7277101" y="428625"/>
          <a:ext cx="1390652" cy="400051"/>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tIns="0" rIns="0" rtlCol="0" anchor="ctr"/>
        <a:lstStyle/>
        <a:p>
          <a:pPr algn="ctr"/>
          <a:r>
            <a:rPr lang="es-CO" sz="1400">
              <a:solidFill>
                <a:schemeClr val="tx1"/>
              </a:solidFill>
            </a:rPr>
            <a:t>Comites de Conciliacion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323849</xdr:colOff>
      <xdr:row>2</xdr:row>
      <xdr:rowOff>38100</xdr:rowOff>
    </xdr:from>
    <xdr:to>
      <xdr:col>4</xdr:col>
      <xdr:colOff>276225</xdr:colOff>
      <xdr:row>4</xdr:row>
      <xdr:rowOff>38100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728FED85-3F7F-452E-9155-7450765409EE}"/>
            </a:ext>
          </a:extLst>
        </xdr:cNvPr>
        <xdr:cNvSpPr/>
      </xdr:nvSpPr>
      <xdr:spPr>
        <a:xfrm>
          <a:off x="4419599" y="428625"/>
          <a:ext cx="1343026" cy="381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381000</xdr:colOff>
      <xdr:row>2</xdr:row>
      <xdr:rowOff>28574</xdr:rowOff>
    </xdr:from>
    <xdr:to>
      <xdr:col>5</xdr:col>
      <xdr:colOff>1401900</xdr:colOff>
      <xdr:row>4</xdr:row>
      <xdr:rowOff>38099</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1BCD52D3-3A52-4453-9CB7-74F64A685477}"/>
            </a:ext>
          </a:extLst>
        </xdr:cNvPr>
        <xdr:cNvSpPr/>
      </xdr:nvSpPr>
      <xdr:spPr>
        <a:xfrm>
          <a:off x="5867400" y="419099"/>
          <a:ext cx="1440000" cy="39052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2019299</xdr:colOff>
      <xdr:row>2</xdr:row>
      <xdr:rowOff>38099</xdr:rowOff>
    </xdr:from>
    <xdr:to>
      <xdr:col>3</xdr:col>
      <xdr:colOff>219075</xdr:colOff>
      <xdr:row>4</xdr:row>
      <xdr:rowOff>47624</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8AC3672C-3B8F-4A2E-9F94-F972E0D38F1F}"/>
            </a:ext>
          </a:extLst>
        </xdr:cNvPr>
        <xdr:cNvSpPr/>
      </xdr:nvSpPr>
      <xdr:spPr>
        <a:xfrm>
          <a:off x="3038474" y="428624"/>
          <a:ext cx="1276351" cy="39052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4</xdr:row>
      <xdr:rowOff>28575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B433DD06-9B52-42B5-A200-12F2ACAF1E34}"/>
            </a:ext>
          </a:extLst>
        </xdr:cNvPr>
        <xdr:cNvSpPr/>
      </xdr:nvSpPr>
      <xdr:spPr>
        <a:xfrm>
          <a:off x="8924924" y="419100"/>
          <a:ext cx="1440000" cy="381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28574</xdr:rowOff>
    </xdr:from>
    <xdr:to>
      <xdr:col>2</xdr:col>
      <xdr:colOff>561975</xdr:colOff>
      <xdr:row>4</xdr:row>
      <xdr:rowOff>38099</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6E667404-7521-4714-B327-B7B3E3CB7CAB}"/>
            </a:ext>
          </a:extLst>
        </xdr:cNvPr>
        <xdr:cNvSpPr/>
      </xdr:nvSpPr>
      <xdr:spPr>
        <a:xfrm>
          <a:off x="381000" y="419099"/>
          <a:ext cx="1200150" cy="39052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2</xdr:col>
      <xdr:colOff>695324</xdr:colOff>
      <xdr:row>2</xdr:row>
      <xdr:rowOff>38100</xdr:rowOff>
    </xdr:from>
    <xdr:to>
      <xdr:col>2</xdr:col>
      <xdr:colOff>1905000</xdr:colOff>
      <xdr:row>4</xdr:row>
      <xdr:rowOff>38100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8B8205D1-5109-4A14-87E3-A0616CC425FB}"/>
            </a:ext>
          </a:extLst>
        </xdr:cNvPr>
        <xdr:cNvSpPr/>
      </xdr:nvSpPr>
      <xdr:spPr>
        <a:xfrm>
          <a:off x="1714499" y="428625"/>
          <a:ext cx="1209676" cy="381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5</xdr:col>
      <xdr:colOff>1485900</xdr:colOff>
      <xdr:row>2</xdr:row>
      <xdr:rowOff>28575</xdr:rowOff>
    </xdr:from>
    <xdr:to>
      <xdr:col>6</xdr:col>
      <xdr:colOff>497025</xdr:colOff>
      <xdr:row>4</xdr:row>
      <xdr:rowOff>28575</xdr:rowOff>
    </xdr:to>
    <xdr:sp macro="" textlink="">
      <xdr:nvSpPr>
        <xdr:cNvPr id="13" name="Rectángulo: esquinas redondeadas 12">
          <a:hlinkClick xmlns:r="http://schemas.openxmlformats.org/officeDocument/2006/relationships" r:id="rId7"/>
          <a:extLst>
            <a:ext uri="{FF2B5EF4-FFF2-40B4-BE49-F238E27FC236}">
              <a16:creationId xmlns:a16="http://schemas.microsoft.com/office/drawing/2014/main" id="{30E971C9-73B7-4C57-8CD4-45E2E7BDEBC5}"/>
            </a:ext>
          </a:extLst>
        </xdr:cNvPr>
        <xdr:cNvSpPr/>
      </xdr:nvSpPr>
      <xdr:spPr>
        <a:xfrm>
          <a:off x="7391400" y="419100"/>
          <a:ext cx="1440000" cy="3810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161924</xdr:colOff>
      <xdr:row>2</xdr:row>
      <xdr:rowOff>9524</xdr:rowOff>
    </xdr:from>
    <xdr:to>
      <xdr:col>5</xdr:col>
      <xdr:colOff>1038225</xdr:colOff>
      <xdr:row>4</xdr:row>
      <xdr:rowOff>38099</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5514974" y="400049"/>
          <a:ext cx="1295401" cy="40957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3</xdr:col>
      <xdr:colOff>200025</xdr:colOff>
      <xdr:row>1</xdr:row>
      <xdr:rowOff>190499</xdr:rowOff>
    </xdr:from>
    <xdr:to>
      <xdr:col>4</xdr:col>
      <xdr:colOff>19050</xdr:colOff>
      <xdr:row>4</xdr:row>
      <xdr:rowOff>47624</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00000000-0008-0000-0600-000003000000}"/>
            </a:ext>
          </a:extLst>
        </xdr:cNvPr>
        <xdr:cNvSpPr/>
      </xdr:nvSpPr>
      <xdr:spPr>
        <a:xfrm>
          <a:off x="4162425" y="390524"/>
          <a:ext cx="1209675" cy="42862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1924048</xdr:colOff>
      <xdr:row>2</xdr:row>
      <xdr:rowOff>0</xdr:rowOff>
    </xdr:from>
    <xdr:to>
      <xdr:col>3</xdr:col>
      <xdr:colOff>66674</xdr:colOff>
      <xdr:row>4</xdr:row>
      <xdr:rowOff>28575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00000000-0008-0000-0600-000004000000}"/>
            </a:ext>
          </a:extLst>
        </xdr:cNvPr>
        <xdr:cNvSpPr/>
      </xdr:nvSpPr>
      <xdr:spPr>
        <a:xfrm>
          <a:off x="2943223" y="390525"/>
          <a:ext cx="1085851" cy="40957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581024</xdr:colOff>
      <xdr:row>1</xdr:row>
      <xdr:rowOff>190499</xdr:rowOff>
    </xdr:from>
    <xdr:to>
      <xdr:col>7</xdr:col>
      <xdr:colOff>411299</xdr:colOff>
      <xdr:row>4</xdr:row>
      <xdr:rowOff>47625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00000000-0008-0000-0600-000005000000}"/>
            </a:ext>
          </a:extLst>
        </xdr:cNvPr>
        <xdr:cNvSpPr/>
      </xdr:nvSpPr>
      <xdr:spPr>
        <a:xfrm>
          <a:off x="8782049" y="390524"/>
          <a:ext cx="1440000" cy="428626"/>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1</xdr:row>
      <xdr:rowOff>171449</xdr:rowOff>
    </xdr:from>
    <xdr:to>
      <xdr:col>2</xdr:col>
      <xdr:colOff>504825</xdr:colOff>
      <xdr:row>4</xdr:row>
      <xdr:rowOff>28575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00000000-0008-0000-0600-000006000000}"/>
            </a:ext>
          </a:extLst>
        </xdr:cNvPr>
        <xdr:cNvSpPr/>
      </xdr:nvSpPr>
      <xdr:spPr>
        <a:xfrm>
          <a:off x="381000" y="371474"/>
          <a:ext cx="1143000" cy="428626"/>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2</xdr:col>
      <xdr:colOff>647699</xdr:colOff>
      <xdr:row>1</xdr:row>
      <xdr:rowOff>171450</xdr:rowOff>
    </xdr:from>
    <xdr:to>
      <xdr:col>2</xdr:col>
      <xdr:colOff>1771650</xdr:colOff>
      <xdr:row>4</xdr:row>
      <xdr:rowOff>19050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00000000-0008-0000-0600-000007000000}"/>
            </a:ext>
          </a:extLst>
        </xdr:cNvPr>
        <xdr:cNvSpPr/>
      </xdr:nvSpPr>
      <xdr:spPr>
        <a:xfrm>
          <a:off x="1666874" y="371475"/>
          <a:ext cx="1123951" cy="4191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5</xdr:col>
      <xdr:colOff>1190623</xdr:colOff>
      <xdr:row>2</xdr:row>
      <xdr:rowOff>9524</xdr:rowOff>
    </xdr:from>
    <xdr:to>
      <xdr:col>6</xdr:col>
      <xdr:colOff>47625</xdr:colOff>
      <xdr:row>4</xdr:row>
      <xdr:rowOff>57150</xdr:rowOff>
    </xdr:to>
    <xdr:sp macro="" textlink="">
      <xdr:nvSpPr>
        <xdr:cNvPr id="8" name="Rectángulo: esquinas redondeadas 7">
          <a:hlinkClick xmlns:r="http://schemas.openxmlformats.org/officeDocument/2006/relationships" r:id="rId7"/>
          <a:extLst>
            <a:ext uri="{FF2B5EF4-FFF2-40B4-BE49-F238E27FC236}">
              <a16:creationId xmlns:a16="http://schemas.microsoft.com/office/drawing/2014/main" id="{FD53AD1F-883E-49FC-A3F1-5F4C1C08CFDE}"/>
            </a:ext>
          </a:extLst>
        </xdr:cNvPr>
        <xdr:cNvSpPr/>
      </xdr:nvSpPr>
      <xdr:spPr>
        <a:xfrm>
          <a:off x="6962773" y="400049"/>
          <a:ext cx="1285877" cy="428626"/>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tIns="0" rIns="0" rtlCol="0" anchor="ctr"/>
        <a:lstStyle/>
        <a:p>
          <a:pPr algn="ctr"/>
          <a:r>
            <a:rPr lang="es-CO" sz="1400">
              <a:solidFill>
                <a:schemeClr val="tx1"/>
              </a:solidFill>
            </a:rPr>
            <a:t>Comites de Conciliacion</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257175</xdr:colOff>
      <xdr:row>1</xdr:row>
      <xdr:rowOff>9525</xdr:rowOff>
    </xdr:from>
    <xdr:to>
      <xdr:col>6</xdr:col>
      <xdr:colOff>725625</xdr:colOff>
      <xdr:row>2</xdr:row>
      <xdr:rowOff>179294</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7798734" y="200025"/>
          <a:ext cx="1443362" cy="405093"/>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B1:M17"/>
  <sheetViews>
    <sheetView showGridLines="0" topLeftCell="A2" zoomScale="145" zoomScaleNormal="145" workbookViewId="0">
      <selection activeCell="B3" sqref="B3:M3"/>
    </sheetView>
  </sheetViews>
  <sheetFormatPr baseColWidth="10" defaultRowHeight="14.4" x14ac:dyDescent="0.3"/>
  <sheetData>
    <row r="1" spans="2:13" ht="15" thickBot="1" x14ac:dyDescent="0.35"/>
    <row r="2" spans="2:13" x14ac:dyDescent="0.3">
      <c r="B2" s="2"/>
      <c r="C2" s="3"/>
      <c r="D2" s="3"/>
      <c r="E2" s="3"/>
      <c r="F2" s="3"/>
      <c r="G2" s="3"/>
      <c r="H2" s="3"/>
      <c r="I2" s="3"/>
      <c r="J2" s="3"/>
      <c r="K2" s="3"/>
      <c r="L2" s="3"/>
      <c r="M2" s="4"/>
    </row>
    <row r="3" spans="2:13" ht="23.4" x14ac:dyDescent="0.45">
      <c r="B3" s="93" t="s">
        <v>72</v>
      </c>
      <c r="C3" s="94"/>
      <c r="D3" s="94"/>
      <c r="E3" s="94"/>
      <c r="F3" s="94"/>
      <c r="G3" s="94"/>
      <c r="H3" s="94"/>
      <c r="I3" s="94"/>
      <c r="J3" s="94"/>
      <c r="K3" s="94"/>
      <c r="L3" s="94"/>
      <c r="M3" s="95"/>
    </row>
    <row r="4" spans="2:13" ht="23.4" x14ac:dyDescent="0.45">
      <c r="B4" s="93" t="s">
        <v>11</v>
      </c>
      <c r="C4" s="94"/>
      <c r="D4" s="94"/>
      <c r="E4" s="94"/>
      <c r="F4" s="94"/>
      <c r="G4" s="94"/>
      <c r="H4" s="94"/>
      <c r="I4" s="94"/>
      <c r="J4" s="94"/>
      <c r="K4" s="94"/>
      <c r="L4" s="94"/>
      <c r="M4" s="95"/>
    </row>
    <row r="5" spans="2:13" x14ac:dyDescent="0.3">
      <c r="B5" s="5"/>
      <c r="M5" s="6"/>
    </row>
    <row r="6" spans="2:13" x14ac:dyDescent="0.3">
      <c r="B6" s="5"/>
      <c r="C6" s="96" t="s">
        <v>83</v>
      </c>
      <c r="D6" s="96"/>
      <c r="E6" s="96"/>
      <c r="F6" s="96"/>
      <c r="G6" s="96"/>
      <c r="H6" s="96"/>
      <c r="I6" s="96"/>
      <c r="J6" s="96"/>
      <c r="K6" s="96"/>
      <c r="L6" s="96"/>
      <c r="M6" s="6"/>
    </row>
    <row r="7" spans="2:13" x14ac:dyDescent="0.3">
      <c r="B7" s="5"/>
      <c r="C7" s="96"/>
      <c r="D7" s="96"/>
      <c r="E7" s="96"/>
      <c r="F7" s="96"/>
      <c r="G7" s="96"/>
      <c r="H7" s="96"/>
      <c r="I7" s="96"/>
      <c r="J7" s="96"/>
      <c r="K7" s="96"/>
      <c r="L7" s="96"/>
      <c r="M7" s="6"/>
    </row>
    <row r="8" spans="2:13" x14ac:dyDescent="0.3">
      <c r="B8" s="5"/>
      <c r="M8" s="6"/>
    </row>
    <row r="9" spans="2:13" x14ac:dyDescent="0.3">
      <c r="B9" s="5"/>
      <c r="M9" s="6"/>
    </row>
    <row r="10" spans="2:13" x14ac:dyDescent="0.3">
      <c r="B10" s="5"/>
      <c r="M10" s="6"/>
    </row>
    <row r="11" spans="2:13" x14ac:dyDescent="0.3">
      <c r="B11" s="5"/>
      <c r="M11" s="6"/>
    </row>
    <row r="12" spans="2:13" x14ac:dyDescent="0.3">
      <c r="B12" s="5"/>
      <c r="M12" s="6"/>
    </row>
    <row r="13" spans="2:13" x14ac:dyDescent="0.3">
      <c r="B13" s="5"/>
      <c r="M13" s="6"/>
    </row>
    <row r="14" spans="2:13" x14ac:dyDescent="0.3">
      <c r="B14" s="5"/>
      <c r="M14" s="6"/>
    </row>
    <row r="15" spans="2:13" x14ac:dyDescent="0.3">
      <c r="B15" s="5"/>
      <c r="M15" s="6"/>
    </row>
    <row r="16" spans="2:13" x14ac:dyDescent="0.3">
      <c r="B16" s="5"/>
      <c r="M16" s="6"/>
    </row>
    <row r="17" spans="2:13" ht="15" thickBot="1" x14ac:dyDescent="0.35">
      <c r="B17" s="7"/>
      <c r="C17" s="8"/>
      <c r="D17" s="8"/>
      <c r="E17" s="8"/>
      <c r="F17" s="8"/>
      <c r="G17" s="8"/>
      <c r="H17" s="8"/>
      <c r="I17" s="8"/>
      <c r="J17" s="8"/>
      <c r="K17" s="8"/>
      <c r="L17" s="8"/>
      <c r="M17" s="9"/>
    </row>
  </sheetData>
  <sheetProtection algorithmName="SHA-512" hashValue="Z30T8tOW+U6YEXSAq0Lh83etmZ0BsgykdyCBAMX8FQvjcfLK800kxCdBmrbGavw2v3PpX1MlTyTzMp8kBLU9uA==" saltValue="wag4mmpqS04nCBS4eUILWA==" spinCount="100000" sheet="1" objects="1" scenarios="1"/>
  <mergeCells count="3">
    <mergeCell ref="B3:M3"/>
    <mergeCell ref="B4:M4"/>
    <mergeCell ref="C6:L7"/>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A427"/>
  <sheetViews>
    <sheetView topLeftCell="A397" workbookViewId="0">
      <selection activeCell="A427" sqref="A427"/>
    </sheetView>
  </sheetViews>
  <sheetFormatPr baseColWidth="10" defaultRowHeight="14.4" x14ac:dyDescent="0.3"/>
  <cols>
    <col min="1" max="1" width="125" customWidth="1"/>
  </cols>
  <sheetData>
    <row r="1" spans="1:1" x14ac:dyDescent="0.3">
      <c r="A1" t="s">
        <v>155</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row r="33" spans="1:1" x14ac:dyDescent="0.3">
      <c r="A33" t="s">
        <v>212</v>
      </c>
    </row>
    <row r="34" spans="1:1" x14ac:dyDescent="0.3">
      <c r="A34" t="s">
        <v>213</v>
      </c>
    </row>
    <row r="35" spans="1:1" x14ac:dyDescent="0.3">
      <c r="A35" t="s">
        <v>214</v>
      </c>
    </row>
    <row r="36" spans="1:1" x14ac:dyDescent="0.3">
      <c r="A36" t="s">
        <v>215</v>
      </c>
    </row>
    <row r="37" spans="1:1" x14ac:dyDescent="0.3">
      <c r="A37" t="s">
        <v>216</v>
      </c>
    </row>
    <row r="38" spans="1:1" x14ac:dyDescent="0.3">
      <c r="A38" t="s">
        <v>217</v>
      </c>
    </row>
    <row r="39" spans="1:1" x14ac:dyDescent="0.3">
      <c r="A39" t="s">
        <v>218</v>
      </c>
    </row>
    <row r="40" spans="1:1" x14ac:dyDescent="0.3">
      <c r="A40" t="s">
        <v>219</v>
      </c>
    </row>
    <row r="41" spans="1:1" x14ac:dyDescent="0.3">
      <c r="A41" t="s">
        <v>220</v>
      </c>
    </row>
    <row r="42" spans="1:1" x14ac:dyDescent="0.3">
      <c r="A42" t="s">
        <v>221</v>
      </c>
    </row>
    <row r="43" spans="1:1" x14ac:dyDescent="0.3">
      <c r="A43" t="s">
        <v>222</v>
      </c>
    </row>
    <row r="44" spans="1:1" x14ac:dyDescent="0.3">
      <c r="A44" t="s">
        <v>223</v>
      </c>
    </row>
    <row r="45" spans="1:1" x14ac:dyDescent="0.3">
      <c r="A45" t="s">
        <v>224</v>
      </c>
    </row>
    <row r="46" spans="1:1" x14ac:dyDescent="0.3">
      <c r="A46" t="s">
        <v>225</v>
      </c>
    </row>
    <row r="47" spans="1:1" x14ac:dyDescent="0.3">
      <c r="A47" t="s">
        <v>226</v>
      </c>
    </row>
    <row r="48" spans="1:1" x14ac:dyDescent="0.3">
      <c r="A48" t="s">
        <v>227</v>
      </c>
    </row>
    <row r="49" spans="1:1" x14ac:dyDescent="0.3">
      <c r="A49" t="s">
        <v>228</v>
      </c>
    </row>
    <row r="50" spans="1:1" x14ac:dyDescent="0.3">
      <c r="A50" t="s">
        <v>229</v>
      </c>
    </row>
    <row r="51" spans="1:1" x14ac:dyDescent="0.3">
      <c r="A51" t="s">
        <v>230</v>
      </c>
    </row>
    <row r="52" spans="1:1" x14ac:dyDescent="0.3">
      <c r="A52" t="s">
        <v>231</v>
      </c>
    </row>
    <row r="53" spans="1:1" x14ac:dyDescent="0.3">
      <c r="A53" t="s">
        <v>232</v>
      </c>
    </row>
    <row r="54" spans="1:1" x14ac:dyDescent="0.3">
      <c r="A54" t="s">
        <v>233</v>
      </c>
    </row>
    <row r="55" spans="1:1" x14ac:dyDescent="0.3">
      <c r="A55" t="s">
        <v>234</v>
      </c>
    </row>
    <row r="56" spans="1:1" x14ac:dyDescent="0.3">
      <c r="A56" t="s">
        <v>235</v>
      </c>
    </row>
    <row r="57" spans="1:1" x14ac:dyDescent="0.3">
      <c r="A57" t="s">
        <v>236</v>
      </c>
    </row>
    <row r="58" spans="1:1" x14ac:dyDescent="0.3">
      <c r="A58" t="s">
        <v>237</v>
      </c>
    </row>
    <row r="59" spans="1:1" x14ac:dyDescent="0.3">
      <c r="A59" t="s">
        <v>238</v>
      </c>
    </row>
    <row r="60" spans="1:1" x14ac:dyDescent="0.3">
      <c r="A60" t="s">
        <v>239</v>
      </c>
    </row>
    <row r="61" spans="1:1" x14ac:dyDescent="0.3">
      <c r="A61" t="s">
        <v>240</v>
      </c>
    </row>
    <row r="62" spans="1:1" x14ac:dyDescent="0.3">
      <c r="A62" t="s">
        <v>241</v>
      </c>
    </row>
    <row r="63" spans="1:1" x14ac:dyDescent="0.3">
      <c r="A63" t="s">
        <v>242</v>
      </c>
    </row>
    <row r="64" spans="1:1" x14ac:dyDescent="0.3">
      <c r="A64" t="s">
        <v>243</v>
      </c>
    </row>
    <row r="65" spans="1:1" x14ac:dyDescent="0.3">
      <c r="A65" t="s">
        <v>244</v>
      </c>
    </row>
    <row r="66" spans="1:1" x14ac:dyDescent="0.3">
      <c r="A66" t="s">
        <v>245</v>
      </c>
    </row>
    <row r="67" spans="1:1" x14ac:dyDescent="0.3">
      <c r="A67" t="s">
        <v>246</v>
      </c>
    </row>
    <row r="68" spans="1:1" x14ac:dyDescent="0.3">
      <c r="A68" t="s">
        <v>247</v>
      </c>
    </row>
    <row r="69" spans="1:1" x14ac:dyDescent="0.3">
      <c r="A69" t="s">
        <v>248</v>
      </c>
    </row>
    <row r="70" spans="1:1" x14ac:dyDescent="0.3">
      <c r="A70" t="s">
        <v>249</v>
      </c>
    </row>
    <row r="71" spans="1:1" x14ac:dyDescent="0.3">
      <c r="A71" t="s">
        <v>250</v>
      </c>
    </row>
    <row r="72" spans="1:1" x14ac:dyDescent="0.3">
      <c r="A72" t="s">
        <v>251</v>
      </c>
    </row>
    <row r="73" spans="1:1" x14ac:dyDescent="0.3">
      <c r="A73" t="s">
        <v>252</v>
      </c>
    </row>
    <row r="74" spans="1:1" x14ac:dyDescent="0.3">
      <c r="A74" t="s">
        <v>253</v>
      </c>
    </row>
    <row r="75" spans="1:1" x14ac:dyDescent="0.3">
      <c r="A75" t="s">
        <v>254</v>
      </c>
    </row>
    <row r="76" spans="1:1" x14ac:dyDescent="0.3">
      <c r="A76" t="s">
        <v>255</v>
      </c>
    </row>
    <row r="77" spans="1:1" x14ac:dyDescent="0.3">
      <c r="A77" t="s">
        <v>256</v>
      </c>
    </row>
    <row r="78" spans="1:1" x14ac:dyDescent="0.3">
      <c r="A78" t="s">
        <v>257</v>
      </c>
    </row>
    <row r="79" spans="1:1" x14ac:dyDescent="0.3">
      <c r="A79" t="s">
        <v>258</v>
      </c>
    </row>
    <row r="80" spans="1:1" x14ac:dyDescent="0.3">
      <c r="A80" t="s">
        <v>259</v>
      </c>
    </row>
    <row r="81" spans="1:1" x14ac:dyDescent="0.3">
      <c r="A81" t="s">
        <v>260</v>
      </c>
    </row>
    <row r="82" spans="1:1" x14ac:dyDescent="0.3">
      <c r="A82" t="s">
        <v>261</v>
      </c>
    </row>
    <row r="83" spans="1:1" x14ac:dyDescent="0.3">
      <c r="A83" t="s">
        <v>262</v>
      </c>
    </row>
    <row r="84" spans="1:1" x14ac:dyDescent="0.3">
      <c r="A84" t="s">
        <v>263</v>
      </c>
    </row>
    <row r="85" spans="1:1" x14ac:dyDescent="0.3">
      <c r="A85" t="s">
        <v>264</v>
      </c>
    </row>
    <row r="86" spans="1:1" x14ac:dyDescent="0.3">
      <c r="A86" t="s">
        <v>265</v>
      </c>
    </row>
    <row r="87" spans="1:1" x14ac:dyDescent="0.3">
      <c r="A87" t="s">
        <v>266</v>
      </c>
    </row>
    <row r="88" spans="1:1" x14ac:dyDescent="0.3">
      <c r="A88" t="s">
        <v>267</v>
      </c>
    </row>
    <row r="89" spans="1:1" x14ac:dyDescent="0.3">
      <c r="A89" t="s">
        <v>268</v>
      </c>
    </row>
    <row r="90" spans="1:1" x14ac:dyDescent="0.3">
      <c r="A90" t="s">
        <v>269</v>
      </c>
    </row>
    <row r="91" spans="1:1" x14ac:dyDescent="0.3">
      <c r="A91" t="s">
        <v>270</v>
      </c>
    </row>
    <row r="92" spans="1:1" x14ac:dyDescent="0.3">
      <c r="A92" t="s">
        <v>271</v>
      </c>
    </row>
    <row r="93" spans="1:1" x14ac:dyDescent="0.3">
      <c r="A93" t="s">
        <v>272</v>
      </c>
    </row>
    <row r="94" spans="1:1" x14ac:dyDescent="0.3">
      <c r="A94" t="s">
        <v>273</v>
      </c>
    </row>
    <row r="95" spans="1:1" x14ac:dyDescent="0.3">
      <c r="A95" t="s">
        <v>274</v>
      </c>
    </row>
    <row r="96" spans="1:1" x14ac:dyDescent="0.3">
      <c r="A96" t="s">
        <v>275</v>
      </c>
    </row>
    <row r="97" spans="1:1" x14ac:dyDescent="0.3">
      <c r="A97" t="s">
        <v>276</v>
      </c>
    </row>
    <row r="98" spans="1:1" x14ac:dyDescent="0.3">
      <c r="A98" t="s">
        <v>277</v>
      </c>
    </row>
    <row r="99" spans="1:1" x14ac:dyDescent="0.3">
      <c r="A99" t="s">
        <v>278</v>
      </c>
    </row>
    <row r="100" spans="1:1" x14ac:dyDescent="0.3">
      <c r="A100" t="s">
        <v>279</v>
      </c>
    </row>
    <row r="101" spans="1:1" x14ac:dyDescent="0.3">
      <c r="A101" t="s">
        <v>280</v>
      </c>
    </row>
    <row r="102" spans="1:1" x14ac:dyDescent="0.3">
      <c r="A102" t="s">
        <v>281</v>
      </c>
    </row>
    <row r="103" spans="1:1" x14ac:dyDescent="0.3">
      <c r="A103" t="s">
        <v>282</v>
      </c>
    </row>
    <row r="104" spans="1:1" x14ac:dyDescent="0.3">
      <c r="A104" t="s">
        <v>283</v>
      </c>
    </row>
    <row r="105" spans="1:1" x14ac:dyDescent="0.3">
      <c r="A105" t="s">
        <v>284</v>
      </c>
    </row>
    <row r="106" spans="1:1" x14ac:dyDescent="0.3">
      <c r="A106" t="s">
        <v>285</v>
      </c>
    </row>
    <row r="107" spans="1:1" x14ac:dyDescent="0.3">
      <c r="A107" t="s">
        <v>286</v>
      </c>
    </row>
    <row r="108" spans="1:1" x14ac:dyDescent="0.3">
      <c r="A108" t="s">
        <v>287</v>
      </c>
    </row>
    <row r="109" spans="1:1" x14ac:dyDescent="0.3">
      <c r="A109" t="s">
        <v>288</v>
      </c>
    </row>
    <row r="110" spans="1:1" x14ac:dyDescent="0.3">
      <c r="A110" t="s">
        <v>289</v>
      </c>
    </row>
    <row r="111" spans="1:1" x14ac:dyDescent="0.3">
      <c r="A111" t="s">
        <v>290</v>
      </c>
    </row>
    <row r="112" spans="1:1" x14ac:dyDescent="0.3">
      <c r="A112" t="s">
        <v>291</v>
      </c>
    </row>
    <row r="113" spans="1:1" x14ac:dyDescent="0.3">
      <c r="A113" t="s">
        <v>292</v>
      </c>
    </row>
    <row r="114" spans="1:1" x14ac:dyDescent="0.3">
      <c r="A114" t="s">
        <v>293</v>
      </c>
    </row>
    <row r="115" spans="1:1" x14ac:dyDescent="0.3">
      <c r="A115" t="s">
        <v>294</v>
      </c>
    </row>
    <row r="116" spans="1:1" x14ac:dyDescent="0.3">
      <c r="A116" t="s">
        <v>295</v>
      </c>
    </row>
    <row r="117" spans="1:1" x14ac:dyDescent="0.3">
      <c r="A117" t="s">
        <v>296</v>
      </c>
    </row>
    <row r="118" spans="1:1" x14ac:dyDescent="0.3">
      <c r="A118" t="s">
        <v>297</v>
      </c>
    </row>
    <row r="119" spans="1:1" x14ac:dyDescent="0.3">
      <c r="A119" t="s">
        <v>298</v>
      </c>
    </row>
    <row r="120" spans="1:1" x14ac:dyDescent="0.3">
      <c r="A120" t="s">
        <v>299</v>
      </c>
    </row>
    <row r="121" spans="1:1" x14ac:dyDescent="0.3">
      <c r="A121" t="s">
        <v>300</v>
      </c>
    </row>
    <row r="122" spans="1:1" x14ac:dyDescent="0.3">
      <c r="A122" t="s">
        <v>301</v>
      </c>
    </row>
    <row r="123" spans="1:1" x14ac:dyDescent="0.3">
      <c r="A123" t="s">
        <v>302</v>
      </c>
    </row>
    <row r="124" spans="1:1" x14ac:dyDescent="0.3">
      <c r="A124" t="s">
        <v>303</v>
      </c>
    </row>
    <row r="125" spans="1:1" x14ac:dyDescent="0.3">
      <c r="A125" t="s">
        <v>304</v>
      </c>
    </row>
    <row r="126" spans="1:1" x14ac:dyDescent="0.3">
      <c r="A126" t="s">
        <v>305</v>
      </c>
    </row>
    <row r="127" spans="1:1" x14ac:dyDescent="0.3">
      <c r="A127" t="s">
        <v>306</v>
      </c>
    </row>
    <row r="128" spans="1:1" x14ac:dyDescent="0.3">
      <c r="A128" t="s">
        <v>307</v>
      </c>
    </row>
    <row r="129" spans="1:1" x14ac:dyDescent="0.3">
      <c r="A129" t="s">
        <v>308</v>
      </c>
    </row>
    <row r="130" spans="1:1" x14ac:dyDescent="0.3">
      <c r="A130" t="s">
        <v>309</v>
      </c>
    </row>
    <row r="131" spans="1:1" x14ac:dyDescent="0.3">
      <c r="A131" t="s">
        <v>310</v>
      </c>
    </row>
    <row r="132" spans="1:1" x14ac:dyDescent="0.3">
      <c r="A132" t="s">
        <v>311</v>
      </c>
    </row>
    <row r="133" spans="1:1" x14ac:dyDescent="0.3">
      <c r="A133" t="s">
        <v>312</v>
      </c>
    </row>
    <row r="134" spans="1:1" x14ac:dyDescent="0.3">
      <c r="A134" t="s">
        <v>313</v>
      </c>
    </row>
    <row r="135" spans="1:1" x14ac:dyDescent="0.3">
      <c r="A135" t="s">
        <v>314</v>
      </c>
    </row>
    <row r="136" spans="1:1" x14ac:dyDescent="0.3">
      <c r="A136" t="s">
        <v>315</v>
      </c>
    </row>
    <row r="137" spans="1:1" x14ac:dyDescent="0.3">
      <c r="A137" t="s">
        <v>316</v>
      </c>
    </row>
    <row r="138" spans="1:1" x14ac:dyDescent="0.3">
      <c r="A138" t="s">
        <v>317</v>
      </c>
    </row>
    <row r="139" spans="1:1" x14ac:dyDescent="0.3">
      <c r="A139" t="s">
        <v>318</v>
      </c>
    </row>
    <row r="140" spans="1:1" x14ac:dyDescent="0.3">
      <c r="A140" t="s">
        <v>319</v>
      </c>
    </row>
    <row r="141" spans="1:1" x14ac:dyDescent="0.3">
      <c r="A141" t="s">
        <v>320</v>
      </c>
    </row>
    <row r="142" spans="1:1" x14ac:dyDescent="0.3">
      <c r="A142" t="s">
        <v>321</v>
      </c>
    </row>
    <row r="143" spans="1:1" x14ac:dyDescent="0.3">
      <c r="A143" t="s">
        <v>322</v>
      </c>
    </row>
    <row r="144" spans="1:1" x14ac:dyDescent="0.3">
      <c r="A144" t="s">
        <v>323</v>
      </c>
    </row>
    <row r="145" spans="1:1" x14ac:dyDescent="0.3">
      <c r="A145" t="s">
        <v>324</v>
      </c>
    </row>
    <row r="146" spans="1:1" x14ac:dyDescent="0.3">
      <c r="A146" t="s">
        <v>325</v>
      </c>
    </row>
    <row r="147" spans="1:1" x14ac:dyDescent="0.3">
      <c r="A147" t="s">
        <v>326</v>
      </c>
    </row>
    <row r="148" spans="1:1" x14ac:dyDescent="0.3">
      <c r="A148" t="s">
        <v>327</v>
      </c>
    </row>
    <row r="149" spans="1:1" x14ac:dyDescent="0.3">
      <c r="A149" t="s">
        <v>328</v>
      </c>
    </row>
    <row r="150" spans="1:1" x14ac:dyDescent="0.3">
      <c r="A150" t="s">
        <v>329</v>
      </c>
    </row>
    <row r="151" spans="1:1" x14ac:dyDescent="0.3">
      <c r="A151" t="s">
        <v>330</v>
      </c>
    </row>
    <row r="152" spans="1:1" x14ac:dyDescent="0.3">
      <c r="A152" t="s">
        <v>331</v>
      </c>
    </row>
    <row r="153" spans="1:1" x14ac:dyDescent="0.3">
      <c r="A153" t="s">
        <v>332</v>
      </c>
    </row>
    <row r="154" spans="1:1" x14ac:dyDescent="0.3">
      <c r="A154" t="s">
        <v>333</v>
      </c>
    </row>
    <row r="155" spans="1:1" x14ac:dyDescent="0.3">
      <c r="A155" t="s">
        <v>334</v>
      </c>
    </row>
    <row r="156" spans="1:1" x14ac:dyDescent="0.3">
      <c r="A156" t="s">
        <v>335</v>
      </c>
    </row>
    <row r="157" spans="1:1" x14ac:dyDescent="0.3">
      <c r="A157" t="s">
        <v>336</v>
      </c>
    </row>
    <row r="158" spans="1:1" x14ac:dyDescent="0.3">
      <c r="A158" t="s">
        <v>337</v>
      </c>
    </row>
    <row r="159" spans="1:1" x14ac:dyDescent="0.3">
      <c r="A159" t="s">
        <v>338</v>
      </c>
    </row>
    <row r="160" spans="1:1" x14ac:dyDescent="0.3">
      <c r="A160" t="s">
        <v>339</v>
      </c>
    </row>
    <row r="161" spans="1:1" x14ac:dyDescent="0.3">
      <c r="A161" t="s">
        <v>340</v>
      </c>
    </row>
    <row r="162" spans="1:1" x14ac:dyDescent="0.3">
      <c r="A162" t="s">
        <v>341</v>
      </c>
    </row>
    <row r="163" spans="1:1" x14ac:dyDescent="0.3">
      <c r="A163" t="s">
        <v>342</v>
      </c>
    </row>
    <row r="164" spans="1:1" x14ac:dyDescent="0.3">
      <c r="A164" t="s">
        <v>343</v>
      </c>
    </row>
    <row r="165" spans="1:1" x14ac:dyDescent="0.3">
      <c r="A165" t="s">
        <v>344</v>
      </c>
    </row>
    <row r="166" spans="1:1" x14ac:dyDescent="0.3">
      <c r="A166" t="s">
        <v>345</v>
      </c>
    </row>
    <row r="167" spans="1:1" x14ac:dyDescent="0.3">
      <c r="A167" t="s">
        <v>346</v>
      </c>
    </row>
    <row r="168" spans="1:1" x14ac:dyDescent="0.3">
      <c r="A168" t="s">
        <v>347</v>
      </c>
    </row>
    <row r="169" spans="1:1" x14ac:dyDescent="0.3">
      <c r="A169" t="s">
        <v>348</v>
      </c>
    </row>
    <row r="170" spans="1:1" x14ac:dyDescent="0.3">
      <c r="A170" t="s">
        <v>349</v>
      </c>
    </row>
    <row r="171" spans="1:1" x14ac:dyDescent="0.3">
      <c r="A171" t="s">
        <v>350</v>
      </c>
    </row>
    <row r="172" spans="1:1" x14ac:dyDescent="0.3">
      <c r="A172" t="s">
        <v>351</v>
      </c>
    </row>
    <row r="173" spans="1:1" x14ac:dyDescent="0.3">
      <c r="A173" t="s">
        <v>352</v>
      </c>
    </row>
    <row r="174" spans="1:1" x14ac:dyDescent="0.3">
      <c r="A174" t="s">
        <v>353</v>
      </c>
    </row>
    <row r="175" spans="1:1" x14ac:dyDescent="0.3">
      <c r="A175" t="s">
        <v>354</v>
      </c>
    </row>
    <row r="176" spans="1:1" x14ac:dyDescent="0.3">
      <c r="A176" t="s">
        <v>355</v>
      </c>
    </row>
    <row r="177" spans="1:1" x14ac:dyDescent="0.3">
      <c r="A177" t="s">
        <v>356</v>
      </c>
    </row>
    <row r="178" spans="1:1" x14ac:dyDescent="0.3">
      <c r="A178" t="s">
        <v>357</v>
      </c>
    </row>
    <row r="179" spans="1:1" x14ac:dyDescent="0.3">
      <c r="A179" t="s">
        <v>358</v>
      </c>
    </row>
    <row r="180" spans="1:1" x14ac:dyDescent="0.3">
      <c r="A180" t="s">
        <v>359</v>
      </c>
    </row>
    <row r="181" spans="1:1" x14ac:dyDescent="0.3">
      <c r="A181" t="s">
        <v>360</v>
      </c>
    </row>
    <row r="182" spans="1:1" x14ac:dyDescent="0.3">
      <c r="A182" t="s">
        <v>361</v>
      </c>
    </row>
    <row r="183" spans="1:1" x14ac:dyDescent="0.3">
      <c r="A183" t="s">
        <v>362</v>
      </c>
    </row>
    <row r="184" spans="1:1" x14ac:dyDescent="0.3">
      <c r="A184" t="s">
        <v>363</v>
      </c>
    </row>
    <row r="185" spans="1:1" x14ac:dyDescent="0.3">
      <c r="A185" t="s">
        <v>364</v>
      </c>
    </row>
    <row r="186" spans="1:1" x14ac:dyDescent="0.3">
      <c r="A186" t="s">
        <v>365</v>
      </c>
    </row>
    <row r="187" spans="1:1" x14ac:dyDescent="0.3">
      <c r="A187" t="s">
        <v>366</v>
      </c>
    </row>
    <row r="188" spans="1:1" x14ac:dyDescent="0.3">
      <c r="A188" t="s">
        <v>367</v>
      </c>
    </row>
    <row r="189" spans="1:1" x14ac:dyDescent="0.3">
      <c r="A189" t="s">
        <v>368</v>
      </c>
    </row>
    <row r="190" spans="1:1" x14ac:dyDescent="0.3">
      <c r="A190" t="s">
        <v>369</v>
      </c>
    </row>
    <row r="191" spans="1:1" x14ac:dyDescent="0.3">
      <c r="A191" t="s">
        <v>370</v>
      </c>
    </row>
    <row r="192" spans="1:1" x14ac:dyDescent="0.3">
      <c r="A192" t="s">
        <v>371</v>
      </c>
    </row>
    <row r="193" spans="1:1" x14ac:dyDescent="0.3">
      <c r="A193" t="s">
        <v>372</v>
      </c>
    </row>
    <row r="194" spans="1:1" x14ac:dyDescent="0.3">
      <c r="A194" t="s">
        <v>373</v>
      </c>
    </row>
    <row r="195" spans="1:1" x14ac:dyDescent="0.3">
      <c r="A195" t="s">
        <v>374</v>
      </c>
    </row>
    <row r="196" spans="1:1" x14ac:dyDescent="0.3">
      <c r="A196" t="s">
        <v>375</v>
      </c>
    </row>
    <row r="197" spans="1:1" x14ac:dyDescent="0.3">
      <c r="A197" t="s">
        <v>376</v>
      </c>
    </row>
    <row r="198" spans="1:1" x14ac:dyDescent="0.3">
      <c r="A198" t="s">
        <v>377</v>
      </c>
    </row>
    <row r="199" spans="1:1" x14ac:dyDescent="0.3">
      <c r="A199" t="s">
        <v>378</v>
      </c>
    </row>
    <row r="200" spans="1:1" x14ac:dyDescent="0.3">
      <c r="A200" t="s">
        <v>379</v>
      </c>
    </row>
    <row r="201" spans="1:1" x14ac:dyDescent="0.3">
      <c r="A201" t="s">
        <v>380</v>
      </c>
    </row>
    <row r="202" spans="1:1" x14ac:dyDescent="0.3">
      <c r="A202" t="s">
        <v>381</v>
      </c>
    </row>
    <row r="203" spans="1:1" x14ac:dyDescent="0.3">
      <c r="A203" t="s">
        <v>382</v>
      </c>
    </row>
    <row r="204" spans="1:1" x14ac:dyDescent="0.3">
      <c r="A204" t="s">
        <v>383</v>
      </c>
    </row>
    <row r="205" spans="1:1" x14ac:dyDescent="0.3">
      <c r="A205" t="s">
        <v>384</v>
      </c>
    </row>
    <row r="206" spans="1:1" x14ac:dyDescent="0.3">
      <c r="A206" t="s">
        <v>385</v>
      </c>
    </row>
    <row r="207" spans="1:1" x14ac:dyDescent="0.3">
      <c r="A207" t="s">
        <v>386</v>
      </c>
    </row>
    <row r="208" spans="1:1" x14ac:dyDescent="0.3">
      <c r="A208" t="s">
        <v>387</v>
      </c>
    </row>
    <row r="209" spans="1:1" x14ac:dyDescent="0.3">
      <c r="A209" t="s">
        <v>388</v>
      </c>
    </row>
    <row r="210" spans="1:1" x14ac:dyDescent="0.3">
      <c r="A210" t="s">
        <v>389</v>
      </c>
    </row>
    <row r="211" spans="1:1" x14ac:dyDescent="0.3">
      <c r="A211" t="s">
        <v>390</v>
      </c>
    </row>
    <row r="212" spans="1:1" x14ac:dyDescent="0.3">
      <c r="A212" t="s">
        <v>391</v>
      </c>
    </row>
    <row r="213" spans="1:1" x14ac:dyDescent="0.3">
      <c r="A213" t="s">
        <v>392</v>
      </c>
    </row>
    <row r="214" spans="1:1" x14ac:dyDescent="0.3">
      <c r="A214" t="s">
        <v>393</v>
      </c>
    </row>
    <row r="215" spans="1:1" x14ac:dyDescent="0.3">
      <c r="A215" t="s">
        <v>394</v>
      </c>
    </row>
    <row r="216" spans="1:1" x14ac:dyDescent="0.3">
      <c r="A216" t="s">
        <v>395</v>
      </c>
    </row>
    <row r="217" spans="1:1" x14ac:dyDescent="0.3">
      <c r="A217" t="s">
        <v>396</v>
      </c>
    </row>
    <row r="218" spans="1:1" x14ac:dyDescent="0.3">
      <c r="A218" t="s">
        <v>397</v>
      </c>
    </row>
    <row r="219" spans="1:1" x14ac:dyDescent="0.3">
      <c r="A219" t="s">
        <v>398</v>
      </c>
    </row>
    <row r="220" spans="1:1" x14ac:dyDescent="0.3">
      <c r="A220" t="s">
        <v>399</v>
      </c>
    </row>
    <row r="221" spans="1:1" x14ac:dyDescent="0.3">
      <c r="A221" t="s">
        <v>400</v>
      </c>
    </row>
    <row r="222" spans="1:1" x14ac:dyDescent="0.3">
      <c r="A222" t="s">
        <v>401</v>
      </c>
    </row>
    <row r="223" spans="1:1" x14ac:dyDescent="0.3">
      <c r="A223" t="s">
        <v>402</v>
      </c>
    </row>
    <row r="224" spans="1:1" x14ac:dyDescent="0.3">
      <c r="A224" t="s">
        <v>403</v>
      </c>
    </row>
    <row r="225" spans="1:1" x14ac:dyDescent="0.3">
      <c r="A225" t="s">
        <v>404</v>
      </c>
    </row>
    <row r="226" spans="1:1" x14ac:dyDescent="0.3">
      <c r="A226" t="s">
        <v>405</v>
      </c>
    </row>
    <row r="227" spans="1:1" x14ac:dyDescent="0.3">
      <c r="A227" t="s">
        <v>406</v>
      </c>
    </row>
    <row r="228" spans="1:1" x14ac:dyDescent="0.3">
      <c r="A228" t="s">
        <v>407</v>
      </c>
    </row>
    <row r="229" spans="1:1" x14ac:dyDescent="0.3">
      <c r="A229" t="s">
        <v>408</v>
      </c>
    </row>
    <row r="230" spans="1:1" x14ac:dyDescent="0.3">
      <c r="A230" t="s">
        <v>409</v>
      </c>
    </row>
    <row r="231" spans="1:1" x14ac:dyDescent="0.3">
      <c r="A231" t="s">
        <v>410</v>
      </c>
    </row>
    <row r="232" spans="1:1" x14ac:dyDescent="0.3">
      <c r="A232" t="s">
        <v>411</v>
      </c>
    </row>
    <row r="233" spans="1:1" x14ac:dyDescent="0.3">
      <c r="A233" t="s">
        <v>412</v>
      </c>
    </row>
    <row r="234" spans="1:1" x14ac:dyDescent="0.3">
      <c r="A234" t="s">
        <v>413</v>
      </c>
    </row>
    <row r="235" spans="1:1" x14ac:dyDescent="0.3">
      <c r="A235" t="s">
        <v>414</v>
      </c>
    </row>
    <row r="236" spans="1:1" x14ac:dyDescent="0.3">
      <c r="A236" t="s">
        <v>415</v>
      </c>
    </row>
    <row r="237" spans="1:1" x14ac:dyDescent="0.3">
      <c r="A237" t="s">
        <v>416</v>
      </c>
    </row>
    <row r="238" spans="1:1" x14ac:dyDescent="0.3">
      <c r="A238" t="s">
        <v>417</v>
      </c>
    </row>
    <row r="239" spans="1:1" x14ac:dyDescent="0.3">
      <c r="A239" t="s">
        <v>418</v>
      </c>
    </row>
    <row r="240" spans="1:1" x14ac:dyDescent="0.3">
      <c r="A240" t="s">
        <v>419</v>
      </c>
    </row>
    <row r="241" spans="1:1" x14ac:dyDescent="0.3">
      <c r="A241" t="s">
        <v>420</v>
      </c>
    </row>
    <row r="242" spans="1:1" x14ac:dyDescent="0.3">
      <c r="A242" t="s">
        <v>421</v>
      </c>
    </row>
    <row r="243" spans="1:1" x14ac:dyDescent="0.3">
      <c r="A243" t="s">
        <v>422</v>
      </c>
    </row>
    <row r="244" spans="1:1" x14ac:dyDescent="0.3">
      <c r="A244" t="s">
        <v>423</v>
      </c>
    </row>
    <row r="245" spans="1:1" x14ac:dyDescent="0.3">
      <c r="A245" t="s">
        <v>424</v>
      </c>
    </row>
    <row r="246" spans="1:1" x14ac:dyDescent="0.3">
      <c r="A246" t="s">
        <v>425</v>
      </c>
    </row>
    <row r="247" spans="1:1" x14ac:dyDescent="0.3">
      <c r="A247" t="s">
        <v>426</v>
      </c>
    </row>
    <row r="248" spans="1:1" x14ac:dyDescent="0.3">
      <c r="A248" t="s">
        <v>427</v>
      </c>
    </row>
    <row r="249" spans="1:1" x14ac:dyDescent="0.3">
      <c r="A249" t="s">
        <v>428</v>
      </c>
    </row>
    <row r="250" spans="1:1" x14ac:dyDescent="0.3">
      <c r="A250" t="s">
        <v>429</v>
      </c>
    </row>
    <row r="251" spans="1:1" x14ac:dyDescent="0.3">
      <c r="A251" t="s">
        <v>430</v>
      </c>
    </row>
    <row r="252" spans="1:1" x14ac:dyDescent="0.3">
      <c r="A252" t="s">
        <v>431</v>
      </c>
    </row>
    <row r="253" spans="1:1" x14ac:dyDescent="0.3">
      <c r="A253" t="s">
        <v>432</v>
      </c>
    </row>
    <row r="254" spans="1:1" x14ac:dyDescent="0.3">
      <c r="A254" t="s">
        <v>433</v>
      </c>
    </row>
    <row r="255" spans="1:1" x14ac:dyDescent="0.3">
      <c r="A255" t="s">
        <v>434</v>
      </c>
    </row>
    <row r="256" spans="1:1" x14ac:dyDescent="0.3">
      <c r="A256" t="s">
        <v>435</v>
      </c>
    </row>
    <row r="257" spans="1:1" x14ac:dyDescent="0.3">
      <c r="A257" t="s">
        <v>436</v>
      </c>
    </row>
    <row r="258" spans="1:1" x14ac:dyDescent="0.3">
      <c r="A258" t="s">
        <v>437</v>
      </c>
    </row>
    <row r="259" spans="1:1" x14ac:dyDescent="0.3">
      <c r="A259" t="s">
        <v>438</v>
      </c>
    </row>
    <row r="260" spans="1:1" x14ac:dyDescent="0.3">
      <c r="A260" t="s">
        <v>439</v>
      </c>
    </row>
    <row r="261" spans="1:1" x14ac:dyDescent="0.3">
      <c r="A261" t="s">
        <v>440</v>
      </c>
    </row>
    <row r="262" spans="1:1" x14ac:dyDescent="0.3">
      <c r="A262" t="s">
        <v>441</v>
      </c>
    </row>
    <row r="263" spans="1:1" x14ac:dyDescent="0.3">
      <c r="A263" t="s">
        <v>442</v>
      </c>
    </row>
    <row r="264" spans="1:1" x14ac:dyDescent="0.3">
      <c r="A264" t="s">
        <v>443</v>
      </c>
    </row>
    <row r="265" spans="1:1" x14ac:dyDescent="0.3">
      <c r="A265" t="s">
        <v>444</v>
      </c>
    </row>
    <row r="266" spans="1:1" x14ac:dyDescent="0.3">
      <c r="A266" t="s">
        <v>445</v>
      </c>
    </row>
    <row r="267" spans="1:1" x14ac:dyDescent="0.3">
      <c r="A267" t="s">
        <v>446</v>
      </c>
    </row>
    <row r="268" spans="1:1" x14ac:dyDescent="0.3">
      <c r="A268" t="s">
        <v>447</v>
      </c>
    </row>
    <row r="269" spans="1:1" x14ac:dyDescent="0.3">
      <c r="A269" t="s">
        <v>448</v>
      </c>
    </row>
    <row r="270" spans="1:1" x14ac:dyDescent="0.3">
      <c r="A270" t="s">
        <v>449</v>
      </c>
    </row>
    <row r="271" spans="1:1" x14ac:dyDescent="0.3">
      <c r="A271" t="s">
        <v>450</v>
      </c>
    </row>
    <row r="272" spans="1:1" x14ac:dyDescent="0.3">
      <c r="A272" t="s">
        <v>451</v>
      </c>
    </row>
    <row r="273" spans="1:1" x14ac:dyDescent="0.3">
      <c r="A273" t="s">
        <v>452</v>
      </c>
    </row>
    <row r="274" spans="1:1" x14ac:dyDescent="0.3">
      <c r="A274" t="s">
        <v>453</v>
      </c>
    </row>
    <row r="275" spans="1:1" x14ac:dyDescent="0.3">
      <c r="A275" t="s">
        <v>454</v>
      </c>
    </row>
    <row r="276" spans="1:1" x14ac:dyDescent="0.3">
      <c r="A276" t="s">
        <v>455</v>
      </c>
    </row>
    <row r="277" spans="1:1" x14ac:dyDescent="0.3">
      <c r="A277" t="s">
        <v>456</v>
      </c>
    </row>
    <row r="278" spans="1:1" x14ac:dyDescent="0.3">
      <c r="A278" t="s">
        <v>457</v>
      </c>
    </row>
    <row r="279" spans="1:1" x14ac:dyDescent="0.3">
      <c r="A279" t="s">
        <v>458</v>
      </c>
    </row>
    <row r="280" spans="1:1" x14ac:dyDescent="0.3">
      <c r="A280" t="s">
        <v>459</v>
      </c>
    </row>
    <row r="281" spans="1:1" x14ac:dyDescent="0.3">
      <c r="A281" t="s">
        <v>460</v>
      </c>
    </row>
    <row r="282" spans="1:1" x14ac:dyDescent="0.3">
      <c r="A282" t="s">
        <v>461</v>
      </c>
    </row>
    <row r="283" spans="1:1" x14ac:dyDescent="0.3">
      <c r="A283" t="s">
        <v>462</v>
      </c>
    </row>
    <row r="284" spans="1:1" x14ac:dyDescent="0.3">
      <c r="A284" t="s">
        <v>463</v>
      </c>
    </row>
    <row r="285" spans="1:1" x14ac:dyDescent="0.3">
      <c r="A285" t="s">
        <v>464</v>
      </c>
    </row>
    <row r="286" spans="1:1" x14ac:dyDescent="0.3">
      <c r="A286" t="s">
        <v>465</v>
      </c>
    </row>
    <row r="287" spans="1:1" x14ac:dyDescent="0.3">
      <c r="A287" t="s">
        <v>466</v>
      </c>
    </row>
    <row r="288" spans="1:1" x14ac:dyDescent="0.3">
      <c r="A288" t="s">
        <v>467</v>
      </c>
    </row>
    <row r="289" spans="1:1" x14ac:dyDescent="0.3">
      <c r="A289" t="s">
        <v>468</v>
      </c>
    </row>
    <row r="290" spans="1:1" x14ac:dyDescent="0.3">
      <c r="A290" t="s">
        <v>469</v>
      </c>
    </row>
    <row r="291" spans="1:1" x14ac:dyDescent="0.3">
      <c r="A291" t="s">
        <v>470</v>
      </c>
    </row>
    <row r="292" spans="1:1" x14ac:dyDescent="0.3">
      <c r="A292" t="s">
        <v>471</v>
      </c>
    </row>
    <row r="293" spans="1:1" x14ac:dyDescent="0.3">
      <c r="A293" t="s">
        <v>472</v>
      </c>
    </row>
    <row r="294" spans="1:1" x14ac:dyDescent="0.3">
      <c r="A294" t="s">
        <v>473</v>
      </c>
    </row>
    <row r="295" spans="1:1" x14ac:dyDescent="0.3">
      <c r="A295" t="s">
        <v>474</v>
      </c>
    </row>
    <row r="296" spans="1:1" x14ac:dyDescent="0.3">
      <c r="A296" t="s">
        <v>475</v>
      </c>
    </row>
    <row r="297" spans="1:1" x14ac:dyDescent="0.3">
      <c r="A297" t="s">
        <v>476</v>
      </c>
    </row>
    <row r="298" spans="1:1" x14ac:dyDescent="0.3">
      <c r="A298" t="s">
        <v>477</v>
      </c>
    </row>
    <row r="299" spans="1:1" x14ac:dyDescent="0.3">
      <c r="A299" t="s">
        <v>478</v>
      </c>
    </row>
    <row r="300" spans="1:1" x14ac:dyDescent="0.3">
      <c r="A300" t="s">
        <v>479</v>
      </c>
    </row>
    <row r="301" spans="1:1" x14ac:dyDescent="0.3">
      <c r="A301" t="s">
        <v>480</v>
      </c>
    </row>
    <row r="302" spans="1:1" x14ac:dyDescent="0.3">
      <c r="A302" t="s">
        <v>481</v>
      </c>
    </row>
    <row r="303" spans="1:1" x14ac:dyDescent="0.3">
      <c r="A303" t="s">
        <v>482</v>
      </c>
    </row>
    <row r="304" spans="1:1" x14ac:dyDescent="0.3">
      <c r="A304" t="s">
        <v>483</v>
      </c>
    </row>
    <row r="305" spans="1:1" x14ac:dyDescent="0.3">
      <c r="A305" t="s">
        <v>484</v>
      </c>
    </row>
    <row r="306" spans="1:1" x14ac:dyDescent="0.3">
      <c r="A306" t="s">
        <v>485</v>
      </c>
    </row>
    <row r="307" spans="1:1" x14ac:dyDescent="0.3">
      <c r="A307" t="s">
        <v>486</v>
      </c>
    </row>
    <row r="308" spans="1:1" x14ac:dyDescent="0.3">
      <c r="A308" t="s">
        <v>487</v>
      </c>
    </row>
    <row r="309" spans="1:1" x14ac:dyDescent="0.3">
      <c r="A309" t="s">
        <v>488</v>
      </c>
    </row>
    <row r="310" spans="1:1" x14ac:dyDescent="0.3">
      <c r="A310" t="s">
        <v>489</v>
      </c>
    </row>
    <row r="311" spans="1:1" x14ac:dyDescent="0.3">
      <c r="A311" t="s">
        <v>490</v>
      </c>
    </row>
    <row r="312" spans="1:1" x14ac:dyDescent="0.3">
      <c r="A312" t="s">
        <v>491</v>
      </c>
    </row>
    <row r="313" spans="1:1" x14ac:dyDescent="0.3">
      <c r="A313" t="s">
        <v>492</v>
      </c>
    </row>
    <row r="314" spans="1:1" x14ac:dyDescent="0.3">
      <c r="A314" t="s">
        <v>493</v>
      </c>
    </row>
    <row r="315" spans="1:1" x14ac:dyDescent="0.3">
      <c r="A315" t="s">
        <v>494</v>
      </c>
    </row>
    <row r="316" spans="1:1" x14ac:dyDescent="0.3">
      <c r="A316" t="s">
        <v>495</v>
      </c>
    </row>
    <row r="317" spans="1:1" x14ac:dyDescent="0.3">
      <c r="A317" t="s">
        <v>496</v>
      </c>
    </row>
    <row r="318" spans="1:1" x14ac:dyDescent="0.3">
      <c r="A318" t="s">
        <v>497</v>
      </c>
    </row>
    <row r="319" spans="1:1" x14ac:dyDescent="0.3">
      <c r="A319" t="s">
        <v>498</v>
      </c>
    </row>
    <row r="320" spans="1:1" x14ac:dyDescent="0.3">
      <c r="A320" t="s">
        <v>499</v>
      </c>
    </row>
    <row r="321" spans="1:1" x14ac:dyDescent="0.3">
      <c r="A321" t="s">
        <v>500</v>
      </c>
    </row>
    <row r="322" spans="1:1" x14ac:dyDescent="0.3">
      <c r="A322" t="s">
        <v>501</v>
      </c>
    </row>
    <row r="323" spans="1:1" x14ac:dyDescent="0.3">
      <c r="A323" t="s">
        <v>502</v>
      </c>
    </row>
    <row r="324" spans="1:1" x14ac:dyDescent="0.3">
      <c r="A324" t="s">
        <v>503</v>
      </c>
    </row>
    <row r="325" spans="1:1" x14ac:dyDescent="0.3">
      <c r="A325" t="s">
        <v>504</v>
      </c>
    </row>
    <row r="326" spans="1:1" x14ac:dyDescent="0.3">
      <c r="A326" t="s">
        <v>505</v>
      </c>
    </row>
    <row r="327" spans="1:1" x14ac:dyDescent="0.3">
      <c r="A327" t="s">
        <v>506</v>
      </c>
    </row>
    <row r="328" spans="1:1" x14ac:dyDescent="0.3">
      <c r="A328" t="s">
        <v>507</v>
      </c>
    </row>
    <row r="329" spans="1:1" x14ac:dyDescent="0.3">
      <c r="A329" t="s">
        <v>508</v>
      </c>
    </row>
    <row r="330" spans="1:1" x14ac:dyDescent="0.3">
      <c r="A330" t="s">
        <v>509</v>
      </c>
    </row>
    <row r="331" spans="1:1" x14ac:dyDescent="0.3">
      <c r="A331" t="s">
        <v>510</v>
      </c>
    </row>
    <row r="332" spans="1:1" x14ac:dyDescent="0.3">
      <c r="A332" t="s">
        <v>511</v>
      </c>
    </row>
    <row r="333" spans="1:1" x14ac:dyDescent="0.3">
      <c r="A333" t="s">
        <v>512</v>
      </c>
    </row>
    <row r="334" spans="1:1" x14ac:dyDescent="0.3">
      <c r="A334" t="s">
        <v>513</v>
      </c>
    </row>
    <row r="335" spans="1:1" x14ac:dyDescent="0.3">
      <c r="A335" t="s">
        <v>514</v>
      </c>
    </row>
    <row r="336" spans="1:1" x14ac:dyDescent="0.3">
      <c r="A336" t="s">
        <v>515</v>
      </c>
    </row>
    <row r="337" spans="1:1" x14ac:dyDescent="0.3">
      <c r="A337" t="s">
        <v>516</v>
      </c>
    </row>
    <row r="338" spans="1:1" x14ac:dyDescent="0.3">
      <c r="A338" t="s">
        <v>517</v>
      </c>
    </row>
    <row r="339" spans="1:1" x14ac:dyDescent="0.3">
      <c r="A339" t="s">
        <v>518</v>
      </c>
    </row>
    <row r="340" spans="1:1" x14ac:dyDescent="0.3">
      <c r="A340" t="s">
        <v>519</v>
      </c>
    </row>
    <row r="341" spans="1:1" x14ac:dyDescent="0.3">
      <c r="A341" t="s">
        <v>520</v>
      </c>
    </row>
    <row r="342" spans="1:1" x14ac:dyDescent="0.3">
      <c r="A342" t="s">
        <v>521</v>
      </c>
    </row>
    <row r="343" spans="1:1" x14ac:dyDescent="0.3">
      <c r="A343" t="s">
        <v>522</v>
      </c>
    </row>
    <row r="344" spans="1:1" x14ac:dyDescent="0.3">
      <c r="A344" t="s">
        <v>523</v>
      </c>
    </row>
    <row r="345" spans="1:1" x14ac:dyDescent="0.3">
      <c r="A345" t="s">
        <v>524</v>
      </c>
    </row>
    <row r="346" spans="1:1" x14ac:dyDescent="0.3">
      <c r="A346" t="s">
        <v>525</v>
      </c>
    </row>
    <row r="347" spans="1:1" x14ac:dyDescent="0.3">
      <c r="A347" t="s">
        <v>526</v>
      </c>
    </row>
    <row r="348" spans="1:1" x14ac:dyDescent="0.3">
      <c r="A348" t="s">
        <v>527</v>
      </c>
    </row>
    <row r="349" spans="1:1" x14ac:dyDescent="0.3">
      <c r="A349" t="s">
        <v>528</v>
      </c>
    </row>
    <row r="350" spans="1:1" x14ac:dyDescent="0.3">
      <c r="A350" t="s">
        <v>529</v>
      </c>
    </row>
    <row r="351" spans="1:1" x14ac:dyDescent="0.3">
      <c r="A351" t="s">
        <v>530</v>
      </c>
    </row>
    <row r="352" spans="1:1" x14ac:dyDescent="0.3">
      <c r="A352" t="s">
        <v>531</v>
      </c>
    </row>
    <row r="353" spans="1:1" x14ac:dyDescent="0.3">
      <c r="A353" t="s">
        <v>532</v>
      </c>
    </row>
    <row r="354" spans="1:1" x14ac:dyDescent="0.3">
      <c r="A354" t="s">
        <v>533</v>
      </c>
    </row>
    <row r="355" spans="1:1" x14ac:dyDescent="0.3">
      <c r="A355" t="s">
        <v>534</v>
      </c>
    </row>
    <row r="356" spans="1:1" x14ac:dyDescent="0.3">
      <c r="A356" t="s">
        <v>535</v>
      </c>
    </row>
    <row r="357" spans="1:1" x14ac:dyDescent="0.3">
      <c r="A357" t="s">
        <v>536</v>
      </c>
    </row>
    <row r="358" spans="1:1" x14ac:dyDescent="0.3">
      <c r="A358" t="s">
        <v>537</v>
      </c>
    </row>
    <row r="359" spans="1:1" x14ac:dyDescent="0.3">
      <c r="A359" t="s">
        <v>538</v>
      </c>
    </row>
    <row r="360" spans="1:1" x14ac:dyDescent="0.3">
      <c r="A360" t="s">
        <v>539</v>
      </c>
    </row>
    <row r="361" spans="1:1" x14ac:dyDescent="0.3">
      <c r="A361" t="s">
        <v>540</v>
      </c>
    </row>
    <row r="362" spans="1:1" x14ac:dyDescent="0.3">
      <c r="A362" t="s">
        <v>541</v>
      </c>
    </row>
    <row r="363" spans="1:1" x14ac:dyDescent="0.3">
      <c r="A363" t="s">
        <v>542</v>
      </c>
    </row>
    <row r="364" spans="1:1" x14ac:dyDescent="0.3">
      <c r="A364" t="s">
        <v>543</v>
      </c>
    </row>
    <row r="365" spans="1:1" x14ac:dyDescent="0.3">
      <c r="A365" t="s">
        <v>544</v>
      </c>
    </row>
    <row r="366" spans="1:1" x14ac:dyDescent="0.3">
      <c r="A366" t="s">
        <v>545</v>
      </c>
    </row>
    <row r="367" spans="1:1" x14ac:dyDescent="0.3">
      <c r="A367" t="s">
        <v>546</v>
      </c>
    </row>
    <row r="368" spans="1:1" x14ac:dyDescent="0.3">
      <c r="A368" t="s">
        <v>547</v>
      </c>
    </row>
    <row r="369" spans="1:1" x14ac:dyDescent="0.3">
      <c r="A369" t="s">
        <v>548</v>
      </c>
    </row>
    <row r="370" spans="1:1" x14ac:dyDescent="0.3">
      <c r="A370" t="s">
        <v>549</v>
      </c>
    </row>
    <row r="371" spans="1:1" x14ac:dyDescent="0.3">
      <c r="A371" t="s">
        <v>550</v>
      </c>
    </row>
    <row r="372" spans="1:1" x14ac:dyDescent="0.3">
      <c r="A372" t="s">
        <v>551</v>
      </c>
    </row>
    <row r="373" spans="1:1" x14ac:dyDescent="0.3">
      <c r="A373" t="s">
        <v>552</v>
      </c>
    </row>
    <row r="374" spans="1:1" x14ac:dyDescent="0.3">
      <c r="A374" t="s">
        <v>553</v>
      </c>
    </row>
    <row r="375" spans="1:1" x14ac:dyDescent="0.3">
      <c r="A375" t="s">
        <v>554</v>
      </c>
    </row>
    <row r="376" spans="1:1" x14ac:dyDescent="0.3">
      <c r="A376" t="s">
        <v>555</v>
      </c>
    </row>
    <row r="377" spans="1:1" x14ac:dyDescent="0.3">
      <c r="A377" t="s">
        <v>556</v>
      </c>
    </row>
    <row r="378" spans="1:1" x14ac:dyDescent="0.3">
      <c r="A378" t="s">
        <v>557</v>
      </c>
    </row>
    <row r="379" spans="1:1" x14ac:dyDescent="0.3">
      <c r="A379" t="s">
        <v>558</v>
      </c>
    </row>
    <row r="380" spans="1:1" x14ac:dyDescent="0.3">
      <c r="A380" t="s">
        <v>559</v>
      </c>
    </row>
    <row r="381" spans="1:1" x14ac:dyDescent="0.3">
      <c r="A381" t="s">
        <v>560</v>
      </c>
    </row>
    <row r="382" spans="1:1" x14ac:dyDescent="0.3">
      <c r="A382" t="s">
        <v>561</v>
      </c>
    </row>
    <row r="383" spans="1:1" x14ac:dyDescent="0.3">
      <c r="A383" t="s">
        <v>562</v>
      </c>
    </row>
    <row r="384" spans="1:1" x14ac:dyDescent="0.3">
      <c r="A384" t="s">
        <v>563</v>
      </c>
    </row>
    <row r="385" spans="1:1" x14ac:dyDescent="0.3">
      <c r="A385" t="s">
        <v>564</v>
      </c>
    </row>
    <row r="386" spans="1:1" x14ac:dyDescent="0.3">
      <c r="A386" t="s">
        <v>565</v>
      </c>
    </row>
    <row r="387" spans="1:1" x14ac:dyDescent="0.3">
      <c r="A387" t="s">
        <v>566</v>
      </c>
    </row>
    <row r="388" spans="1:1" x14ac:dyDescent="0.3">
      <c r="A388" t="s">
        <v>567</v>
      </c>
    </row>
    <row r="389" spans="1:1" x14ac:dyDescent="0.3">
      <c r="A389" t="s">
        <v>568</v>
      </c>
    </row>
    <row r="390" spans="1:1" x14ac:dyDescent="0.3">
      <c r="A390" t="s">
        <v>569</v>
      </c>
    </row>
    <row r="391" spans="1:1" x14ac:dyDescent="0.3">
      <c r="A391" t="s">
        <v>570</v>
      </c>
    </row>
    <row r="392" spans="1:1" x14ac:dyDescent="0.3">
      <c r="A392" t="s">
        <v>571</v>
      </c>
    </row>
    <row r="393" spans="1:1" x14ac:dyDescent="0.3">
      <c r="A393" t="s">
        <v>572</v>
      </c>
    </row>
    <row r="394" spans="1:1" x14ac:dyDescent="0.3">
      <c r="A394" t="s">
        <v>573</v>
      </c>
    </row>
    <row r="395" spans="1:1" x14ac:dyDescent="0.3">
      <c r="A395" t="s">
        <v>574</v>
      </c>
    </row>
    <row r="396" spans="1:1" x14ac:dyDescent="0.3">
      <c r="A396" t="s">
        <v>575</v>
      </c>
    </row>
    <row r="397" spans="1:1" x14ac:dyDescent="0.3">
      <c r="A397" t="s">
        <v>576</v>
      </c>
    </row>
    <row r="398" spans="1:1" x14ac:dyDescent="0.3">
      <c r="A398" t="s">
        <v>577</v>
      </c>
    </row>
    <row r="399" spans="1:1" x14ac:dyDescent="0.3">
      <c r="A399" t="s">
        <v>578</v>
      </c>
    </row>
    <row r="400" spans="1:1" x14ac:dyDescent="0.3">
      <c r="A400" t="s">
        <v>579</v>
      </c>
    </row>
    <row r="401" spans="1:1" x14ac:dyDescent="0.3">
      <c r="A401" t="s">
        <v>580</v>
      </c>
    </row>
    <row r="402" spans="1:1" x14ac:dyDescent="0.3">
      <c r="A402" t="s">
        <v>581</v>
      </c>
    </row>
    <row r="403" spans="1:1" x14ac:dyDescent="0.3">
      <c r="A403" t="s">
        <v>582</v>
      </c>
    </row>
    <row r="404" spans="1:1" x14ac:dyDescent="0.3">
      <c r="A404" t="s">
        <v>583</v>
      </c>
    </row>
    <row r="405" spans="1:1" x14ac:dyDescent="0.3">
      <c r="A405" t="s">
        <v>584</v>
      </c>
    </row>
    <row r="406" spans="1:1" x14ac:dyDescent="0.3">
      <c r="A406" t="s">
        <v>585</v>
      </c>
    </row>
    <row r="407" spans="1:1" x14ac:dyDescent="0.3">
      <c r="A407" t="s">
        <v>586</v>
      </c>
    </row>
    <row r="408" spans="1:1" x14ac:dyDescent="0.3">
      <c r="A408" t="s">
        <v>587</v>
      </c>
    </row>
    <row r="409" spans="1:1" x14ac:dyDescent="0.3">
      <c r="A409" t="s">
        <v>588</v>
      </c>
    </row>
    <row r="410" spans="1:1" x14ac:dyDescent="0.3">
      <c r="A410" t="s">
        <v>589</v>
      </c>
    </row>
    <row r="411" spans="1:1" x14ac:dyDescent="0.3">
      <c r="A411" t="s">
        <v>590</v>
      </c>
    </row>
    <row r="412" spans="1:1" x14ac:dyDescent="0.3">
      <c r="A412" t="s">
        <v>591</v>
      </c>
    </row>
    <row r="413" spans="1:1" x14ac:dyDescent="0.3">
      <c r="A413" t="s">
        <v>592</v>
      </c>
    </row>
    <row r="414" spans="1:1" x14ac:dyDescent="0.3">
      <c r="A414" t="s">
        <v>593</v>
      </c>
    </row>
    <row r="415" spans="1:1" x14ac:dyDescent="0.3">
      <c r="A415" t="s">
        <v>594</v>
      </c>
    </row>
    <row r="416" spans="1:1" x14ac:dyDescent="0.3">
      <c r="A416" t="s">
        <v>595</v>
      </c>
    </row>
    <row r="417" spans="1:1" x14ac:dyDescent="0.3">
      <c r="A417" t="s">
        <v>596</v>
      </c>
    </row>
    <row r="418" spans="1:1" x14ac:dyDescent="0.3">
      <c r="A418" t="s">
        <v>597</v>
      </c>
    </row>
    <row r="419" spans="1:1" x14ac:dyDescent="0.3">
      <c r="A419" t="s">
        <v>598</v>
      </c>
    </row>
    <row r="420" spans="1:1" x14ac:dyDescent="0.3">
      <c r="A420" t="s">
        <v>599</v>
      </c>
    </row>
    <row r="421" spans="1:1" x14ac:dyDescent="0.3">
      <c r="A421" t="s">
        <v>600</v>
      </c>
    </row>
    <row r="422" spans="1:1" x14ac:dyDescent="0.3">
      <c r="A422" t="s">
        <v>601</v>
      </c>
    </row>
    <row r="423" spans="1:1" x14ac:dyDescent="0.3">
      <c r="A423" t="s">
        <v>602</v>
      </c>
    </row>
    <row r="424" spans="1:1" x14ac:dyDescent="0.3">
      <c r="A424" t="s">
        <v>603</v>
      </c>
    </row>
    <row r="425" spans="1:1" x14ac:dyDescent="0.3">
      <c r="A425" t="s">
        <v>156</v>
      </c>
    </row>
    <row r="426" spans="1:1" x14ac:dyDescent="0.3">
      <c r="A426" t="s">
        <v>157</v>
      </c>
    </row>
    <row r="427" spans="1:1" x14ac:dyDescent="0.3">
      <c r="A427" t="s">
        <v>164</v>
      </c>
    </row>
  </sheetData>
  <sheetProtection algorithmName="SHA-512" hashValue="Aij6aoiAF3e4gtJzi5pxdOgTWuyvYmgEIJ5hlIHAeMAR+zoyLVndisKf8UKnnsXKzYeHc+miS+YtycNIu18v8w==" saltValue="kc8fYU3iSQdGAJB5YoREBQ==" spinCount="100000" sheet="1" objects="1" scenarios="1"/>
  <sortState ref="A2:A419">
    <sortCondition ref="A2:A419"/>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2:CJ18"/>
  <sheetViews>
    <sheetView zoomScaleNormal="100" workbookViewId="0">
      <selection activeCell="I3" sqref="I3"/>
    </sheetView>
  </sheetViews>
  <sheetFormatPr baseColWidth="10" defaultColWidth="10.6640625" defaultRowHeight="14.4" x14ac:dyDescent="0.3"/>
  <cols>
    <col min="1" max="1" width="34.5546875" style="56" customWidth="1"/>
    <col min="2" max="2" width="29.5546875" style="56" customWidth="1"/>
    <col min="3" max="74" width="10.6640625" style="56"/>
    <col min="75" max="75" width="15.44140625" style="56" customWidth="1"/>
    <col min="76" max="16384" width="10.6640625" style="56"/>
  </cols>
  <sheetData>
    <row r="2" spans="1:88" x14ac:dyDescent="0.3">
      <c r="A2" s="59" t="s">
        <v>36</v>
      </c>
      <c r="B2" s="59" t="s">
        <v>101</v>
      </c>
      <c r="C2" s="59" t="s">
        <v>21</v>
      </c>
      <c r="D2" s="59" t="s">
        <v>22</v>
      </c>
      <c r="E2" s="59" t="s">
        <v>26</v>
      </c>
      <c r="F2" s="59" t="s">
        <v>20</v>
      </c>
      <c r="G2" s="59" t="s">
        <v>92</v>
      </c>
      <c r="H2" s="59" t="s">
        <v>93</v>
      </c>
      <c r="I2" s="60" t="s">
        <v>102</v>
      </c>
      <c r="J2" s="60" t="s">
        <v>103</v>
      </c>
      <c r="K2" s="60" t="s">
        <v>104</v>
      </c>
      <c r="L2" s="60" t="s">
        <v>105</v>
      </c>
      <c r="M2" s="60" t="s">
        <v>106</v>
      </c>
      <c r="N2" s="60" t="s">
        <v>107</v>
      </c>
      <c r="O2" s="60" t="s">
        <v>108</v>
      </c>
      <c r="P2" s="59" t="s">
        <v>27</v>
      </c>
      <c r="Q2" s="59" t="s">
        <v>28</v>
      </c>
      <c r="R2" s="59" t="s">
        <v>29</v>
      </c>
      <c r="S2" s="59" t="s">
        <v>109</v>
      </c>
      <c r="T2" s="59" t="s">
        <v>110</v>
      </c>
      <c r="U2" s="59" t="s">
        <v>35</v>
      </c>
      <c r="V2" s="59" t="s">
        <v>111</v>
      </c>
      <c r="W2" s="59" t="s">
        <v>77</v>
      </c>
      <c r="X2" s="59" t="s">
        <v>78</v>
      </c>
      <c r="Y2" s="59" t="s">
        <v>79</v>
      </c>
      <c r="Z2" s="59" t="s">
        <v>80</v>
      </c>
      <c r="AA2" s="59" t="s">
        <v>81</v>
      </c>
      <c r="AB2" s="60" t="s">
        <v>112</v>
      </c>
      <c r="AC2" s="60" t="s">
        <v>113</v>
      </c>
      <c r="AD2" s="60" t="s">
        <v>114</v>
      </c>
      <c r="AE2" s="59" t="s">
        <v>33</v>
      </c>
      <c r="AF2" s="59" t="s">
        <v>58</v>
      </c>
      <c r="AG2" s="59" t="s">
        <v>59</v>
      </c>
      <c r="AH2" s="59" t="s">
        <v>34</v>
      </c>
      <c r="AI2" s="59" t="s">
        <v>115</v>
      </c>
      <c r="AJ2" s="59" t="s">
        <v>116</v>
      </c>
      <c r="AK2" s="59" t="s">
        <v>117</v>
      </c>
      <c r="AL2" s="59" t="s">
        <v>118</v>
      </c>
      <c r="AM2" s="59" t="s">
        <v>119</v>
      </c>
      <c r="AN2" s="59" t="s">
        <v>120</v>
      </c>
      <c r="AO2" s="59" t="s">
        <v>121</v>
      </c>
      <c r="AP2" s="59" t="s">
        <v>122</v>
      </c>
      <c r="AQ2" s="61" t="s">
        <v>51</v>
      </c>
      <c r="AR2" s="61" t="s">
        <v>52</v>
      </c>
      <c r="AS2" s="61" t="s">
        <v>48</v>
      </c>
      <c r="AT2" s="61" t="s">
        <v>49</v>
      </c>
      <c r="AU2" s="61" t="s">
        <v>50</v>
      </c>
      <c r="AV2" s="61" t="s">
        <v>53</v>
      </c>
      <c r="AW2" s="61" t="s">
        <v>65</v>
      </c>
      <c r="AX2" s="61" t="s">
        <v>55</v>
      </c>
      <c r="AY2" s="61" t="s">
        <v>56</v>
      </c>
      <c r="AZ2" s="61" t="s">
        <v>67</v>
      </c>
      <c r="BA2" s="61" t="s">
        <v>68</v>
      </c>
      <c r="BB2" s="62" t="s">
        <v>123</v>
      </c>
      <c r="BC2" s="62" t="s">
        <v>82</v>
      </c>
      <c r="BD2" s="63" t="s">
        <v>124</v>
      </c>
      <c r="BE2" s="63" t="s">
        <v>125</v>
      </c>
      <c r="BF2" s="63" t="s">
        <v>126</v>
      </c>
      <c r="BG2" s="63" t="s">
        <v>127</v>
      </c>
      <c r="BH2" s="63" t="s">
        <v>128</v>
      </c>
      <c r="BI2" s="63" t="s">
        <v>129</v>
      </c>
      <c r="BJ2" s="63" t="s">
        <v>130</v>
      </c>
      <c r="BK2" s="63" t="s">
        <v>131</v>
      </c>
      <c r="BL2" s="63" t="s">
        <v>132</v>
      </c>
      <c r="BM2" s="63" t="s">
        <v>133</v>
      </c>
      <c r="BN2" s="63" t="s">
        <v>134</v>
      </c>
      <c r="BO2" s="63" t="s">
        <v>135</v>
      </c>
      <c r="BP2" s="63" t="s">
        <v>170</v>
      </c>
      <c r="BQ2" s="63" t="s">
        <v>171</v>
      </c>
      <c r="BR2" s="63" t="s">
        <v>172</v>
      </c>
      <c r="BS2" s="63" t="s">
        <v>173</v>
      </c>
      <c r="BT2" s="63" t="s">
        <v>174</v>
      </c>
      <c r="BU2" s="63" t="s">
        <v>175</v>
      </c>
      <c r="BV2" s="63" t="s">
        <v>179</v>
      </c>
      <c r="BW2" s="63" t="s">
        <v>626</v>
      </c>
      <c r="BX2" s="63" t="s">
        <v>627</v>
      </c>
      <c r="BY2" s="63" t="s">
        <v>628</v>
      </c>
      <c r="BZ2" s="63" t="s">
        <v>629</v>
      </c>
      <c r="CA2" s="63"/>
      <c r="CB2" s="63"/>
      <c r="CC2" s="63"/>
      <c r="CD2" s="63"/>
      <c r="CE2" s="63"/>
      <c r="CF2" s="63"/>
      <c r="CG2" s="63"/>
      <c r="CH2" s="63"/>
      <c r="CI2" s="63"/>
      <c r="CJ2" s="63"/>
    </row>
    <row r="3" spans="1:88" x14ac:dyDescent="0.3">
      <c r="A3" s="56" t="str">
        <f>'Resumen General'!C5</f>
        <v>DEPARTAMENTO ADMINISTRATIVO DE LA FUNCION PUBLICA-DAFP</v>
      </c>
      <c r="B3" s="56" t="str">
        <f>'Resumen General'!C6</f>
        <v>JORGE IVAN DE CASTRO BARON</v>
      </c>
      <c r="C3" s="56">
        <f>+ABOGADOS!D11</f>
        <v>5</v>
      </c>
      <c r="D3" s="56">
        <f>+ABOGADOS!D12</f>
        <v>5</v>
      </c>
      <c r="E3" s="56">
        <f>+ABOGADOS!D13</f>
        <v>4</v>
      </c>
      <c r="F3" s="56">
        <f>+ABOGADOS!D14</f>
        <v>0</v>
      </c>
      <c r="G3" s="56">
        <f>+ABOGADOS!D17</f>
        <v>0</v>
      </c>
      <c r="H3" s="56">
        <f>+ABOGADOS!D18</f>
        <v>0</v>
      </c>
      <c r="I3" s="56">
        <f>+ABOGADOS!H10</f>
        <v>5</v>
      </c>
      <c r="J3" s="56">
        <f>+ABOGADOS!H11</f>
        <v>5</v>
      </c>
      <c r="K3" s="56">
        <f>+ABOGADOS!H12</f>
        <v>5</v>
      </c>
      <c r="L3" s="56">
        <f>+ABOGADOS!H17</f>
        <v>5</v>
      </c>
      <c r="M3" s="56">
        <f>+ABOGADOS!H18</f>
        <v>0</v>
      </c>
      <c r="N3" s="56">
        <f>+ABOGADOS!H19</f>
        <v>0</v>
      </c>
      <c r="O3" s="56">
        <f>+ABOGADOS!H20</f>
        <v>0</v>
      </c>
      <c r="P3" s="56">
        <f>+JUDICIALES!D11</f>
        <v>508</v>
      </c>
      <c r="Q3" s="56">
        <f>+JUDICIALES!D12</f>
        <v>499</v>
      </c>
      <c r="R3" s="56">
        <f>+JUDICIALES!D13</f>
        <v>0</v>
      </c>
      <c r="S3" s="56">
        <f>+JUDICIALES!D16</f>
        <v>76</v>
      </c>
      <c r="T3" s="56">
        <f>+JUDICIALES!D17</f>
        <v>35</v>
      </c>
      <c r="U3" s="56">
        <f>+JUDICIALES!D21</f>
        <v>847</v>
      </c>
      <c r="V3" s="56">
        <f>+JUDICIALES!D22</f>
        <v>18</v>
      </c>
      <c r="W3" s="56">
        <f>JUDICIALES!D28</f>
        <v>10</v>
      </c>
      <c r="X3" s="56">
        <f>JUDICIALES!D29</f>
        <v>10</v>
      </c>
      <c r="Y3" s="56">
        <f>JUDICIALES!D30</f>
        <v>1</v>
      </c>
      <c r="Z3" s="56">
        <f>JUDICIALES!D31</f>
        <v>0</v>
      </c>
      <c r="AA3" s="56">
        <f>JUDICIALES!D32</f>
        <v>0</v>
      </c>
      <c r="AB3" s="56">
        <f>+JUDICIALES!G9</f>
        <v>2</v>
      </c>
      <c r="AC3" s="56">
        <f>+JUDICIALES!G10</f>
        <v>2</v>
      </c>
      <c r="AD3" s="56">
        <f>+JUDICIALES!G11</f>
        <v>1</v>
      </c>
      <c r="AE3" s="56">
        <f>+JUDICIALES!G15</f>
        <v>499</v>
      </c>
      <c r="AF3" s="56">
        <f>+JUDICIALES!G16</f>
        <v>499</v>
      </c>
      <c r="AG3" s="56">
        <f>+JUDICIALES!G17</f>
        <v>0</v>
      </c>
      <c r="AH3" s="56">
        <f>+JUDICIALES!G18</f>
        <v>0</v>
      </c>
      <c r="AI3" s="56">
        <f>+JUDICIALES!G21</f>
        <v>1</v>
      </c>
      <c r="AJ3" s="56">
        <f>+JUDICIALES!G22</f>
        <v>316</v>
      </c>
      <c r="AK3" s="56">
        <f>+JUDICIALES!G23</f>
        <v>13</v>
      </c>
      <c r="AL3" s="56">
        <f>+JUDICIALES!G24</f>
        <v>169</v>
      </c>
      <c r="AM3" s="56">
        <f>+JUDICIALES!H21</f>
        <v>0</v>
      </c>
      <c r="AN3" s="56">
        <f>+JUDICIALES!H22</f>
        <v>316</v>
      </c>
      <c r="AO3" s="56">
        <f>+JUDICIALES!H23</f>
        <v>13</v>
      </c>
      <c r="AP3" s="56">
        <f>+JUDICIALES!H24</f>
        <v>169</v>
      </c>
      <c r="AQ3" s="56">
        <f>+PREJUDICIALES!D10</f>
        <v>1</v>
      </c>
      <c r="AR3" s="56">
        <f>+PREJUDICIALES!D11</f>
        <v>0</v>
      </c>
      <c r="AS3" s="56">
        <f>+PREJUDICIALES!D12</f>
        <v>0</v>
      </c>
      <c r="AT3" s="56">
        <f>+PREJUDICIALES!D13</f>
        <v>0</v>
      </c>
      <c r="AU3" s="56">
        <f>+PREJUDICIALES!D14</f>
        <v>0</v>
      </c>
      <c r="AV3" s="56">
        <f>+PREJUDICIALES!D17</f>
        <v>10</v>
      </c>
      <c r="AW3" s="56">
        <f>+PREJUDICIALES!D18</f>
        <v>14</v>
      </c>
      <c r="AX3" s="56">
        <f>+PREJUDICIALES!G12</f>
        <v>0</v>
      </c>
      <c r="AY3" s="56">
        <f>+PREJUDICIALES!G13</f>
        <v>10</v>
      </c>
      <c r="AZ3" s="56">
        <f>+ARBITRAMENTOS!D9</f>
        <v>0</v>
      </c>
      <c r="BA3" s="56">
        <f>+ARBITRAMENTOS!D10</f>
        <v>0</v>
      </c>
      <c r="BB3" s="56">
        <f>ARBITRAMENTOS!G9</f>
        <v>0</v>
      </c>
      <c r="BC3" s="56">
        <f>ARBITRAMENTOS!G10</f>
        <v>0</v>
      </c>
      <c r="BD3" s="56" t="str">
        <f>+PAGOS!D9</f>
        <v>Si</v>
      </c>
      <c r="BE3" s="56" t="str">
        <f>+PAGOS!D10</f>
        <v>Si</v>
      </c>
      <c r="BF3" s="57">
        <f>USUARIOS!D9</f>
        <v>45357</v>
      </c>
      <c r="BG3" s="57">
        <f>ABOGADOS!D7</f>
        <v>45357</v>
      </c>
      <c r="BH3" s="57">
        <f>JUDICIALES!D8</f>
        <v>45357</v>
      </c>
      <c r="BI3" s="56" t="str">
        <f>+USUARIOS!C19</f>
        <v>Hallazgo:
Criterio : "INSTRUCTIVO DEL SISTEMA ÚNICO DE GESTIÓN E INFORMACIÓN LITIGIOSA DEL ESTADO E-KOGUI PERFIL JEFE DE CONTROL INTERNO
V. 15. 3.4. FUNCIONES COMUNES PARA LOS USUARIOS DEL SISTEMA
Asistir a las jornadas de capacitación sobre el uso y alcance del Sistema Único de Gestión e Información Litigiosa del Estado e-KOGUI, que convoque la Agencia Nacional de Defensa Jurídica del Estado o el administrador del sistema en la entidad."
Condicion: Para el perfil de Jefe Financiero, en el periodo evaluado no se evidenció que hubiera recibido capacitación.
La jefe de la Oficina de Control Interno LUZ STELLA PATIÑO JURADO y un profesional de la OCI DAMIAN CAMILO VARGAS VARGAS, asistieron a capacitación de fecha 14/02/2023.
 El Jefe Jurídico no ha asistido a capacitaciones en la Agencia. Sin embargo, de manera oportuna, delega en los integrantes del Grupo de Defensa Judicial, la asistencia a esas conferencias y capacitaciones. 
Es importante mencionar en torno a las modificaciones de los roles de usuarios en el aplicativo, que en reunion desarrollada con la administradora del sistema esta ha solicitado al Grupo de Gestion Humana, un mejor  acompañamiento en todo lo relacionado con los cambios de personal para manterner actualizados los roles de los cuales no se tiene tanta comunicacion (Jefe Financiero,  Enlace de Pagos) y de esta forma se desarrollen las capacitaciones correspondientes.
Causa: Falta de un protocolo efectivo para garantizar que todos los roles clave, incluyendo el Jefe Financiero y el Jefe Jurídico, asistan a las capacitaciones necesarias. Aunque se han realizado esfuerzos para delegar la asistencia a las capacitaciones al Grupo de Defensa Judicial, esto no sustituye la importancia de que los usuarios  clave también reciban esta formación. Es crucial establecer y hacer cumplir dichos protocolos para asegurar que todos los miembros del equipo estén equipados con el conocimiento necesario para utilizar eficazmente el Sistema Único de Gestión e Información Litigiosa del Estado e-KOGUI.
Consecuencia:  La falta de capacitación, puede llevar a una comprensión insuficiente del Sistema Único de Gestión e Información Litigiosa del Estado e-KOGUI, lo que podría afectar la eficiencia y efectividad de su gestión. Esto podría resultar en decisiones menos informadas, una posible disminución en la productividad y un impacto negativo en la defensa jurídica del estado.
Se recomienda al Grupo de Gestion Humana,  incluir  alertas  con los cambios que se produzcan en los  profesionales  asignados a cada uno de los roles del aplicativo,  para articularse con el administrador de la entidad y se puedan actulizar los cambios generados.</v>
      </c>
      <c r="BJ3" s="56" t="str">
        <f>+ABOGADOS!C22</f>
        <v xml:space="preserve">Criterio: "INSTRUCTIVO DEL SISTEMA ÚNICO DE GESTIÓN E INFORMACIÓN LITIGIOSA DEL ESTADO E-KOGUI PERFIL JEFE DE CONTROL INTERNO”.  Numeral 6.3. Hoja abogados
Condición:
Abogados activos: el Auditado presenta “Sea lo primero señalar que el Grupo de Defensa judicial ha presentado algunos cambios en sus integrantes y para el periodo evaluado, quedando así:
Bibiana Mercedes Parra Ariza    Ninguna-retirada en enero de 2024
Víctor Hugo Calderon Jaramillo    Ninguna
Adriana Marcela Ortega Moreno Ninguna
Jose Humberto Quintana    Ninguna
Carlos David Platín del Castillo Aparecía activo en el sistema, pero se debió a un error en el sistema kogui, situación que fue subsanada con ayuda de la ANDJE, tras distintos requerimientos, que finalmente se superó con una reunión presencial en las instalaciones de la ANDJE.
De acuerdo al seguimiento desarrollado los abogados activos verificados cuentan con estudios y experiencia actualizada.
El Grupo de Defensa Judicial para el periodo evaluado, asistió a la siguiente capacion así:
• El Grupo de Defensa Judicial, para la vigencia calificada, asistió a la capacitación denominada “LEGALTECH: NUEVAS HERRAMIENTAS Y RETOS EN LA PROTECCIÓN DE DATOS PERSONALES / COMUNIDAD JURÍDICA DEL CONOCIMIENTO” dictada por la Agencia Nacional de Defensa Jurídica del Estado, el pasado 26 de octubre de 2023.
Respecto al punto especifico del Director Jurídico, no se cuenta con soportes de capacitaciones a las que haya asistido. Sin embargo, de manera oportuna, delega en los integrantes del Grupo de Defensa Judicial, la asistencia a esas conferencias y capacitaciones. 
Los usuarios cuentan con un correo electrónico actualizado, así mismo los usuarios desactivados presentaron rebote de correo electrónico lo que sugiere su desactivación en el área de Talento humano.
Causa : hubo un problema con el sistema E-KOGUI que resultó en la aparición de Carlos David Platín del Castillo como activo en el sistema, a pesar de que no estaba activo en la entidad. Este error en el sistema pudo haber causado una discrepancia en los datos.
Consecuencia: Este error en el sistema podría haber llevado a una sobreestimación del número de abogados activos en la entidad. Lo que podría haber afectado la precisión de los datos sobre los abogados activos e inactivos.
Es importante corregir estos errores en el sistema para asegurar la precisión de los datos. También es crucial mantener actualizada la información de los abogados, incluyendo su estado de actividad, estudios, experiencia y capacitaciones. Esto permitirá a la entidad tener una visión clara y precisa de su personal jurídico.
Por último, es importante notar que la falta de soportes de capacitaciones para el Director Jurídico podría ser una oportunidad de mejora. 
</v>
      </c>
      <c r="BK3" s="56" t="str">
        <f>+JUDICIALES!F28</f>
        <v>Hallazgo
Criterio: "INSTRUCTIVO DEL SISTEMA ÚNICO DE GESTIÓN E INFORMACIÓN LITIGIOSA DEL ESTADO E-KOGUI PERFIL JEFE DE CONTROL INTERNO”.  6.4. Hoja Judiciales
Condición: 
PROCESOS ACTIVOS:  
A la fecha de la consulta (06/03/2024), E-kogui registra con con fecha de registro anterior al 15/12/2023, 499 procesos judiciales activos, los cuales, al contrastar con la base de activos del Grupo de Defensa Judicial, presentan un total de 508 procesos, existiendo una diferencia de 9 procesos.  Con base en lo anterior, la administradora de la entidad, explica que algunos datos registran “
1. 11001032500020180102500. El proceso a fecha 31 de diciembre de 2023 figuraba como activo en el sistema, se anexa constancia, en la que figura que fue terminado en marzo de 2024. 
2. 11001032500020180110200. El proceso a fecha 31 de diciembre de 2023 figuraba como activo en el sistema, se anexa constancia, en la que figura que fue terminado en marzo de 2024. 
3. 11001032500020230007800. El proceso está activo desde noviembre de 2023. La observación corresponde a un dato que no corresponde a la realidad del sistema conforme a la evidencia que se adjunta.
4. 11001032500020230019700. El proceso está activo desde octubre de 2023. La observación corresponde a un dato que no corresponde a la realidad del sistema conforme a la evidencia que se adjunta.
5. 11001334205020230021100. El proceso está activo desde agosto de 2023. La observación corresponde a un dato que no corresponde a la realidad del sistema conforme a la evidencia que se adjunta.
6. 15001333300420230015800. El proceso está activo desde diciembre de 2023. La observación de la OCI puede ser generada por estar en un corte posterior, esto es la base de datos que se descarga desde el perfil de Control Interno, generalmente tiene un corte a mediados de diciembre y mi corte es diciembre de 2023.
7. 19001333300820230022500. El proceso está activo desde diciembre de 2023. La observación de la OCI puede ser generada por estar en un corte posterior, esto es la base de datos que se descarga desde el perfil de Control Interno, generalmente tiene un corte a mediados de diciembre y mi corte es diciembre de 2023.
8. 68001333300720230016800. El proceso está activo desde diciembre de 2023. La observación de la OCI puede ser generada por estar en un corte posterior, esto es la base de datos que se descarga desde el perfil de Control Interno, generalmente tiene un corte a mediados de diciembre y mi corte es diciembre de 2023.
9. 11001310501420040109901. El proceso fue cerrado en enero de 2024, teniendo en cuenta que se generó el pago de la sentencia, situación que se relacionó en el capítulo de pago de sentencias judiciales. El proceso estuvo activo en la vigencia evaluada.”
PROCESOS TERMINADOS: 
Para el segundo semestre del 2023, una vez descargadas las bases correspondientes a procesos terminados con fecha  6/03/2024 del aplicativo E-kogui , jurídica presenta 76, los cuales al contrastar con la base de terminados según el aplicativo E-kogui se observaron 35 con Fecha de la Actuación de Terminación del Proceso segundo semestre del 2023, información que generó una diferencia de 41 procesos, identificando 12 procesos relacionados del primer semestre del año 2023 y 29 procesos sin registro de la Fecha de la Actuación de Terminación del Proceso en la base presentada por jurídica, es importante mencionar que los 35 procesos identificados por esta oficina, fueron encontrados en la base de jurídica lo que sugiere que los 41 procesos de diferencia no corresponden a la vigencia evaluada.
Así mismo se presentaron 18 procesos activos en E-kogui con estado terminado, por lo que se recomienda analizar la pertinencia de dar por terminado estos procesos.
PROCESOS TERMINADOS QUE FUERON ANALIZADOS (10): 
La muestra aleatoria de la aplicación arrojo 10 procesos para analizar de los cuales los 10 presentaron terminación con ejecutoria con solamente un proceso desfavorable en segunda instancia (25000232500019990390901). 
PROCESO DE MAS DE 33000 SMMLV CON PIEZA DE LA DEMANDA:
El Grupo de Defensa Judicial, señala que el proceso No. 25000234100020130263500, el cual se encuentra identificado en E-kogui con el No. 606711, no cuenta con la pieza de la demanda, por cuanto fue migrado por E-kogui y los documentos que reposan allí son los que la misma ANDJE subió sin que las partes en contienda pudieran interferir.  
CALIFICACION DEL RIESGO 
Se evidenció en el reporte de procesos activos, en calidad de demandados 499 procesos de los cuales todos tienen su calificación del riesgo, por lo tanto, se recomienda continuar con el seguimiento y control de los procesos. 
PROVISIÓN CONTABLE
Frente a la provisión contable de los 499 procesos solamente 1 (68001333301420150027000) posee una probabilidad de perder el caso alta, sin embargo, cuenta con su provisión contable lo cual refleja el adecuado seguimiento por parte del Grupo de Defensa Jurídica.
Causa: La generación de una nueva base de datos por parte del Grupo de defensa juridica.
Consecuencia: Datos mucho mas ajustados a las bases generadas desde el Usuario de Jefe de Control Interno.</v>
      </c>
      <c r="BL3" s="56" t="str">
        <f>+PREJUDICIALES!F17</f>
        <v>Frente a las conciliaciones extrajudiciales en el segundo semestre de 2023, NO se evidencian (0) procesos activos en este periodo, así como los registrados desde periodos anteriores con estado activo (fecha del reporte E-kogui 07 de marzo del 2023), sin embargo, jurídica Argumenta “Para la vigencia evaluada, esto es segundo semestre de 2023, efectivamente existieron 10 conciliaciones prejudiciales, 4 de ellas presentaron duplicidad en el sistema, teniendo en cuenta que varias entidades las registran posteriormente y nos vinculan, sin embargo, se subsana registrándoles la actuación que corresponda, generalmente, que la audiencia fue fallida. Ahora bien, es importante recordar que, conforme a la tabla remitida, para el día 31 de diciembre de 2023, solamente se tenía una conciliación prejudicial activa.” Por lo que la diferencia es de un (1) solo proceso.</v>
      </c>
      <c r="BM3" s="56" t="str">
        <f>+ARBITRAMENTOS!C13</f>
        <v>Para la vigencia evaluada el Departamento Administrativo de la Función Pública no hizo parte de ningún arbitramento.</v>
      </c>
      <c r="BN3" s="56" t="str">
        <f>+PAGOS!F8</f>
        <v xml:space="preserve">Para la vigencia evaluada el Departamento Administrativo de la Función Pública, efectuó el pago de la siguiente sentencia judicial acorde con lo repeportado por la administradora del sistema:
11001310501420040109901. 2004-11-22 ORDINARIO LABORAL ORDINARIO LABORAL DEMANDADO LUIS JORGE ALVAREZ PEÑA 
Se anexan soportes de pago:
1. VF_Reporte_CálculoActuarial_DAFP2023
2. DOCUMENTOS SEÑOR LUIS ALVAREZ PEÑA
3. 2023-12-14_Resolucion_828
4. Notificación_resolución_pago
5. 2023-12-28_pago_344923
6. 2023-12-28_pago_345023
</v>
      </c>
      <c r="BO3" s="56" t="str">
        <f>'Resumen General'!B26</f>
        <v>La Oficina de Control Interno de Función Pública, una vez efectuada la verificación al cumplimiento de las obligaciones establecidas en el artículo 2.2.3.4.1.14 del Decreto 1069 de 2015, concluye que la entidad ha efectuado el registro de abogados y usuarios activos en el sistema, concluyendo lo siguiente:
1.La falta de un protocolo efectivo para garantizar que todos los usuarios del sistema, incluyendo el Jefe Financiero y el Jefe Jurídico, asistan a las capacitaciones necesarias del Sistema Único de Gestión e Información Litigiosa del Estado e-KOGUI, ha llevado a una comprensión insuficiente del sistema. Aunque se han realizado esfuerzos para delegar la asistencia a las capacitaciones al Grupo de Defensa Judicial, esto no sustituye la importancia de que los roles clave (Jefe Financiero y Jefe Jurídico) también reciban esta formación.
2. Así mismo, se recomienda al Grupo de Gestión Humana incluir alertas con los cambios que se produzcan en los profesionales asignados a cada uno de los roles del aplicativo, para articularse con el administrador de la entidad y actualizar los cambios generados. Esto permitirá mantener actualizados los roles y desarrollar las capacitaciones correspondientes, asegurando que todos los miembros del equipo estén equipados con el conocimiento necesario para utilizar eficazmente el sistema.
3. Con relación, a las diferencias presentadas entre los procesos judiciales registrados en E-kogui y la base de datos del Grupo de Defensa Judicial, se resalta el cambio de puntos de control desarrollados con las bases de datos suministradas, los cuales generaron datos muy similares a los registrados en el aplicativo, sin embargo, se reitera continuar con el seguimiento para que la información sea coherente, tanto en los procesos activos como en los terminados y establecer las acciones correctivas que sean necesarias para eliminar la causa que origina dicha situación.
4.En relación con los procesos en E-kogui con calificación del riesgo, se resalta el seguimiento desarrollado por parte de los abogados del Grupo, por lo que se recomienda continuar con el registro de dicha calificación oportunamente.  
5. En el periodo evaluado no se presentaron procesos arbitrales, y se efectuaron pagos con cargo a procesos judiciales uno (1).   
6. Si bien es cierto la entidad ha mejorado en la gestión del aplicativo Ekogui, aún se presentan diferencias frente algunos criterios de evaluación por lo que se recomienda continuar con las acciones de mejora correspondientes para seguir disminuyendo estas diferencias.</v>
      </c>
      <c r="BP3" s="56" t="str">
        <f>USUARIOS!C20</f>
        <v>Si</v>
      </c>
      <c r="BQ3" s="56" t="str">
        <f>ABOGADOS!D26</f>
        <v>Si</v>
      </c>
      <c r="BR3" s="56" t="str">
        <f>JUDICIALES!H34</f>
        <v>No</v>
      </c>
      <c r="BS3" s="56" t="str">
        <f>PREJUDICIALES!G23</f>
        <v>No</v>
      </c>
      <c r="BT3" s="56" t="str">
        <f>ARBITRAMENTOS!D17</f>
        <v>N/A</v>
      </c>
      <c r="BU3" s="56" t="str">
        <f>PAGOS!G11</f>
        <v>No</v>
      </c>
      <c r="BV3" s="56" t="str">
        <f>'Resumen General'!C30</f>
        <v>Si</v>
      </c>
      <c r="BW3" s="56" t="str">
        <f>'COMITES DE CONCILIACION'!D9</f>
        <v>Si</v>
      </c>
      <c r="BX3" s="56" t="str">
        <f>'COMITES DE CONCILIACION'!D10</f>
        <v>Si</v>
      </c>
      <c r="BY3" s="56" t="str">
        <f>'COMITES DE CONCILIACION'!F8</f>
        <v xml:space="preserve">Criterio: "INSTRUCTIVO DEL SISTEMA ÚNICO DE GESTIÓN E INFORMACIÓN LITIGIOSA DEL ESTADO E-KOGUI PERFIL JEFE DE CONTROL INTERNO”. 6.7. Hoja comités de conciliación
Condición: Si bien es cierto la entidad registra a través del aplicativo las sesiones del comité de conciliación, con la evidencia suministrada se pudo identificar una mayor gestión desarrollada por parte del comité que la registrada dentro del e-kogui.
De igual forma si se elaboran fichas de conciliación Judiciales, extrajudiciales o arbitrales a través del E-kogui (creación, terminación y conclusión).
Causa: Discrepancia entre las gestiones realizadas por el comité de conciliación y las reportadas en el sistema E-kogui .
Consecuencia: Estas diferencias afectan la precisión de los informes. Por lo tanto, es esencial asegurar que todas las actividades del comité estén correctamente registradas en el sistema E-kogui en los periodos establecidos.
</v>
      </c>
      <c r="BZ3" s="56" t="str">
        <f>'COMITES DE CONCILIACION'!G11</f>
        <v>No</v>
      </c>
    </row>
    <row r="12" spans="1:88" x14ac:dyDescent="0.3">
      <c r="A12" s="59" t="s">
        <v>36</v>
      </c>
      <c r="B12" s="59" t="s">
        <v>15</v>
      </c>
      <c r="C12" s="59" t="s">
        <v>16</v>
      </c>
      <c r="D12" s="59" t="s">
        <v>6</v>
      </c>
      <c r="E12" s="59" t="s">
        <v>7</v>
      </c>
      <c r="F12" s="59" t="s">
        <v>17</v>
      </c>
      <c r="G12" s="59" t="s">
        <v>73</v>
      </c>
    </row>
    <row r="13" spans="1:88" x14ac:dyDescent="0.3">
      <c r="A13" s="56" t="str">
        <f t="shared" ref="A13:A18" si="0">$A$3</f>
        <v>DEPARTAMENTO ADMINISTRATIVO DE LA FUNCION PUBLICA-DAFP</v>
      </c>
      <c r="B13" s="56" t="s">
        <v>0</v>
      </c>
      <c r="C13" s="56" t="str">
        <f>USUARIOS!C12</f>
        <v>Si</v>
      </c>
      <c r="D13" s="58">
        <f>USUARIOS!D12</f>
        <v>45201</v>
      </c>
      <c r="E13" s="56" t="str">
        <f>USUARIOS!E12</f>
        <v>DIMERLEY ALVINO BOLAÑOS</v>
      </c>
      <c r="F13" s="58">
        <f>USUARIOS!F12</f>
        <v>0</v>
      </c>
      <c r="G13" s="56" t="str">
        <f>USUARIOS!G12</f>
        <v>DESACTUALIZADO</v>
      </c>
    </row>
    <row r="14" spans="1:88" x14ac:dyDescent="0.3">
      <c r="A14" s="56" t="str">
        <f t="shared" si="0"/>
        <v>DEPARTAMENTO ADMINISTRATIVO DE LA FUNCION PUBLICA-DAFP</v>
      </c>
      <c r="B14" s="56" t="s">
        <v>1</v>
      </c>
      <c r="C14" s="56" t="str">
        <f>USUARIOS!C13</f>
        <v>Si</v>
      </c>
      <c r="D14" s="58">
        <f>USUARIOS!D13</f>
        <v>43502</v>
      </c>
      <c r="E14" s="56" t="str">
        <f>USUARIOS!E13</f>
        <v xml:space="preserve">ARMANDO LOPEZ CORTES </v>
      </c>
      <c r="F14" s="58">
        <f>USUARIOS!F13</f>
        <v>0</v>
      </c>
      <c r="G14" s="56" t="str">
        <f>USUARIOS!G13</f>
        <v>DESACTUALIZADO</v>
      </c>
    </row>
    <row r="15" spans="1:88" x14ac:dyDescent="0.3">
      <c r="A15" s="56" t="str">
        <f t="shared" si="0"/>
        <v>DEPARTAMENTO ADMINISTRATIVO DE LA FUNCION PUBLICA-DAFP</v>
      </c>
      <c r="B15" s="56" t="s">
        <v>2</v>
      </c>
      <c r="C15" s="56" t="str">
        <f>USUARIOS!C14</f>
        <v>Si</v>
      </c>
      <c r="D15" s="58">
        <f>USUARIOS!D14</f>
        <v>43599</v>
      </c>
      <c r="E15" s="56" t="str">
        <f>USUARIOS!E14</f>
        <v xml:space="preserve">YENNY MARCELA HERRERA MARTINEZ </v>
      </c>
      <c r="F15" s="58">
        <f>USUARIOS!F14</f>
        <v>44806</v>
      </c>
      <c r="G15" s="56" t="str">
        <f>USUARIOS!G14</f>
        <v/>
      </c>
    </row>
    <row r="16" spans="1:88" x14ac:dyDescent="0.3">
      <c r="A16" s="56" t="str">
        <f t="shared" si="0"/>
        <v>DEPARTAMENTO ADMINISTRATIVO DE LA FUNCION PUBLICA-DAFP</v>
      </c>
      <c r="B16" s="56" t="s">
        <v>3</v>
      </c>
      <c r="C16" s="56" t="str">
        <f>USUARIOS!C15</f>
        <v>Si</v>
      </c>
      <c r="D16" s="58">
        <f>USUARIOS!D15</f>
        <v>42198</v>
      </c>
      <c r="E16" s="56" t="str">
        <f>USUARIOS!E15</f>
        <v>LUZ STELLA PATIÑO JURADO</v>
      </c>
      <c r="F16" s="58">
        <f>USUARIOS!F15</f>
        <v>44971</v>
      </c>
      <c r="G16" s="56" t="str">
        <f>USUARIOS!G15</f>
        <v/>
      </c>
    </row>
    <row r="17" spans="1:7" x14ac:dyDescent="0.3">
      <c r="A17" s="56" t="str">
        <f t="shared" si="0"/>
        <v>DEPARTAMENTO ADMINISTRATIVO DE LA FUNCION PUBLICA-DAFP</v>
      </c>
      <c r="B17" s="56" t="s">
        <v>4</v>
      </c>
      <c r="C17" s="56" t="str">
        <f>USUARIOS!C16</f>
        <v>Si</v>
      </c>
      <c r="D17" s="58">
        <f>USUARIOS!D16</f>
        <v>44001</v>
      </c>
      <c r="E17" s="56" t="str">
        <f>USUARIOS!E16</f>
        <v>VICTOR HUGO CALDERON JARAMILLO</v>
      </c>
      <c r="F17" s="58">
        <f>USUARIOS!F16</f>
        <v>45225</v>
      </c>
      <c r="G17" s="56" t="str">
        <f>USUARIOS!G16</f>
        <v/>
      </c>
    </row>
    <row r="18" spans="1:7" x14ac:dyDescent="0.3">
      <c r="A18" s="56" t="str">
        <f t="shared" si="0"/>
        <v>DEPARTAMENTO ADMINISTRATIVO DE LA FUNCION PUBLICA-DAFP</v>
      </c>
      <c r="B18" s="56" t="s">
        <v>5</v>
      </c>
      <c r="C18" s="56" t="str">
        <f>USUARIOS!C17</f>
        <v>Si</v>
      </c>
      <c r="D18" s="58">
        <f>USUARIOS!D17</f>
        <v>44118</v>
      </c>
      <c r="E18" s="56" t="str">
        <f>USUARIOS!E17</f>
        <v xml:space="preserve">ADRIANA MARCELA ORTEGA </v>
      </c>
      <c r="F18" s="58">
        <f>USUARIOS!F17</f>
        <v>45225</v>
      </c>
      <c r="G18" s="56" t="str">
        <f>USUARIOS!G17</f>
        <v/>
      </c>
    </row>
  </sheetData>
  <sheetProtection algorithmName="SHA-512" hashValue="HNW1bqZ7d40ehpK4wSgZhYRloudNqOucxK/pAli2Z7l6L9Y3IF/k2zdfOFpKp8+PVND1yjCA9soI8QI/osU1sw==" saltValue="FjaGv+oshQTkQuzR4NwJPg==" spinCount="100000" sheet="1" objects="1" scenarios="1"/>
  <phoneticPr fontId="18" type="noConversion"/>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B5:T20"/>
  <sheetViews>
    <sheetView topLeftCell="A16" zoomScaleNormal="100" workbookViewId="0">
      <selection activeCell="C20" sqref="C20"/>
    </sheetView>
  </sheetViews>
  <sheetFormatPr baseColWidth="10" defaultColWidth="11.44140625" defaultRowHeight="14.4" x14ac:dyDescent="0.3"/>
  <cols>
    <col min="1" max="1" width="6.44140625" style="1" customWidth="1"/>
    <col min="2" max="2" width="34.33203125" style="1" customWidth="1"/>
    <col min="3" max="3" width="13.33203125" style="1" customWidth="1"/>
    <col min="4" max="4" width="27.44140625" style="1" customWidth="1"/>
    <col min="5" max="5" width="57.44140625" style="1" customWidth="1"/>
    <col min="6" max="6" width="30.109375" style="1" customWidth="1"/>
    <col min="7" max="7" width="15.6640625" style="1" customWidth="1"/>
    <col min="8" max="9" width="11.44140625" style="34"/>
    <col min="10" max="10" width="11.88671875" style="34" bestFit="1" customWidth="1"/>
    <col min="11" max="19" width="11.44140625" style="1"/>
    <col min="20" max="20" width="0" style="1" hidden="1" customWidth="1"/>
    <col min="21" max="16384" width="11.44140625" style="1"/>
  </cols>
  <sheetData>
    <row r="5" spans="2:20" ht="15" thickBot="1" x14ac:dyDescent="0.35"/>
    <row r="6" spans="2:20" x14ac:dyDescent="0.3">
      <c r="B6" s="10"/>
      <c r="C6" s="11"/>
      <c r="D6" s="11"/>
      <c r="E6" s="11"/>
      <c r="F6" s="11"/>
      <c r="G6" s="12"/>
    </row>
    <row r="7" spans="2:20" ht="21" x14ac:dyDescent="0.4">
      <c r="B7" s="97" t="s">
        <v>100</v>
      </c>
      <c r="C7" s="98"/>
      <c r="D7" s="98"/>
      <c r="E7" s="98"/>
      <c r="F7" s="98"/>
      <c r="G7" s="99"/>
      <c r="T7" s="1" t="s">
        <v>12</v>
      </c>
    </row>
    <row r="8" spans="2:20" ht="15" thickBot="1" x14ac:dyDescent="0.35">
      <c r="B8" s="13"/>
      <c r="D8" s="105" t="s">
        <v>136</v>
      </c>
      <c r="E8" s="105"/>
      <c r="G8" s="14"/>
      <c r="T8" s="1" t="s">
        <v>13</v>
      </c>
    </row>
    <row r="9" spans="2:20" ht="15" thickBot="1" x14ac:dyDescent="0.35">
      <c r="B9" s="103" t="s">
        <v>158</v>
      </c>
      <c r="C9" s="104"/>
      <c r="D9" s="86">
        <v>45357</v>
      </c>
      <c r="G9" s="14"/>
      <c r="T9" s="1" t="s">
        <v>14</v>
      </c>
    </row>
    <row r="10" spans="2:20" ht="15" thickBot="1" x14ac:dyDescent="0.35">
      <c r="B10" s="13" t="s">
        <v>138</v>
      </c>
      <c r="G10" s="54">
        <v>43545</v>
      </c>
    </row>
    <row r="11" spans="2:20" x14ac:dyDescent="0.3">
      <c r="B11" s="78" t="s">
        <v>15</v>
      </c>
      <c r="C11" s="79" t="s">
        <v>16</v>
      </c>
      <c r="D11" s="80" t="s">
        <v>6</v>
      </c>
      <c r="E11" s="79" t="s">
        <v>7</v>
      </c>
      <c r="F11" s="79" t="s">
        <v>17</v>
      </c>
      <c r="G11" s="81" t="s">
        <v>73</v>
      </c>
    </row>
    <row r="12" spans="2:20" x14ac:dyDescent="0.3">
      <c r="B12" s="19" t="s">
        <v>0</v>
      </c>
      <c r="C12" s="64" t="s">
        <v>12</v>
      </c>
      <c r="D12" s="65">
        <v>45201</v>
      </c>
      <c r="E12" s="64" t="s">
        <v>640</v>
      </c>
      <c r="F12" s="65"/>
      <c r="G12" s="66" t="str">
        <f t="shared" ref="G12:G15" si="0">+IF(C12="Si",IF(F12&lt;$G$10,"DESACTUALIZADO",""),"")</f>
        <v>DESACTUALIZADO</v>
      </c>
      <c r="H12" s="34">
        <f t="shared" ref="H12:H17" si="1">+IF(C12="N/A",1,0)</f>
        <v>0</v>
      </c>
      <c r="I12" s="34">
        <f t="shared" ref="I12:I17" si="2">+IF(C12="Si",1,0)</f>
        <v>1</v>
      </c>
      <c r="J12" s="34">
        <f t="shared" ref="J12:J17" si="3">+IF(C12="No",1,0)</f>
        <v>0</v>
      </c>
    </row>
    <row r="13" spans="2:20" x14ac:dyDescent="0.3">
      <c r="B13" s="19" t="s">
        <v>1</v>
      </c>
      <c r="C13" s="64" t="s">
        <v>12</v>
      </c>
      <c r="D13" s="65">
        <v>43502</v>
      </c>
      <c r="E13" s="64" t="s">
        <v>641</v>
      </c>
      <c r="F13" s="65"/>
      <c r="G13" s="66" t="str">
        <f t="shared" si="0"/>
        <v>DESACTUALIZADO</v>
      </c>
      <c r="H13" s="34">
        <f t="shared" si="1"/>
        <v>0</v>
      </c>
      <c r="I13" s="34">
        <f t="shared" si="2"/>
        <v>1</v>
      </c>
      <c r="J13" s="34">
        <f t="shared" si="3"/>
        <v>0</v>
      </c>
    </row>
    <row r="14" spans="2:20" x14ac:dyDescent="0.3">
      <c r="B14" s="19" t="s">
        <v>2</v>
      </c>
      <c r="C14" s="64" t="s">
        <v>12</v>
      </c>
      <c r="D14" s="65">
        <v>43599</v>
      </c>
      <c r="E14" s="64" t="s">
        <v>642</v>
      </c>
      <c r="F14" s="65">
        <v>44806</v>
      </c>
      <c r="G14" s="66" t="str">
        <f t="shared" si="0"/>
        <v/>
      </c>
      <c r="H14" s="34">
        <f t="shared" si="1"/>
        <v>0</v>
      </c>
      <c r="I14" s="34">
        <f t="shared" si="2"/>
        <v>1</v>
      </c>
      <c r="J14" s="34">
        <f t="shared" si="3"/>
        <v>0</v>
      </c>
      <c r="T14" s="38">
        <v>43545</v>
      </c>
    </row>
    <row r="15" spans="2:20" x14ac:dyDescent="0.3">
      <c r="B15" s="19" t="s">
        <v>3</v>
      </c>
      <c r="C15" s="64" t="s">
        <v>12</v>
      </c>
      <c r="D15" s="89">
        <v>42198</v>
      </c>
      <c r="E15" s="64" t="s">
        <v>643</v>
      </c>
      <c r="F15" s="65">
        <v>44971</v>
      </c>
      <c r="G15" s="66" t="str">
        <f t="shared" si="0"/>
        <v/>
      </c>
      <c r="H15" s="34">
        <f t="shared" si="1"/>
        <v>0</v>
      </c>
      <c r="I15" s="34">
        <f t="shared" si="2"/>
        <v>1</v>
      </c>
      <c r="J15" s="34">
        <f t="shared" si="3"/>
        <v>0</v>
      </c>
    </row>
    <row r="16" spans="2:20" x14ac:dyDescent="0.3">
      <c r="B16" s="19" t="s">
        <v>4</v>
      </c>
      <c r="C16" s="64" t="s">
        <v>12</v>
      </c>
      <c r="D16" s="90">
        <v>44001</v>
      </c>
      <c r="E16" s="64" t="s">
        <v>644</v>
      </c>
      <c r="F16" s="91">
        <v>45225</v>
      </c>
      <c r="G16" s="66" t="str">
        <f t="shared" ref="G16:G17" si="4">+IF(C16="Si",IF(F16&lt;$G$10,"DESACTUALIZADO",""),"")</f>
        <v/>
      </c>
      <c r="H16" s="34">
        <f t="shared" si="1"/>
        <v>0</v>
      </c>
      <c r="I16" s="34">
        <f t="shared" si="2"/>
        <v>1</v>
      </c>
      <c r="J16" s="34">
        <f t="shared" si="3"/>
        <v>0</v>
      </c>
    </row>
    <row r="17" spans="2:10" ht="15" thickBot="1" x14ac:dyDescent="0.35">
      <c r="B17" s="82" t="s">
        <v>5</v>
      </c>
      <c r="C17" s="83" t="s">
        <v>12</v>
      </c>
      <c r="D17" s="84">
        <v>44118</v>
      </c>
      <c r="E17" s="83" t="s">
        <v>645</v>
      </c>
      <c r="F17" s="92">
        <v>45225</v>
      </c>
      <c r="G17" s="85" t="str">
        <f t="shared" si="4"/>
        <v/>
      </c>
      <c r="H17" s="34">
        <f t="shared" si="1"/>
        <v>0</v>
      </c>
      <c r="I17" s="34">
        <f t="shared" si="2"/>
        <v>1</v>
      </c>
      <c r="J17" s="34">
        <f t="shared" si="3"/>
        <v>0</v>
      </c>
    </row>
    <row r="18" spans="2:10" ht="15" thickBot="1" x14ac:dyDescent="0.35">
      <c r="B18" s="13"/>
      <c r="G18" s="14"/>
    </row>
    <row r="19" spans="2:10" ht="94.5" customHeight="1" thickBot="1" x14ac:dyDescent="0.35">
      <c r="B19" s="77" t="s">
        <v>86</v>
      </c>
      <c r="C19" s="100" t="s">
        <v>648</v>
      </c>
      <c r="D19" s="101"/>
      <c r="E19" s="101"/>
      <c r="F19" s="101"/>
      <c r="G19" s="102"/>
    </row>
    <row r="20" spans="2:10" ht="15" thickBot="1" x14ac:dyDescent="0.35">
      <c r="B20" s="75" t="s">
        <v>165</v>
      </c>
      <c r="C20" s="76" t="s">
        <v>12</v>
      </c>
      <c r="D20"/>
      <c r="E20"/>
      <c r="F20"/>
      <c r="G20"/>
    </row>
  </sheetData>
  <sheetProtection algorithmName="SHA-512" hashValue="hz3gPnzfs5TYWvFNRUIId97jBnEQmNCKlM/BOZZPVaxo2OHAKUfr+eyJbpdQXYb1G9R0FD/QNOjBu4BTYHzkJw==" saltValue="NEf2VSoJ3KggeD/JO4Pmzw==" spinCount="100000" sheet="1" objects="1" scenarios="1"/>
  <dataConsolidate/>
  <mergeCells count="4">
    <mergeCell ref="B7:G7"/>
    <mergeCell ref="C19:G19"/>
    <mergeCell ref="B9:C9"/>
    <mergeCell ref="D8:E8"/>
  </mergeCells>
  <conditionalFormatting sqref="C12:C17">
    <cfRule type="containsText" dxfId="53" priority="28" operator="containsText" text="N/A">
      <formula>NOT(ISERROR(SEARCH("N/A",C12)))</formula>
    </cfRule>
  </conditionalFormatting>
  <conditionalFormatting sqref="C19:C20">
    <cfRule type="containsBlanks" dxfId="52" priority="6">
      <formula>LEN(TRIM(C19))=0</formula>
    </cfRule>
  </conditionalFormatting>
  <conditionalFormatting sqref="C20">
    <cfRule type="containsText" dxfId="51" priority="5" operator="containsText" text="N/A">
      <formula>NOT(ISERROR(SEARCH("N/A",C20)))</formula>
    </cfRule>
  </conditionalFormatting>
  <conditionalFormatting sqref="C12:F17">
    <cfRule type="containsBlanks" dxfId="50" priority="30">
      <formula>LEN(TRIM(C12))=0</formula>
    </cfRule>
  </conditionalFormatting>
  <conditionalFormatting sqref="D9">
    <cfRule type="containsBlanks" dxfId="49" priority="35">
      <formula>LEN(TRIM(D9))=0</formula>
    </cfRule>
  </conditionalFormatting>
  <conditionalFormatting sqref="D12:F12 D13:D17">
    <cfRule type="expression" dxfId="48" priority="24">
      <formula>OR($C$12="No",$C$12="N/A")</formula>
    </cfRule>
  </conditionalFormatting>
  <conditionalFormatting sqref="D13:F13">
    <cfRule type="expression" dxfId="47" priority="21">
      <formula>OR($C$13="No",$C$13="N/A")</formula>
    </cfRule>
  </conditionalFormatting>
  <conditionalFormatting sqref="D14:F14">
    <cfRule type="expression" dxfId="46" priority="23">
      <formula>OR($C$14="No",$C$14="N/A")</formula>
    </cfRule>
  </conditionalFormatting>
  <conditionalFormatting sqref="D15:F15">
    <cfRule type="expression" dxfId="45" priority="19">
      <formula>OR($C$15="No",$C$15="N/A")</formula>
    </cfRule>
  </conditionalFormatting>
  <conditionalFormatting sqref="D16:F16">
    <cfRule type="expression" dxfId="44" priority="18">
      <formula>OR($C$16="No",$C$16="N/A")</formula>
    </cfRule>
  </conditionalFormatting>
  <conditionalFormatting sqref="D17:F17">
    <cfRule type="expression" dxfId="43" priority="17">
      <formula>OR($C$17="No",$C$17="N/A")</formula>
    </cfRule>
  </conditionalFormatting>
  <conditionalFormatting sqref="F13:F17">
    <cfRule type="expression" dxfId="42" priority="7">
      <formula>OR($C$12="No",$C$12="N/A")</formula>
    </cfRule>
  </conditionalFormatting>
  <dataValidations xWindow="321" yWindow="708" count="8">
    <dataValidation type="date" showInputMessage="1" showErrorMessage="1" promptTitle="Fecha de Generacion del Reporte" prompt="Indique la fecha en que genera o elabora este reporte de Usuarios Activos  No Abogados. Puede ser la fecha de descarga de la Informacion." sqref="D9">
      <formula1>45291</formula1>
      <formula2>45366</formula2>
    </dataValidation>
    <dataValidation type="list" showInputMessage="1" showErrorMessage="1" errorTitle="Campo en Blanco" error="El campo debe tener un valor asignado" promptTitle="ROL Asignado Activo en Ekogui" prompt="Indique si tiene o no el Rol asignado Activo en el aplicativo Ekogui, un usuario puede tener uno o mas Roles Activos en el sistema. Relacionar los que apliquen. Si el Rol No aplica para su entidad Seleccione N/A" sqref="C12:C17">
      <formula1>$T$7:$T$9</formula1>
    </dataValidation>
    <dataValidation showInputMessage="1" showErrorMessage="1" sqref="E12 E14:E17"/>
    <dataValidation showInputMessage="1" showErrorMessage="1" errorTitle="Fecha invalida" error="La fecha debe estar entre el 01/01/2011 y el 31/03/2022" sqref="E13"/>
    <dataValidation type="date" showInputMessage="1" showErrorMessage="1" errorTitle="Fecha invalida" error="La fecha debe estar entre el 01/01/2011 y el 30/06/2023" promptTitle="Fecha de Creación del Rol" prompt="Indique la ultima fecha de Creación del Rol en Ekogui que se encuentra en estado Activo en el formato &quot;DD/MM/AAAA&quot;" sqref="D12:D17">
      <formula1>40544</formula1>
      <formula2>45291</formula2>
    </dataValidation>
    <dataValidation type="date" showInputMessage="1" showErrorMessage="1" errorTitle="Fecha invalida" error="La fecha debe estar entre el 01/01/2011 y el 15/09/2023" promptTitle="Fecha de Creación del Rol" prompt="Indique la ultima fecha de Creación del Rol en Ekogui que se encuentra en estado Activo en el formato &quot;DD/MM/AAAA&quot;" sqref="F12:F17">
      <formula1>40544</formula1>
      <formula2>45366</formula2>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C19:G19"/>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C20">
      <formula1>$T$7:$T$9</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B1:W27"/>
  <sheetViews>
    <sheetView showGridLines="0" topLeftCell="B7" zoomScale="85" zoomScaleNormal="85" workbookViewId="0">
      <selection activeCell="C22" sqref="C22:H25"/>
    </sheetView>
  </sheetViews>
  <sheetFormatPr baseColWidth="10" defaultColWidth="11.44140625" defaultRowHeight="14.4" x14ac:dyDescent="0.3"/>
  <cols>
    <col min="1" max="1" width="3.88671875" style="1" customWidth="1"/>
    <col min="2" max="2" width="11.44140625" style="1"/>
    <col min="3" max="3" width="61.109375" style="1" customWidth="1"/>
    <col min="4" max="4" width="20.88671875" style="1" customWidth="1"/>
    <col min="5" max="5" width="15" style="1" customWidth="1"/>
    <col min="6" max="6" width="12" style="1" customWidth="1"/>
    <col min="7" max="7" width="48" style="1" customWidth="1"/>
    <col min="8" max="8" width="25.44140625" style="1" customWidth="1"/>
    <col min="9" max="9" width="12.5546875" style="1" customWidth="1"/>
    <col min="10" max="19" width="11.44140625" style="1"/>
    <col min="20" max="23" width="0" style="1" hidden="1" customWidth="1"/>
    <col min="24" max="16384" width="11.44140625" style="1"/>
  </cols>
  <sheetData>
    <row r="1" spans="2:23" ht="15" thickBot="1" x14ac:dyDescent="0.35"/>
    <row r="2" spans="2:23" x14ac:dyDescent="0.3">
      <c r="B2" s="10"/>
      <c r="C2" s="11"/>
      <c r="D2" s="11"/>
      <c r="E2" s="11"/>
      <c r="F2" s="11"/>
      <c r="G2" s="11"/>
      <c r="H2" s="11"/>
      <c r="I2" s="12"/>
    </row>
    <row r="3" spans="2:23" x14ac:dyDescent="0.3">
      <c r="B3" s="13"/>
      <c r="I3" s="14"/>
      <c r="W3" s="23">
        <f>+IF(D12&lt;=10,D12,IF(ROUNDDOWN(D12*10%,0)&lt;10,10,ROUNDDOWN(D12*10%,0)))</f>
        <v>5</v>
      </c>
    </row>
    <row r="4" spans="2:23" x14ac:dyDescent="0.3">
      <c r="B4" s="13"/>
      <c r="I4" s="14"/>
    </row>
    <row r="5" spans="2:23" x14ac:dyDescent="0.3">
      <c r="B5" s="13"/>
      <c r="D5" s="1" t="s">
        <v>136</v>
      </c>
      <c r="I5" s="14"/>
    </row>
    <row r="6" spans="2:23" ht="15" customHeight="1" x14ac:dyDescent="0.3">
      <c r="B6" s="13"/>
      <c r="H6" s="24"/>
      <c r="I6" s="25"/>
    </row>
    <row r="7" spans="2:23" ht="17.25" customHeight="1" x14ac:dyDescent="0.4">
      <c r="B7" s="13"/>
      <c r="C7" s="18" t="s">
        <v>158</v>
      </c>
      <c r="D7" s="65">
        <v>45357</v>
      </c>
      <c r="E7"/>
      <c r="F7" s="22"/>
      <c r="G7" s="106" t="str">
        <f>"Seleccione una muestra de "&amp;W3&amp;" abogados activos y complete la siguiente tabla"</f>
        <v>Seleccione una muestra de 5 abogados activos y complete la siguiente tabla</v>
      </c>
      <c r="H7" s="107"/>
      <c r="I7" s="25"/>
      <c r="T7" s="1" t="s">
        <v>12</v>
      </c>
    </row>
    <row r="8" spans="2:23" x14ac:dyDescent="0.3">
      <c r="B8" s="13"/>
      <c r="G8" s="108"/>
      <c r="H8" s="109"/>
      <c r="I8" s="14"/>
      <c r="T8" s="1" t="s">
        <v>13</v>
      </c>
    </row>
    <row r="9" spans="2:23" ht="23.4" x14ac:dyDescent="0.3">
      <c r="B9" s="13"/>
      <c r="C9" s="26" t="s">
        <v>166</v>
      </c>
      <c r="F9"/>
      <c r="G9" s="21" t="s">
        <v>89</v>
      </c>
      <c r="H9" s="21" t="s">
        <v>19</v>
      </c>
      <c r="I9" s="14"/>
      <c r="T9" s="1" t="s">
        <v>14</v>
      </c>
    </row>
    <row r="10" spans="2:23" x14ac:dyDescent="0.3">
      <c r="B10" s="13"/>
      <c r="C10" s="20" t="s">
        <v>167</v>
      </c>
      <c r="D10" s="20" t="s">
        <v>23</v>
      </c>
      <c r="E10"/>
      <c r="F10"/>
      <c r="G10" s="18" t="s">
        <v>162</v>
      </c>
      <c r="H10" s="64">
        <v>5</v>
      </c>
      <c r="I10" s="14"/>
    </row>
    <row r="11" spans="2:23" x14ac:dyDescent="0.3">
      <c r="B11" s="13"/>
      <c r="C11" s="18" t="s">
        <v>141</v>
      </c>
      <c r="D11" s="64">
        <v>5</v>
      </c>
      <c r="E11"/>
      <c r="F11"/>
      <c r="G11" s="18" t="s">
        <v>87</v>
      </c>
      <c r="H11" s="64">
        <v>5</v>
      </c>
      <c r="I11" s="14"/>
    </row>
    <row r="12" spans="2:23" x14ac:dyDescent="0.3">
      <c r="B12" s="13"/>
      <c r="C12" s="18" t="s">
        <v>22</v>
      </c>
      <c r="D12" s="64">
        <v>5</v>
      </c>
      <c r="E12"/>
      <c r="F12"/>
      <c r="G12" s="18" t="s">
        <v>88</v>
      </c>
      <c r="H12" s="64">
        <v>5</v>
      </c>
      <c r="I12" s="14"/>
    </row>
    <row r="13" spans="2:23" x14ac:dyDescent="0.3">
      <c r="B13" s="13"/>
      <c r="C13" s="18" t="s">
        <v>26</v>
      </c>
      <c r="D13" s="64">
        <v>4</v>
      </c>
      <c r="E13"/>
      <c r="F13"/>
      <c r="G13" s="41" t="s">
        <v>94</v>
      </c>
      <c r="H13" s="40"/>
      <c r="I13" s="14"/>
    </row>
    <row r="14" spans="2:23" x14ac:dyDescent="0.3">
      <c r="B14" s="13"/>
      <c r="F14"/>
      <c r="G14" s="42" t="s">
        <v>95</v>
      </c>
      <c r="H14" s="43"/>
      <c r="I14" s="14"/>
      <c r="T14" s="38">
        <v>43545</v>
      </c>
    </row>
    <row r="15" spans="2:23" x14ac:dyDescent="0.3">
      <c r="B15" s="13"/>
      <c r="F15"/>
      <c r="I15" s="14"/>
    </row>
    <row r="16" spans="2:23" x14ac:dyDescent="0.3">
      <c r="B16" s="13"/>
      <c r="C16" s="20" t="s">
        <v>24</v>
      </c>
      <c r="D16" s="20" t="s">
        <v>23</v>
      </c>
      <c r="E16"/>
      <c r="F16"/>
      <c r="G16" s="21" t="s">
        <v>98</v>
      </c>
      <c r="H16" s="21" t="s">
        <v>19</v>
      </c>
      <c r="I16" s="14"/>
    </row>
    <row r="17" spans="2:9" x14ac:dyDescent="0.3">
      <c r="B17" s="13"/>
      <c r="C17" s="18" t="s">
        <v>168</v>
      </c>
      <c r="D17" s="64">
        <v>0</v>
      </c>
      <c r="E17"/>
      <c r="F17"/>
      <c r="G17" s="18" t="s">
        <v>637</v>
      </c>
      <c r="H17" s="64">
        <v>5</v>
      </c>
      <c r="I17" s="14"/>
    </row>
    <row r="18" spans="2:9" x14ac:dyDescent="0.3">
      <c r="B18" s="13"/>
      <c r="C18" s="18" t="s">
        <v>169</v>
      </c>
      <c r="D18" s="64">
        <v>0</v>
      </c>
      <c r="E18"/>
      <c r="F18"/>
      <c r="G18" s="35" t="s">
        <v>638</v>
      </c>
      <c r="H18" s="64">
        <v>0</v>
      </c>
      <c r="I18" s="14"/>
    </row>
    <row r="19" spans="2:9" x14ac:dyDescent="0.3">
      <c r="B19" s="13"/>
      <c r="C19" s="46"/>
      <c r="F19"/>
      <c r="G19" s="18" t="s">
        <v>91</v>
      </c>
      <c r="H19" s="64">
        <v>0</v>
      </c>
      <c r="I19" s="14"/>
    </row>
    <row r="20" spans="2:9" x14ac:dyDescent="0.3">
      <c r="B20" s="13"/>
      <c r="C20" s="46"/>
      <c r="F20"/>
      <c r="G20" s="18" t="s">
        <v>25</v>
      </c>
      <c r="H20" s="64">
        <v>0</v>
      </c>
      <c r="I20" s="14"/>
    </row>
    <row r="21" spans="2:9" x14ac:dyDescent="0.3">
      <c r="B21" s="13"/>
      <c r="C21" s="46" t="s">
        <v>90</v>
      </c>
      <c r="F21"/>
      <c r="G21"/>
      <c r="H21"/>
      <c r="I21" s="14"/>
    </row>
    <row r="22" spans="2:9" x14ac:dyDescent="0.3">
      <c r="B22" s="13"/>
      <c r="C22" s="110" t="s">
        <v>649</v>
      </c>
      <c r="D22" s="111"/>
      <c r="E22" s="111"/>
      <c r="F22" s="111"/>
      <c r="G22" s="111"/>
      <c r="H22" s="112"/>
      <c r="I22" s="14"/>
    </row>
    <row r="23" spans="2:9" x14ac:dyDescent="0.3">
      <c r="B23" s="13"/>
      <c r="C23" s="113"/>
      <c r="D23" s="114"/>
      <c r="E23" s="114"/>
      <c r="F23" s="114"/>
      <c r="G23" s="114"/>
      <c r="H23" s="115"/>
      <c r="I23" s="14"/>
    </row>
    <row r="24" spans="2:9" x14ac:dyDescent="0.3">
      <c r="B24" s="13"/>
      <c r="C24" s="113"/>
      <c r="D24" s="114"/>
      <c r="E24" s="114"/>
      <c r="F24" s="114"/>
      <c r="G24" s="114"/>
      <c r="H24" s="115"/>
      <c r="I24" s="14"/>
    </row>
    <row r="25" spans="2:9" ht="15" thickBot="1" x14ac:dyDescent="0.35">
      <c r="B25" s="13"/>
      <c r="C25" s="116"/>
      <c r="D25" s="117"/>
      <c r="E25" s="117"/>
      <c r="F25" s="117"/>
      <c r="G25" s="117"/>
      <c r="H25" s="118"/>
      <c r="I25" s="14"/>
    </row>
    <row r="26" spans="2:9" ht="15" thickBot="1" x14ac:dyDescent="0.35">
      <c r="B26" s="13"/>
      <c r="C26" s="75" t="s">
        <v>165</v>
      </c>
      <c r="D26" s="76" t="s">
        <v>12</v>
      </c>
      <c r="E26"/>
      <c r="F26"/>
      <c r="G26"/>
      <c r="H26"/>
      <c r="I26" s="14"/>
    </row>
    <row r="27" spans="2:9" ht="15" thickBot="1" x14ac:dyDescent="0.35">
      <c r="B27" s="15"/>
      <c r="C27" s="16"/>
      <c r="D27" s="16"/>
      <c r="E27" s="16"/>
      <c r="F27" s="16"/>
      <c r="G27" s="16"/>
      <c r="H27" s="16"/>
      <c r="I27" s="17"/>
    </row>
  </sheetData>
  <sheetProtection algorithmName="SHA-512" hashValue="TClMRJLjNzRUXz20ht9SwM8qYMaksoG3jXrCvrIpdqRmArT3wBYcxjom1W0gHUAckZsfxDX0D4TTXL2aY6kdMg==" saltValue="J7gi9vCkbzQRFxzLlUo6RQ==" spinCount="100000" sheet="1" objects="1" scenarios="1"/>
  <mergeCells count="2">
    <mergeCell ref="G7:H8"/>
    <mergeCell ref="C22:H25"/>
  </mergeCells>
  <conditionalFormatting sqref="C22">
    <cfRule type="containsBlanks" dxfId="41" priority="33">
      <formula>LEN(TRIM(C22))=0</formula>
    </cfRule>
  </conditionalFormatting>
  <conditionalFormatting sqref="D7">
    <cfRule type="containsBlanks" dxfId="40" priority="25">
      <formula>LEN(TRIM(D7))=0</formula>
    </cfRule>
  </conditionalFormatting>
  <conditionalFormatting sqref="D11:D13">
    <cfRule type="containsBlanks" dxfId="39" priority="37">
      <formula>LEN(TRIM(D11))=0</formula>
    </cfRule>
  </conditionalFormatting>
  <conditionalFormatting sqref="D17:D18">
    <cfRule type="containsBlanks" dxfId="38" priority="29">
      <formula>LEN(TRIM(D17))=0</formula>
    </cfRule>
  </conditionalFormatting>
  <conditionalFormatting sqref="D26">
    <cfRule type="containsText" dxfId="37" priority="5" operator="containsText" text="N/A">
      <formula>NOT(ISERROR(SEARCH("N/A",D26)))</formula>
    </cfRule>
    <cfRule type="containsBlanks" dxfId="36" priority="6">
      <formula>LEN(TRIM(D26))=0</formula>
    </cfRule>
  </conditionalFormatting>
  <conditionalFormatting sqref="H10:H12">
    <cfRule type="containsBlanks" dxfId="35" priority="28">
      <formula>LEN(TRIM(H10))=0</formula>
    </cfRule>
  </conditionalFormatting>
  <conditionalFormatting sqref="H17:H20">
    <cfRule type="containsBlanks" dxfId="34" priority="27">
      <formula>LEN(TRIM(H17))=0</formula>
    </cfRule>
  </conditionalFormatting>
  <dataValidations count="5">
    <dataValidation type="whole" operator="greaterThanOrEqual" showInputMessage="1" showErrorMessage="1" errorTitle="Numero Invalido" promptTitle="Ingrese la cantidad Solicitada" prompt="Ingrese la cantidad Solicitada" sqref="H17:H20 H10:H12 D17:E18 D11:E13">
      <formula1>0</formula1>
    </dataValidation>
    <dataValidation type="date" showInputMessage="1" showErrorMessage="1" errorTitle="FECHA INVALIDA" promptTitle="Fecha de Generacion del Reporte " prompt="Diligenciar la fecha de Generacion de este Reporte de Usuarios Abogados Formato (DD/MM/AAAA)" sqref="E7">
      <formula1>45107</formula1>
      <formula2>45184</formula2>
    </dataValidation>
    <dataValidation type="date" showInputMessage="1" showErrorMessage="1" errorTitle="FECHA INVALIDA" promptTitle="Fecha de Generacion del Reporte " prompt="Diligenciar la fecha de Generacion de este Reporte de Usuarios Abogados Formato (DD/MM/AAAA)" sqref="D7">
      <formula1>45291</formula1>
      <formula2>45366</formula2>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D26">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C22:H25"/>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
  <dimension ref="B1:W35"/>
  <sheetViews>
    <sheetView showGridLines="0" topLeftCell="A21" zoomScale="85" zoomScaleNormal="85" workbookViewId="0">
      <selection activeCell="F34" sqref="F34:G34"/>
    </sheetView>
  </sheetViews>
  <sheetFormatPr baseColWidth="10" defaultColWidth="11.44140625" defaultRowHeight="14.4" x14ac:dyDescent="0.3"/>
  <cols>
    <col min="1" max="1" width="3.88671875" style="1" customWidth="1"/>
    <col min="2" max="2" width="11.44140625" style="1"/>
    <col min="3" max="3" width="70.33203125" style="1" customWidth="1"/>
    <col min="4" max="4" width="15.33203125" style="1" customWidth="1"/>
    <col min="5" max="5" width="6.33203125" style="1" customWidth="1"/>
    <col min="6" max="6" width="70.109375" style="1" customWidth="1"/>
    <col min="7" max="7" width="16.88671875" style="1" customWidth="1"/>
    <col min="8" max="8" width="18.33203125" style="1" customWidth="1"/>
    <col min="9" max="9" width="7.33203125" style="1" customWidth="1"/>
    <col min="10" max="18" width="11.44140625" style="1"/>
    <col min="19" max="23" width="0" style="1" hidden="1" customWidth="1"/>
    <col min="24" max="16384" width="11.44140625" style="1"/>
  </cols>
  <sheetData>
    <row r="1" spans="2:23" ht="15" thickBot="1" x14ac:dyDescent="0.35"/>
    <row r="2" spans="2:23" ht="9" customHeight="1" x14ac:dyDescent="0.3">
      <c r="B2" s="10"/>
      <c r="C2" s="11"/>
      <c r="D2" s="11"/>
      <c r="E2" s="11"/>
      <c r="F2" s="11"/>
      <c r="G2" s="11"/>
      <c r="H2" s="11"/>
      <c r="I2" s="12"/>
    </row>
    <row r="3" spans="2:23" x14ac:dyDescent="0.3">
      <c r="B3" s="13"/>
      <c r="I3" s="14"/>
      <c r="W3" s="23">
        <f>+IF(D17&lt;=10,D17,IF(ROUNDDOWN(D17*10%,0)&lt;10,10,ROUNDDOWN(D17*10%,0)))</f>
        <v>10</v>
      </c>
    </row>
    <row r="4" spans="2:23" x14ac:dyDescent="0.3">
      <c r="B4" s="13"/>
      <c r="I4" s="14"/>
    </row>
    <row r="5" spans="2:23" ht="9" customHeight="1" x14ac:dyDescent="0.3">
      <c r="B5" s="13"/>
      <c r="I5" s="14"/>
    </row>
    <row r="6" spans="2:23" ht="19.5" customHeight="1" x14ac:dyDescent="0.3">
      <c r="B6" s="13"/>
      <c r="C6" s="129" t="s">
        <v>64</v>
      </c>
      <c r="D6" s="129"/>
      <c r="E6" s="129"/>
      <c r="F6" s="129"/>
      <c r="G6" s="129"/>
      <c r="H6" s="129"/>
      <c r="I6" s="25"/>
    </row>
    <row r="7" spans="2:23" x14ac:dyDescent="0.3">
      <c r="B7" s="13"/>
      <c r="E7" s="67" t="s">
        <v>136</v>
      </c>
      <c r="I7" s="14"/>
      <c r="T7" s="1" t="s">
        <v>12</v>
      </c>
    </row>
    <row r="8" spans="2:23" x14ac:dyDescent="0.3">
      <c r="B8" s="13"/>
      <c r="C8" s="20" t="s">
        <v>158</v>
      </c>
      <c r="D8" s="65">
        <v>45357</v>
      </c>
      <c r="E8"/>
      <c r="F8" s="29" t="s">
        <v>97</v>
      </c>
      <c r="G8" s="72" t="s">
        <v>18</v>
      </c>
      <c r="I8" s="14"/>
      <c r="T8" s="1" t="s">
        <v>13</v>
      </c>
    </row>
    <row r="9" spans="2:23" x14ac:dyDescent="0.3">
      <c r="B9" s="13"/>
      <c r="E9"/>
      <c r="F9" s="18" t="s">
        <v>144</v>
      </c>
      <c r="G9" s="64">
        <v>2</v>
      </c>
      <c r="I9" s="14"/>
      <c r="T9" s="1" t="s">
        <v>14</v>
      </c>
    </row>
    <row r="10" spans="2:23" x14ac:dyDescent="0.3">
      <c r="B10" s="13"/>
      <c r="C10" s="20" t="s">
        <v>604</v>
      </c>
      <c r="D10" s="20" t="s">
        <v>23</v>
      </c>
      <c r="E10"/>
      <c r="F10" s="18" t="s">
        <v>57</v>
      </c>
      <c r="G10" s="64">
        <v>2</v>
      </c>
      <c r="I10" s="14"/>
    </row>
    <row r="11" spans="2:23" x14ac:dyDescent="0.3">
      <c r="B11" s="13"/>
      <c r="C11" s="18" t="s">
        <v>142</v>
      </c>
      <c r="D11" s="64">
        <v>508</v>
      </c>
      <c r="E11"/>
      <c r="F11" s="18" t="s">
        <v>75</v>
      </c>
      <c r="G11" s="64">
        <v>1</v>
      </c>
      <c r="I11" s="14"/>
    </row>
    <row r="12" spans="2:23" x14ac:dyDescent="0.3">
      <c r="B12" s="13"/>
      <c r="C12" s="18" t="s">
        <v>28</v>
      </c>
      <c r="D12" s="64">
        <v>499</v>
      </c>
      <c r="E12"/>
      <c r="F12" s="30" t="s">
        <v>614</v>
      </c>
      <c r="I12" s="14"/>
    </row>
    <row r="13" spans="2:23" x14ac:dyDescent="0.3">
      <c r="B13" s="13"/>
      <c r="C13" s="18" t="s">
        <v>74</v>
      </c>
      <c r="D13" s="64">
        <v>0</v>
      </c>
      <c r="E13"/>
      <c r="F13" s="30" t="s">
        <v>76</v>
      </c>
      <c r="I13" s="14"/>
    </row>
    <row r="14" spans="2:23" x14ac:dyDescent="0.3">
      <c r="B14" s="13"/>
      <c r="C14" s="30" t="s">
        <v>605</v>
      </c>
      <c r="E14"/>
      <c r="F14" s="21" t="s">
        <v>32</v>
      </c>
      <c r="G14" s="20" t="s">
        <v>23</v>
      </c>
      <c r="I14" s="14"/>
      <c r="T14" s="38">
        <v>43545</v>
      </c>
    </row>
    <row r="15" spans="2:23" x14ac:dyDescent="0.3">
      <c r="B15" s="13"/>
      <c r="C15" s="20" t="s">
        <v>606</v>
      </c>
      <c r="D15" s="20" t="s">
        <v>23</v>
      </c>
      <c r="E15"/>
      <c r="F15" s="18" t="s">
        <v>611</v>
      </c>
      <c r="G15" s="64">
        <v>499</v>
      </c>
      <c r="I15" s="14"/>
    </row>
    <row r="16" spans="2:23" x14ac:dyDescent="0.3">
      <c r="B16" s="13"/>
      <c r="C16" s="18" t="s">
        <v>607</v>
      </c>
      <c r="D16" s="64">
        <v>76</v>
      </c>
      <c r="E16"/>
      <c r="F16" s="18" t="s">
        <v>612</v>
      </c>
      <c r="G16" s="64">
        <v>499</v>
      </c>
      <c r="I16" s="14"/>
    </row>
    <row r="17" spans="2:9" x14ac:dyDescent="0.3">
      <c r="B17" s="13"/>
      <c r="C17" s="18" t="s">
        <v>608</v>
      </c>
      <c r="D17" s="64">
        <v>35</v>
      </c>
      <c r="E17"/>
      <c r="F17" s="18" t="s">
        <v>613</v>
      </c>
      <c r="G17" s="64">
        <v>0</v>
      </c>
      <c r="I17" s="14"/>
    </row>
    <row r="18" spans="2:9" x14ac:dyDescent="0.3">
      <c r="B18" s="13"/>
      <c r="C18" s="30" t="s">
        <v>159</v>
      </c>
      <c r="E18"/>
      <c r="F18" s="18" t="s">
        <v>145</v>
      </c>
      <c r="G18" s="64">
        <v>0</v>
      </c>
      <c r="I18" s="14"/>
    </row>
    <row r="19" spans="2:9" x14ac:dyDescent="0.3">
      <c r="B19" s="13"/>
      <c r="E19"/>
      <c r="I19" s="14"/>
    </row>
    <row r="20" spans="2:9" ht="45" customHeight="1" x14ac:dyDescent="0.3">
      <c r="B20" s="13"/>
      <c r="C20" s="39" t="s">
        <v>31</v>
      </c>
      <c r="D20" s="39" t="s">
        <v>23</v>
      </c>
      <c r="E20"/>
      <c r="F20" s="31" t="s">
        <v>96</v>
      </c>
      <c r="G20" s="39" t="s">
        <v>137</v>
      </c>
      <c r="H20" s="32" t="s">
        <v>163</v>
      </c>
      <c r="I20" s="14"/>
    </row>
    <row r="21" spans="2:9" x14ac:dyDescent="0.3">
      <c r="B21" s="13"/>
      <c r="C21" s="48" t="s">
        <v>609</v>
      </c>
      <c r="D21" s="64">
        <v>847</v>
      </c>
      <c r="E21"/>
      <c r="F21" s="18" t="s">
        <v>60</v>
      </c>
      <c r="G21" s="64">
        <v>1</v>
      </c>
      <c r="H21" s="64">
        <v>0</v>
      </c>
      <c r="I21" s="14"/>
    </row>
    <row r="22" spans="2:9" ht="15" customHeight="1" x14ac:dyDescent="0.3">
      <c r="B22" s="13"/>
      <c r="C22" s="48" t="s">
        <v>143</v>
      </c>
      <c r="D22" s="64">
        <v>18</v>
      </c>
      <c r="E22"/>
      <c r="F22" s="18" t="s">
        <v>61</v>
      </c>
      <c r="G22" s="64">
        <v>316</v>
      </c>
      <c r="H22" s="64">
        <v>316</v>
      </c>
      <c r="I22" s="14"/>
    </row>
    <row r="23" spans="2:9" x14ac:dyDescent="0.3">
      <c r="B23" s="13"/>
      <c r="C23" s="73" t="s">
        <v>636</v>
      </c>
      <c r="D23" s="53"/>
      <c r="E23"/>
      <c r="F23" s="18" t="s">
        <v>62</v>
      </c>
      <c r="G23" s="64">
        <v>13</v>
      </c>
      <c r="H23" s="64">
        <v>13</v>
      </c>
      <c r="I23" s="14"/>
    </row>
    <row r="24" spans="2:9" x14ac:dyDescent="0.3">
      <c r="B24" s="13"/>
      <c r="E24"/>
      <c r="F24" s="18" t="s">
        <v>63</v>
      </c>
      <c r="G24" s="64">
        <v>169</v>
      </c>
      <c r="H24" s="64">
        <v>169</v>
      </c>
      <c r="I24" s="14"/>
    </row>
    <row r="25" spans="2:9" ht="30" customHeight="1" x14ac:dyDescent="0.3">
      <c r="B25" s="13"/>
      <c r="C25" s="55" t="str">
        <f>"Seleccione "&amp;W3&amp;" procesos teminados en el segundo semestre de 2023 y llene la siguiente tabla:"</f>
        <v>Seleccione 10 procesos teminados en el segundo semestre de 2023 y llene la siguiente tabla:</v>
      </c>
      <c r="D25" s="50"/>
      <c r="E25"/>
      <c r="F25" s="130" t="s">
        <v>610</v>
      </c>
      <c r="G25" s="130"/>
      <c r="H25" s="130"/>
      <c r="I25" s="14"/>
    </row>
    <row r="26" spans="2:9" ht="15" thickBot="1" x14ac:dyDescent="0.35">
      <c r="B26" s="13"/>
      <c r="C26" s="51"/>
      <c r="D26" s="52"/>
      <c r="E26"/>
      <c r="F26" s="49"/>
      <c r="I26" s="14"/>
    </row>
    <row r="27" spans="2:9" x14ac:dyDescent="0.3">
      <c r="B27" s="13"/>
      <c r="C27" s="39" t="s">
        <v>85</v>
      </c>
      <c r="D27" s="39" t="s">
        <v>23</v>
      </c>
      <c r="E27"/>
      <c r="F27" s="119" t="s">
        <v>84</v>
      </c>
      <c r="G27" s="120"/>
      <c r="H27" s="121"/>
      <c r="I27" s="14"/>
    </row>
    <row r="28" spans="2:9" x14ac:dyDescent="0.3">
      <c r="B28" s="13"/>
      <c r="C28" s="18" t="s">
        <v>77</v>
      </c>
      <c r="D28" s="64">
        <v>10</v>
      </c>
      <c r="E28"/>
      <c r="F28" s="122" t="s">
        <v>650</v>
      </c>
      <c r="G28" s="123"/>
      <c r="H28" s="124"/>
      <c r="I28" s="14"/>
    </row>
    <row r="29" spans="2:9" x14ac:dyDescent="0.3">
      <c r="B29" s="13"/>
      <c r="C29" s="18" t="s">
        <v>78</v>
      </c>
      <c r="D29" s="64">
        <v>10</v>
      </c>
      <c r="E29"/>
      <c r="F29" s="125"/>
      <c r="G29" s="123"/>
      <c r="H29" s="124"/>
      <c r="I29" s="14"/>
    </row>
    <row r="30" spans="2:9" x14ac:dyDescent="0.3">
      <c r="B30" s="13"/>
      <c r="C30" s="18" t="s">
        <v>79</v>
      </c>
      <c r="D30" s="64">
        <v>1</v>
      </c>
      <c r="E30"/>
      <c r="F30" s="125"/>
      <c r="G30" s="123"/>
      <c r="H30" s="124"/>
      <c r="I30" s="14"/>
    </row>
    <row r="31" spans="2:9" x14ac:dyDescent="0.3">
      <c r="B31" s="13"/>
      <c r="C31" s="18" t="s">
        <v>80</v>
      </c>
      <c r="D31" s="64">
        <v>0</v>
      </c>
      <c r="E31"/>
      <c r="F31" s="125"/>
      <c r="G31" s="123"/>
      <c r="H31" s="124"/>
      <c r="I31" s="14"/>
    </row>
    <row r="32" spans="2:9" x14ac:dyDescent="0.3">
      <c r="B32" s="13"/>
      <c r="C32" s="18" t="s">
        <v>81</v>
      </c>
      <c r="D32" s="64">
        <v>0</v>
      </c>
      <c r="E32"/>
      <c r="F32" s="125"/>
      <c r="G32" s="123"/>
      <c r="H32" s="124"/>
      <c r="I32" s="14"/>
    </row>
    <row r="33" spans="2:9" ht="15" thickBot="1" x14ac:dyDescent="0.35">
      <c r="B33" s="13"/>
      <c r="E33"/>
      <c r="F33" s="126"/>
      <c r="G33" s="127"/>
      <c r="H33" s="128"/>
      <c r="I33" s="14"/>
    </row>
    <row r="34" spans="2:9" ht="15" thickBot="1" x14ac:dyDescent="0.35">
      <c r="B34" s="13"/>
      <c r="F34" s="131" t="s">
        <v>165</v>
      </c>
      <c r="G34" s="132"/>
      <c r="H34" s="76" t="s">
        <v>13</v>
      </c>
      <c r="I34" s="14"/>
    </row>
    <row r="35" spans="2:9" ht="15" thickBot="1" x14ac:dyDescent="0.35">
      <c r="B35" s="15"/>
      <c r="C35" s="16"/>
      <c r="D35" s="16"/>
      <c r="E35" s="16"/>
      <c r="F35" s="16"/>
      <c r="G35" s="16"/>
      <c r="H35" s="16"/>
      <c r="I35" s="17"/>
    </row>
  </sheetData>
  <sheetProtection algorithmName="SHA-512" hashValue="WNUQH7WAf48adaDLNTWvk6jZfXYX8VUltkYpdA4PXFOO3HTx3hQuoB0Pj6Or4aza0TzzRKt3cAFHe83yiCaQsg==" saltValue="AvxE3psX8OIsBeZi2gwP5Q==" spinCount="100000" sheet="1" objects="1" scenarios="1"/>
  <mergeCells count="5">
    <mergeCell ref="F27:H27"/>
    <mergeCell ref="F28:H33"/>
    <mergeCell ref="C6:H6"/>
    <mergeCell ref="F25:H25"/>
    <mergeCell ref="F34:G34"/>
  </mergeCells>
  <conditionalFormatting sqref="D8">
    <cfRule type="containsBlanks" dxfId="33" priority="25">
      <formula>LEN(TRIM(D8))=0</formula>
    </cfRule>
  </conditionalFormatting>
  <conditionalFormatting sqref="D11:D13">
    <cfRule type="containsBlanks" dxfId="32" priority="23">
      <formula>LEN(TRIM(D11))=0</formula>
    </cfRule>
  </conditionalFormatting>
  <conditionalFormatting sqref="D16:D17">
    <cfRule type="containsBlanks" dxfId="31" priority="22">
      <formula>LEN(TRIM(D16))=0</formula>
    </cfRule>
  </conditionalFormatting>
  <conditionalFormatting sqref="D21:D22">
    <cfRule type="containsBlanks" dxfId="30" priority="21">
      <formula>LEN(TRIM(D21))=0</formula>
    </cfRule>
  </conditionalFormatting>
  <conditionalFormatting sqref="D28:D32">
    <cfRule type="containsBlanks" dxfId="29" priority="20">
      <formula>LEN(TRIM(D28))=0</formula>
    </cfRule>
  </conditionalFormatting>
  <conditionalFormatting sqref="F28">
    <cfRule type="containsBlanks" dxfId="28" priority="15">
      <formula>LEN(TRIM(F28))=0</formula>
    </cfRule>
  </conditionalFormatting>
  <conditionalFormatting sqref="G9:G11">
    <cfRule type="containsBlanks" dxfId="27" priority="18">
      <formula>LEN(TRIM(G9))=0</formula>
    </cfRule>
  </conditionalFormatting>
  <conditionalFormatting sqref="G15:G18">
    <cfRule type="containsBlanks" dxfId="26" priority="17">
      <formula>LEN(TRIM(G15))=0</formula>
    </cfRule>
  </conditionalFormatting>
  <conditionalFormatting sqref="G21:H24">
    <cfRule type="containsBlanks" dxfId="25" priority="16">
      <formula>LEN(TRIM(G21))=0</formula>
    </cfRule>
  </conditionalFormatting>
  <conditionalFormatting sqref="H34">
    <cfRule type="containsText" dxfId="24" priority="5" operator="containsText" text="N/A">
      <formula>NOT(ISERROR(SEARCH("N/A",H34)))</formula>
    </cfRule>
    <cfRule type="containsBlanks" dxfId="23" priority="6">
      <formula>LEN(TRIM(H34))=0</formula>
    </cfRule>
  </conditionalFormatting>
  <dataValidations count="4">
    <dataValidation type="date" showInputMessage="1" showErrorMessage="1" errorTitle="FECHA INVALIDA" promptTitle="Fecha de Generacion del Reporte " prompt="Diligenciar la fecha de Generacion de este Reporte de Procesos Judiciales Formato (DD/MM/AAAA)" sqref="D8">
      <formula1>45291</formula1>
      <formula2>45366</formula2>
    </dataValidation>
    <dataValidation type="whole" operator="greaterThanOrEqual" showInputMessage="1" showErrorMessage="1" errorTitle="Numero Invalido" promptTitle="Ingrese la cantidad Solicitada" prompt="Ingrese la cantidad Solicitada" sqref="D11:D13 D16:D17 D21:D22 D28:D32 G9:G11 G15:G18 G21:H24">
      <formula1>0</formula1>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H34">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F28:H33"/>
  </dataValidation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B1:V24"/>
  <sheetViews>
    <sheetView showGridLines="0" topLeftCell="A10" workbookViewId="0">
      <selection activeCell="F17" sqref="F17:G22"/>
    </sheetView>
  </sheetViews>
  <sheetFormatPr baseColWidth="10" defaultColWidth="11.44140625" defaultRowHeight="14.4" x14ac:dyDescent="0.3"/>
  <cols>
    <col min="1" max="1" width="3.88671875" style="1" customWidth="1"/>
    <col min="2" max="2" width="11.44140625" style="1"/>
    <col min="3" max="3" width="60.6640625" style="1" customWidth="1"/>
    <col min="4" max="4" width="20.88671875" style="1" customWidth="1"/>
    <col min="5" max="5" width="6.33203125" style="1" customWidth="1"/>
    <col min="6" max="6" width="47.88671875" style="1" bestFit="1" customWidth="1"/>
    <col min="7" max="7" width="24.109375" style="1" customWidth="1"/>
    <col min="8" max="8" width="7.33203125" style="1" customWidth="1"/>
    <col min="9" max="18" width="11.44140625" style="1"/>
    <col min="19" max="22" width="0" style="1" hidden="1" customWidth="1"/>
    <col min="23" max="16384" width="11.44140625" style="1"/>
  </cols>
  <sheetData>
    <row r="1" spans="2:22" ht="15" thickBot="1" x14ac:dyDescent="0.35"/>
    <row r="2" spans="2:22" x14ac:dyDescent="0.3">
      <c r="B2" s="10"/>
      <c r="C2" s="11"/>
      <c r="D2" s="11"/>
      <c r="E2" s="11"/>
      <c r="F2" s="11"/>
      <c r="G2" s="11"/>
      <c r="H2" s="12"/>
      <c r="V2" s="1">
        <f>+D13+D14</f>
        <v>0</v>
      </c>
    </row>
    <row r="3" spans="2:22" x14ac:dyDescent="0.3">
      <c r="B3" s="13"/>
      <c r="H3" s="14"/>
      <c r="V3" s="23">
        <f>+IF(V2&lt;=20,V2,IF(ROUNDDOWN(V2*10%,0)&lt;20,20,ROUNDDOWN(V2*10%,0)))</f>
        <v>0</v>
      </c>
    </row>
    <row r="4" spans="2:22" x14ac:dyDescent="0.3">
      <c r="B4" s="13"/>
      <c r="H4" s="14"/>
    </row>
    <row r="5" spans="2:22" x14ac:dyDescent="0.3">
      <c r="B5" s="13"/>
      <c r="H5" s="14"/>
    </row>
    <row r="6" spans="2:22" ht="15" customHeight="1" x14ac:dyDescent="0.3">
      <c r="B6" s="13"/>
      <c r="G6" s="24"/>
      <c r="H6" s="25"/>
    </row>
    <row r="7" spans="2:22" ht="23.4" x14ac:dyDescent="0.3">
      <c r="B7" s="13"/>
      <c r="C7" s="129" t="s">
        <v>139</v>
      </c>
      <c r="D7" s="129"/>
      <c r="E7" s="129"/>
      <c r="F7" s="129"/>
      <c r="G7" s="129"/>
      <c r="H7" s="25"/>
      <c r="T7" s="1" t="s">
        <v>12</v>
      </c>
    </row>
    <row r="8" spans="2:22" x14ac:dyDescent="0.3">
      <c r="B8" s="13"/>
      <c r="E8" s="70" t="s">
        <v>136</v>
      </c>
      <c r="H8" s="14"/>
      <c r="T8" s="1" t="s">
        <v>13</v>
      </c>
    </row>
    <row r="9" spans="2:22" ht="15" customHeight="1" x14ac:dyDescent="0.3">
      <c r="B9" s="13"/>
      <c r="C9" s="20" t="s">
        <v>615</v>
      </c>
      <c r="D9" s="20" t="s">
        <v>23</v>
      </c>
      <c r="E9"/>
      <c r="F9" s="106" t="str">
        <f>"Seleccione una muestra de "&amp;V3&amp;" prejudiciales activos registrados antes  y hasta el 30 de junio  de 2023 (mas de 6 meses) y complete la siguiente tabla"</f>
        <v>Seleccione una muestra de 0 prejudiciales activos registrados antes  y hasta el 30 de junio  de 2023 (mas de 6 meses) y complete la siguiente tabla</v>
      </c>
      <c r="G9" s="107"/>
      <c r="H9" s="14"/>
      <c r="T9" s="1" t="s">
        <v>14</v>
      </c>
    </row>
    <row r="10" spans="2:22" x14ac:dyDescent="0.3">
      <c r="B10" s="13"/>
      <c r="C10" s="18" t="s">
        <v>146</v>
      </c>
      <c r="D10" s="64">
        <v>1</v>
      </c>
      <c r="E10"/>
      <c r="F10" s="108"/>
      <c r="G10" s="109"/>
      <c r="H10" s="14"/>
    </row>
    <row r="11" spans="2:22" x14ac:dyDescent="0.3">
      <c r="B11" s="13"/>
      <c r="C11" s="18" t="s">
        <v>52</v>
      </c>
      <c r="D11" s="64">
        <v>0</v>
      </c>
      <c r="E11"/>
      <c r="F11" s="21" t="s">
        <v>31</v>
      </c>
      <c r="G11" s="21" t="s">
        <v>54</v>
      </c>
      <c r="H11" s="14"/>
    </row>
    <row r="12" spans="2:22" x14ac:dyDescent="0.3">
      <c r="B12" s="13"/>
      <c r="C12" s="18" t="s">
        <v>618</v>
      </c>
      <c r="D12" s="64">
        <v>0</v>
      </c>
      <c r="E12"/>
      <c r="F12" s="28" t="s">
        <v>55</v>
      </c>
      <c r="G12" s="64">
        <v>0</v>
      </c>
      <c r="H12" s="14"/>
    </row>
    <row r="13" spans="2:22" x14ac:dyDescent="0.3">
      <c r="B13" s="13"/>
      <c r="C13" s="18" t="s">
        <v>160</v>
      </c>
      <c r="D13" s="64">
        <v>0</v>
      </c>
      <c r="E13"/>
      <c r="F13" s="18" t="s">
        <v>140</v>
      </c>
      <c r="G13" s="64">
        <v>10</v>
      </c>
      <c r="H13" s="14"/>
    </row>
    <row r="14" spans="2:22" x14ac:dyDescent="0.3">
      <c r="B14" s="13"/>
      <c r="C14" s="18" t="s">
        <v>619</v>
      </c>
      <c r="D14" s="64">
        <v>0</v>
      </c>
      <c r="E14"/>
      <c r="F14"/>
      <c r="G14"/>
      <c r="H14" s="14"/>
    </row>
    <row r="15" spans="2:22" x14ac:dyDescent="0.3">
      <c r="B15" s="13"/>
      <c r="E15"/>
      <c r="F15"/>
      <c r="G15"/>
      <c r="H15" s="14"/>
    </row>
    <row r="16" spans="2:22" x14ac:dyDescent="0.3">
      <c r="B16" s="13"/>
      <c r="C16" s="20" t="s">
        <v>620</v>
      </c>
      <c r="D16" s="20" t="s">
        <v>23</v>
      </c>
      <c r="E16"/>
      <c r="F16" s="133" t="s">
        <v>84</v>
      </c>
      <c r="G16" s="133"/>
      <c r="H16" s="14"/>
    </row>
    <row r="17" spans="2:8" x14ac:dyDescent="0.3">
      <c r="B17" s="13"/>
      <c r="C17" s="18" t="s">
        <v>616</v>
      </c>
      <c r="D17" s="64">
        <v>10</v>
      </c>
      <c r="E17"/>
      <c r="F17" s="134" t="s">
        <v>647</v>
      </c>
      <c r="G17" s="123"/>
      <c r="H17" s="14"/>
    </row>
    <row r="18" spans="2:8" x14ac:dyDescent="0.3">
      <c r="B18" s="13"/>
      <c r="C18" s="18" t="s">
        <v>617</v>
      </c>
      <c r="D18" s="64">
        <v>14</v>
      </c>
      <c r="E18"/>
      <c r="F18" s="123"/>
      <c r="G18" s="123"/>
      <c r="H18" s="14"/>
    </row>
    <row r="19" spans="2:8" x14ac:dyDescent="0.3">
      <c r="B19" s="13"/>
      <c r="C19"/>
      <c r="D19"/>
      <c r="E19"/>
      <c r="F19" s="123"/>
      <c r="G19" s="123"/>
      <c r="H19" s="14"/>
    </row>
    <row r="20" spans="2:8" x14ac:dyDescent="0.3">
      <c r="B20" s="13"/>
      <c r="C20"/>
      <c r="D20"/>
      <c r="E20"/>
      <c r="F20" s="123"/>
      <c r="G20" s="123"/>
      <c r="H20" s="14"/>
    </row>
    <row r="21" spans="2:8" x14ac:dyDescent="0.3">
      <c r="B21" s="13"/>
      <c r="E21"/>
      <c r="F21" s="123"/>
      <c r="G21" s="123"/>
      <c r="H21" s="14"/>
    </row>
    <row r="22" spans="2:8" ht="15" thickBot="1" x14ac:dyDescent="0.35">
      <c r="B22" s="13"/>
      <c r="E22"/>
      <c r="F22" s="123"/>
      <c r="G22" s="123"/>
      <c r="H22" s="14"/>
    </row>
    <row r="23" spans="2:8" ht="15" thickBot="1" x14ac:dyDescent="0.35">
      <c r="B23" s="13"/>
      <c r="E23"/>
      <c r="F23" s="75" t="s">
        <v>165</v>
      </c>
      <c r="G23" s="76" t="s">
        <v>13</v>
      </c>
      <c r="H23" s="14"/>
    </row>
    <row r="24" spans="2:8" ht="15" thickBot="1" x14ac:dyDescent="0.35">
      <c r="B24" s="15"/>
      <c r="C24" s="16"/>
      <c r="D24" s="16"/>
      <c r="E24" s="16"/>
      <c r="F24" s="16"/>
      <c r="G24" s="16"/>
      <c r="H24" s="17"/>
    </row>
  </sheetData>
  <sheetProtection algorithmName="SHA-512" hashValue="tuM852FwiIHv3a55ZfS3oX+c8g2tRgjh9AlNG3ZSdClzOEFbZjYMDrmi2nAe/pEEmk99ltDrGe4r4Zd+UerQeg==" saltValue="IeCpoJgZO6uhQC3d4aNB6Q==" spinCount="100000" sheet="1" objects="1" scenarios="1"/>
  <mergeCells count="4">
    <mergeCell ref="F9:G10"/>
    <mergeCell ref="C7:G7"/>
    <mergeCell ref="F16:G16"/>
    <mergeCell ref="F17:G22"/>
  </mergeCells>
  <conditionalFormatting sqref="D10:D14">
    <cfRule type="containsBlanks" dxfId="22" priority="6">
      <formula>LEN(TRIM(D10))=0</formula>
    </cfRule>
  </conditionalFormatting>
  <conditionalFormatting sqref="D17:D18">
    <cfRule type="containsBlanks" dxfId="21" priority="5">
      <formula>LEN(TRIM(D17))=0</formula>
    </cfRule>
  </conditionalFormatting>
  <conditionalFormatting sqref="F17">
    <cfRule type="containsBlanks" dxfId="20" priority="3">
      <formula>LEN(TRIM(F17))=0</formula>
    </cfRule>
  </conditionalFormatting>
  <conditionalFormatting sqref="G12:G13">
    <cfRule type="containsBlanks" dxfId="19" priority="4">
      <formula>LEN(TRIM(G12))=0</formula>
    </cfRule>
  </conditionalFormatting>
  <conditionalFormatting sqref="G23">
    <cfRule type="containsText" dxfId="18" priority="1" operator="containsText" text="N/A">
      <formula>NOT(ISERROR(SEARCH("N/A",G23)))</formula>
    </cfRule>
    <cfRule type="containsBlanks" dxfId="17" priority="2">
      <formula>LEN(TRIM(G23))=0</formula>
    </cfRule>
  </conditionalFormatting>
  <dataValidations count="3">
    <dataValidation type="whole" operator="greaterThanOrEqual" showInputMessage="1" showErrorMessage="1" errorTitle="Numero Invalido" promptTitle="Ingrese la cantidad Solicitada" prompt="Ingrese la cantidad Solicitada" sqref="D10:D14 D17:D18 G12:G13">
      <formula1>0</formula1>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G23">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F17:G22"/>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B1:V18"/>
  <sheetViews>
    <sheetView showGridLines="0" topLeftCell="A13" workbookViewId="0">
      <selection activeCell="C13" sqref="C13:G16"/>
    </sheetView>
  </sheetViews>
  <sheetFormatPr baseColWidth="10" defaultColWidth="11.44140625" defaultRowHeight="14.4" x14ac:dyDescent="0.3"/>
  <cols>
    <col min="1" max="1" width="3.88671875" style="1" customWidth="1"/>
    <col min="2" max="2" width="11.44140625" style="1"/>
    <col min="3" max="3" width="53.5546875" style="1" customWidth="1"/>
    <col min="4" max="4" width="20.88671875" style="1" customWidth="1"/>
    <col min="5" max="5" width="6.33203125" style="1" customWidth="1"/>
    <col min="6" max="6" width="64.5546875" style="1" customWidth="1"/>
    <col min="7" max="7" width="21.6640625" style="1" customWidth="1"/>
    <col min="8" max="8" width="7.33203125" style="1" customWidth="1"/>
    <col min="9" max="18" width="11.44140625" style="1"/>
    <col min="19" max="22" width="0" style="1" hidden="1" customWidth="1"/>
    <col min="23" max="16384" width="11.44140625" style="1"/>
  </cols>
  <sheetData>
    <row r="1" spans="2:22" ht="15" thickBot="1" x14ac:dyDescent="0.35"/>
    <row r="2" spans="2:22" x14ac:dyDescent="0.3">
      <c r="B2" s="10"/>
      <c r="C2" s="11"/>
      <c r="D2" s="11"/>
      <c r="E2" s="11"/>
      <c r="F2" s="11"/>
      <c r="G2" s="11"/>
      <c r="H2" s="12"/>
    </row>
    <row r="3" spans="2:22" x14ac:dyDescent="0.3">
      <c r="B3" s="13"/>
      <c r="H3" s="14"/>
      <c r="V3" s="23">
        <f>+IF(D10&lt;=10,D10,IF(ROUNDDOWN(D10*10%,0)&gt;10,10,ROUNDDOWN(D10*10%,0)))</f>
        <v>0</v>
      </c>
    </row>
    <row r="4" spans="2:22" x14ac:dyDescent="0.3">
      <c r="B4" s="13"/>
      <c r="H4" s="14"/>
    </row>
    <row r="5" spans="2:22" x14ac:dyDescent="0.3">
      <c r="B5" s="13"/>
      <c r="H5" s="14"/>
    </row>
    <row r="6" spans="2:22" ht="36.75" customHeight="1" x14ac:dyDescent="0.45">
      <c r="B6" s="13"/>
      <c r="C6" s="26" t="s">
        <v>66</v>
      </c>
      <c r="D6" s="27"/>
      <c r="E6" s="22"/>
      <c r="F6"/>
      <c r="G6"/>
      <c r="H6" s="25"/>
    </row>
    <row r="7" spans="2:22" x14ac:dyDescent="0.3">
      <c r="B7" s="13"/>
      <c r="C7" s="1" t="s">
        <v>136</v>
      </c>
      <c r="F7"/>
      <c r="G7"/>
      <c r="H7" s="14"/>
      <c r="T7" s="1" t="s">
        <v>12</v>
      </c>
    </row>
    <row r="8" spans="2:22" x14ac:dyDescent="0.3">
      <c r="B8" s="13"/>
      <c r="C8" s="20" t="s">
        <v>66</v>
      </c>
      <c r="D8" s="20" t="s">
        <v>23</v>
      </c>
      <c r="E8"/>
      <c r="F8" s="20" t="s">
        <v>66</v>
      </c>
      <c r="G8" s="20" t="s">
        <v>23</v>
      </c>
      <c r="H8" s="14"/>
      <c r="T8" s="1" t="s">
        <v>13</v>
      </c>
    </row>
    <row r="9" spans="2:22" x14ac:dyDescent="0.3">
      <c r="B9" s="13"/>
      <c r="C9" s="18" t="s">
        <v>621</v>
      </c>
      <c r="D9" s="64">
        <v>0</v>
      </c>
      <c r="E9"/>
      <c r="F9" s="18" t="s">
        <v>622</v>
      </c>
      <c r="G9" s="64">
        <v>0</v>
      </c>
      <c r="H9" s="14"/>
      <c r="T9" s="1" t="s">
        <v>14</v>
      </c>
    </row>
    <row r="10" spans="2:22" x14ac:dyDescent="0.3">
      <c r="B10" s="13"/>
      <c r="C10" s="18" t="s">
        <v>149</v>
      </c>
      <c r="D10" s="64">
        <v>0</v>
      </c>
      <c r="E10"/>
      <c r="F10" s="18" t="s">
        <v>82</v>
      </c>
      <c r="G10" s="64">
        <v>0</v>
      </c>
      <c r="H10" s="14"/>
    </row>
    <row r="11" spans="2:22" x14ac:dyDescent="0.3">
      <c r="B11" s="13"/>
      <c r="D11" s="44"/>
      <c r="E11"/>
      <c r="G11" s="45"/>
      <c r="H11" s="14"/>
    </row>
    <row r="12" spans="2:22" x14ac:dyDescent="0.3">
      <c r="B12" s="13"/>
      <c r="C12" s="46" t="s">
        <v>86</v>
      </c>
      <c r="D12" s="44"/>
      <c r="E12"/>
      <c r="G12" s="45"/>
      <c r="H12" s="14"/>
      <c r="T12" s="1">
        <f>IF(D9="",0,1)</f>
        <v>1</v>
      </c>
    </row>
    <row r="13" spans="2:22" x14ac:dyDescent="0.3">
      <c r="B13" s="13"/>
      <c r="C13" s="135" t="s">
        <v>646</v>
      </c>
      <c r="D13" s="111"/>
      <c r="E13" s="111"/>
      <c r="F13" s="111"/>
      <c r="G13" s="112"/>
      <c r="H13" s="14"/>
    </row>
    <row r="14" spans="2:22" x14ac:dyDescent="0.3">
      <c r="B14" s="13"/>
      <c r="C14" s="113"/>
      <c r="D14" s="114"/>
      <c r="E14" s="114"/>
      <c r="F14" s="114"/>
      <c r="G14" s="115"/>
      <c r="H14" s="14"/>
    </row>
    <row r="15" spans="2:22" x14ac:dyDescent="0.3">
      <c r="B15" s="13"/>
      <c r="C15" s="113"/>
      <c r="D15" s="114"/>
      <c r="E15" s="114"/>
      <c r="F15" s="114"/>
      <c r="G15" s="115"/>
      <c r="H15" s="14"/>
    </row>
    <row r="16" spans="2:22" ht="15" thickBot="1" x14ac:dyDescent="0.35">
      <c r="B16" s="13"/>
      <c r="C16" s="136"/>
      <c r="D16" s="137"/>
      <c r="E16" s="137"/>
      <c r="F16" s="137"/>
      <c r="G16" s="138"/>
      <c r="H16" s="14"/>
      <c r="T16" s="1">
        <f>IF(G9="",0,1)</f>
        <v>1</v>
      </c>
    </row>
    <row r="17" spans="2:20" ht="15" thickBot="1" x14ac:dyDescent="0.35">
      <c r="B17" s="13"/>
      <c r="C17" s="75" t="s">
        <v>165</v>
      </c>
      <c r="D17" s="76" t="s">
        <v>14</v>
      </c>
      <c r="E17" s="74"/>
      <c r="F17" s="74"/>
      <c r="G17" s="74"/>
      <c r="H17" s="14"/>
    </row>
    <row r="18" spans="2:20" ht="15" thickBot="1" x14ac:dyDescent="0.35">
      <c r="B18" s="15"/>
      <c r="C18" s="16"/>
      <c r="D18" s="16"/>
      <c r="E18" s="16"/>
      <c r="F18" s="16"/>
      <c r="G18" s="16"/>
      <c r="H18" s="17"/>
      <c r="T18" s="1">
        <f>+T12+T16</f>
        <v>2</v>
      </c>
    </row>
  </sheetData>
  <sheetProtection algorithmName="SHA-512" hashValue="pF9RXvlsWo+GtrsTiyy6We24f+YYOHHgznxglowk73qI7kk0uvw7XOHGH/Skqvh7Y9YoTGkHBNea/aJA/VV/Kg==" saltValue="IraZctlE7ysswgvPJ68PrQ==" spinCount="100000" sheet="1"/>
  <mergeCells count="1">
    <mergeCell ref="C13:G16"/>
  </mergeCells>
  <conditionalFormatting sqref="C13">
    <cfRule type="containsBlanks" dxfId="16" priority="5">
      <formula>LEN(TRIM(C13))=0</formula>
    </cfRule>
  </conditionalFormatting>
  <conditionalFormatting sqref="D9:D10">
    <cfRule type="containsBlanks" dxfId="15" priority="4">
      <formula>LEN(TRIM(D9))=0</formula>
    </cfRule>
  </conditionalFormatting>
  <conditionalFormatting sqref="D17">
    <cfRule type="containsText" dxfId="14" priority="1" operator="containsText" text="N/A">
      <formula>NOT(ISERROR(SEARCH("N/A",D17)))</formula>
    </cfRule>
    <cfRule type="containsBlanks" dxfId="13" priority="2">
      <formula>LEN(TRIM(D17))=0</formula>
    </cfRule>
  </conditionalFormatting>
  <conditionalFormatting sqref="G9:G10">
    <cfRule type="containsBlanks" dxfId="12" priority="3">
      <formula>LEN(TRIM(G9))=0</formula>
    </cfRule>
  </conditionalFormatting>
  <dataValidations count="3">
    <dataValidation type="whole" operator="greaterThanOrEqual" showInputMessage="1" showErrorMessage="1" errorTitle="Numero Invalido" promptTitle="Ingrese la cantidad Solicitada" prompt="Ingrese la cantidad Solicitada" sqref="D9:D10 G9:G10">
      <formula1>0</formula1>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D17">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C13:G16"/>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12"/>
  <sheetViews>
    <sheetView showGridLines="0" workbookViewId="0">
      <selection activeCell="F8" sqref="F8:G10"/>
    </sheetView>
  </sheetViews>
  <sheetFormatPr baseColWidth="10" defaultColWidth="11.44140625" defaultRowHeight="14.4" x14ac:dyDescent="0.3"/>
  <cols>
    <col min="1" max="1" width="3.88671875" style="1" customWidth="1"/>
    <col min="2" max="2" width="11.44140625" style="1"/>
    <col min="3" max="3" width="46.109375" style="1" customWidth="1"/>
    <col min="4" max="4" width="20.88671875" style="1" customWidth="1"/>
    <col min="5" max="5" width="6.33203125" style="1" customWidth="1"/>
    <col min="6" max="6" width="36.44140625" style="1" customWidth="1"/>
    <col min="7" max="7" width="24.109375" style="1" customWidth="1"/>
    <col min="8" max="8" width="7.33203125" style="1" customWidth="1"/>
    <col min="9" max="18" width="11.44140625" style="1"/>
    <col min="19" max="20" width="11.44140625" style="1" customWidth="1"/>
    <col min="21" max="21" width="11.44140625" style="1"/>
    <col min="22" max="22" width="0" style="1" hidden="1" customWidth="1"/>
    <col min="23" max="16384" width="11.44140625" style="1"/>
  </cols>
  <sheetData>
    <row r="1" spans="2:22" ht="15" thickBot="1" x14ac:dyDescent="0.35"/>
    <row r="2" spans="2:22" x14ac:dyDescent="0.3">
      <c r="B2" s="10"/>
      <c r="C2" s="11"/>
      <c r="D2" s="11"/>
      <c r="E2" s="11"/>
      <c r="F2" s="11"/>
      <c r="G2" s="11"/>
      <c r="H2" s="12"/>
    </row>
    <row r="3" spans="2:22" x14ac:dyDescent="0.3">
      <c r="B3" s="13"/>
      <c r="H3" s="14"/>
      <c r="V3" s="23" t="e">
        <f>+IF(D10&lt;=10,D10,IF(ROUNDDOWN(D10*10%,0)&gt;10,10,ROUNDDOWN(D10*10%,0)))</f>
        <v>#VALUE!</v>
      </c>
    </row>
    <row r="4" spans="2:22" x14ac:dyDescent="0.3">
      <c r="B4" s="13"/>
      <c r="H4" s="14"/>
    </row>
    <row r="5" spans="2:22" x14ac:dyDescent="0.3">
      <c r="B5" s="13"/>
      <c r="H5" s="14"/>
    </row>
    <row r="6" spans="2:22" ht="21.75" customHeight="1" x14ac:dyDescent="0.4">
      <c r="B6" s="13"/>
      <c r="C6" s="129" t="s">
        <v>630</v>
      </c>
      <c r="D6" s="129"/>
      <c r="E6" s="22"/>
      <c r="F6"/>
      <c r="G6"/>
      <c r="H6" s="25"/>
    </row>
    <row r="7" spans="2:22" x14ac:dyDescent="0.3">
      <c r="B7" s="13"/>
      <c r="C7" s="1" t="s">
        <v>136</v>
      </c>
      <c r="F7" s="47" t="s">
        <v>86</v>
      </c>
      <c r="G7"/>
      <c r="H7" s="14"/>
      <c r="T7" s="1" t="s">
        <v>12</v>
      </c>
    </row>
    <row r="8" spans="2:22" x14ac:dyDescent="0.3">
      <c r="B8" s="13"/>
      <c r="C8" s="20" t="s">
        <v>625</v>
      </c>
      <c r="D8" s="20" t="s">
        <v>624</v>
      </c>
      <c r="E8"/>
      <c r="F8" s="139" t="s">
        <v>652</v>
      </c>
      <c r="G8" s="140"/>
      <c r="H8" s="14"/>
      <c r="T8" s="1" t="s">
        <v>13</v>
      </c>
    </row>
    <row r="9" spans="2:22" ht="31.5" customHeight="1" x14ac:dyDescent="0.3">
      <c r="B9" s="13"/>
      <c r="C9" s="87" t="s">
        <v>632</v>
      </c>
      <c r="D9" s="64" t="s">
        <v>12</v>
      </c>
      <c r="E9"/>
      <c r="F9" s="141"/>
      <c r="G9" s="142"/>
      <c r="H9" s="14"/>
      <c r="T9" s="1" t="s">
        <v>14</v>
      </c>
    </row>
    <row r="10" spans="2:22" ht="29.4" thickBot="1" x14ac:dyDescent="0.35">
      <c r="B10" s="13"/>
      <c r="C10" s="87" t="s">
        <v>631</v>
      </c>
      <c r="D10" s="64" t="s">
        <v>12</v>
      </c>
      <c r="E10"/>
      <c r="F10" s="143"/>
      <c r="G10" s="144"/>
      <c r="H10" s="14"/>
    </row>
    <row r="11" spans="2:22" ht="15" thickBot="1" x14ac:dyDescent="0.35">
      <c r="B11" s="13"/>
      <c r="D11"/>
      <c r="E11"/>
      <c r="F11" s="75" t="s">
        <v>165</v>
      </c>
      <c r="G11" s="76" t="s">
        <v>13</v>
      </c>
      <c r="H11" s="14"/>
    </row>
    <row r="12" spans="2:22" ht="15" thickBot="1" x14ac:dyDescent="0.35">
      <c r="B12" s="15"/>
      <c r="C12" s="16"/>
      <c r="D12" s="16"/>
      <c r="E12" s="16"/>
      <c r="F12" s="16"/>
      <c r="G12" s="16"/>
      <c r="H12" s="17"/>
    </row>
  </sheetData>
  <sheetProtection algorithmName="SHA-512" hashValue="KqKr2MtgHH6Ir1q9SMKiXIJa+6TThU+qSKLXhOzoZK5QUuDoJUUWpvjfKywiSgtZpoq4b0nXpAkl64ozm3aukQ==" saltValue="2foQnduWD9bMKfF6dNStKQ==" spinCount="100000" sheet="1" objects="1" scenarios="1"/>
  <mergeCells count="2">
    <mergeCell ref="C6:D6"/>
    <mergeCell ref="F8:G10"/>
  </mergeCells>
  <conditionalFormatting sqref="D9:D10">
    <cfRule type="containsBlanks" dxfId="11" priority="3">
      <formula>LEN(TRIM(D9))=0</formula>
    </cfRule>
  </conditionalFormatting>
  <conditionalFormatting sqref="F8">
    <cfRule type="containsBlanks" dxfId="10" priority="4">
      <formula>LEN(TRIM(F8))=0</formula>
    </cfRule>
  </conditionalFormatting>
  <conditionalFormatting sqref="G11">
    <cfRule type="containsText" dxfId="9" priority="1" operator="containsText" text="N/A">
      <formula>NOT(ISERROR(SEARCH("N/A",G11)))</formula>
    </cfRule>
    <cfRule type="containsBlanks" dxfId="8" priority="2">
      <formula>LEN(TRIM(G11))=0</formula>
    </cfRule>
  </conditionalFormatting>
  <dataValidations count="4">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G11">
      <formula1>$T$7:$T$9</formula1>
    </dataValidation>
    <dataValidation type="list" showInputMessage="1" showErrorMessage="1" promptTitle="Gestiona o No Sesiones de Comite" prompt="Indique si su entidad Gestiona Sesiones de comite de conciliacion atraves de ekogui, programa sesiones,  agenda casos, concluye fichas, terminas sesiones." sqref="D9">
      <formula1>$T$6:$T$9</formula1>
    </dataValidation>
    <dataValidation type="list" showInputMessage="1" showErrorMessage="1" promptTitle="Gestiona o No Sesiones de Comite" prompt="Indique si su entidad Gestiona elabora fichas, las termina y las concluye a traves del sistema Ekogui" sqref="D10">
      <formula1>$T$6:$T$9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F8"/>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B1:V12"/>
  <sheetViews>
    <sheetView showGridLines="0" workbookViewId="0">
      <selection activeCell="D15" sqref="D15"/>
    </sheetView>
  </sheetViews>
  <sheetFormatPr baseColWidth="10" defaultColWidth="11.44140625" defaultRowHeight="14.4" x14ac:dyDescent="0.3"/>
  <cols>
    <col min="1" max="1" width="3.88671875" style="1" customWidth="1"/>
    <col min="2" max="2" width="11.44140625" style="1"/>
    <col min="3" max="3" width="44.109375" style="1" customWidth="1"/>
    <col min="4" max="4" width="20.88671875" style="1" customWidth="1"/>
    <col min="5" max="5" width="6.33203125" style="1" customWidth="1"/>
    <col min="6" max="6" width="36.44140625" style="1" customWidth="1"/>
    <col min="7" max="7" width="24.109375" style="1" customWidth="1"/>
    <col min="8" max="8" width="7.33203125" style="1" customWidth="1"/>
    <col min="9" max="18" width="11.44140625" style="1"/>
    <col min="19" max="19" width="11.44140625" style="1" customWidth="1"/>
    <col min="20" max="20" width="11.44140625" style="1" hidden="1" customWidth="1"/>
    <col min="21" max="21" width="11.44140625" style="1"/>
    <col min="22" max="22" width="0" style="1" hidden="1" customWidth="1"/>
    <col min="23" max="16384" width="11.44140625" style="1"/>
  </cols>
  <sheetData>
    <row r="1" spans="2:22" ht="15" thickBot="1" x14ac:dyDescent="0.35"/>
    <row r="2" spans="2:22" x14ac:dyDescent="0.3">
      <c r="B2" s="10"/>
      <c r="C2" s="11"/>
      <c r="D2" s="11"/>
      <c r="E2" s="11"/>
      <c r="F2" s="11"/>
      <c r="G2" s="11"/>
      <c r="H2" s="12"/>
    </row>
    <row r="3" spans="2:22" x14ac:dyDescent="0.3">
      <c r="B3" s="13"/>
      <c r="H3" s="14"/>
      <c r="V3" s="23" t="e">
        <f>+IF(D10&lt;=10,D10,IF(ROUNDDOWN(D10*10%,0)&gt;10,10,ROUNDDOWN(D10*10%,0)))</f>
        <v>#VALUE!</v>
      </c>
    </row>
    <row r="4" spans="2:22" x14ac:dyDescent="0.3">
      <c r="B4" s="13"/>
      <c r="H4" s="14"/>
    </row>
    <row r="5" spans="2:22" x14ac:dyDescent="0.3">
      <c r="B5" s="13"/>
      <c r="H5" s="14"/>
    </row>
    <row r="6" spans="2:22" ht="21.75" customHeight="1" x14ac:dyDescent="0.4">
      <c r="B6" s="13"/>
      <c r="C6" s="129" t="s">
        <v>8</v>
      </c>
      <c r="D6" s="129"/>
      <c r="E6" s="22"/>
      <c r="F6"/>
      <c r="G6"/>
      <c r="H6" s="25"/>
    </row>
    <row r="7" spans="2:22" x14ac:dyDescent="0.3">
      <c r="B7" s="13"/>
      <c r="C7" s="1" t="s">
        <v>136</v>
      </c>
      <c r="F7" s="47" t="s">
        <v>86</v>
      </c>
      <c r="G7"/>
      <c r="H7" s="14"/>
      <c r="T7" s="1" t="s">
        <v>12</v>
      </c>
    </row>
    <row r="8" spans="2:22" x14ac:dyDescent="0.3">
      <c r="B8" s="13"/>
      <c r="C8" s="20" t="s">
        <v>30</v>
      </c>
      <c r="D8" s="20" t="s">
        <v>23</v>
      </c>
      <c r="E8"/>
      <c r="F8" s="110" t="s">
        <v>651</v>
      </c>
      <c r="G8" s="112"/>
      <c r="H8" s="14"/>
      <c r="T8" s="1" t="s">
        <v>13</v>
      </c>
    </row>
    <row r="9" spans="2:22" x14ac:dyDescent="0.3">
      <c r="B9" s="13"/>
      <c r="C9" s="18" t="s">
        <v>161</v>
      </c>
      <c r="D9" s="64" t="s">
        <v>12</v>
      </c>
      <c r="E9"/>
      <c r="F9" s="113"/>
      <c r="G9" s="115"/>
      <c r="H9" s="14"/>
      <c r="T9" s="1" t="s">
        <v>14</v>
      </c>
    </row>
    <row r="10" spans="2:22" ht="15" thickBot="1" x14ac:dyDescent="0.35">
      <c r="B10" s="13"/>
      <c r="C10" s="18" t="s">
        <v>623</v>
      </c>
      <c r="D10" s="64" t="s">
        <v>12</v>
      </c>
      <c r="E10"/>
      <c r="F10" s="136"/>
      <c r="G10" s="138"/>
      <c r="H10" s="14"/>
    </row>
    <row r="11" spans="2:22" ht="15" thickBot="1" x14ac:dyDescent="0.35">
      <c r="B11" s="13"/>
      <c r="D11"/>
      <c r="E11"/>
      <c r="F11" s="75" t="s">
        <v>165</v>
      </c>
      <c r="G11" s="76" t="s">
        <v>13</v>
      </c>
      <c r="H11" s="14"/>
    </row>
    <row r="12" spans="2:22" ht="15" thickBot="1" x14ac:dyDescent="0.35">
      <c r="B12" s="15"/>
      <c r="C12" s="16"/>
      <c r="D12" s="16"/>
      <c r="E12" s="16"/>
      <c r="F12" s="16"/>
      <c r="G12" s="16"/>
      <c r="H12" s="17"/>
    </row>
  </sheetData>
  <sheetProtection algorithmName="SHA-512" hashValue="ET4SG+tu/RCYrDvdBo8o6HR/F6RzafRe7ZXY9mYMcEE7t+jzO4ERFqWr+YssJkDxiA75zQtKOwDwVM1j1ICN4A==" saltValue="ZECh62znyd0zBSPKOMCkTw==" spinCount="100000" sheet="1" objects="1" scenarios="1"/>
  <mergeCells count="2">
    <mergeCell ref="C6:D6"/>
    <mergeCell ref="F8:G10"/>
  </mergeCells>
  <conditionalFormatting sqref="D9:D10">
    <cfRule type="containsBlanks" dxfId="7" priority="3">
      <formula>LEN(TRIM(D9))=0</formula>
    </cfRule>
  </conditionalFormatting>
  <conditionalFormatting sqref="F8">
    <cfRule type="containsBlanks" dxfId="6" priority="4">
      <formula>LEN(TRIM(F8))=0</formula>
    </cfRule>
  </conditionalFormatting>
  <conditionalFormatting sqref="G11">
    <cfRule type="containsText" dxfId="5" priority="1" operator="containsText" text="N/A">
      <formula>NOT(ISERROR(SEARCH("N/A",G11)))</formula>
    </cfRule>
    <cfRule type="containsBlanks" dxfId="4" priority="2">
      <formula>LEN(TRIM(G11))=0</formula>
    </cfRule>
  </conditionalFormatting>
  <dataValidations xWindow="514" yWindow="409" count="3">
    <dataValidation type="list" showInputMessage="1" showErrorMessage="1" promptTitle="Gestiona o No Pagos" prompt="Indique si su entidad Gestiona o No pagos o reliza Informes a traves de SIIF" sqref="D9:D10">
      <formula1>$T$7:$T$9</formula1>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G11">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F8:G10"/>
  </dataValidation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B2:T33"/>
  <sheetViews>
    <sheetView showGridLines="0" tabSelected="1" topLeftCell="A22" zoomScale="115" zoomScaleNormal="115" workbookViewId="0">
      <selection activeCell="C37" sqref="C37"/>
    </sheetView>
  </sheetViews>
  <sheetFormatPr baseColWidth="10" defaultRowHeight="14.4" x14ac:dyDescent="0.3"/>
  <cols>
    <col min="2" max="2" width="42.6640625" customWidth="1"/>
    <col min="3" max="3" width="14.5546875" bestFit="1" customWidth="1"/>
    <col min="5" max="5" width="33" bestFit="1" customWidth="1"/>
    <col min="6" max="6" width="14.5546875" bestFit="1" customWidth="1"/>
    <col min="19" max="20" width="0" hidden="1" customWidth="1"/>
  </cols>
  <sheetData>
    <row r="2" spans="2:20" ht="18" x14ac:dyDescent="0.35">
      <c r="B2" s="151" t="s">
        <v>10</v>
      </c>
      <c r="C2" s="151"/>
      <c r="D2" s="151"/>
      <c r="E2" s="151"/>
      <c r="F2" s="151"/>
      <c r="G2" s="151"/>
      <c r="H2" s="37"/>
      <c r="I2" s="37"/>
      <c r="J2" s="37"/>
      <c r="K2" s="37"/>
      <c r="L2" s="37"/>
    </row>
    <row r="3" spans="2:20" ht="18" x14ac:dyDescent="0.35">
      <c r="B3" s="151" t="s">
        <v>11</v>
      </c>
      <c r="C3" s="151"/>
      <c r="D3" s="151"/>
      <c r="E3" s="151"/>
      <c r="F3" s="151"/>
      <c r="G3" s="151"/>
      <c r="H3" s="37"/>
      <c r="I3" s="37"/>
      <c r="J3" s="37"/>
      <c r="K3" s="37"/>
      <c r="L3" s="37"/>
    </row>
    <row r="4" spans="2:20" ht="24" thickBot="1" x14ac:dyDescent="0.5">
      <c r="B4" s="33"/>
      <c r="C4" s="71"/>
      <c r="D4" s="71" t="s">
        <v>148</v>
      </c>
      <c r="E4" s="33"/>
      <c r="F4" s="33"/>
      <c r="G4" s="33"/>
      <c r="H4" s="33"/>
      <c r="I4" s="33"/>
      <c r="J4" s="33"/>
      <c r="K4" s="33"/>
      <c r="L4" s="33"/>
    </row>
    <row r="5" spans="2:20" ht="15" thickBot="1" x14ac:dyDescent="0.35">
      <c r="B5" t="s">
        <v>151</v>
      </c>
      <c r="C5" s="145" t="s">
        <v>284</v>
      </c>
      <c r="D5" s="146"/>
      <c r="E5" s="146"/>
      <c r="F5" s="146"/>
      <c r="G5" s="147"/>
    </row>
    <row r="6" spans="2:20" ht="15" thickBot="1" x14ac:dyDescent="0.35">
      <c r="B6" t="s">
        <v>152</v>
      </c>
      <c r="C6" s="148" t="s">
        <v>639</v>
      </c>
      <c r="D6" s="149"/>
      <c r="E6" s="149"/>
      <c r="F6" s="149"/>
      <c r="G6" s="150"/>
    </row>
    <row r="7" spans="2:20" x14ac:dyDescent="0.3">
      <c r="T7" s="1" t="s">
        <v>12</v>
      </c>
    </row>
    <row r="8" spans="2:20" x14ac:dyDescent="0.3">
      <c r="B8" t="s">
        <v>37</v>
      </c>
      <c r="C8" s="36" t="str">
        <f>+IF(SUM(USUARIOS!I12:J17)=0,"Falta diligenciar","")</f>
        <v/>
      </c>
      <c r="E8" t="s">
        <v>71</v>
      </c>
      <c r="F8" s="36" t="str">
        <f>+IF(PREJUDICIALES!$D$10="","Falta  actualizar","")</f>
        <v/>
      </c>
      <c r="T8" s="1" t="s">
        <v>13</v>
      </c>
    </row>
    <row r="9" spans="2:20" x14ac:dyDescent="0.3">
      <c r="B9" s="35" t="s">
        <v>40</v>
      </c>
      <c r="C9" s="69">
        <f>+SUM(USUARIOS!I12:I17)/(6-SUM(USUARIOS!H12:H17))</f>
        <v>1</v>
      </c>
      <c r="E9" s="35" t="s">
        <v>45</v>
      </c>
      <c r="F9" s="68">
        <f>+PREJUDICIALES!$D$11</f>
        <v>0</v>
      </c>
      <c r="T9" s="1" t="s">
        <v>14</v>
      </c>
    </row>
    <row r="10" spans="2:20" x14ac:dyDescent="0.3">
      <c r="B10" s="35" t="s">
        <v>38</v>
      </c>
      <c r="C10" s="68">
        <f>+ABOGADOS!$D$12+SUM(USUARIOS!I12:I17)</f>
        <v>11</v>
      </c>
      <c r="E10" s="35" t="s">
        <v>43</v>
      </c>
      <c r="F10" s="69">
        <f>IFERROR(PREJUDICIALES!$D$11/PREJUDICIALES!$D$10,"")</f>
        <v>0</v>
      </c>
    </row>
    <row r="11" spans="2:20" x14ac:dyDescent="0.3">
      <c r="B11" s="35" t="s">
        <v>9</v>
      </c>
      <c r="C11" s="68" t="s">
        <v>99</v>
      </c>
      <c r="E11" s="35" t="s">
        <v>46</v>
      </c>
      <c r="F11" s="69" t="str">
        <f>IFERROR(PREJUDICIALES!$G$13/PREJUDICIALES!$V$3,"")</f>
        <v/>
      </c>
    </row>
    <row r="12" spans="2:20" x14ac:dyDescent="0.3">
      <c r="B12" s="35" t="s">
        <v>39</v>
      </c>
      <c r="C12" s="69">
        <f>IFERROR((ABOGADOS!$H$17+ABOGADOS!$H$18+ABOGADOS!$H$19*0.5)/ABOGADOS!D12,"")</f>
        <v>1</v>
      </c>
    </row>
    <row r="13" spans="2:20" x14ac:dyDescent="0.3">
      <c r="E13" t="s">
        <v>66</v>
      </c>
      <c r="F13" s="36" t="str">
        <f>+IF(ARBITRAMENTOS!T18=0,"Falta  actualizar","")</f>
        <v/>
      </c>
    </row>
    <row r="14" spans="2:20" x14ac:dyDescent="0.3">
      <c r="E14" s="35" t="s">
        <v>44</v>
      </c>
      <c r="F14" s="68">
        <f>+ARBITRAMENTOS!D10</f>
        <v>0</v>
      </c>
    </row>
    <row r="15" spans="2:20" x14ac:dyDescent="0.3">
      <c r="E15" s="35" t="s">
        <v>43</v>
      </c>
      <c r="F15" s="69" t="str">
        <f>IFERROR(ARBITRAMENTOS!D10/ARBITRAMENTOS!D9,"")</f>
        <v/>
      </c>
    </row>
    <row r="17" spans="2:6" x14ac:dyDescent="0.3">
      <c r="E17" t="s">
        <v>69</v>
      </c>
      <c r="F17" s="36" t="str">
        <f>+IF(PAGOS!D9="","Falta  actualizar","")</f>
        <v/>
      </c>
    </row>
    <row r="18" spans="2:6" x14ac:dyDescent="0.3">
      <c r="B18" t="s">
        <v>70</v>
      </c>
      <c r="C18" s="36" t="str">
        <f>+IF(JUDICIALES!$D$11="","Falta  actualizar","")</f>
        <v/>
      </c>
      <c r="E18" s="35" t="s">
        <v>153</v>
      </c>
      <c r="F18" s="68" t="str">
        <f>+IF(PAGOS!D10="No","No","Si")</f>
        <v>Si</v>
      </c>
    </row>
    <row r="19" spans="2:6" x14ac:dyDescent="0.3">
      <c r="B19" s="35" t="s">
        <v>41</v>
      </c>
      <c r="C19" s="68">
        <f>+JUDICIALES!$D$12</f>
        <v>499</v>
      </c>
      <c r="E19" s="35" t="s">
        <v>150</v>
      </c>
      <c r="F19" s="68" t="str">
        <f>+IF(PAGOS!D9="No","No aplica","Si")</f>
        <v>Si</v>
      </c>
    </row>
    <row r="20" spans="2:6" x14ac:dyDescent="0.3">
      <c r="B20" s="35" t="s">
        <v>43</v>
      </c>
      <c r="C20" s="69">
        <f>IFERROR(JUDICIALES!$D$12/JUDICIALES!$D$11,"")</f>
        <v>0.98228346456692917</v>
      </c>
      <c r="F20" s="88"/>
    </row>
    <row r="21" spans="2:6" x14ac:dyDescent="0.3">
      <c r="B21" s="35" t="s">
        <v>47</v>
      </c>
      <c r="C21" s="69">
        <f>IFERROR(JUDICIALES!$G$11/JUDICIALES!$G$10,"")</f>
        <v>0.5</v>
      </c>
      <c r="E21" t="s">
        <v>633</v>
      </c>
      <c r="F21" s="36" t="str">
        <f>+IF('COMITES DE CONCILIACION'!D9="","Falta  actualizar","")</f>
        <v/>
      </c>
    </row>
    <row r="22" spans="2:6" x14ac:dyDescent="0.3">
      <c r="B22" s="35" t="s">
        <v>42</v>
      </c>
      <c r="C22" s="68">
        <f>IFERROR(C19/ABOGADOS!$D$12,"")</f>
        <v>99.8</v>
      </c>
      <c r="E22" s="35" t="s">
        <v>635</v>
      </c>
      <c r="F22" s="68" t="str">
        <f>+IF('COMITES DE CONCILIACION'!D9="No","No","Si")</f>
        <v>Si</v>
      </c>
    </row>
    <row r="23" spans="2:6" x14ac:dyDescent="0.3">
      <c r="B23" s="35" t="s">
        <v>154</v>
      </c>
      <c r="C23" s="69">
        <f>IFERROR(1-(JUDICIALES!$H$22+JUDICIALES!$H$23+JUDICIALES!$H$24)/(JUDICIALES!$G$22+JUDICIALES!$G$23+JUDICIALES!$G$24),"")</f>
        <v>0</v>
      </c>
      <c r="E23" s="35" t="s">
        <v>634</v>
      </c>
      <c r="F23" s="68" t="str">
        <f>+IF('COMITES DE CONCILIACION'!D10="No","No","Si")</f>
        <v>Si</v>
      </c>
    </row>
    <row r="24" spans="2:6" ht="15" thickBot="1" x14ac:dyDescent="0.35"/>
    <row r="25" spans="2:6" x14ac:dyDescent="0.3">
      <c r="B25" s="2" t="s">
        <v>178</v>
      </c>
      <c r="C25" s="3"/>
      <c r="D25" s="3"/>
      <c r="E25" s="3"/>
      <c r="F25" s="4"/>
    </row>
    <row r="26" spans="2:6" x14ac:dyDescent="0.3">
      <c r="B26" s="110" t="s">
        <v>653</v>
      </c>
      <c r="C26" s="111"/>
      <c r="D26" s="111"/>
      <c r="E26" s="111"/>
      <c r="F26" s="112"/>
    </row>
    <row r="27" spans="2:6" x14ac:dyDescent="0.3">
      <c r="B27" s="113"/>
      <c r="C27" s="114"/>
      <c r="D27" s="114"/>
      <c r="E27" s="114"/>
      <c r="F27" s="115"/>
    </row>
    <row r="28" spans="2:6" x14ac:dyDescent="0.3">
      <c r="B28" s="113"/>
      <c r="C28" s="114"/>
      <c r="D28" s="114"/>
      <c r="E28" s="114"/>
      <c r="F28" s="115"/>
    </row>
    <row r="29" spans="2:6" ht="15" thickBot="1" x14ac:dyDescent="0.35">
      <c r="B29" s="136"/>
      <c r="C29" s="137"/>
      <c r="D29" s="137"/>
      <c r="E29" s="137"/>
      <c r="F29" s="138"/>
    </row>
    <row r="30" spans="2:6" ht="15" thickBot="1" x14ac:dyDescent="0.35">
      <c r="B30" s="75" t="s">
        <v>180</v>
      </c>
      <c r="C30" s="76" t="s">
        <v>12</v>
      </c>
    </row>
    <row r="31" spans="2:6" x14ac:dyDescent="0.3">
      <c r="B31" t="s">
        <v>147</v>
      </c>
    </row>
    <row r="32" spans="2:6" x14ac:dyDescent="0.3">
      <c r="B32" t="s">
        <v>176</v>
      </c>
    </row>
    <row r="33" spans="2:2" x14ac:dyDescent="0.3">
      <c r="B33" t="s">
        <v>177</v>
      </c>
    </row>
  </sheetData>
  <sheetProtection algorithmName="SHA-512" hashValue="wYDz00iVo8d/m23vcXfUZjPh5bVNVGdY6kpLKr2eMgH5fAzJX/KdyNceLdsRoCGa2h2/rsl3qFdvK3+Oo/8rHw==" saltValue="H0P/V64bsKSQfpmsBGKFIw==" spinCount="100000" sheet="1" objects="1" scenarios="1"/>
  <mergeCells count="5">
    <mergeCell ref="C5:G5"/>
    <mergeCell ref="C6:G6"/>
    <mergeCell ref="B2:G2"/>
    <mergeCell ref="B3:G3"/>
    <mergeCell ref="B26:F29"/>
  </mergeCells>
  <conditionalFormatting sqref="B26">
    <cfRule type="containsBlanks" dxfId="3" priority="5">
      <formula>LEN(TRIM(B26))=0</formula>
    </cfRule>
  </conditionalFormatting>
  <conditionalFormatting sqref="C5:C6">
    <cfRule type="containsBlanks" dxfId="2" priority="3">
      <formula>LEN(TRIM(C5))=0</formula>
    </cfRule>
  </conditionalFormatting>
  <conditionalFormatting sqref="C30">
    <cfRule type="containsText" dxfId="1" priority="1" operator="containsText" text="N/A">
      <formula>NOT(ISERROR(SEARCH("N/A",C30)))</formula>
    </cfRule>
    <cfRule type="containsBlanks" dxfId="0" priority="2">
      <formula>LEN(TRIM(C30))=0</formula>
    </cfRule>
  </conditionalFormatting>
  <dataValidations xWindow="439" yWindow="704" count="3">
    <dataValidation allowBlank="1" showInputMessage="1" showErrorMessage="1" promptTitle="Nombres y Apellidos" prompt="Diligencie los nombres y apellidos del jefe de control interno que esta reportando o quien haga sus veces" sqref="C6:G6"/>
    <dataValidation allowBlank="1" showInputMessage="1" showErrorMessage="1" promptTitle="Opinion Global del Jefe de Ctrl " prompt="Se emitira una Opinion Global segun el alcance de los criterios de verificacion aplicados Se suguiere usar la guia de Auditoria Basada en riesgos V4 DAFP pag 74" sqref="B26:F29"/>
    <dataValidation type="list" showInputMessage="1" showErrorMessage="1" errorTitle="Campo en Blanco" error="El campo debe tener un valor asignado" promptTitle="Generara Plan de Mejoramiento" prompt="Indique si se generan o no planes de mejoramiento como resultado de la verificacion de los criterios verificados. Si no aplica para su entidad seleccione N/A" sqref="C30">
      <formula1>$T$7:$T$9</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xWindow="439" yWindow="704" count="1">
        <x14:dataValidation type="list" allowBlank="1" showInputMessage="1" showErrorMessage="1" error="Entidad no se Encuentra Activa o Es del Orden Territorial" promptTitle="Nombre entidad que reporta" prompt="Diligenciar Nombre de entidad que reporta, si no aparece el nombre de su entidad debe comunicarse con soporte.ekogui@defensajuridica.gov.co ya que esta no aparece como EPON activa en ekogui, pues se considerara como no presentada la certificacion">
          <x14:formula1>
            <xm:f>Entidades!$A$2:$A$427</xm:f>
          </x14:formula1>
          <xm:sqref>C5:G5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Principal</vt:lpstr>
      <vt:lpstr>USUARIOS</vt:lpstr>
      <vt:lpstr>ABOGADOS</vt:lpstr>
      <vt:lpstr>JUDICIALES</vt:lpstr>
      <vt:lpstr>PREJUDICIALES</vt:lpstr>
      <vt:lpstr>ARBITRAMENTOS</vt:lpstr>
      <vt:lpstr>COMITES DE CONCILIACION</vt:lpstr>
      <vt:lpstr>PAGOS</vt:lpstr>
      <vt:lpstr>Resumen General</vt:lpstr>
      <vt:lpstr>Entidades</vt:lpstr>
      <vt:lpstr>Base a pegar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Pablo Garzón Peraza</dc:creator>
  <cp:lastModifiedBy>Jorge Iván De Castro Barón</cp:lastModifiedBy>
  <dcterms:created xsi:type="dcterms:W3CDTF">2020-06-25T21:16:25Z</dcterms:created>
  <dcterms:modified xsi:type="dcterms:W3CDTF">2024-03-20T17:36:34Z</dcterms:modified>
</cp:coreProperties>
</file>