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showInkAnnotation="0" codeName="ThisWorkbook" defaultThemeVersion="166925"/>
  <mc:AlternateContent xmlns:mc="http://schemas.openxmlformats.org/markup-compatibility/2006">
    <mc:Choice Requires="x15">
      <x15ac:absPath xmlns:x15ac="http://schemas.microsoft.com/office/spreadsheetml/2010/11/ac" url="\\yaksa.dafp.local\10010OCI\2022\DOCUMENTOS_APOYO\INFORMES\GESTION_EKOGUI\"/>
    </mc:Choice>
  </mc:AlternateContent>
  <xr:revisionPtr revIDLastSave="0" documentId="8_{1FE76B4D-5746-4FF1-BE99-ACCD1CF93A6C}" xr6:coauthVersionLast="47" xr6:coauthVersionMax="47" xr10:uidLastSave="{00000000-0000-0000-0000-000000000000}"/>
  <bookViews>
    <workbookView xWindow="-120" yWindow="-120" windowWidth="20730" windowHeight="11160" tabRatio="777" activeTab="7" xr2:uid="{00000000-000D-0000-FFFF-FFFF00000000}"/>
  </bookViews>
  <sheets>
    <sheet name="Principal" sheetId="4" r:id="rId1"/>
    <sheet name="USUARIOS" sheetId="1" r:id="rId2"/>
    <sheet name="ABOGADOS" sheetId="7" r:id="rId3"/>
    <sheet name="JUDICIALES" sheetId="8" r:id="rId4"/>
    <sheet name="PREJUDICIALES" sheetId="9" r:id="rId5"/>
    <sheet name="ARBITRAMENTOS" sheetId="10" r:id="rId6"/>
    <sheet name="PAGOS" sheetId="11" r:id="rId7"/>
    <sheet name="Resumen General" sheetId="5" r:id="rId8"/>
    <sheet name="Base a pegar" sheetId="12" state="hidden" r:id="rId9"/>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18" i="5" l="1"/>
  <c r="F19" i="5"/>
  <c r="D14" i="12" l="1"/>
  <c r="A3" i="12"/>
  <c r="A18" i="12" s="1"/>
  <c r="F18" i="12"/>
  <c r="E18" i="12"/>
  <c r="D18" i="12"/>
  <c r="C18" i="12"/>
  <c r="F17" i="12"/>
  <c r="E17" i="12"/>
  <c r="D17" i="12"/>
  <c r="C17" i="12"/>
  <c r="F16" i="12"/>
  <c r="E16" i="12"/>
  <c r="D16" i="12"/>
  <c r="C16" i="12"/>
  <c r="F15" i="12"/>
  <c r="E15" i="12"/>
  <c r="D15" i="12"/>
  <c r="C15" i="12"/>
  <c r="F14" i="12"/>
  <c r="E14" i="12"/>
  <c r="C14" i="12"/>
  <c r="F13" i="12"/>
  <c r="E13" i="12"/>
  <c r="D13" i="12"/>
  <c r="C13" i="12"/>
  <c r="BO3" i="12"/>
  <c r="BN3" i="12"/>
  <c r="BM3" i="12"/>
  <c r="BL3" i="12"/>
  <c r="BK3" i="12"/>
  <c r="BJ3" i="12"/>
  <c r="BI3" i="12"/>
  <c r="BH3" i="12"/>
  <c r="BG3" i="12"/>
  <c r="BF3" i="12"/>
  <c r="BE3" i="12"/>
  <c r="BD3" i="12"/>
  <c r="BC3" i="12"/>
  <c r="BB3" i="12"/>
  <c r="BA3" i="12"/>
  <c r="AZ3" i="12"/>
  <c r="AY3" i="12"/>
  <c r="AX3" i="12"/>
  <c r="AW3" i="12"/>
  <c r="AV3" i="12"/>
  <c r="AU3" i="12"/>
  <c r="AT3" i="12"/>
  <c r="AS3" i="12"/>
  <c r="AR3" i="12"/>
  <c r="AQ3" i="12"/>
  <c r="AP3" i="12"/>
  <c r="AO3" i="12"/>
  <c r="AN3" i="12"/>
  <c r="AM3" i="12"/>
  <c r="AL3" i="12"/>
  <c r="AK3" i="12"/>
  <c r="AJ3" i="12"/>
  <c r="AI3" i="12"/>
  <c r="AH3" i="12"/>
  <c r="AG3" i="12"/>
  <c r="AF3" i="12"/>
  <c r="AE3" i="12"/>
  <c r="AD3" i="12"/>
  <c r="AC3" i="12"/>
  <c r="AB3" i="12"/>
  <c r="AA3" i="12"/>
  <c r="Z3" i="12"/>
  <c r="Y3" i="12"/>
  <c r="X3" i="12"/>
  <c r="W3" i="12"/>
  <c r="V3" i="12"/>
  <c r="U3" i="12"/>
  <c r="T3" i="12"/>
  <c r="S3" i="12"/>
  <c r="R3" i="12"/>
  <c r="Q3" i="12"/>
  <c r="P3" i="12"/>
  <c r="O3" i="12"/>
  <c r="N3" i="12"/>
  <c r="M3" i="12"/>
  <c r="L3" i="12"/>
  <c r="K3" i="12"/>
  <c r="J3" i="12"/>
  <c r="I3" i="12"/>
  <c r="H3" i="12"/>
  <c r="G3" i="12"/>
  <c r="F3" i="12"/>
  <c r="E3" i="12"/>
  <c r="D3" i="12"/>
  <c r="C3" i="12"/>
  <c r="B3" i="12"/>
  <c r="A13" i="12" l="1"/>
  <c r="A17" i="12"/>
  <c r="A15" i="12"/>
  <c r="A14" i="12"/>
  <c r="A16" i="12"/>
  <c r="C12" i="5" l="1"/>
  <c r="V3" i="7"/>
  <c r="G14" i="1" l="1"/>
  <c r="G15" i="12" s="1"/>
  <c r="G13" i="1"/>
  <c r="G14" i="12" s="1"/>
  <c r="G15" i="1"/>
  <c r="G16" i="12" s="1"/>
  <c r="G16" i="1"/>
  <c r="G17" i="12" s="1"/>
  <c r="G17" i="1"/>
  <c r="G18" i="12" s="1"/>
  <c r="G12" i="1"/>
  <c r="G13" i="12" s="1"/>
  <c r="F17" i="5" l="1"/>
  <c r="F15" i="5"/>
  <c r="F10" i="5"/>
  <c r="C19" i="5"/>
  <c r="C17" i="5"/>
  <c r="C16" i="5"/>
  <c r="T16" i="10"/>
  <c r="T12" i="10"/>
  <c r="W3" i="8"/>
  <c r="C25" i="8" s="1"/>
  <c r="T17" i="10" l="1"/>
  <c r="F13" i="5" s="1"/>
  <c r="V2" i="9"/>
  <c r="V3" i="9" s="1"/>
  <c r="F9" i="9" s="1"/>
  <c r="F11" i="5" l="1"/>
  <c r="F14" i="5"/>
  <c r="F9" i="5"/>
  <c r="F8" i="5"/>
  <c r="C14" i="5"/>
  <c r="C15" i="5"/>
  <c r="C18" i="5" s="1"/>
  <c r="J13" i="1"/>
  <c r="J14" i="1"/>
  <c r="J15" i="1"/>
  <c r="J16" i="1"/>
  <c r="J17" i="1"/>
  <c r="J12" i="1"/>
  <c r="I12" i="1"/>
  <c r="I13" i="1"/>
  <c r="I14" i="1"/>
  <c r="I15" i="1"/>
  <c r="I16" i="1"/>
  <c r="I17" i="1"/>
  <c r="H13" i="1"/>
  <c r="H14" i="1"/>
  <c r="H15" i="1"/>
  <c r="H16" i="1"/>
  <c r="H17" i="1"/>
  <c r="H12" i="1"/>
  <c r="C10" i="5" l="1"/>
  <c r="C9" i="5"/>
  <c r="C8" i="5"/>
  <c r="V3" i="11" l="1"/>
  <c r="V3" i="10"/>
  <c r="F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Pablo Garzón Peraza</author>
  </authors>
  <commentList>
    <comment ref="C21" authorId="0" shapeId="0" xr:uid="{00000000-0006-0000-0300-000001000000}">
      <text>
        <r>
          <rPr>
            <b/>
            <sz val="9"/>
            <color indexed="81"/>
            <rFont val="Tahoma"/>
            <family val="2"/>
          </rPr>
          <t>Juan Pablo Garzón Peraza:</t>
        </r>
        <r>
          <rPr>
            <sz val="9"/>
            <color indexed="81"/>
            <rFont val="Tahoma"/>
            <family val="2"/>
          </rPr>
          <t xml:space="preserve">
Total de procesos terminados, sin importar la fecha de terminación</t>
        </r>
      </text>
    </comment>
  </commentList>
</comments>
</file>

<file path=xl/sharedStrings.xml><?xml version="1.0" encoding="utf-8"?>
<sst xmlns="http://schemas.openxmlformats.org/spreadsheetml/2006/main" count="277" uniqueCount="204">
  <si>
    <t>Plantilla de certificado de Control Interno eKOGUI</t>
  </si>
  <si>
    <t>Agencia Nacional de Defensa Jurídica del Estado</t>
  </si>
  <si>
    <r>
      <t xml:space="preserve">Por favor seleccione la información que desea registrar, en cualquier momento puede visualizar los resultados de la información que haya registrado seleccionando la opción de </t>
    </r>
    <r>
      <rPr>
        <b/>
        <sz val="11"/>
        <color theme="1"/>
        <rFont val="Calibri"/>
        <family val="2"/>
        <scheme val="minor"/>
      </rPr>
      <t>Ver resultado</t>
    </r>
    <r>
      <rPr>
        <sz val="11"/>
        <color theme="1"/>
        <rFont val="Calibri"/>
        <family val="2"/>
        <scheme val="minor"/>
      </rPr>
      <t>.</t>
    </r>
  </si>
  <si>
    <t>USUARIOS ACTIVOS</t>
  </si>
  <si>
    <t>Si</t>
  </si>
  <si>
    <t>Favor Diligenciar los Campos Resaltados</t>
  </si>
  <si>
    <t>No</t>
  </si>
  <si>
    <t>Fecha de diligenciamiento de plantilla</t>
  </si>
  <si>
    <t>N/A</t>
  </si>
  <si>
    <t>Favor Diligenciar los campos Resaltados</t>
  </si>
  <si>
    <t>ROL</t>
  </si>
  <si>
    <t>TIENE EL ROL</t>
  </si>
  <si>
    <t>FECHA CREACIÓN  EN EKOGUI</t>
  </si>
  <si>
    <t>NOMBRE</t>
  </si>
  <si>
    <t>FECHA ÚLTIMA CAPACITACIÓN</t>
  </si>
  <si>
    <t>ACTUALIZADO</t>
  </si>
  <si>
    <t>JEFE FINANCIERO</t>
  </si>
  <si>
    <t>Sergio Luis Rodriguez Socarras</t>
  </si>
  <si>
    <t>JEFE JURÍDICO</t>
  </si>
  <si>
    <t>Armando López Cortes</t>
  </si>
  <si>
    <t>ENLACE DE PAGOS</t>
  </si>
  <si>
    <t>Yenny Marcela Herrera Martinez</t>
  </si>
  <si>
    <t>JEFE CONTROL INTERNO</t>
  </si>
  <si>
    <t>Luz Stella Patiño Jurado</t>
  </si>
  <si>
    <t>SECRETARIO TÉCNICO</t>
  </si>
  <si>
    <t>Victor Hugo Calderon Jaramillo</t>
  </si>
  <si>
    <t>ADMINISTRADOR DE LA ENTIDAD</t>
  </si>
  <si>
    <t xml:space="preserve">Adriana Marcela Ortega </t>
  </si>
  <si>
    <t>Observaciones</t>
  </si>
  <si>
    <t>Abogados al 30 de junio de 2022</t>
  </si>
  <si>
    <t>INFORMACIÓN (1)</t>
  </si>
  <si>
    <t>CANTIDAD DE ABOGADOS</t>
  </si>
  <si>
    <t>ABOGADOS ACTIVOS AL 30-06-2022</t>
  </si>
  <si>
    <t>CANTIDAD</t>
  </si>
  <si>
    <t>Tiene información estudios</t>
  </si>
  <si>
    <t>CANTIDAD DE ABOGADOS LITIGANDO SEGUN JURIDICA</t>
  </si>
  <si>
    <t>Tienen información experiencia</t>
  </si>
  <si>
    <t>ABOGADOS CREADOS EN EKOGUI ACTIVOS</t>
  </si>
  <si>
    <t>Tienen Información laboral</t>
  </si>
  <si>
    <t>ABOGADOS CON CORREO ACTUALIZADO</t>
  </si>
  <si>
    <t>(1) Se visualiza en el detalle del abogado a la fecha de revisión</t>
  </si>
  <si>
    <t>Solamente se revisa que tenga registrada alguna información registrada</t>
  </si>
  <si>
    <t>ABOGADOS INACTIVOS</t>
  </si>
  <si>
    <t>ÚLTIMA CAPACITACIÓN ABOGADOS ACTIVOS</t>
  </si>
  <si>
    <t>RETIRADOS EN LA ENTIDAD PRIMER SEMESTRE 2022 SEGÚN JURIDICA</t>
  </si>
  <si>
    <t>Posteriores al 01-01-2020</t>
  </si>
  <si>
    <t>INACTIVADOS EN EKOGUI PRIMER SEMESTRE 2022</t>
  </si>
  <si>
    <t>Entre 21-03-2019 y 31-12-2019</t>
  </si>
  <si>
    <t>Capacitaciones anteriores al 21-03-2019</t>
  </si>
  <si>
    <t>Sin capacitación</t>
  </si>
  <si>
    <t>Observaciones:</t>
  </si>
  <si>
    <t>Procesos Judiciales</t>
  </si>
  <si>
    <t>MAYORES A 33.000 SMMLV(4) ACTIVOS</t>
  </si>
  <si>
    <t xml:space="preserve">CANTIDAD </t>
  </si>
  <si>
    <t>Cantidad de procesos de más de 33.000 SMMLV SEGÚN JURIDICA</t>
  </si>
  <si>
    <t>PROCESOS ACTIVOS AL 30 DE JUNIO DE 2022</t>
  </si>
  <si>
    <t>Procesos de más de 33.000 SMMLV registrados en eKOGUI</t>
  </si>
  <si>
    <t>CANTIDAD DE PROCESOS ACTIVOS SEGÚN JURIDICA</t>
  </si>
  <si>
    <t>Procesos de más de 33.000 SMMLV con la pieza demanda(5)</t>
  </si>
  <si>
    <t>PROCESOS ACTIVOS REGISTRADOS EN EKOGUI</t>
  </si>
  <si>
    <t>(4)Equivalente a un valor indexado de $33.000 millones a 30 de junio de 2022</t>
  </si>
  <si>
    <t>PROCESOS SIN ABOGADO ASIGNADO(1)</t>
  </si>
  <si>
    <t>(5) Puede ser remitida a la ANDJE o cargada en el sistema</t>
  </si>
  <si>
    <t>(1) Con fecha de registro anterior al 15-06-2022</t>
  </si>
  <si>
    <t>CALIFICACIÓN DE RIESGO</t>
  </si>
  <si>
    <t>PROCESOS TERMINADOS PRIMER SEMESTRE 2022</t>
  </si>
  <si>
    <t>PROCESOS ACTIVOS EN EKOGUI  EN CALIDAD DEMANDADO AL 30-06-2022</t>
  </si>
  <si>
    <t>PROCESOS TERMINADOS DURANTE PRIMER SEMESTRE 2022 SEGÚN JURIDICA</t>
  </si>
  <si>
    <t>PROCESOS EN EKOGUI CON CALIFICACIÓN PRIMER SEMESTRE 2022</t>
  </si>
  <si>
    <t>TERMINADOS EN EKOGUI DURANTE PRIMER SEMESTRE 2022 (2)</t>
  </si>
  <si>
    <t>PROCESOS EN EKOGUI CON CALIFICACIÓN ANTERIOR A 31-12-2021</t>
  </si>
  <si>
    <t>(2) Con fecha de actuación en 2022</t>
  </si>
  <si>
    <t>PROCESOS EN EKOGUI SIN CALIFICACIÓN</t>
  </si>
  <si>
    <t>ACTUALIZACIÓN</t>
  </si>
  <si>
    <t>PROVISIÓN CONTABLE (6)</t>
  </si>
  <si>
    <t># PROCESOS</t>
  </si>
  <si>
    <t>CON PROVISIÓN IGUAL A CERO</t>
  </si>
  <si>
    <t>PROCESO TERMINADOS EN EKOGUI AL 30 DE JUNIO 2022</t>
  </si>
  <si>
    <t>PROBABILIDAD DE PERDER EL CASO ALTA</t>
  </si>
  <si>
    <t>PROCESOS ACTIVOS EN EKOGUI CON ESTADO TERMINADO(3)</t>
  </si>
  <si>
    <t>PROBABILIDAD DE PERDER EL CASO MEDIA</t>
  </si>
  <si>
    <r>
      <t>(3)En el reporte de activos al 30 de junio verifique la columna</t>
    </r>
    <r>
      <rPr>
        <b/>
        <i/>
        <sz val="9"/>
        <color theme="1"/>
        <rFont val="Calibri"/>
        <family val="2"/>
        <scheme val="minor"/>
      </rPr>
      <t xml:space="preserve"> Estado General del proceso</t>
    </r>
  </si>
  <si>
    <t>PROBABILIDAD DE PERDER EL CASO BAJA</t>
  </si>
  <si>
    <t>PROBABILIDAD DE PERDER EL CASO REMOTA</t>
  </si>
  <si>
    <t>(6) Solo se consideran los procesos activos en e-Kogui - calidad demandado al 30 de JUNIO de 2022 que tengan calificación de riesgo</t>
  </si>
  <si>
    <t>CONDENAS</t>
  </si>
  <si>
    <t>OBSERVACIONES</t>
  </si>
  <si>
    <t>PROCESOS ANALIZADOS</t>
  </si>
  <si>
    <t>PROCESOS TERMINADOS CON EJECUTORIA</t>
  </si>
  <si>
    <t>PROCESOS DESFAVORABLES</t>
  </si>
  <si>
    <t>PROCESOS QUE GENERAN EROGACIÓN ECONÓMICA</t>
  </si>
  <si>
    <t>PROCESOS CON VALOR CONDENA MAYOR A CERO</t>
  </si>
  <si>
    <t>Conciliaciones Prejudiciales</t>
  </si>
  <si>
    <t>PREJUDICIALES ACTIVAS AL 30-06-2022</t>
  </si>
  <si>
    <t>TOTAL PREJUDICIALES ACTIVOS SEGÚN JURIDICA</t>
  </si>
  <si>
    <t>TOTAL PREJUDICIALES ACTIVOS EN EKOGUI</t>
  </si>
  <si>
    <t>CANTIDAD PREJUDICIALES</t>
  </si>
  <si>
    <t>REGISTRO POSTERIOR AL 31/12/2021</t>
  </si>
  <si>
    <t>Procesos que efectivamente se encuentran activos</t>
  </si>
  <si>
    <t>REGISTRO ENTRE  1 DE JULIO Y 31 DE DICIEMBRE DE 2021</t>
  </si>
  <si>
    <t>Procesos que se encuentran terminados</t>
  </si>
  <si>
    <t>REGISTRO EN PRIMER SEMESTRE DE 2021 Y ANTERIORES</t>
  </si>
  <si>
    <t>PREJUDICIALES TERMINADAS SEGUNDO SEMESTRE 2021</t>
  </si>
  <si>
    <t>TOTAL PREJUDICIALES TERMINADOS I SEM. 2022 SEGÚN JURIDICA</t>
  </si>
  <si>
    <t>TERMINADOS EN EKOGUI ÚLTIMA ACTUACIÓN  I SEM. 2022</t>
  </si>
  <si>
    <t>ARBITRAMENTOS</t>
  </si>
  <si>
    <t>ARBITRAMENTOS ACTIVOS AL 30-06-2022 SEGÚN JURIDICA</t>
  </si>
  <si>
    <t>TOTAL ARBITRAMENTOS TERMINADOS  AL 30-06-2022 SEGÚN JURIDICA</t>
  </si>
  <si>
    <t>ARBITRAMENTOS ACTIVOS REGISTRADOS EN EKOGUI</t>
  </si>
  <si>
    <t>ARBITRAMENTOS TERMINADOS EN EKOGUI</t>
  </si>
  <si>
    <t>Para la vigencia evaluada el Departamento Administrativo de la Función Pública no hizo parte de ningún arbitramento.</t>
  </si>
  <si>
    <t>Pagos</t>
  </si>
  <si>
    <t>PROCESOS ACTIVOS</t>
  </si>
  <si>
    <t>Gestiona pagos en SIIF de MinHacienda</t>
  </si>
  <si>
    <t>Su entidad utilizo el modulo de pagos en 2022-I?</t>
  </si>
  <si>
    <t>Plantilla de certificado de Control Interno</t>
  </si>
  <si>
    <t>Favor Diligenciar los Campos Resaltados y Revisar la Información Incompleta Antes de Remitir a la ANDJE *</t>
  </si>
  <si>
    <t>NOMBRE ENTIDAD QUE REPORTA</t>
  </si>
  <si>
    <t xml:space="preserve">DEPARTAMENTO ADMINISTRATIVO DE LA FUNCION PUBLICA </t>
  </si>
  <si>
    <t>NOMBRE JEFE CONTROL INTERNO QUE REPORTA</t>
  </si>
  <si>
    <t>LUZ STELLA PATIÑO JURADO - Jefe OCI</t>
  </si>
  <si>
    <t>INFORMACIÓN USUARIOS</t>
  </si>
  <si>
    <t>PREJUDICIALES</t>
  </si>
  <si>
    <t>Completitud de roles</t>
  </si>
  <si>
    <t>Procesos prejudiciales</t>
  </si>
  <si>
    <t>Usuarios activos</t>
  </si>
  <si>
    <t>Porcentaje de registro</t>
  </si>
  <si>
    <t>Uso del sistema</t>
  </si>
  <si>
    <t>No Aplica</t>
  </si>
  <si>
    <t>Actualización prejudiciales</t>
  </si>
  <si>
    <t>Nivel de capacitación</t>
  </si>
  <si>
    <t>JUDICIALES</t>
  </si>
  <si>
    <t>Procesos arbitrales</t>
  </si>
  <si>
    <t>Procesos activos</t>
  </si>
  <si>
    <t>Actualización más de 33.000 SMMLV</t>
  </si>
  <si>
    <t>PAGOS</t>
  </si>
  <si>
    <t>Procesos por abogado</t>
  </si>
  <si>
    <t>Uso del Módulo Pagos</t>
  </si>
  <si>
    <t>Provisión incorrecta</t>
  </si>
  <si>
    <t>Realiza Pagos por SIIF</t>
  </si>
  <si>
    <t xml:space="preserve">*Nota Los valores arrojados en esta hoja son solo para referencia y control del diligenciamiento, no deben ser usados para </t>
  </si>
  <si>
    <t>calificar o cualificar o comparar a las entidades, no hay valores buenos ni malos. No es una hoja de validaciÓn</t>
  </si>
  <si>
    <t>ENTIDAD</t>
  </si>
  <si>
    <t>NOMBRE JEFE CONTROL INTERNO</t>
  </si>
  <si>
    <t>CANTIDAD DE ABOGADOS LITIGANDO</t>
  </si>
  <si>
    <t>ABOGADOS CON PROCESOS ACTIVOS</t>
  </si>
  <si>
    <t>RETIRADOS EN LA ENTIDAD PRIMER SEMESTRE 2020</t>
  </si>
  <si>
    <t>INACTIVADOS EN EKOGUI PRIMER SEMESTRE 2020</t>
  </si>
  <si>
    <t>TIENE INFORMACIÓN ESTUDIOS</t>
  </si>
  <si>
    <t>TIENEN INFORMACIÓN EXPERIENCIA</t>
  </si>
  <si>
    <t>TIENEN INFORMACIÓN LABORAL</t>
  </si>
  <si>
    <t>POSTERIORES AL 01-01-2020</t>
  </si>
  <si>
    <t>ENTRE 21-03-2019 Y 31-12-2019</t>
  </si>
  <si>
    <t>CAPACITACIONES ANTERIORES AL 21-03-2019</t>
  </si>
  <si>
    <t>SIN CAPACITACIÓN</t>
  </si>
  <si>
    <t>CANTIDAD DE PROCESOS ACTIVOS</t>
  </si>
  <si>
    <t>PROCESOS SIN ABOGADO ASIGNADO</t>
  </si>
  <si>
    <t>PROCESOS TERMINADOS PERIODO</t>
  </si>
  <si>
    <t>TERMINADOS PERIODO EN EKOGUI</t>
  </si>
  <si>
    <t>PROCESO ENTIDAD TERMINADOS</t>
  </si>
  <si>
    <t>PROCESOS ACTIVOS CON ESTADO TERMINADO</t>
  </si>
  <si>
    <t>CANTIDAD DE PROCESOS DE MÁS DE 33.000 SMMLV</t>
  </si>
  <si>
    <t>PROCESOS DE MÁS DE 33.000 SMMLV REGISTRADOS EN EKOGUI</t>
  </si>
  <si>
    <t xml:space="preserve">PROCESOS DE MÁS DE 33.000 SMMLV CON LA PIEZA DEMANDA </t>
  </si>
  <si>
    <t>PROCESOS ACTIVOS EN CALIDAD DEMANDADO</t>
  </si>
  <si>
    <t>PROCESOS CON CALIFICACIÓN  EN 2020</t>
  </si>
  <si>
    <t>PROCESOS CON CALIFICACIÓN ANTERIOR A 2020</t>
  </si>
  <si>
    <t>PROCESOS SIN CALIFICACIÓN</t>
  </si>
  <si>
    <t>PROBABILIDAD DE PERDER EL CASO ALTA - PROCESOS</t>
  </si>
  <si>
    <t>PROBABILIDAD DE PERDER EL CASO MEDIA - PROCESOS</t>
  </si>
  <si>
    <t>PROBABILIDAD DE PERDER EL CASO BAJA - PROCESOS</t>
  </si>
  <si>
    <t>PROBABILIDAD DE PERDER EL CASO REMOTA - PROCESOS</t>
  </si>
  <si>
    <t>PROBABILIDAD DE PERDER EL CASO ALTA - PROVISION 0</t>
  </si>
  <si>
    <t>PROBABILIDAD DE PERDER EL CASO MEDIA - PROVISION 0</t>
  </si>
  <si>
    <t>PROBABILIDAD DE PERDER EL CASO BAJA - PROVISION 0</t>
  </si>
  <si>
    <t>PROBABILIDAD DE PERDER EL CASO REMOTA - PROVISION 0</t>
  </si>
  <si>
    <t>TOTAL PREJUDICIALES ACTIVOS</t>
  </si>
  <si>
    <t>REGISTRO EN 2020</t>
  </si>
  <si>
    <t>REGISTRO EN 2019</t>
  </si>
  <si>
    <t>REGISTRO EN 2018 Y ANTERIORES</t>
  </si>
  <si>
    <t>TOTAL PROCESOS TERMINADOS</t>
  </si>
  <si>
    <t>TERMINADOS ÚLTIMA ACTUACIÓN EN 2020</t>
  </si>
  <si>
    <t>Proceso que se encuentran terminados</t>
  </si>
  <si>
    <t>ARBITRAMENTOS ACTIVOS</t>
  </si>
  <si>
    <t>ARBITRAMENTOS REGISTRADOS EN EKOGUI</t>
  </si>
  <si>
    <t>TOTAL ARBITRAMENTOS TERMINADOS CORTE</t>
  </si>
  <si>
    <t>GESTIONA PAGOS EN SIIF DE MINHACIENDA</t>
  </si>
  <si>
    <t>PAGOS ENLAZADOS</t>
  </si>
  <si>
    <t>FECHA REPORTE USUARIOS</t>
  </si>
  <si>
    <t>FECHA REPORTE ABOGADOS</t>
  </si>
  <si>
    <t>FECHA REPORTE JUDICIALES</t>
  </si>
  <si>
    <t>OBS1</t>
  </si>
  <si>
    <t>OBS2</t>
  </si>
  <si>
    <t>OBS3</t>
  </si>
  <si>
    <t>OBS4</t>
  </si>
  <si>
    <t>OBS5</t>
  </si>
  <si>
    <t>OBS6</t>
  </si>
  <si>
    <t>OBS7</t>
  </si>
  <si>
    <t>El Coordinador del Grupo de Gestión Financiera, se encuentra registrado desde el mes de marzo del presente año en el rol de Jefe Financiero, señaló mediante comunicación vía correo electrónico, que  a la fecha no  ha asistido a capacitaciones de la ADNJE.  La jefe de la Oficina de Control Interno en su representación designó a la servidora pública integrante de la OCI, Profesional SANDRA MILENA RAMIREZ OSORIO, quien asistió a la capacitación en la fecha mencionada.  El Jefe Jurídico no ha asistido a capacitaciones en la Agencia.</t>
  </si>
  <si>
    <t xml:space="preserve">La administradora por parte del DAFP, remite pantallazos de la asistencia a las capacitaciones virtuales por parte de los abogados del Grupo de Denfensa Judicial: 03 de marzo de 2022 - Capacitación Implementación de la Política de Prevención del Daño Antijurídico y de la herramienta MOG; 28 de abril de 2022 -  Capacitación MOG, Análisis de casos ganados y perdidos; 26 de mayo de 2022 - Capacitación nueva herramienta MOG; Mayo-Junio de 2022 - Diplomado Servidor Público 4.0 (Se remite certificado por parte de la ESAP -  abogado Victor Calderon Jaramillo).
</t>
  </si>
  <si>
    <t xml:space="preserve">PROCESOS ACTIVOS:  A la fecha de la consulta (12/08/2022) Ekogui registra 558 procesos activos; para efectos del presente seguimiento los procesos activos hasta el 30 de junio de 2022, de conformidad con el reporte Ekogui fueron 538, presentándose  una diferencia de cinco (5) procesos con la base de datos del Grupo de Defensa Judicial.                                                                                                                                                                                                                                                                                                                       PROCESOS TERMINADOS: De los 14 procesos que se encuentran activos en Ekogui, pero que en la base de datos del Grupo se registran como terminados,  la administradora de la entidad indica mediante correo electronico de fecha 23 de agosto que "... algunos de los procesos ya se les había registrado la sentencia, pero quedó faltando la ejecutoria para que quedaran terminados. En consecuencia se realizaron las acciones tendientes a la terminación de los mismos en el sistema. Se hace la salvedad de que en algunos el DAFP había registrado auto que terminaba el proceso por declaratoria de la excepción previa, pero el sistema lo migro como activo. En todo caso, se procedió a dar alcance y se subsano, registrando nuevamente las actuaciones".                                                                                                                                                                                                                                                                    De los procesos terminados que fueron analizados, figuran cinco (5) con ejecutoria de la sentencia y  los tres (3) restantes se registran como con "Excepción previa probada".                                                                                                                                                                                                                     PROCESO DE MAS DE 33000 SMMLV CON PIEZA DE LA DEMANDA:   El grupo de Defensa Judicial señala que el Proceso No. 25000234100020130263500 (No. Ekogui 606711),  no cuenta con la pieza de la demanda, por cuanto fue migrado por Ekogui y los documentos que reposan allí son los que la misma ANDJE subió sin que las partes en contienda pudieran interferir.                                                                                                                                                                                                                                                       PROCESOS EN EKOGUI SIN CALIFICACION: Se evidenció en el reporte  de procesos activos,  30 sin calificación del Riesgo, por lo cual se requrió al Grupo de Defensa Judicial, quien en contestación electrónica del 23 de agosto señalaron que  "...se procedió a calificar los procesos faltantes, algunos correspondían a procesos nuevos que aun están en inclusión dentro de las novedades pendientes a reportar. Cuentan con apoderado judicial designado, dicha acción se ejecuto en aras de dar cumplimiento a otros requisitos que solicita la Agencia Nacional de Defensa Jurídica del Estado en pro de obtener la certificación de la herramienta MOG". 
 </t>
  </si>
  <si>
    <t>Fecha del reporte Ekogui 18 de agosto de 2022, se observan (5)  conciliaciones extrajudiciales  activas anteriores al 01 de enero de 2022, las mismas reportadas en el informe anterior, donde  señaló el grupo de Defensa Judicial que estas solicitudes fueron registradas por los convocantes , pero la procuraduría nunca vinculó al DAFP, y aún no se ha allegado auto admisorio de la demanda. Adicionalmente, tres (3) de ellas  tiene  fecha de registro del primer semestre de 2021, las otras dos (2) conciliaciones activas que carecen de fecha de registro.</t>
  </si>
  <si>
    <t>Para la vigencia evaluada el Departamento Administrativo de la Función Pública, no efectuo pagos con cargo a procesos judicales.</t>
  </si>
  <si>
    <t xml:space="preserve">La Oficina de Control Interno de Función Pública, una vez efectuada la verificación al cumplimiento de las obligaciones establecidas en el artículo 2.2.3.4.1.14 del Decreto 1069 de 2015,  concluye que  la entidad ha efectuado el registro de abogados y usuarios activos en el sistema.  Con relación,  a las diferencias presentadas entre los procesos judiciales  registrados en Ekogui y la base de datos del Grupo de Defensa Judicial, es necesario que se fortalezca el seguimiento por parte de los abogados del Grupo, para que la información sea coherente, tanto en los procesos activos como en los terminados, y se efectúe el registro de la calificación del riesgo oportunamente. Frente a las conciliaciones extrajudiciales en el primer semestre de 2022, se evidencia que continúan activas cinco (5) registradas en el segundo semestre de 2021; por lo anterior se deberá hacer el seguimiento para terminarlas en el sistema.  En el periodo evaluado no se presentaron procesos arbitrales, ni se efectuaron pagos con cargo a procesos judiciales.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</si>
</sst>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8"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sz val="11"/>
      <color theme="3"/>
      <name val="Calibri"/>
      <family val="2"/>
      <scheme val="minor"/>
    </font>
    <font>
      <b/>
      <sz val="18"/>
      <color theme="3"/>
      <name val="Calibri"/>
      <family val="2"/>
      <scheme val="minor"/>
    </font>
    <font>
      <i/>
      <sz val="9"/>
      <color theme="1"/>
      <name val="Calibri"/>
      <family val="2"/>
      <scheme val="minor"/>
    </font>
    <font>
      <b/>
      <i/>
      <sz val="9"/>
      <color theme="1"/>
      <name val="Calibri"/>
      <family val="2"/>
      <scheme val="minor"/>
    </font>
    <font>
      <b/>
      <sz val="18"/>
      <color theme="1"/>
      <name val="Calibri"/>
      <family val="2"/>
      <scheme val="minor"/>
    </font>
    <font>
      <sz val="9"/>
      <color indexed="81"/>
      <name val="Tahoma"/>
      <family val="2"/>
    </font>
    <font>
      <b/>
      <sz val="9"/>
      <color indexed="81"/>
      <name val="Tahoma"/>
      <family val="2"/>
    </font>
    <font>
      <sz val="11"/>
      <color indexed="8"/>
      <name val="Calibri"/>
      <family val="2"/>
      <charset val="1"/>
    </font>
    <font>
      <sz val="11"/>
      <color rgb="FF000000"/>
      <name val="Calibri"/>
      <family val="2"/>
      <scheme val="minor"/>
    </font>
    <font>
      <sz val="10"/>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00B050"/>
        <bgColor indexed="22"/>
      </patternFill>
    </fill>
    <fill>
      <patternFill patternType="solid">
        <fgColor rgb="FF00B050"/>
        <bgColor indexed="64"/>
      </patternFill>
    </fill>
    <fill>
      <patternFill patternType="solid">
        <fgColor theme="0" tint="-0.14996795556505021"/>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0" fontId="15" fillId="0" borderId="0"/>
  </cellStyleXfs>
  <cellXfs count="119">
    <xf numFmtId="0" fontId="0" fillId="0" borderId="0" xfId="0"/>
    <xf numFmtId="0" fontId="0" fillId="2" borderId="0" xfId="0" applyFill="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2" fillId="3" borderId="10" xfId="0" applyFont="1" applyFill="1" applyBorder="1" applyAlignment="1">
      <alignment horizontal="center"/>
    </xf>
    <xf numFmtId="0" fontId="2" fillId="3" borderId="9" xfId="0" applyFont="1" applyFill="1" applyBorder="1" applyAlignment="1">
      <alignment horizontal="center"/>
    </xf>
    <xf numFmtId="0" fontId="2" fillId="3" borderId="9" xfId="0" applyFont="1" applyFill="1" applyBorder="1"/>
    <xf numFmtId="0" fontId="2" fillId="3" borderId="11" xfId="0" applyFont="1" applyFill="1" applyBorder="1" applyAlignment="1">
      <alignment horizontal="center"/>
    </xf>
    <xf numFmtId="0" fontId="7" fillId="2" borderId="0" xfId="0" applyFont="1" applyFill="1"/>
    <xf numFmtId="0" fontId="5" fillId="3" borderId="0" xfId="0" applyFont="1" applyFill="1"/>
    <xf numFmtId="0" fontId="0" fillId="2" borderId="0" xfId="0" applyFill="1" applyAlignment="1">
      <alignment vertical="center" wrapText="1"/>
    </xf>
    <xf numFmtId="0" fontId="0" fillId="2" borderId="5" xfId="0" applyFill="1" applyBorder="1" applyAlignment="1">
      <alignment vertical="center" wrapText="1"/>
    </xf>
    <xf numFmtId="0" fontId="9" fillId="2" borderId="0" xfId="0" applyFont="1" applyFill="1" applyAlignment="1">
      <alignment vertical="center"/>
    </xf>
    <xf numFmtId="0" fontId="9" fillId="2" borderId="0" xfId="0" applyFont="1" applyFill="1"/>
    <xf numFmtId="0" fontId="0" fillId="2" borderId="9" xfId="0" applyFill="1" applyBorder="1" applyAlignment="1">
      <alignment vertical="center" wrapText="1"/>
    </xf>
    <xf numFmtId="0" fontId="2" fillId="3" borderId="19" xfId="0" applyFont="1" applyFill="1" applyBorder="1"/>
    <xf numFmtId="0" fontId="10" fillId="2" borderId="0" xfId="0" applyFont="1" applyFill="1"/>
    <xf numFmtId="0" fontId="2" fillId="3" borderId="9" xfId="0" applyFont="1" applyFill="1" applyBorder="1" applyAlignment="1">
      <alignment vertical="center"/>
    </xf>
    <xf numFmtId="0" fontId="2" fillId="3" borderId="9" xfId="0" applyFont="1" applyFill="1" applyBorder="1" applyAlignment="1">
      <alignment horizontal="center" vertical="center" wrapText="1"/>
    </xf>
    <xf numFmtId="0" fontId="12" fillId="0" borderId="0" xfId="0" applyFont="1" applyAlignment="1">
      <alignment horizontal="center"/>
    </xf>
    <xf numFmtId="0" fontId="5" fillId="2" borderId="0" xfId="0" applyFont="1" applyFill="1"/>
    <xf numFmtId="0" fontId="0" fillId="0" borderId="9" xfId="0" applyBorder="1"/>
    <xf numFmtId="0" fontId="3" fillId="0" borderId="0" xfId="0" applyFont="1"/>
    <xf numFmtId="0" fontId="6" fillId="0" borderId="0" xfId="0" applyFont="1"/>
    <xf numFmtId="0" fontId="6" fillId="0" borderId="5" xfId="0" applyFont="1" applyBorder="1"/>
    <xf numFmtId="14" fontId="0" fillId="2" borderId="0" xfId="0" applyNumberFormat="1" applyFill="1"/>
    <xf numFmtId="0" fontId="2" fillId="3" borderId="9" xfId="0" applyFont="1" applyFill="1" applyBorder="1" applyAlignment="1">
      <alignment horizontal="center" vertical="center"/>
    </xf>
    <xf numFmtId="0" fontId="0" fillId="0" borderId="16" xfId="0" applyBorder="1"/>
    <xf numFmtId="0" fontId="10" fillId="0" borderId="15" xfId="0" applyFont="1" applyBorder="1"/>
    <xf numFmtId="0" fontId="10" fillId="2" borderId="17" xfId="0" applyFont="1" applyFill="1" applyBorder="1"/>
    <xf numFmtId="0" fontId="0" fillId="2" borderId="18" xfId="0" applyFill="1" applyBorder="1"/>
    <xf numFmtId="0" fontId="0" fillId="2" borderId="0" xfId="0" applyFill="1" applyProtection="1">
      <protection locked="0"/>
    </xf>
    <xf numFmtId="0" fontId="0" fillId="0" borderId="0" xfId="0" applyProtection="1">
      <protection locked="0"/>
    </xf>
    <xf numFmtId="0" fontId="4" fillId="2" borderId="0" xfId="0" applyFont="1" applyFill="1"/>
    <xf numFmtId="0" fontId="4" fillId="0" borderId="0" xfId="0" applyFont="1"/>
    <xf numFmtId="0" fontId="0" fillId="2" borderId="9" xfId="0" applyFill="1" applyBorder="1" applyAlignment="1">
      <alignment vertical="center"/>
    </xf>
    <xf numFmtId="0" fontId="0" fillId="2" borderId="0" xfId="0" applyFill="1" applyAlignment="1">
      <alignment wrapText="1"/>
    </xf>
    <xf numFmtId="0" fontId="0" fillId="2" borderId="22" xfId="0" applyFill="1" applyBorder="1" applyAlignment="1">
      <alignment horizontal="center" vertical="center"/>
    </xf>
    <xf numFmtId="0" fontId="0" fillId="2" borderId="14" xfId="0" applyFill="1" applyBorder="1" applyAlignment="1">
      <alignment wrapText="1"/>
    </xf>
    <xf numFmtId="0" fontId="0" fillId="2" borderId="17" xfId="0" applyFill="1" applyBorder="1" applyAlignment="1">
      <alignment wrapText="1"/>
    </xf>
    <xf numFmtId="0" fontId="0" fillId="2" borderId="18" xfId="0" applyFill="1" applyBorder="1" applyAlignment="1">
      <alignment wrapText="1"/>
    </xf>
    <xf numFmtId="0" fontId="10" fillId="2" borderId="21" xfId="0" applyFont="1" applyFill="1" applyBorder="1" applyAlignment="1">
      <alignment wrapText="1"/>
    </xf>
    <xf numFmtId="14" fontId="5" fillId="2" borderId="5" xfId="0" applyNumberFormat="1" applyFont="1" applyFill="1" applyBorder="1"/>
    <xf numFmtId="0" fontId="0" fillId="2" borderId="13" xfId="0" applyFill="1" applyBorder="1" applyAlignment="1" applyProtection="1">
      <alignment wrapText="1"/>
      <protection hidden="1"/>
    </xf>
    <xf numFmtId="0" fontId="15" fillId="0" borderId="0" xfId="2"/>
    <xf numFmtId="14" fontId="15" fillId="0" borderId="0" xfId="2" applyNumberFormat="1"/>
    <xf numFmtId="164" fontId="15" fillId="0" borderId="0" xfId="2" applyNumberFormat="1"/>
    <xf numFmtId="0" fontId="15" fillId="4" borderId="0" xfId="2" applyFill="1"/>
    <xf numFmtId="0" fontId="15" fillId="4" borderId="0" xfId="2" applyFill="1" applyAlignment="1">
      <alignment vertical="center"/>
    </xf>
    <xf numFmtId="0" fontId="15" fillId="5" borderId="0" xfId="2" applyFill="1"/>
    <xf numFmtId="0" fontId="0" fillId="5" borderId="0" xfId="0" applyFill="1"/>
    <xf numFmtId="0" fontId="16" fillId="5" borderId="0" xfId="0" applyFont="1" applyFill="1" applyAlignment="1">
      <alignment vertical="center"/>
    </xf>
    <xf numFmtId="0" fontId="0" fillId="6" borderId="9" xfId="0" applyFill="1" applyBorder="1" applyProtection="1">
      <protection locked="0"/>
    </xf>
    <xf numFmtId="14" fontId="0" fillId="6" borderId="9" xfId="0" applyNumberFormat="1" applyFill="1" applyBorder="1" applyProtection="1">
      <protection locked="0"/>
    </xf>
    <xf numFmtId="0" fontId="0" fillId="0" borderId="11" xfId="0" applyBorder="1" applyProtection="1">
      <protection hidden="1"/>
    </xf>
    <xf numFmtId="0" fontId="0" fillId="2" borderId="0" xfId="0" applyFill="1" applyAlignment="1">
      <alignment horizontal="center"/>
    </xf>
    <xf numFmtId="0" fontId="0" fillId="0" borderId="9" xfId="0" applyBorder="1" applyAlignment="1">
      <alignment horizontal="center" vertical="center"/>
    </xf>
    <xf numFmtId="9" fontId="0" fillId="0" borderId="9" xfId="1" applyFont="1" applyBorder="1" applyAlignment="1">
      <alignment horizontal="center" vertical="center"/>
    </xf>
    <xf numFmtId="0" fontId="0" fillId="2" borderId="0" xfId="0" applyFill="1" applyAlignment="1">
      <alignment horizontal="center" vertical="center"/>
    </xf>
    <xf numFmtId="0" fontId="17" fillId="0" borderId="0" xfId="0" applyFont="1" applyAlignment="1">
      <alignment horizontal="center"/>
    </xf>
    <xf numFmtId="0" fontId="2" fillId="3" borderId="19" xfId="0" applyFont="1" applyFill="1" applyBorder="1" applyAlignment="1">
      <alignment horizontal="center"/>
    </xf>
    <xf numFmtId="0" fontId="12" fillId="0" borderId="4" xfId="0" applyFont="1" applyBorder="1" applyAlignment="1">
      <alignment horizontal="center"/>
    </xf>
    <xf numFmtId="0" fontId="12" fillId="0" borderId="0" xfId="0" applyFont="1" applyAlignment="1">
      <alignment horizontal="center"/>
    </xf>
    <xf numFmtId="0" fontId="12" fillId="0" borderId="5" xfId="0" applyFont="1" applyBorder="1" applyAlignment="1">
      <alignment horizontal="center"/>
    </xf>
    <xf numFmtId="0" fontId="0" fillId="0" borderId="0" xfId="0" applyAlignment="1">
      <alignment horizontal="left" wrapText="1"/>
    </xf>
    <xf numFmtId="0" fontId="7" fillId="2" borderId="4" xfId="0" applyFont="1" applyFill="1" applyBorder="1" applyAlignment="1">
      <alignment horizontal="center"/>
    </xf>
    <xf numFmtId="0" fontId="7" fillId="2" borderId="0" xfId="0" applyFont="1" applyFill="1" applyAlignment="1">
      <alignment horizontal="center"/>
    </xf>
    <xf numFmtId="0" fontId="7" fillId="2" borderId="5" xfId="0" applyFont="1" applyFill="1" applyBorder="1" applyAlignment="1">
      <alignment horizontal="center"/>
    </xf>
    <xf numFmtId="0" fontId="0" fillId="6" borderId="12" xfId="0" applyFill="1" applyBorder="1" applyAlignment="1" applyProtection="1">
      <alignment horizontal="left" vertical="top"/>
      <protection locked="0"/>
    </xf>
    <xf numFmtId="0" fontId="0" fillId="6" borderId="25" xfId="0" applyFill="1" applyBorder="1" applyAlignment="1" applyProtection="1">
      <alignment horizontal="left" vertical="top"/>
      <protection locked="0"/>
    </xf>
    <xf numFmtId="0" fontId="0" fillId="6" borderId="26" xfId="0" applyFill="1" applyBorder="1" applyAlignment="1" applyProtection="1">
      <alignment horizontal="left" vertical="top"/>
      <protection locked="0"/>
    </xf>
    <xf numFmtId="0" fontId="0" fillId="2" borderId="23" xfId="0" applyFill="1" applyBorder="1" applyAlignment="1">
      <alignment horizontal="center"/>
    </xf>
    <xf numFmtId="0" fontId="0" fillId="2" borderId="24" xfId="0" applyFill="1" applyBorder="1" applyAlignment="1">
      <alignment horizontal="center"/>
    </xf>
    <xf numFmtId="0" fontId="0" fillId="2" borderId="0" xfId="0" applyFill="1" applyAlignment="1">
      <alignment horizontal="center"/>
    </xf>
    <xf numFmtId="0" fontId="8" fillId="2" borderId="13"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0" fillId="6" borderId="13" xfId="0" applyFill="1" applyBorder="1" applyAlignment="1" applyProtection="1">
      <alignment horizontal="left" vertical="top" wrapText="1"/>
      <protection locked="0"/>
    </xf>
    <xf numFmtId="0" fontId="0" fillId="6" borderId="21" xfId="0" applyFill="1" applyBorder="1" applyAlignment="1" applyProtection="1">
      <alignment horizontal="left" vertical="top"/>
      <protection locked="0"/>
    </xf>
    <xf numFmtId="0" fontId="0" fillId="6" borderId="14" xfId="0" applyFill="1" applyBorder="1" applyAlignment="1" applyProtection="1">
      <alignment horizontal="left" vertical="top"/>
      <protection locked="0"/>
    </xf>
    <xf numFmtId="0" fontId="0" fillId="6" borderId="15" xfId="0" applyFill="1" applyBorder="1" applyAlignment="1" applyProtection="1">
      <alignment horizontal="left" vertical="top"/>
      <protection locked="0"/>
    </xf>
    <xf numFmtId="0" fontId="0" fillId="6" borderId="0" xfId="0" applyFill="1" applyAlignment="1" applyProtection="1">
      <alignment horizontal="left" vertical="top"/>
      <protection locked="0"/>
    </xf>
    <xf numFmtId="0" fontId="0" fillId="6" borderId="16" xfId="0" applyFill="1" applyBorder="1" applyAlignment="1" applyProtection="1">
      <alignment horizontal="left" vertical="top"/>
      <protection locked="0"/>
    </xf>
    <xf numFmtId="0" fontId="0" fillId="6" borderId="17" xfId="0" applyFill="1" applyBorder="1" applyAlignment="1" applyProtection="1">
      <alignment horizontal="left" vertical="top"/>
      <protection locked="0"/>
    </xf>
    <xf numFmtId="0" fontId="0" fillId="6" borderId="20" xfId="0" applyFill="1" applyBorder="1" applyAlignment="1" applyProtection="1">
      <alignment horizontal="left" vertical="top"/>
      <protection locked="0"/>
    </xf>
    <xf numFmtId="0" fontId="0" fillId="6" borderId="18" xfId="0" applyFill="1" applyBorder="1" applyAlignment="1" applyProtection="1">
      <alignment horizontal="left" vertical="top"/>
      <protection locked="0"/>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6" borderId="9" xfId="0" applyFill="1" applyBorder="1" applyAlignment="1" applyProtection="1">
      <alignment horizontal="left" vertical="top" wrapText="1"/>
      <protection locked="0"/>
    </xf>
    <xf numFmtId="0" fontId="0" fillId="6" borderId="9" xfId="0" applyFill="1" applyBorder="1" applyAlignment="1" applyProtection="1">
      <alignment horizontal="left" vertical="top"/>
      <protection locked="0"/>
    </xf>
    <xf numFmtId="0" fontId="9" fillId="2" borderId="0" xfId="0" applyFont="1" applyFill="1" applyAlignment="1">
      <alignment horizontal="center" vertical="center"/>
    </xf>
    <xf numFmtId="0" fontId="0" fillId="2" borderId="21" xfId="0" applyFill="1" applyBorder="1" applyAlignment="1">
      <alignment horizontal="left" wrapText="1"/>
    </xf>
    <xf numFmtId="0" fontId="0" fillId="0" borderId="0" xfId="0" applyAlignment="1">
      <alignment horizontal="center"/>
    </xf>
    <xf numFmtId="0" fontId="0" fillId="6" borderId="13" xfId="0" applyFill="1" applyBorder="1" applyAlignment="1" applyProtection="1">
      <alignment horizontal="left" vertical="top"/>
      <protection locked="0"/>
    </xf>
    <xf numFmtId="0" fontId="0" fillId="6" borderId="23" xfId="0" applyFill="1" applyBorder="1" applyAlignment="1" applyProtection="1">
      <alignment horizontal="center" vertical="top"/>
      <protection locked="0"/>
    </xf>
    <xf numFmtId="0" fontId="0" fillId="6" borderId="27" xfId="0" applyFill="1" applyBorder="1" applyAlignment="1" applyProtection="1">
      <alignment horizontal="center" vertical="top"/>
      <protection locked="0"/>
    </xf>
    <xf numFmtId="0" fontId="0" fillId="6" borderId="24" xfId="0" applyFill="1" applyBorder="1" applyAlignment="1" applyProtection="1">
      <alignment horizontal="center" vertical="top"/>
      <protection locked="0"/>
    </xf>
    <xf numFmtId="0" fontId="0" fillId="6" borderId="6" xfId="0" applyFill="1" applyBorder="1" applyAlignment="1" applyProtection="1">
      <alignment horizontal="center" vertical="top"/>
      <protection locked="0"/>
    </xf>
    <xf numFmtId="0" fontId="0" fillId="6" borderId="7" xfId="0" applyFill="1" applyBorder="1" applyAlignment="1" applyProtection="1">
      <alignment horizontal="center" vertical="top"/>
      <protection locked="0"/>
    </xf>
    <xf numFmtId="0" fontId="0" fillId="6" borderId="8" xfId="0" applyFill="1" applyBorder="1" applyAlignment="1" applyProtection="1">
      <alignment horizontal="center" vertical="top"/>
      <protection locked="0"/>
    </xf>
    <xf numFmtId="0" fontId="6" fillId="0" borderId="0" xfId="0" applyFont="1" applyAlignment="1">
      <alignment horizontal="center"/>
    </xf>
  </cellXfs>
  <cellStyles count="3">
    <cellStyle name="Excel Built-in Normal" xfId="2" xr:uid="{00000000-0005-0000-0000-000000000000}"/>
    <cellStyle name="Normal" xfId="0" builtinId="0"/>
    <cellStyle name="Porcentaje" xfId="1" builtinId="5"/>
  </cellStyles>
  <dxfs count="4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Resumen General'!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USUARIOS!A1"/></Relationships>
</file>

<file path=xl/drawings/_rels/drawing2.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Principal!A1"/></Relationships>
</file>

<file path=xl/drawings/_rels/drawing3.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4.xml.rels><?xml version="1.0" encoding="UTF-8" standalone="yes"?>
<Relationships xmlns="http://schemas.openxmlformats.org/package/2006/relationships"><Relationship Id="rId3" Type="http://schemas.openxmlformats.org/officeDocument/2006/relationships/hyperlink" Target="#ABOGADO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5.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ABOGADO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6.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BOGAD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7.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8.xml.rels><?xml version="1.0" encoding="UTF-8" standalone="yes"?>
<Relationships xmlns="http://schemas.openxmlformats.org/package/2006/relationships"><Relationship Id="rId1" Type="http://schemas.openxmlformats.org/officeDocument/2006/relationships/hyperlink" Target="#Principal!A1"/></Relationships>
</file>

<file path=xl/drawings/drawing1.xml><?xml version="1.0" encoding="utf-8"?>
<xdr:wsDr xmlns:xdr="http://schemas.openxmlformats.org/drawingml/2006/spreadsheetDrawing" xmlns:a="http://schemas.openxmlformats.org/drawingml/2006/main">
  <xdr:twoCellAnchor>
    <xdr:from>
      <xdr:col>7</xdr:col>
      <xdr:colOff>57149</xdr:colOff>
      <xdr:row>11</xdr:row>
      <xdr:rowOff>152399</xdr:rowOff>
    </xdr:from>
    <xdr:to>
      <xdr:col>9</xdr:col>
      <xdr:colOff>333149</xdr:colOff>
      <xdr:row>14</xdr:row>
      <xdr:rowOff>12899</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016372F7-FB45-41D9-9DAD-AD321D2DD2BC}"/>
            </a:ext>
          </a:extLst>
        </xdr:cNvPr>
        <xdr:cNvSpPr/>
      </xdr:nvSpPr>
      <xdr:spPr>
        <a:xfrm>
          <a:off x="5391149" y="235267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1</xdr:col>
      <xdr:colOff>609599</xdr:colOff>
      <xdr:row>12</xdr:row>
      <xdr:rowOff>9524</xdr:rowOff>
    </xdr:from>
    <xdr:to>
      <xdr:col>4</xdr:col>
      <xdr:colOff>123599</xdr:colOff>
      <xdr:row>14</xdr:row>
      <xdr:rowOff>60524</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94357569-C71E-4747-A766-4B3852BF2112}"/>
            </a:ext>
          </a:extLst>
        </xdr:cNvPr>
        <xdr:cNvSpPr/>
      </xdr:nvSpPr>
      <xdr:spPr>
        <a:xfrm>
          <a:off x="1371599" y="24002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7</xdr:col>
      <xdr:colOff>57149</xdr:colOff>
      <xdr:row>8</xdr:row>
      <xdr:rowOff>161924</xdr:rowOff>
    </xdr:from>
    <xdr:to>
      <xdr:col>9</xdr:col>
      <xdr:colOff>333149</xdr:colOff>
      <xdr:row>11</xdr:row>
      <xdr:rowOff>22424</xdr:rowOff>
    </xdr:to>
    <xdr:sp macro="" textlink="">
      <xdr:nvSpPr>
        <xdr:cNvPr id="5" name="Rectángulo: esquinas redondeadas 4">
          <a:hlinkClick xmlns:r="http://schemas.openxmlformats.org/officeDocument/2006/relationships" r:id="rId3"/>
          <a:extLst>
            <a:ext uri="{FF2B5EF4-FFF2-40B4-BE49-F238E27FC236}">
              <a16:creationId xmlns:a16="http://schemas.microsoft.com/office/drawing/2014/main" id="{0C7F8B5F-B37F-4E2E-AED1-07C4D620A95B}"/>
            </a:ext>
          </a:extLst>
        </xdr:cNvPr>
        <xdr:cNvSpPr/>
      </xdr:nvSpPr>
      <xdr:spPr>
        <a:xfrm>
          <a:off x="539114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Procesos</a:t>
          </a:r>
          <a:r>
            <a:rPr lang="es-CO" sz="1400" baseline="0">
              <a:solidFill>
                <a:schemeClr val="tx1"/>
              </a:solidFill>
            </a:rPr>
            <a:t> judiciales</a:t>
          </a:r>
          <a:endParaRPr lang="es-CO" sz="1400">
            <a:solidFill>
              <a:schemeClr val="tx1"/>
            </a:solidFill>
          </a:endParaRPr>
        </a:p>
      </xdr:txBody>
    </xdr:sp>
    <xdr:clientData/>
  </xdr:twoCellAnchor>
  <xdr:twoCellAnchor>
    <xdr:from>
      <xdr:col>1</xdr:col>
      <xdr:colOff>647699</xdr:colOff>
      <xdr:row>8</xdr:row>
      <xdr:rowOff>161924</xdr:rowOff>
    </xdr:from>
    <xdr:to>
      <xdr:col>4</xdr:col>
      <xdr:colOff>161699</xdr:colOff>
      <xdr:row>11</xdr:row>
      <xdr:rowOff>22424</xdr:rowOff>
    </xdr:to>
    <xdr:sp macro="" textlink="">
      <xdr:nvSpPr>
        <xdr:cNvPr id="6" name="Rectángulo: esquinas redondeadas 5">
          <a:hlinkClick xmlns:r="http://schemas.openxmlformats.org/officeDocument/2006/relationships" r:id="rId4"/>
          <a:extLst>
            <a:ext uri="{FF2B5EF4-FFF2-40B4-BE49-F238E27FC236}">
              <a16:creationId xmlns:a16="http://schemas.microsoft.com/office/drawing/2014/main" id="{3EB68510-7856-4F2D-832E-509E3EDFB416}"/>
            </a:ext>
          </a:extLst>
        </xdr:cNvPr>
        <xdr:cNvSpPr/>
      </xdr:nvSpPr>
      <xdr:spPr>
        <a:xfrm>
          <a:off x="140969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4</xdr:col>
      <xdr:colOff>352424</xdr:colOff>
      <xdr:row>8</xdr:row>
      <xdr:rowOff>171449</xdr:rowOff>
    </xdr:from>
    <xdr:to>
      <xdr:col>6</xdr:col>
      <xdr:colOff>628424</xdr:colOff>
      <xdr:row>11</xdr:row>
      <xdr:rowOff>31949</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6A87C818-C2AA-497F-8873-0E388CF3AE51}"/>
            </a:ext>
          </a:extLst>
        </xdr:cNvPr>
        <xdr:cNvSpPr/>
      </xdr:nvSpPr>
      <xdr:spPr>
        <a:xfrm>
          <a:off x="3400424" y="18002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333374</xdr:colOff>
      <xdr:row>11</xdr:row>
      <xdr:rowOff>171449</xdr:rowOff>
    </xdr:from>
    <xdr:to>
      <xdr:col>6</xdr:col>
      <xdr:colOff>609374</xdr:colOff>
      <xdr:row>14</xdr:row>
      <xdr:rowOff>31949</xdr:rowOff>
    </xdr:to>
    <xdr:sp macro="" textlink="">
      <xdr:nvSpPr>
        <xdr:cNvPr id="9" name="Rectángulo: esquinas redondeadas 8">
          <a:hlinkClick xmlns:r="http://schemas.openxmlformats.org/officeDocument/2006/relationships" r:id="rId6"/>
          <a:extLst>
            <a:ext uri="{FF2B5EF4-FFF2-40B4-BE49-F238E27FC236}">
              <a16:creationId xmlns:a16="http://schemas.microsoft.com/office/drawing/2014/main" id="{D4429412-385D-49D3-84EB-BC4DF5A45465}"/>
            </a:ext>
          </a:extLst>
        </xdr:cNvPr>
        <xdr:cNvSpPr/>
      </xdr:nvSpPr>
      <xdr:spPr>
        <a:xfrm>
          <a:off x="3381374" y="23717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twoCellAnchor>
    <xdr:from>
      <xdr:col>11</xdr:col>
      <xdr:colOff>19049</xdr:colOff>
      <xdr:row>10</xdr:row>
      <xdr:rowOff>9524</xdr:rowOff>
    </xdr:from>
    <xdr:to>
      <xdr:col>13</xdr:col>
      <xdr:colOff>295049</xdr:colOff>
      <xdr:row>12</xdr:row>
      <xdr:rowOff>60524</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E8819747-9B47-4905-B7B6-1CC75364363A}"/>
            </a:ext>
          </a:extLst>
        </xdr:cNvPr>
        <xdr:cNvSpPr/>
      </xdr:nvSpPr>
      <xdr:spPr>
        <a:xfrm>
          <a:off x="8401049" y="2019299"/>
          <a:ext cx="1800000" cy="4320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t>Ver resultado</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95250</xdr:colOff>
      <xdr:row>1</xdr:row>
      <xdr:rowOff>85725</xdr:rowOff>
    </xdr:from>
    <xdr:to>
      <xdr:col>4</xdr:col>
      <xdr:colOff>1535250</xdr:colOff>
      <xdr:row>3</xdr:row>
      <xdr:rowOff>50325</xdr:rowOff>
    </xdr:to>
    <xdr:sp macro="" textlink="">
      <xdr:nvSpPr>
        <xdr:cNvPr id="8" name="Rectángulo: esquinas redondeadas 7">
          <a:hlinkClick xmlns:r="http://schemas.openxmlformats.org/officeDocument/2006/relationships" r:id="rId1"/>
          <a:extLst>
            <a:ext uri="{FF2B5EF4-FFF2-40B4-BE49-F238E27FC236}">
              <a16:creationId xmlns:a16="http://schemas.microsoft.com/office/drawing/2014/main" id="{C34AF220-CE73-4F1F-AAAF-03B93BBF3C8A}"/>
            </a:ext>
          </a:extLst>
        </xdr:cNvPr>
        <xdr:cNvSpPr/>
      </xdr:nvSpPr>
      <xdr:spPr>
        <a:xfrm>
          <a:off x="55816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1695450</xdr:colOff>
      <xdr:row>1</xdr:row>
      <xdr:rowOff>85725</xdr:rowOff>
    </xdr:from>
    <xdr:to>
      <xdr:col>4</xdr:col>
      <xdr:colOff>3135450</xdr:colOff>
      <xdr:row>3</xdr:row>
      <xdr:rowOff>50325</xdr:rowOff>
    </xdr:to>
    <xdr:sp macro="" textlink="">
      <xdr:nvSpPr>
        <xdr:cNvPr id="9" name="Rectángulo: esquinas redondeadas 8">
          <a:hlinkClick xmlns:r="http://schemas.openxmlformats.org/officeDocument/2006/relationships" r:id="rId2"/>
          <a:extLst>
            <a:ext uri="{FF2B5EF4-FFF2-40B4-BE49-F238E27FC236}">
              <a16:creationId xmlns:a16="http://schemas.microsoft.com/office/drawing/2014/main" id="{9B57F36E-CDBC-4D62-9F51-AE2ADA5D60BC}"/>
            </a:ext>
          </a:extLst>
        </xdr:cNvPr>
        <xdr:cNvSpPr/>
      </xdr:nvSpPr>
      <xdr:spPr>
        <a:xfrm>
          <a:off x="71818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1</xdr:col>
      <xdr:colOff>1609725</xdr:colOff>
      <xdr:row>1</xdr:row>
      <xdr:rowOff>85725</xdr:rowOff>
    </xdr:from>
    <xdr:to>
      <xdr:col>3</xdr:col>
      <xdr:colOff>154125</xdr:colOff>
      <xdr:row>3</xdr:row>
      <xdr:rowOff>50325</xdr:rowOff>
    </xdr:to>
    <xdr:sp macro="" textlink="">
      <xdr:nvSpPr>
        <xdr:cNvPr id="10" name="Rectángulo: esquinas redondeadas 9">
          <a:hlinkClick xmlns:r="http://schemas.openxmlformats.org/officeDocument/2006/relationships" r:id="rId3"/>
          <a:extLst>
            <a:ext uri="{FF2B5EF4-FFF2-40B4-BE49-F238E27FC236}">
              <a16:creationId xmlns:a16="http://schemas.microsoft.com/office/drawing/2014/main" id="{266637D4-7F2F-4052-9527-4AC105CEF1EE}"/>
            </a:ext>
          </a:extLst>
        </xdr:cNvPr>
        <xdr:cNvSpPr/>
      </xdr:nvSpPr>
      <xdr:spPr>
        <a:xfrm>
          <a:off x="237172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5</xdr:col>
      <xdr:colOff>257175</xdr:colOff>
      <xdr:row>1</xdr:row>
      <xdr:rowOff>123825</xdr:rowOff>
    </xdr:from>
    <xdr:to>
      <xdr:col>5</xdr:col>
      <xdr:colOff>1697175</xdr:colOff>
      <xdr:row>3</xdr:row>
      <xdr:rowOff>88425</xdr:rowOff>
    </xdr:to>
    <xdr:sp macro="" textlink="">
      <xdr:nvSpPr>
        <xdr:cNvPr id="11" name="Rectángulo: esquinas redondeadas 10">
          <a:hlinkClick xmlns:r="http://schemas.openxmlformats.org/officeDocument/2006/relationships" r:id="rId4"/>
          <a:extLst>
            <a:ext uri="{FF2B5EF4-FFF2-40B4-BE49-F238E27FC236}">
              <a16:creationId xmlns:a16="http://schemas.microsoft.com/office/drawing/2014/main" id="{5B936FB9-EEA3-4AF2-9F42-D0847D220075}"/>
            </a:ext>
          </a:extLst>
        </xdr:cNvPr>
        <xdr:cNvSpPr/>
      </xdr:nvSpPr>
      <xdr:spPr>
        <a:xfrm>
          <a:off x="9972675" y="314325"/>
          <a:ext cx="1440000" cy="3456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28575</xdr:colOff>
      <xdr:row>1</xdr:row>
      <xdr:rowOff>85725</xdr:rowOff>
    </xdr:from>
    <xdr:to>
      <xdr:col>1</xdr:col>
      <xdr:colOff>1468575</xdr:colOff>
      <xdr:row>3</xdr:row>
      <xdr:rowOff>50325</xdr:rowOff>
    </xdr:to>
    <xdr:sp macro="" textlink="">
      <xdr:nvSpPr>
        <xdr:cNvPr id="12" name="Rectángulo: esquinas redondeadas 11">
          <a:hlinkClick xmlns:r="http://schemas.openxmlformats.org/officeDocument/2006/relationships" r:id="rId5"/>
          <a:extLst>
            <a:ext uri="{FF2B5EF4-FFF2-40B4-BE49-F238E27FC236}">
              <a16:creationId xmlns:a16="http://schemas.microsoft.com/office/drawing/2014/main" id="{7A028041-1A1C-44D0-B77D-E925300D0E5C}"/>
            </a:ext>
          </a:extLst>
        </xdr:cNvPr>
        <xdr:cNvSpPr/>
      </xdr:nvSpPr>
      <xdr:spPr>
        <a:xfrm>
          <a:off x="79057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3</xdr:col>
      <xdr:colOff>323850</xdr:colOff>
      <xdr:row>1</xdr:row>
      <xdr:rowOff>85725</xdr:rowOff>
    </xdr:from>
    <xdr:to>
      <xdr:col>3</xdr:col>
      <xdr:colOff>1763850</xdr:colOff>
      <xdr:row>3</xdr:row>
      <xdr:rowOff>50325</xdr:rowOff>
    </xdr:to>
    <xdr:sp macro="" textlink="">
      <xdr:nvSpPr>
        <xdr:cNvPr id="13" name="Rectángulo: esquinas redondeadas 12">
          <a:hlinkClick xmlns:r="http://schemas.openxmlformats.org/officeDocument/2006/relationships" r:id="rId6"/>
          <a:extLst>
            <a:ext uri="{FF2B5EF4-FFF2-40B4-BE49-F238E27FC236}">
              <a16:creationId xmlns:a16="http://schemas.microsoft.com/office/drawing/2014/main" id="{720246E6-5665-4CDC-AD25-2EA51D7E6820}"/>
            </a:ext>
          </a:extLst>
        </xdr:cNvPr>
        <xdr:cNvSpPr/>
      </xdr:nvSpPr>
      <xdr:spPr>
        <a:xfrm>
          <a:off x="39814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B929932-1354-4CF5-BB7B-7FEA1B957825}"/>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792F481F-D124-448F-A9B5-427F21201D9D}"/>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A48CE2A6-65F2-4F8D-9FDB-13DC5AAEF1B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DC7631A3-BA7F-49C3-90DF-3541CFE9AB00}"/>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74972ECD-BC1B-45B6-8D73-0373FCB4D4BD}"/>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4E6AEA95-5FFC-485A-BA6F-07EEF53758BB}"/>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1924049</xdr:colOff>
      <xdr:row>2</xdr:row>
      <xdr:rowOff>28575</xdr:rowOff>
    </xdr:from>
    <xdr:to>
      <xdr:col>5</xdr:col>
      <xdr:colOff>3364049</xdr:colOff>
      <xdr:row>3</xdr:row>
      <xdr:rowOff>162075</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E7BD768-FD4D-4421-9177-DBDC698FCAAC}"/>
            </a:ext>
          </a:extLst>
        </xdr:cNvPr>
        <xdr:cNvSpPr/>
      </xdr:nvSpPr>
      <xdr:spPr>
        <a:xfrm>
          <a:off x="7172324"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5</xdr:col>
      <xdr:colOff>314325</xdr:colOff>
      <xdr:row>2</xdr:row>
      <xdr:rowOff>38100</xdr:rowOff>
    </xdr:from>
    <xdr:to>
      <xdr:col>5</xdr:col>
      <xdr:colOff>1754325</xdr:colOff>
      <xdr:row>3</xdr:row>
      <xdr:rowOff>171600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6DAEE14-B062-4020-A2A8-D70F565098FF}"/>
            </a:ext>
          </a:extLst>
        </xdr:cNvPr>
        <xdr:cNvSpPr/>
      </xdr:nvSpPr>
      <xdr:spPr>
        <a:xfrm>
          <a:off x="5562600"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1266824</xdr:colOff>
      <xdr:row>2</xdr:row>
      <xdr:rowOff>57150</xdr:rowOff>
    </xdr:from>
    <xdr:to>
      <xdr:col>2</xdr:col>
      <xdr:colOff>2706824</xdr:colOff>
      <xdr:row>4</xdr:row>
      <xdr:rowOff>150</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3A695291-5DD1-4FFB-BA8D-8EFD959FD777}"/>
            </a:ext>
          </a:extLst>
        </xdr:cNvPr>
        <xdr:cNvSpPr/>
      </xdr:nvSpPr>
      <xdr:spPr>
        <a:xfrm>
          <a:off x="2285999" y="4476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Abogados</a:t>
          </a:r>
          <a:endParaRPr lang="es-CO" sz="1400">
            <a:solidFill>
              <a:schemeClr val="tx1"/>
            </a:solidFill>
          </a:endParaRPr>
        </a:p>
      </xdr:txBody>
    </xdr:sp>
    <xdr:clientData/>
  </xdr:twoCellAnchor>
  <xdr:twoCellAnchor>
    <xdr:from>
      <xdr:col>6</xdr:col>
      <xdr:colOff>123824</xdr:colOff>
      <xdr:row>2</xdr:row>
      <xdr:rowOff>19050</xdr:rowOff>
    </xdr:from>
    <xdr:to>
      <xdr:col>7</xdr:col>
      <xdr:colOff>811349</xdr:colOff>
      <xdr:row>3</xdr:row>
      <xdr:rowOff>152550</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A38DC371-40C2-4A29-9CEB-A9FC8940FDAB}"/>
            </a:ext>
          </a:extLst>
        </xdr:cNvPr>
        <xdr:cNvSpPr/>
      </xdr:nvSpPr>
      <xdr:spPr>
        <a:xfrm>
          <a:off x="8848724" y="40957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381000</xdr:colOff>
      <xdr:row>2</xdr:row>
      <xdr:rowOff>66675</xdr:rowOff>
    </xdr:from>
    <xdr:to>
      <xdr:col>2</xdr:col>
      <xdr:colOff>1059000</xdr:colOff>
      <xdr:row>4</xdr:row>
      <xdr:rowOff>9675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D19A0C14-F8BF-429B-ADCB-F41AA45C264F}"/>
            </a:ext>
          </a:extLst>
        </xdr:cNvPr>
        <xdr:cNvSpPr/>
      </xdr:nvSpPr>
      <xdr:spPr>
        <a:xfrm>
          <a:off x="638175" y="4572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2924174</xdr:colOff>
      <xdr:row>2</xdr:row>
      <xdr:rowOff>47625</xdr:rowOff>
    </xdr:from>
    <xdr:to>
      <xdr:col>5</xdr:col>
      <xdr:colOff>135074</xdr:colOff>
      <xdr:row>3</xdr:row>
      <xdr:rowOff>181125</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FE5D590D-DCCB-4A8F-9D8E-336034E5C955}"/>
            </a:ext>
          </a:extLst>
        </xdr:cNvPr>
        <xdr:cNvSpPr/>
      </xdr:nvSpPr>
      <xdr:spPr>
        <a:xfrm>
          <a:off x="3943349"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4D0F5EF7-9EA2-4A8B-873E-9C515AEF074D}"/>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20E335E-33A3-4D14-B759-A3B393177C26}"/>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DCF7BA50-BD9F-4DC4-92A1-0BE7BF1C0D4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EC22933C-CE88-4CD8-9948-7B7780A54BD9}"/>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E76E0530-9FB4-4403-8D94-7CEA62A41E68}"/>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56595194-6A0B-44E9-95A0-1D6271C247BF}"/>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92B04ECD-0CEC-42E3-B145-59EB780B3CF1}"/>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B1F59FC8-0C0C-4332-860F-D6B518441040}"/>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8E33B6DE-FFBF-4E4D-B96B-31CAFFC248D6}"/>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B203A722-9893-4800-A0CD-685870A05466}"/>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9F53C0C0-05B7-44B4-A45D-7565FDE16B50}"/>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59DC2B8-8EBA-45CA-B392-44937B6A08D0}"/>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2CC77A45-427A-4F8A-8A3C-4175418635FE}"/>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8BD018B-7F83-4DAE-82D5-DC61A901F0F3}"/>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C7B81333-7708-4DE4-8EBC-772D62DB6770}"/>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1E68CAEE-D6EC-476E-9C8F-9D3DD7AF1133}"/>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1D5D93B2-79DF-4FE8-89AE-83131236828C}"/>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F04F382-3C27-4803-9420-0DA7D2AC7F05}"/>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257175</xdr:colOff>
      <xdr:row>1</xdr:row>
      <xdr:rowOff>9525</xdr:rowOff>
    </xdr:from>
    <xdr:to>
      <xdr:col>6</xdr:col>
      <xdr:colOff>725625</xdr:colOff>
      <xdr:row>2</xdr:row>
      <xdr:rowOff>95400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BEC85F08-173E-4713-B5A6-72F06DDCAF2D}"/>
            </a:ext>
          </a:extLst>
        </xdr:cNvPr>
        <xdr:cNvSpPr/>
      </xdr:nvSpPr>
      <xdr:spPr>
        <a:xfrm>
          <a:off x="7153275" y="20002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O18"/>
  <sheetViews>
    <sheetView showGridLines="0" workbookViewId="0"/>
  </sheetViews>
  <sheetFormatPr baseColWidth="10" defaultColWidth="11.42578125" defaultRowHeight="15" x14ac:dyDescent="0.25"/>
  <sheetData>
    <row r="1" spans="2:15" ht="15.75" thickBot="1" x14ac:dyDescent="0.3"/>
    <row r="2" spans="2:15" x14ac:dyDescent="0.25">
      <c r="B2" s="2"/>
      <c r="C2" s="3"/>
      <c r="D2" s="3"/>
      <c r="E2" s="3"/>
      <c r="F2" s="3"/>
      <c r="G2" s="3"/>
      <c r="H2" s="3"/>
      <c r="I2" s="3"/>
      <c r="J2" s="3"/>
      <c r="K2" s="3"/>
      <c r="L2" s="3"/>
      <c r="M2" s="3"/>
      <c r="N2" s="3"/>
      <c r="O2" s="4"/>
    </row>
    <row r="3" spans="2:15" ht="23.25" x14ac:dyDescent="0.35">
      <c r="B3" s="77" t="s">
        <v>0</v>
      </c>
      <c r="C3" s="78"/>
      <c r="D3" s="78"/>
      <c r="E3" s="78"/>
      <c r="F3" s="78"/>
      <c r="G3" s="78"/>
      <c r="H3" s="78"/>
      <c r="I3" s="78"/>
      <c r="J3" s="78"/>
      <c r="K3" s="78"/>
      <c r="L3" s="78"/>
      <c r="M3" s="78"/>
      <c r="N3" s="78"/>
      <c r="O3" s="79"/>
    </row>
    <row r="4" spans="2:15" ht="23.25" x14ac:dyDescent="0.35">
      <c r="B4" s="77" t="s">
        <v>1</v>
      </c>
      <c r="C4" s="78"/>
      <c r="D4" s="78"/>
      <c r="E4" s="78"/>
      <c r="F4" s="78"/>
      <c r="G4" s="78"/>
      <c r="H4" s="78"/>
      <c r="I4" s="78"/>
      <c r="J4" s="78"/>
      <c r="K4" s="78"/>
      <c r="L4" s="78"/>
      <c r="M4" s="78"/>
      <c r="N4" s="78"/>
      <c r="O4" s="79"/>
    </row>
    <row r="5" spans="2:15" x14ac:dyDescent="0.25">
      <c r="B5" s="5"/>
      <c r="O5" s="6"/>
    </row>
    <row r="6" spans="2:15" x14ac:dyDescent="0.25">
      <c r="B6" s="5"/>
      <c r="C6" s="80" t="s">
        <v>2</v>
      </c>
      <c r="D6" s="80"/>
      <c r="E6" s="80"/>
      <c r="F6" s="80"/>
      <c r="G6" s="80"/>
      <c r="H6" s="80"/>
      <c r="I6" s="80"/>
      <c r="J6" s="80"/>
      <c r="K6" s="80"/>
      <c r="L6" s="80"/>
      <c r="M6" s="80"/>
      <c r="N6" s="80"/>
      <c r="O6" s="6"/>
    </row>
    <row r="7" spans="2:15" x14ac:dyDescent="0.25">
      <c r="B7" s="5"/>
      <c r="C7" s="80"/>
      <c r="D7" s="80"/>
      <c r="E7" s="80"/>
      <c r="F7" s="80"/>
      <c r="G7" s="80"/>
      <c r="H7" s="80"/>
      <c r="I7" s="80"/>
      <c r="J7" s="80"/>
      <c r="K7" s="80"/>
      <c r="L7" s="80"/>
      <c r="M7" s="80"/>
      <c r="N7" s="80"/>
      <c r="O7" s="6"/>
    </row>
    <row r="8" spans="2:15" x14ac:dyDescent="0.25">
      <c r="B8" s="5"/>
      <c r="O8" s="6"/>
    </row>
    <row r="9" spans="2:15" x14ac:dyDescent="0.25">
      <c r="B9" s="5"/>
      <c r="O9" s="6"/>
    </row>
    <row r="10" spans="2:15" x14ac:dyDescent="0.25">
      <c r="B10" s="5"/>
      <c r="O10" s="6"/>
    </row>
    <row r="11" spans="2:15" x14ac:dyDescent="0.25">
      <c r="B11" s="5"/>
      <c r="O11" s="6"/>
    </row>
    <row r="12" spans="2:15" x14ac:dyDescent="0.25">
      <c r="B12" s="5"/>
      <c r="O12" s="6"/>
    </row>
    <row r="13" spans="2:15" x14ac:dyDescent="0.25">
      <c r="B13" s="5"/>
      <c r="O13" s="6"/>
    </row>
    <row r="14" spans="2:15" x14ac:dyDescent="0.25">
      <c r="B14" s="5"/>
      <c r="O14" s="6"/>
    </row>
    <row r="15" spans="2:15" x14ac:dyDescent="0.25">
      <c r="B15" s="5"/>
      <c r="O15" s="6"/>
    </row>
    <row r="16" spans="2:15" x14ac:dyDescent="0.25">
      <c r="B16" s="5"/>
      <c r="O16" s="6"/>
    </row>
    <row r="17" spans="2:15" x14ac:dyDescent="0.25">
      <c r="B17" s="5"/>
      <c r="O17" s="6"/>
    </row>
    <row r="18" spans="2:15" ht="15.75" thickBot="1" x14ac:dyDescent="0.3">
      <c r="B18" s="7"/>
      <c r="C18" s="8"/>
      <c r="D18" s="8"/>
      <c r="E18" s="8"/>
      <c r="F18" s="8"/>
      <c r="G18" s="8"/>
      <c r="H18" s="8"/>
      <c r="I18" s="8"/>
      <c r="J18" s="8"/>
      <c r="K18" s="8"/>
      <c r="L18" s="8"/>
      <c r="M18" s="8"/>
      <c r="N18" s="8"/>
      <c r="O18" s="9"/>
    </row>
  </sheetData>
  <sheetProtection algorithmName="SHA-512" hashValue="fESCBRSONm1O8Dc0JOnjB+qZOu1d6CiIMR9AFNICnNkTv8GeL/e0JsFltcWbeY82mSirBMQYcES73YQY5x/fMQ==" saltValue="rfeIy2Ycu5WCYD7kyrPZ3g==" spinCount="100000" sheet="1" objects="1" scenarios="1"/>
  <mergeCells count="3">
    <mergeCell ref="B3:O3"/>
    <mergeCell ref="B4:O4"/>
    <mergeCell ref="C6:N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5:T19"/>
  <sheetViews>
    <sheetView zoomScale="89" zoomScaleNormal="89" workbookViewId="0">
      <selection activeCell="B19" sqref="B19"/>
    </sheetView>
  </sheetViews>
  <sheetFormatPr baseColWidth="10" defaultColWidth="11.42578125" defaultRowHeight="15" x14ac:dyDescent="0.25"/>
  <cols>
    <col min="1" max="1" width="6.42578125" style="1" customWidth="1"/>
    <col min="2" max="2" width="34.28515625" style="1" customWidth="1"/>
    <col min="3" max="3" width="13.28515625" style="1" customWidth="1"/>
    <col min="4" max="4" width="27.42578125" style="1" customWidth="1"/>
    <col min="5" max="5" width="57.42578125" style="1" customWidth="1"/>
    <col min="6" max="6" width="30.140625" style="1" customWidth="1"/>
    <col min="7" max="7" width="15.7109375" style="1" customWidth="1"/>
    <col min="8" max="9" width="11.42578125" style="36"/>
    <col min="10" max="10" width="11.85546875" style="36" bestFit="1" customWidth="1"/>
    <col min="11" max="16384" width="11.42578125" style="1"/>
  </cols>
  <sheetData>
    <row r="5" spans="2:20" ht="15.75" thickBot="1" x14ac:dyDescent="0.3"/>
    <row r="6" spans="2:20" x14ac:dyDescent="0.25">
      <c r="B6" s="10"/>
      <c r="C6" s="11"/>
      <c r="D6" s="11"/>
      <c r="E6" s="11"/>
      <c r="F6" s="11"/>
      <c r="G6" s="12"/>
    </row>
    <row r="7" spans="2:20" ht="21" x14ac:dyDescent="0.35">
      <c r="B7" s="81" t="s">
        <v>3</v>
      </c>
      <c r="C7" s="82"/>
      <c r="D7" s="82"/>
      <c r="E7" s="82"/>
      <c r="F7" s="82"/>
      <c r="G7" s="83"/>
      <c r="T7" s="1" t="s">
        <v>4</v>
      </c>
    </row>
    <row r="8" spans="2:20" ht="15.75" thickBot="1" x14ac:dyDescent="0.3">
      <c r="B8" s="13"/>
      <c r="D8" s="89" t="s">
        <v>5</v>
      </c>
      <c r="E8" s="89"/>
      <c r="G8" s="14"/>
      <c r="T8" s="1" t="s">
        <v>6</v>
      </c>
    </row>
    <row r="9" spans="2:20" ht="15.75" thickBot="1" x14ac:dyDescent="0.3">
      <c r="B9" s="87" t="s">
        <v>7</v>
      </c>
      <c r="C9" s="88"/>
      <c r="D9" s="69">
        <v>44783</v>
      </c>
      <c r="G9" s="14"/>
      <c r="T9" s="1" t="s">
        <v>8</v>
      </c>
    </row>
    <row r="10" spans="2:20" x14ac:dyDescent="0.25">
      <c r="B10" s="13" t="s">
        <v>9</v>
      </c>
      <c r="G10" s="58">
        <v>43545</v>
      </c>
    </row>
    <row r="11" spans="2:20" x14ac:dyDescent="0.25">
      <c r="B11" s="20" t="s">
        <v>10</v>
      </c>
      <c r="C11" s="21" t="s">
        <v>11</v>
      </c>
      <c r="D11" s="22" t="s">
        <v>12</v>
      </c>
      <c r="E11" s="21" t="s">
        <v>13</v>
      </c>
      <c r="F11" s="21" t="s">
        <v>14</v>
      </c>
      <c r="G11" s="23" t="s">
        <v>15</v>
      </c>
    </row>
    <row r="12" spans="2:20" x14ac:dyDescent="0.25">
      <c r="B12" s="19" t="s">
        <v>16</v>
      </c>
      <c r="C12" s="68" t="s">
        <v>4</v>
      </c>
      <c r="D12" s="69">
        <v>44636</v>
      </c>
      <c r="E12" s="68" t="s">
        <v>17</v>
      </c>
      <c r="F12" s="69"/>
      <c r="G12" s="70" t="str">
        <f>+IF(C12="SI",IF(F12&lt;$G$10,"DESACTUALIZADO",""),"")</f>
        <v>DESACTUALIZADO</v>
      </c>
      <c r="H12" s="36">
        <f t="shared" ref="H12:H17" si="0">+IF(C12="N/A",1,0)</f>
        <v>0</v>
      </c>
      <c r="I12" s="36">
        <f t="shared" ref="I12:I17" si="1">+IF(C12="Si",1,0)</f>
        <v>1</v>
      </c>
      <c r="J12" s="36">
        <f t="shared" ref="J12:J17" si="2">+IF(C12="No",1,0)</f>
        <v>0</v>
      </c>
    </row>
    <row r="13" spans="2:20" x14ac:dyDescent="0.25">
      <c r="B13" s="19" t="s">
        <v>18</v>
      </c>
      <c r="C13" s="68" t="s">
        <v>4</v>
      </c>
      <c r="D13" s="69">
        <v>43502</v>
      </c>
      <c r="E13" s="68" t="s">
        <v>19</v>
      </c>
      <c r="F13" s="69"/>
      <c r="G13" s="70" t="str">
        <f t="shared" ref="G13:G17" si="3">+IF(C13="SI",IF(F13&lt;$G$10,"DESACTUALIZADO",""),"")</f>
        <v>DESACTUALIZADO</v>
      </c>
      <c r="H13" s="36">
        <f t="shared" si="0"/>
        <v>0</v>
      </c>
      <c r="I13" s="36">
        <f t="shared" si="1"/>
        <v>1</v>
      </c>
      <c r="J13" s="36">
        <f t="shared" si="2"/>
        <v>0</v>
      </c>
    </row>
    <row r="14" spans="2:20" x14ac:dyDescent="0.25">
      <c r="B14" s="19" t="s">
        <v>20</v>
      </c>
      <c r="C14" s="68" t="s">
        <v>4</v>
      </c>
      <c r="D14" s="69">
        <v>43599</v>
      </c>
      <c r="E14" s="68" t="s">
        <v>21</v>
      </c>
      <c r="F14" s="69">
        <v>43557</v>
      </c>
      <c r="G14" s="70" t="str">
        <f t="shared" si="3"/>
        <v/>
      </c>
      <c r="H14" s="36">
        <f t="shared" si="0"/>
        <v>0</v>
      </c>
      <c r="I14" s="36">
        <f t="shared" si="1"/>
        <v>1</v>
      </c>
      <c r="J14" s="36">
        <f t="shared" si="2"/>
        <v>0</v>
      </c>
      <c r="T14" s="41">
        <v>43545</v>
      </c>
    </row>
    <row r="15" spans="2:20" x14ac:dyDescent="0.25">
      <c r="B15" s="19" t="s">
        <v>22</v>
      </c>
      <c r="C15" s="68" t="s">
        <v>4</v>
      </c>
      <c r="D15" s="69">
        <v>42198</v>
      </c>
      <c r="E15" s="68" t="s">
        <v>23</v>
      </c>
      <c r="F15" s="69">
        <v>44608</v>
      </c>
      <c r="G15" s="70" t="str">
        <f t="shared" si="3"/>
        <v/>
      </c>
      <c r="H15" s="36">
        <f t="shared" si="0"/>
        <v>0</v>
      </c>
      <c r="I15" s="36">
        <f t="shared" si="1"/>
        <v>1</v>
      </c>
      <c r="J15" s="36">
        <f t="shared" si="2"/>
        <v>0</v>
      </c>
    </row>
    <row r="16" spans="2:20" x14ac:dyDescent="0.25">
      <c r="B16" s="19" t="s">
        <v>24</v>
      </c>
      <c r="C16" s="68" t="s">
        <v>4</v>
      </c>
      <c r="D16" s="69">
        <v>44001</v>
      </c>
      <c r="E16" s="68" t="s">
        <v>25</v>
      </c>
      <c r="F16" s="69">
        <v>44707</v>
      </c>
      <c r="G16" s="70" t="str">
        <f t="shared" si="3"/>
        <v/>
      </c>
      <c r="H16" s="36">
        <f t="shared" si="0"/>
        <v>0</v>
      </c>
      <c r="I16" s="36">
        <f t="shared" si="1"/>
        <v>1</v>
      </c>
      <c r="J16" s="36">
        <f t="shared" si="2"/>
        <v>0</v>
      </c>
    </row>
    <row r="17" spans="2:10" x14ac:dyDescent="0.25">
      <c r="B17" s="19" t="s">
        <v>26</v>
      </c>
      <c r="C17" s="68" t="s">
        <v>4</v>
      </c>
      <c r="D17" s="69">
        <v>44118</v>
      </c>
      <c r="E17" s="68" t="s">
        <v>27</v>
      </c>
      <c r="F17" s="69">
        <v>44707</v>
      </c>
      <c r="G17" s="70" t="str">
        <f t="shared" si="3"/>
        <v/>
      </c>
      <c r="H17" s="36">
        <f t="shared" si="0"/>
        <v>0</v>
      </c>
      <c r="I17" s="36">
        <f t="shared" si="1"/>
        <v>1</v>
      </c>
      <c r="J17" s="36">
        <f t="shared" si="2"/>
        <v>0</v>
      </c>
    </row>
    <row r="18" spans="2:10" x14ac:dyDescent="0.25">
      <c r="B18" s="13"/>
      <c r="G18" s="14"/>
    </row>
    <row r="19" spans="2:10" ht="94.5" customHeight="1" thickBot="1" x14ac:dyDescent="0.3">
      <c r="B19" s="53" t="s">
        <v>28</v>
      </c>
      <c r="C19" s="84" t="s">
        <v>198</v>
      </c>
      <c r="D19" s="85"/>
      <c r="E19" s="85"/>
      <c r="F19" s="85"/>
      <c r="G19" s="86"/>
    </row>
  </sheetData>
  <sheetProtection algorithmName="SHA-512" hashValue="guBwrDrRnk1KuL1QTxzhX+93X5l/aUSlJP3gAz5OjRJbKk1gJlGrcA8FEPrUFZMHmi3icEReOMBE9XonogNp0w==" saltValue="7DocmJkL4AB8U+xMv4KRdA==" spinCount="100000" sheet="1" objects="1" scenarios="1"/>
  <dataConsolidate/>
  <mergeCells count="4">
    <mergeCell ref="B7:G7"/>
    <mergeCell ref="C19:G19"/>
    <mergeCell ref="B9:C9"/>
    <mergeCell ref="D8:E8"/>
  </mergeCells>
  <conditionalFormatting sqref="C12:C17">
    <cfRule type="containsText" dxfId="41" priority="13" operator="containsText" text="N/A">
      <formula>NOT(ISERROR(SEARCH("N/A",C12)))</formula>
    </cfRule>
    <cfRule type="containsBlanks" dxfId="40" priority="21">
      <formula>LEN(TRIM(C12))=0</formula>
    </cfRule>
  </conditionalFormatting>
  <conditionalFormatting sqref="D9">
    <cfRule type="containsBlanks" dxfId="39" priority="20">
      <formula>LEN(TRIM(D9))=0</formula>
    </cfRule>
  </conditionalFormatting>
  <conditionalFormatting sqref="D12:F17">
    <cfRule type="containsBlanks" dxfId="38" priority="15">
      <formula>LEN(TRIM(D12))=0</formula>
    </cfRule>
  </conditionalFormatting>
  <conditionalFormatting sqref="C19">
    <cfRule type="containsBlanks" dxfId="37" priority="14">
      <formula>LEN(TRIM(C19))=0</formula>
    </cfRule>
  </conditionalFormatting>
  <conditionalFormatting sqref="D12:F12 D13:D17">
    <cfRule type="expression" dxfId="36" priority="9">
      <formula>OR($C$12="No",$C$12="N/A")</formula>
    </cfRule>
  </conditionalFormatting>
  <conditionalFormatting sqref="D14:F14">
    <cfRule type="expression" dxfId="35" priority="8">
      <formula>OR($C$14="No",$C$14="N/A")</formula>
    </cfRule>
  </conditionalFormatting>
  <conditionalFormatting sqref="D13:F13">
    <cfRule type="expression" dxfId="34" priority="6">
      <formula>OR($C$13="No",$C$13="N/A")</formula>
    </cfRule>
  </conditionalFormatting>
  <conditionalFormatting sqref="D15:F15">
    <cfRule type="expression" dxfId="33" priority="4">
      <formula>OR($C$15="No",$C$15="N/A")</formula>
    </cfRule>
  </conditionalFormatting>
  <conditionalFormatting sqref="D16:F16 F17">
    <cfRule type="expression" dxfId="32" priority="3">
      <formula>OR($C$16="No",$C$16="N/A")</formula>
    </cfRule>
  </conditionalFormatting>
  <conditionalFormatting sqref="D17:F17">
    <cfRule type="expression" dxfId="31" priority="2">
      <formula>OR($C$17="No",$C$17="N/A")</formula>
    </cfRule>
  </conditionalFormatting>
  <conditionalFormatting sqref="F13:F17">
    <cfRule type="expression" dxfId="30" priority="1">
      <formula>OR($C$12="No",$C$12="N/A")</formula>
    </cfRule>
  </conditionalFormatting>
  <dataValidations count="5">
    <dataValidation type="date" showInputMessage="1" showErrorMessage="1" promptTitle="Fecha de Generacion del Reporte" prompt="Indique la fecha en que genera o Elabora este reporte de Usuarios Activos  No Abogados" sqref="D9" xr:uid="{00000000-0002-0000-0100-000000000000}">
      <formula1>44742</formula1>
      <formula2>44823</formula2>
    </dataValidation>
    <dataValidation type="list" showInputMessage="1" showErrorMessage="1" errorTitle="Campo en Blanco" error="El campo debe tener un valor asignado" promptTitle="ROL Asignado Activo en Ekogui" prompt="Indique si tiene o no el Rol asignado Activo en el aplicativo Ekogui, un usuario puede tener uno o mas Roles Activos en el sistema. Relacionar los que apliquen. Si el Rol No aplica para su entidad Seleccione N/A" sqref="C12:C17" xr:uid="{00000000-0002-0000-0100-000001000000}">
      <formula1>$T$7:$T$9</formula1>
    </dataValidation>
    <dataValidation showInputMessage="1" showErrorMessage="1" sqref="E12 E14:E17" xr:uid="{00000000-0002-0000-0100-000002000000}"/>
    <dataValidation showInputMessage="1" showErrorMessage="1" errorTitle="Fecha invalida" error="La fecha debe estar entre el 01/01/2011 y el 31/03/2022" sqref="E13" xr:uid="{00000000-0002-0000-0100-000003000000}"/>
    <dataValidation type="date" showInputMessage="1" showErrorMessage="1" errorTitle="Fecha invalida" error="La fecha debe estar entre el 01/01/2011 y el 31/03/2022" promptTitle="Fecha de Creación del Rol" prompt="Indique la ultima fecha de Creación del Rol en Ekogui que se encuentra en estado Activo en el formato &quot;DD/MM/AAAA&quot;" sqref="D12:D17 F12:F17" xr:uid="{00000000-0002-0000-0100-000004000000}">
      <formula1>40544</formula1>
      <formula2>44823</formula2>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V26"/>
  <sheetViews>
    <sheetView showGridLines="0" topLeftCell="A13" zoomScale="91" zoomScaleNormal="91" workbookViewId="0">
      <selection activeCell="F27" sqref="F27"/>
    </sheetView>
  </sheetViews>
  <sheetFormatPr baseColWidth="10" defaultColWidth="11.42578125" defaultRowHeight="15" x14ac:dyDescent="0.25"/>
  <cols>
    <col min="1" max="1" width="3.85546875" style="1" customWidth="1"/>
    <col min="2" max="2" width="11.42578125" style="1"/>
    <col min="3" max="3" width="58.5703125" style="1" customWidth="1"/>
    <col min="4" max="4" width="20.85546875" style="1" customWidth="1"/>
    <col min="5" max="5" width="6.28515625" style="1" customWidth="1"/>
    <col min="6" max="6" width="41.42578125" style="1" customWidth="1"/>
    <col min="7" max="7" width="24.140625" style="1" customWidth="1"/>
    <col min="8" max="8" width="7.28515625" style="1" customWidth="1"/>
    <col min="9" max="16384" width="11.42578125" style="1"/>
  </cols>
  <sheetData>
    <row r="1" spans="2:22" ht="15.75" thickBot="1" x14ac:dyDescent="0.3"/>
    <row r="2" spans="2:22" x14ac:dyDescent="0.25">
      <c r="B2" s="10"/>
      <c r="C2" s="11"/>
      <c r="D2" s="11"/>
      <c r="E2" s="11"/>
      <c r="F2" s="11"/>
      <c r="G2" s="11"/>
      <c r="H2" s="12"/>
    </row>
    <row r="3" spans="2:22" x14ac:dyDescent="0.25">
      <c r="B3" s="13"/>
      <c r="H3" s="14"/>
      <c r="V3" s="25">
        <f>+IF(D12&lt;=10,D12,IF(ROUNDDOWN(D12*10%,0)&lt;10,10,ROUNDDOWN(D12*10%,0)))</f>
        <v>4</v>
      </c>
    </row>
    <row r="4" spans="2:22" x14ac:dyDescent="0.25">
      <c r="B4" s="13"/>
      <c r="H4" s="14"/>
    </row>
    <row r="5" spans="2:22" x14ac:dyDescent="0.25">
      <c r="B5" s="13"/>
      <c r="D5" s="1" t="s">
        <v>5</v>
      </c>
      <c r="H5" s="14"/>
    </row>
    <row r="6" spans="2:22" ht="15" customHeight="1" x14ac:dyDescent="0.25">
      <c r="B6" s="13"/>
      <c r="G6" s="26"/>
      <c r="H6" s="27"/>
    </row>
    <row r="7" spans="2:22" ht="17.25" customHeight="1" x14ac:dyDescent="0.35">
      <c r="B7" s="13"/>
      <c r="C7" s="18" t="s">
        <v>7</v>
      </c>
      <c r="D7" s="69">
        <v>44784</v>
      </c>
      <c r="E7" s="24"/>
      <c r="F7" s="90" t="str">
        <f>"Seleccione una muestra de "&amp;V3&amp;" abogados activos y complete la siguiente tabla"</f>
        <v>Seleccione una muestra de 4 abogados activos y complete la siguiente tabla</v>
      </c>
      <c r="G7" s="91"/>
      <c r="H7" s="27"/>
    </row>
    <row r="8" spans="2:22" x14ac:dyDescent="0.25">
      <c r="B8" s="13"/>
      <c r="F8" s="92"/>
      <c r="G8" s="93"/>
      <c r="H8" s="14"/>
      <c r="T8" s="1" t="s">
        <v>6</v>
      </c>
    </row>
    <row r="9" spans="2:22" ht="23.25" x14ac:dyDescent="0.25">
      <c r="B9" s="13"/>
      <c r="C9" s="28" t="s">
        <v>29</v>
      </c>
      <c r="E9"/>
      <c r="F9" s="22" t="s">
        <v>30</v>
      </c>
      <c r="G9" s="22" t="s">
        <v>31</v>
      </c>
      <c r="H9" s="14"/>
      <c r="T9" s="1" t="s">
        <v>8</v>
      </c>
    </row>
    <row r="10" spans="2:22" x14ac:dyDescent="0.25">
      <c r="B10" s="13"/>
      <c r="C10" s="21" t="s">
        <v>32</v>
      </c>
      <c r="D10" s="21" t="s">
        <v>33</v>
      </c>
      <c r="E10"/>
      <c r="F10" s="18" t="s">
        <v>34</v>
      </c>
      <c r="G10" s="68">
        <v>4</v>
      </c>
      <c r="H10" s="14"/>
    </row>
    <row r="11" spans="2:22" x14ac:dyDescent="0.25">
      <c r="B11" s="13"/>
      <c r="C11" s="18" t="s">
        <v>35</v>
      </c>
      <c r="D11" s="68">
        <v>4</v>
      </c>
      <c r="E11"/>
      <c r="F11" s="18" t="s">
        <v>36</v>
      </c>
      <c r="G11" s="68">
        <v>4</v>
      </c>
      <c r="H11" s="14"/>
    </row>
    <row r="12" spans="2:22" x14ac:dyDescent="0.25">
      <c r="B12" s="13"/>
      <c r="C12" s="18" t="s">
        <v>37</v>
      </c>
      <c r="D12" s="68">
        <v>4</v>
      </c>
      <c r="E12"/>
      <c r="F12" s="18" t="s">
        <v>38</v>
      </c>
      <c r="G12" s="68">
        <v>4</v>
      </c>
      <c r="H12" s="14"/>
    </row>
    <row r="13" spans="2:22" x14ac:dyDescent="0.25">
      <c r="B13" s="13"/>
      <c r="C13" s="18" t="s">
        <v>39</v>
      </c>
      <c r="D13" s="68">
        <v>4</v>
      </c>
      <c r="E13"/>
      <c r="F13" s="44" t="s">
        <v>40</v>
      </c>
      <c r="G13" s="43"/>
      <c r="H13" s="14"/>
    </row>
    <row r="14" spans="2:22" x14ac:dyDescent="0.25">
      <c r="B14" s="13"/>
      <c r="E14"/>
      <c r="F14" s="45" t="s">
        <v>41</v>
      </c>
      <c r="G14" s="46"/>
      <c r="H14" s="14"/>
    </row>
    <row r="15" spans="2:22" x14ac:dyDescent="0.25">
      <c r="B15" s="13"/>
      <c r="E15"/>
      <c r="H15" s="14"/>
    </row>
    <row r="16" spans="2:22" x14ac:dyDescent="0.25">
      <c r="B16" s="13"/>
      <c r="C16" s="21" t="s">
        <v>42</v>
      </c>
      <c r="D16" s="21" t="s">
        <v>33</v>
      </c>
      <c r="E16"/>
      <c r="F16" s="22" t="s">
        <v>43</v>
      </c>
      <c r="G16" s="22" t="s">
        <v>31</v>
      </c>
      <c r="H16" s="14"/>
    </row>
    <row r="17" spans="2:8" x14ac:dyDescent="0.25">
      <c r="B17" s="13"/>
      <c r="C17" s="18" t="s">
        <v>44</v>
      </c>
      <c r="D17" s="68">
        <v>0</v>
      </c>
      <c r="E17"/>
      <c r="F17" s="18" t="s">
        <v>45</v>
      </c>
      <c r="G17" s="68">
        <v>4</v>
      </c>
      <c r="H17" s="14"/>
    </row>
    <row r="18" spans="2:8" x14ac:dyDescent="0.25">
      <c r="B18" s="13"/>
      <c r="C18" s="18" t="s">
        <v>46</v>
      </c>
      <c r="D18" s="68">
        <v>0</v>
      </c>
      <c r="E18"/>
      <c r="F18" s="37" t="s">
        <v>47</v>
      </c>
      <c r="G18" s="68">
        <v>0</v>
      </c>
      <c r="H18" s="14"/>
    </row>
    <row r="19" spans="2:8" x14ac:dyDescent="0.25">
      <c r="B19" s="13"/>
      <c r="C19" s="49"/>
      <c r="E19"/>
      <c r="F19" s="18" t="s">
        <v>48</v>
      </c>
      <c r="G19" s="68">
        <v>0</v>
      </c>
      <c r="H19" s="14"/>
    </row>
    <row r="20" spans="2:8" x14ac:dyDescent="0.25">
      <c r="B20" s="13"/>
      <c r="C20" s="49"/>
      <c r="E20"/>
      <c r="F20" s="18" t="s">
        <v>49</v>
      </c>
      <c r="G20" s="68">
        <v>0</v>
      </c>
      <c r="H20" s="14"/>
    </row>
    <row r="21" spans="2:8" x14ac:dyDescent="0.25">
      <c r="B21" s="13"/>
      <c r="C21" s="49" t="s">
        <v>50</v>
      </c>
      <c r="E21"/>
      <c r="F21"/>
      <c r="G21"/>
      <c r="H21" s="14"/>
    </row>
    <row r="22" spans="2:8" x14ac:dyDescent="0.25">
      <c r="B22" s="13"/>
      <c r="C22" s="94" t="s">
        <v>199</v>
      </c>
      <c r="D22" s="95"/>
      <c r="E22" s="95"/>
      <c r="F22" s="95"/>
      <c r="G22" s="96"/>
      <c r="H22" s="14"/>
    </row>
    <row r="23" spans="2:8" x14ac:dyDescent="0.25">
      <c r="B23" s="13"/>
      <c r="C23" s="97"/>
      <c r="D23" s="98"/>
      <c r="E23" s="98"/>
      <c r="F23" s="98"/>
      <c r="G23" s="99"/>
      <c r="H23" s="14"/>
    </row>
    <row r="24" spans="2:8" x14ac:dyDescent="0.25">
      <c r="B24" s="13"/>
      <c r="C24" s="97"/>
      <c r="D24" s="98"/>
      <c r="E24" s="98"/>
      <c r="F24" s="98"/>
      <c r="G24" s="99"/>
      <c r="H24" s="14"/>
    </row>
    <row r="25" spans="2:8" x14ac:dyDescent="0.25">
      <c r="B25" s="13"/>
      <c r="C25" s="100"/>
      <c r="D25" s="101"/>
      <c r="E25" s="101"/>
      <c r="F25" s="101"/>
      <c r="G25" s="102"/>
      <c r="H25" s="14"/>
    </row>
    <row r="26" spans="2:8" ht="15.75" thickBot="1" x14ac:dyDescent="0.3">
      <c r="B26" s="15"/>
      <c r="C26" s="16"/>
      <c r="D26" s="16"/>
      <c r="E26" s="16"/>
      <c r="F26" s="16"/>
      <c r="G26" s="16"/>
      <c r="H26" s="17"/>
    </row>
  </sheetData>
  <sheetProtection algorithmName="SHA-512" hashValue="8RVfEKhnYWfIrZgxadx6Lc2rQDLeuKO1UW4AlYqnO3coVmDLUoIAogyz2Won+/zis7CW1pAtLh7Ek1Vaki8u8w==" saltValue="vQUyMhNw20AE2MFLVmAxDA==" spinCount="100000" sheet="1" objects="1" scenarios="1"/>
  <mergeCells count="2">
    <mergeCell ref="F7:G8"/>
    <mergeCell ref="C22:G25"/>
  </mergeCells>
  <conditionalFormatting sqref="D11:D13">
    <cfRule type="containsBlanks" dxfId="29" priority="13">
      <formula>LEN(TRIM(D11))=0</formula>
    </cfRule>
  </conditionalFormatting>
  <conditionalFormatting sqref="C22">
    <cfRule type="containsBlanks" dxfId="28" priority="9">
      <formula>LEN(TRIM(C22))=0</formula>
    </cfRule>
  </conditionalFormatting>
  <conditionalFormatting sqref="D17:D18">
    <cfRule type="containsBlanks" dxfId="27" priority="5">
      <formula>LEN(TRIM(D17))=0</formula>
    </cfRule>
  </conditionalFormatting>
  <conditionalFormatting sqref="G10:G12">
    <cfRule type="containsBlanks" dxfId="26" priority="4">
      <formula>LEN(TRIM(G10))=0</formula>
    </cfRule>
  </conditionalFormatting>
  <conditionalFormatting sqref="G17:G20">
    <cfRule type="containsBlanks" dxfId="25" priority="3">
      <formula>LEN(TRIM(G17))=0</formula>
    </cfRule>
  </conditionalFormatting>
  <conditionalFormatting sqref="D7">
    <cfRule type="containsBlanks" dxfId="24" priority="1">
      <formula>LEN(TRIM(D7))=0</formula>
    </cfRule>
  </conditionalFormatting>
  <dataValidations count="2">
    <dataValidation type="whole" operator="greaterThanOrEqual" showInputMessage="1" showErrorMessage="1" errorTitle="Numero Invalido" promptTitle="Ingrese la cantidad Solicitada" prompt="Ingrese la cantidad Solicitada" sqref="G17:G20 D17:D18 G10:G12 D11:D13" xr:uid="{00000000-0002-0000-0200-000000000000}">
      <formula1>0</formula1>
    </dataValidation>
    <dataValidation type="date" showInputMessage="1" showErrorMessage="1" errorTitle="FECHA INVALIDA" promptTitle="Fecha de Generacion del Reporte " prompt="Diligenciar la fecha de Generacion de este Reporte de Usuarios Abogados Formato (DD/MM/AAAA)" sqref="D7" xr:uid="{00000000-0002-0000-0200-000001000000}">
      <formula1>44742</formula1>
      <formula2>44823</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W34"/>
  <sheetViews>
    <sheetView showGridLines="0" topLeftCell="A4" zoomScale="70" zoomScaleNormal="70" workbookViewId="0">
      <selection activeCell="C25" sqref="C25"/>
    </sheetView>
  </sheetViews>
  <sheetFormatPr baseColWidth="10" defaultColWidth="11.42578125" defaultRowHeight="15" x14ac:dyDescent="0.25"/>
  <cols>
    <col min="1" max="1" width="3.85546875" style="1" customWidth="1"/>
    <col min="2" max="2" width="11.42578125" style="1"/>
    <col min="3" max="3" width="70.28515625" style="1" customWidth="1"/>
    <col min="4" max="4" width="15.28515625" style="1" customWidth="1"/>
    <col min="5" max="5" width="6.28515625" style="1" customWidth="1"/>
    <col min="6" max="6" width="70.140625" style="1" customWidth="1"/>
    <col min="7" max="7" width="16.85546875" style="1" customWidth="1"/>
    <col min="8" max="8" width="15.28515625" style="1" customWidth="1"/>
    <col min="9" max="9" width="7.28515625" style="1" customWidth="1"/>
    <col min="10" max="16384" width="11.42578125" style="1"/>
  </cols>
  <sheetData>
    <row r="1" spans="2:23" ht="15.75" thickBot="1" x14ac:dyDescent="0.3"/>
    <row r="2" spans="2:23" ht="9" customHeight="1" x14ac:dyDescent="0.25">
      <c r="B2" s="10"/>
      <c r="C2" s="11"/>
      <c r="D2" s="11"/>
      <c r="E2" s="11"/>
      <c r="F2" s="11"/>
      <c r="G2" s="11"/>
      <c r="H2" s="11"/>
      <c r="I2" s="12"/>
    </row>
    <row r="3" spans="2:23" x14ac:dyDescent="0.25">
      <c r="B3" s="13"/>
      <c r="I3" s="14"/>
      <c r="W3" s="25">
        <f>+IF(D17&lt;=10,D17,IF(ROUNDDOWN(D17*10%,0)&lt;10,10,ROUNDDOWN(D17*10%,0)))</f>
        <v>8</v>
      </c>
    </row>
    <row r="4" spans="2:23" x14ac:dyDescent="0.25">
      <c r="B4" s="13"/>
      <c r="I4" s="14"/>
    </row>
    <row r="5" spans="2:23" ht="9" customHeight="1" x14ac:dyDescent="0.25">
      <c r="B5" s="13"/>
      <c r="I5" s="14"/>
    </row>
    <row r="6" spans="2:23" ht="19.5" customHeight="1" x14ac:dyDescent="0.25">
      <c r="B6" s="13"/>
      <c r="C6" s="108" t="s">
        <v>51</v>
      </c>
      <c r="D6" s="108"/>
      <c r="E6" s="108"/>
      <c r="F6" s="108"/>
      <c r="G6" s="108"/>
      <c r="H6" s="108"/>
      <c r="I6" s="27"/>
    </row>
    <row r="7" spans="2:23" x14ac:dyDescent="0.25">
      <c r="B7" s="13"/>
      <c r="E7" s="71" t="s">
        <v>5</v>
      </c>
      <c r="I7" s="14"/>
      <c r="U7" s="1" t="s">
        <v>6</v>
      </c>
    </row>
    <row r="8" spans="2:23" x14ac:dyDescent="0.25">
      <c r="B8" s="13"/>
      <c r="C8" s="21" t="s">
        <v>7</v>
      </c>
      <c r="D8" s="69">
        <v>44785</v>
      </c>
      <c r="E8"/>
      <c r="F8" s="31" t="s">
        <v>52</v>
      </c>
      <c r="G8" s="76" t="s">
        <v>53</v>
      </c>
      <c r="I8" s="14"/>
      <c r="U8" s="1" t="s">
        <v>8</v>
      </c>
    </row>
    <row r="9" spans="2:23" x14ac:dyDescent="0.25">
      <c r="B9" s="13"/>
      <c r="E9"/>
      <c r="F9" s="18" t="s">
        <v>54</v>
      </c>
      <c r="G9" s="68">
        <v>2</v>
      </c>
      <c r="I9" s="14"/>
    </row>
    <row r="10" spans="2:23" x14ac:dyDescent="0.25">
      <c r="B10" s="13"/>
      <c r="C10" s="21" t="s">
        <v>55</v>
      </c>
      <c r="D10" s="21" t="s">
        <v>33</v>
      </c>
      <c r="E10"/>
      <c r="F10" s="18" t="s">
        <v>56</v>
      </c>
      <c r="G10" s="68">
        <v>2</v>
      </c>
      <c r="I10" s="14"/>
    </row>
    <row r="11" spans="2:23" x14ac:dyDescent="0.25">
      <c r="B11" s="13"/>
      <c r="C11" s="18" t="s">
        <v>57</v>
      </c>
      <c r="D11" s="68">
        <v>533</v>
      </c>
      <c r="E11"/>
      <c r="F11" s="18" t="s">
        <v>58</v>
      </c>
      <c r="G11" s="68">
        <v>1</v>
      </c>
      <c r="I11" s="14"/>
    </row>
    <row r="12" spans="2:23" x14ac:dyDescent="0.25">
      <c r="B12" s="13"/>
      <c r="C12" s="18" t="s">
        <v>59</v>
      </c>
      <c r="D12" s="68">
        <v>538</v>
      </c>
      <c r="E12"/>
      <c r="F12" s="32" t="s">
        <v>60</v>
      </c>
      <c r="I12" s="14"/>
    </row>
    <row r="13" spans="2:23" x14ac:dyDescent="0.25">
      <c r="B13" s="13"/>
      <c r="C13" s="18" t="s">
        <v>61</v>
      </c>
      <c r="D13" s="68">
        <v>0</v>
      </c>
      <c r="E13"/>
      <c r="F13" s="32" t="s">
        <v>62</v>
      </c>
      <c r="I13" s="14"/>
    </row>
    <row r="14" spans="2:23" x14ac:dyDescent="0.25">
      <c r="B14" s="13"/>
      <c r="C14" s="32" t="s">
        <v>63</v>
      </c>
      <c r="E14"/>
      <c r="F14" s="22" t="s">
        <v>64</v>
      </c>
      <c r="G14" s="21" t="s">
        <v>33</v>
      </c>
      <c r="I14" s="14"/>
    </row>
    <row r="15" spans="2:23" x14ac:dyDescent="0.25">
      <c r="B15" s="13"/>
      <c r="C15" s="21" t="s">
        <v>65</v>
      </c>
      <c r="D15" s="21" t="s">
        <v>33</v>
      </c>
      <c r="E15"/>
      <c r="F15" s="18" t="s">
        <v>66</v>
      </c>
      <c r="G15" s="68">
        <v>534</v>
      </c>
      <c r="I15" s="14"/>
    </row>
    <row r="16" spans="2:23" x14ac:dyDescent="0.25">
      <c r="B16" s="13"/>
      <c r="C16" s="18" t="s">
        <v>67</v>
      </c>
      <c r="D16" s="68">
        <v>23</v>
      </c>
      <c r="E16"/>
      <c r="F16" s="18" t="s">
        <v>68</v>
      </c>
      <c r="G16" s="68">
        <v>504</v>
      </c>
      <c r="I16" s="14"/>
    </row>
    <row r="17" spans="2:9" x14ac:dyDescent="0.25">
      <c r="B17" s="13"/>
      <c r="C17" s="18" t="s">
        <v>69</v>
      </c>
      <c r="D17" s="68">
        <v>8</v>
      </c>
      <c r="E17"/>
      <c r="F17" s="18" t="s">
        <v>70</v>
      </c>
      <c r="G17" s="68">
        <v>504</v>
      </c>
      <c r="I17" s="14"/>
    </row>
    <row r="18" spans="2:9" x14ac:dyDescent="0.25">
      <c r="B18" s="13"/>
      <c r="C18" s="32" t="s">
        <v>71</v>
      </c>
      <c r="E18"/>
      <c r="F18" s="18" t="s">
        <v>72</v>
      </c>
      <c r="G18" s="68">
        <v>30</v>
      </c>
      <c r="I18" s="14"/>
    </row>
    <row r="19" spans="2:9" x14ac:dyDescent="0.25">
      <c r="B19" s="13"/>
      <c r="E19"/>
      <c r="I19" s="14"/>
    </row>
    <row r="20" spans="2:9" ht="29.25" customHeight="1" x14ac:dyDescent="0.25">
      <c r="B20" s="13"/>
      <c r="C20" s="42" t="s">
        <v>73</v>
      </c>
      <c r="D20" s="42" t="s">
        <v>33</v>
      </c>
      <c r="E20"/>
      <c r="F20" s="33" t="s">
        <v>74</v>
      </c>
      <c r="G20" s="42" t="s">
        <v>75</v>
      </c>
      <c r="H20" s="34" t="s">
        <v>76</v>
      </c>
      <c r="I20" s="14"/>
    </row>
    <row r="21" spans="2:9" x14ac:dyDescent="0.25">
      <c r="B21" s="13"/>
      <c r="C21" s="51" t="s">
        <v>77</v>
      </c>
      <c r="D21" s="68">
        <v>703</v>
      </c>
      <c r="E21"/>
      <c r="F21" s="18" t="s">
        <v>78</v>
      </c>
      <c r="G21" s="68">
        <v>6</v>
      </c>
      <c r="H21" s="68">
        <v>0</v>
      </c>
      <c r="I21" s="14"/>
    </row>
    <row r="22" spans="2:9" ht="15" customHeight="1" x14ac:dyDescent="0.25">
      <c r="B22" s="13"/>
      <c r="C22" s="51" t="s">
        <v>79</v>
      </c>
      <c r="D22" s="68">
        <v>14</v>
      </c>
      <c r="E22"/>
      <c r="F22" s="18" t="s">
        <v>80</v>
      </c>
      <c r="G22" s="68">
        <v>460</v>
      </c>
      <c r="H22" s="68">
        <v>460</v>
      </c>
      <c r="I22" s="14"/>
    </row>
    <row r="23" spans="2:9" x14ac:dyDescent="0.25">
      <c r="B23" s="13"/>
      <c r="C23" s="57" t="s">
        <v>81</v>
      </c>
      <c r="D23" s="57"/>
      <c r="E23"/>
      <c r="F23" s="18" t="s">
        <v>82</v>
      </c>
      <c r="G23" s="68">
        <v>19</v>
      </c>
      <c r="H23" s="68">
        <v>19</v>
      </c>
      <c r="I23" s="14"/>
    </row>
    <row r="24" spans="2:9" x14ac:dyDescent="0.25">
      <c r="B24" s="13"/>
      <c r="E24"/>
      <c r="F24" s="18" t="s">
        <v>83</v>
      </c>
      <c r="G24" s="68">
        <v>19</v>
      </c>
      <c r="H24" s="68">
        <v>19</v>
      </c>
      <c r="I24" s="14"/>
    </row>
    <row r="25" spans="2:9" ht="30" customHeight="1" x14ac:dyDescent="0.25">
      <c r="B25" s="13"/>
      <c r="C25" s="59" t="str">
        <f>"Seleccione "&amp;W3&amp;" procesos teminados en el  primer semestre de 2022 y llene la siguiente tabla:"</f>
        <v>Seleccione 8 procesos teminados en el  primer semestre de 2022 y llene la siguiente tabla:</v>
      </c>
      <c r="D25" s="54"/>
      <c r="E25"/>
      <c r="F25" s="109" t="s">
        <v>84</v>
      </c>
      <c r="G25" s="109"/>
      <c r="H25" s="109"/>
      <c r="I25" s="14"/>
    </row>
    <row r="26" spans="2:9" ht="15.75" thickBot="1" x14ac:dyDescent="0.3">
      <c r="B26" s="13"/>
      <c r="C26" s="55"/>
      <c r="D26" s="56"/>
      <c r="E26"/>
      <c r="F26" s="52"/>
      <c r="I26" s="14"/>
    </row>
    <row r="27" spans="2:9" x14ac:dyDescent="0.25">
      <c r="B27" s="13"/>
      <c r="C27" s="42" t="s">
        <v>85</v>
      </c>
      <c r="D27" s="42" t="s">
        <v>33</v>
      </c>
      <c r="E27"/>
      <c r="F27" s="103" t="s">
        <v>86</v>
      </c>
      <c r="G27" s="104"/>
      <c r="H27" s="105"/>
      <c r="I27" s="14"/>
    </row>
    <row r="28" spans="2:9" x14ac:dyDescent="0.25">
      <c r="B28" s="13"/>
      <c r="C28" s="18" t="s">
        <v>87</v>
      </c>
      <c r="D28" s="68">
        <v>8</v>
      </c>
      <c r="E28"/>
      <c r="F28" s="106" t="s">
        <v>200</v>
      </c>
      <c r="G28" s="107"/>
      <c r="H28" s="107"/>
      <c r="I28" s="14"/>
    </row>
    <row r="29" spans="2:9" x14ac:dyDescent="0.25">
      <c r="B29" s="13"/>
      <c r="C29" s="18" t="s">
        <v>88</v>
      </c>
      <c r="D29" s="68">
        <v>5</v>
      </c>
      <c r="E29"/>
      <c r="F29" s="107"/>
      <c r="G29" s="107"/>
      <c r="H29" s="107"/>
      <c r="I29" s="14"/>
    </row>
    <row r="30" spans="2:9" x14ac:dyDescent="0.25">
      <c r="B30" s="13"/>
      <c r="C30" s="18" t="s">
        <v>89</v>
      </c>
      <c r="D30" s="68">
        <v>0</v>
      </c>
      <c r="E30"/>
      <c r="F30" s="107"/>
      <c r="G30" s="107"/>
      <c r="H30" s="107"/>
      <c r="I30" s="14"/>
    </row>
    <row r="31" spans="2:9" x14ac:dyDescent="0.25">
      <c r="B31" s="13"/>
      <c r="C31" s="18" t="s">
        <v>90</v>
      </c>
      <c r="D31" s="68">
        <v>0</v>
      </c>
      <c r="E31"/>
      <c r="F31" s="107"/>
      <c r="G31" s="107"/>
      <c r="H31" s="107"/>
      <c r="I31" s="14"/>
    </row>
    <row r="32" spans="2:9" x14ac:dyDescent="0.25">
      <c r="B32" s="13"/>
      <c r="C32" s="18" t="s">
        <v>91</v>
      </c>
      <c r="D32" s="68">
        <v>0</v>
      </c>
      <c r="E32"/>
      <c r="F32" s="107"/>
      <c r="G32" s="107"/>
      <c r="H32" s="107"/>
      <c r="I32" s="14"/>
    </row>
    <row r="33" spans="2:9" x14ac:dyDescent="0.25">
      <c r="B33" s="13"/>
      <c r="E33"/>
      <c r="F33" s="107"/>
      <c r="G33" s="107"/>
      <c r="H33" s="107"/>
      <c r="I33" s="14"/>
    </row>
    <row r="34" spans="2:9" ht="15.75" thickBot="1" x14ac:dyDescent="0.3">
      <c r="B34" s="15"/>
      <c r="C34" s="16"/>
      <c r="D34" s="16"/>
      <c r="E34" s="16"/>
      <c r="F34" s="16"/>
      <c r="G34" s="16"/>
      <c r="H34" s="16"/>
      <c r="I34" s="17"/>
    </row>
  </sheetData>
  <sheetProtection algorithmName="SHA-512" hashValue="B9V84//xA42RdCAYWxnnmge3JebK6lrTBnVqgqUZdoaV3dQ6rZl/I6IC2ReFAYckWa0swdX3mj/vDzzbeCdsaQ==" saltValue="dyWH2baFBv95gWeLj1vbeg==" spinCount="100000" sheet="1" objects="1" scenarios="1"/>
  <mergeCells count="4">
    <mergeCell ref="F27:H27"/>
    <mergeCell ref="F28:H33"/>
    <mergeCell ref="C6:H6"/>
    <mergeCell ref="F25:H25"/>
  </mergeCells>
  <conditionalFormatting sqref="D8">
    <cfRule type="containsBlanks" dxfId="23" priority="11">
      <formula>LEN(TRIM(D8))=0</formula>
    </cfRule>
  </conditionalFormatting>
  <conditionalFormatting sqref="D11">
    <cfRule type="containsBlanks" dxfId="22" priority="10">
      <formula>LEN(TRIM(D11))=0</formula>
    </cfRule>
  </conditionalFormatting>
  <conditionalFormatting sqref="D12:D13">
    <cfRule type="containsBlanks" dxfId="21" priority="9">
      <formula>LEN(TRIM(D12))=0</formula>
    </cfRule>
  </conditionalFormatting>
  <conditionalFormatting sqref="D16:D17">
    <cfRule type="containsBlanks" dxfId="20" priority="8">
      <formula>LEN(TRIM(D16))=0</formula>
    </cfRule>
  </conditionalFormatting>
  <conditionalFormatting sqref="D21:D22">
    <cfRule type="containsBlanks" dxfId="19" priority="7">
      <formula>LEN(TRIM(D21))=0</formula>
    </cfRule>
  </conditionalFormatting>
  <conditionalFormatting sqref="D28:D32">
    <cfRule type="containsBlanks" dxfId="18" priority="6">
      <formula>LEN(TRIM(D28))=0</formula>
    </cfRule>
  </conditionalFormatting>
  <conditionalFormatting sqref="G9">
    <cfRule type="containsBlanks" dxfId="17" priority="5">
      <formula>LEN(TRIM(G9))=0</formula>
    </cfRule>
  </conditionalFormatting>
  <conditionalFormatting sqref="G10:G11">
    <cfRule type="containsBlanks" dxfId="16" priority="4">
      <formula>LEN(TRIM(G10))=0</formula>
    </cfRule>
  </conditionalFormatting>
  <conditionalFormatting sqref="G15:G18">
    <cfRule type="containsBlanks" dxfId="15" priority="3">
      <formula>LEN(TRIM(G15))=0</formula>
    </cfRule>
  </conditionalFormatting>
  <conditionalFormatting sqref="G21:H24">
    <cfRule type="containsBlanks" dxfId="14" priority="2">
      <formula>LEN(TRIM(G21))=0</formula>
    </cfRule>
  </conditionalFormatting>
  <conditionalFormatting sqref="F28">
    <cfRule type="containsBlanks" dxfId="13" priority="1">
      <formula>LEN(TRIM(F28))=0</formula>
    </cfRule>
  </conditionalFormatting>
  <dataValidations count="2">
    <dataValidation type="date" showInputMessage="1" showErrorMessage="1" errorTitle="FECHA INVALIDA" promptTitle="Fecha de Generacion del Reporte " prompt="Diligenciar la fecha de Generacion de este Reporte de Procesos Judiciales Formato (DD/MM/AAAA)" sqref="D8" xr:uid="{00000000-0002-0000-0300-000000000000}">
      <formula1>44742</formula1>
      <formula2>44823</formula2>
    </dataValidation>
    <dataValidation type="whole" operator="greaterThanOrEqual" showInputMessage="1" showErrorMessage="1" errorTitle="Numero Invalido" promptTitle="Ingrese la cantidad Solicitada" prompt="Ingrese la cantidad Solicitada" sqref="D11:D13 D16:D17 D21:D22 D28:D32 G9:G11 G15:G18 G21:H24" xr:uid="{00000000-0002-0000-0300-000001000000}">
      <formula1>0</formula1>
    </dataValidation>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V23"/>
  <sheetViews>
    <sheetView showGridLines="0" topLeftCell="A4" workbookViewId="0">
      <selection activeCell="D21" sqref="D21"/>
    </sheetView>
  </sheetViews>
  <sheetFormatPr baseColWidth="10" defaultColWidth="11.42578125" defaultRowHeight="15" x14ac:dyDescent="0.25"/>
  <cols>
    <col min="1" max="1" width="3.85546875" style="1" customWidth="1"/>
    <col min="2" max="2" width="11.42578125" style="1"/>
    <col min="3" max="3" width="57.85546875" style="1" customWidth="1"/>
    <col min="4" max="4" width="20.85546875" style="1" customWidth="1"/>
    <col min="5" max="5" width="6.28515625" style="1" customWidth="1"/>
    <col min="6" max="6" width="47.85546875" style="1" bestFit="1" customWidth="1"/>
    <col min="7" max="7" width="24.140625" style="1" customWidth="1"/>
    <col min="8" max="8" width="7.28515625" style="1" customWidth="1"/>
    <col min="9" max="16384" width="11.42578125" style="1"/>
  </cols>
  <sheetData>
    <row r="1" spans="2:22" ht="15.75" thickBot="1" x14ac:dyDescent="0.3"/>
    <row r="2" spans="2:22" x14ac:dyDescent="0.25">
      <c r="B2" s="10"/>
      <c r="C2" s="11"/>
      <c r="D2" s="11"/>
      <c r="E2" s="11"/>
      <c r="F2" s="11"/>
      <c r="G2" s="11"/>
      <c r="H2" s="12"/>
      <c r="V2" s="1">
        <f>+D13+D14</f>
        <v>3</v>
      </c>
    </row>
    <row r="3" spans="2:22" x14ac:dyDescent="0.25">
      <c r="B3" s="13"/>
      <c r="H3" s="14"/>
      <c r="V3" s="25">
        <f>+IF(V2&lt;=20,V2,IF(ROUNDDOWN(V2*10%,0)&lt;20,20,ROUNDDOWN(V2*10%,0)))</f>
        <v>3</v>
      </c>
    </row>
    <row r="4" spans="2:22" x14ac:dyDescent="0.25">
      <c r="B4" s="13"/>
      <c r="H4" s="14"/>
    </row>
    <row r="5" spans="2:22" x14ac:dyDescent="0.25">
      <c r="B5" s="13"/>
      <c r="H5" s="14"/>
    </row>
    <row r="6" spans="2:22" ht="15" customHeight="1" x14ac:dyDescent="0.25">
      <c r="B6" s="13"/>
      <c r="G6" s="26"/>
      <c r="H6" s="27"/>
    </row>
    <row r="7" spans="2:22" ht="23.25" x14ac:dyDescent="0.25">
      <c r="B7" s="13"/>
      <c r="C7" s="108" t="s">
        <v>92</v>
      </c>
      <c r="D7" s="108"/>
      <c r="E7" s="108"/>
      <c r="F7" s="108"/>
      <c r="G7" s="108"/>
      <c r="H7" s="27"/>
    </row>
    <row r="8" spans="2:22" x14ac:dyDescent="0.25">
      <c r="B8" s="13"/>
      <c r="E8" s="74" t="s">
        <v>5</v>
      </c>
      <c r="H8" s="14"/>
      <c r="T8" s="1" t="s">
        <v>6</v>
      </c>
    </row>
    <row r="9" spans="2:22" ht="15" customHeight="1" x14ac:dyDescent="0.25">
      <c r="B9" s="13"/>
      <c r="C9" s="21" t="s">
        <v>93</v>
      </c>
      <c r="D9" s="21" t="s">
        <v>33</v>
      </c>
      <c r="E9"/>
      <c r="F9" s="90" t="str">
        <f>"Seleccione una muestra de "&amp;V3&amp;" prejudiciales activos registrados antes de 1 de enero de 2022 y complete la siguiente tabla"</f>
        <v>Seleccione una muestra de 3 prejudiciales activos registrados antes de 1 de enero de 2022 y complete la siguiente tabla</v>
      </c>
      <c r="G9" s="91"/>
      <c r="H9" s="14"/>
      <c r="T9" s="1" t="s">
        <v>8</v>
      </c>
    </row>
    <row r="10" spans="2:22" x14ac:dyDescent="0.25">
      <c r="B10" s="13"/>
      <c r="C10" s="18" t="s">
        <v>94</v>
      </c>
      <c r="D10" s="68">
        <v>1</v>
      </c>
      <c r="E10"/>
      <c r="F10" s="92"/>
      <c r="G10" s="93"/>
      <c r="H10" s="14"/>
    </row>
    <row r="11" spans="2:22" x14ac:dyDescent="0.25">
      <c r="B11" s="13"/>
      <c r="C11" s="18" t="s">
        <v>95</v>
      </c>
      <c r="D11" s="68">
        <v>5</v>
      </c>
      <c r="E11"/>
      <c r="F11" s="22" t="s">
        <v>73</v>
      </c>
      <c r="G11" s="22" t="s">
        <v>96</v>
      </c>
      <c r="H11" s="14"/>
    </row>
    <row r="12" spans="2:22" x14ac:dyDescent="0.25">
      <c r="B12" s="13"/>
      <c r="C12" s="18" t="s">
        <v>97</v>
      </c>
      <c r="D12" s="68">
        <v>1</v>
      </c>
      <c r="E12"/>
      <c r="F12" s="30" t="s">
        <v>98</v>
      </c>
      <c r="G12" s="68">
        <v>0</v>
      </c>
      <c r="H12" s="14"/>
    </row>
    <row r="13" spans="2:22" x14ac:dyDescent="0.25">
      <c r="B13" s="13"/>
      <c r="C13" s="18" t="s">
        <v>99</v>
      </c>
      <c r="D13" s="68">
        <v>0</v>
      </c>
      <c r="E13"/>
      <c r="F13" s="18" t="s">
        <v>100</v>
      </c>
      <c r="G13" s="68">
        <v>5</v>
      </c>
      <c r="H13" s="14"/>
    </row>
    <row r="14" spans="2:22" x14ac:dyDescent="0.25">
      <c r="B14" s="13"/>
      <c r="C14" s="18" t="s">
        <v>101</v>
      </c>
      <c r="D14" s="68">
        <v>3</v>
      </c>
      <c r="E14"/>
      <c r="F14"/>
      <c r="G14"/>
      <c r="H14" s="14"/>
    </row>
    <row r="15" spans="2:22" x14ac:dyDescent="0.25">
      <c r="B15" s="13"/>
      <c r="E15"/>
      <c r="F15"/>
      <c r="G15"/>
      <c r="H15" s="14"/>
    </row>
    <row r="16" spans="2:22" x14ac:dyDescent="0.25">
      <c r="B16" s="13"/>
      <c r="C16" s="21" t="s">
        <v>102</v>
      </c>
      <c r="D16" s="21" t="s">
        <v>33</v>
      </c>
      <c r="E16"/>
      <c r="F16" s="110" t="s">
        <v>86</v>
      </c>
      <c r="G16" s="110"/>
      <c r="H16" s="14"/>
    </row>
    <row r="17" spans="2:8" x14ac:dyDescent="0.25">
      <c r="B17" s="13"/>
      <c r="C17" s="18" t="s">
        <v>103</v>
      </c>
      <c r="D17" s="68">
        <v>2</v>
      </c>
      <c r="E17"/>
      <c r="F17" s="107" t="s">
        <v>201</v>
      </c>
      <c r="G17" s="107"/>
      <c r="H17" s="14"/>
    </row>
    <row r="18" spans="2:8" x14ac:dyDescent="0.25">
      <c r="B18" s="13"/>
      <c r="C18" s="18" t="s">
        <v>104</v>
      </c>
      <c r="D18" s="68">
        <v>4</v>
      </c>
      <c r="E18"/>
      <c r="F18" s="107"/>
      <c r="G18" s="107"/>
      <c r="H18" s="14"/>
    </row>
    <row r="19" spans="2:8" x14ac:dyDescent="0.25">
      <c r="B19" s="13"/>
      <c r="C19"/>
      <c r="D19"/>
      <c r="E19"/>
      <c r="F19" s="107"/>
      <c r="G19" s="107"/>
      <c r="H19" s="14"/>
    </row>
    <row r="20" spans="2:8" x14ac:dyDescent="0.25">
      <c r="B20" s="13"/>
      <c r="C20"/>
      <c r="D20"/>
      <c r="E20"/>
      <c r="F20" s="107"/>
      <c r="G20" s="107"/>
      <c r="H20" s="14"/>
    </row>
    <row r="21" spans="2:8" x14ac:dyDescent="0.25">
      <c r="B21" s="13"/>
      <c r="E21"/>
      <c r="F21" s="107"/>
      <c r="G21" s="107"/>
      <c r="H21" s="14"/>
    </row>
    <row r="22" spans="2:8" x14ac:dyDescent="0.25">
      <c r="B22" s="13"/>
      <c r="E22"/>
      <c r="F22" s="107"/>
      <c r="G22" s="107"/>
      <c r="H22" s="14"/>
    </row>
    <row r="23" spans="2:8" ht="15.75" thickBot="1" x14ac:dyDescent="0.3">
      <c r="B23" s="15"/>
      <c r="C23" s="16"/>
      <c r="D23" s="16"/>
      <c r="E23" s="16"/>
      <c r="F23" s="16"/>
      <c r="G23" s="16"/>
      <c r="H23" s="17"/>
    </row>
  </sheetData>
  <sheetProtection algorithmName="SHA-512" hashValue="Wf5KuS89gzAkE/zlROayh3GmR2VHv5jD9K3uyAQup5YkvfIVH9881Kz9QUlC5khUuPa2X9qKcAYrADqr5rDyTQ==" saltValue="pjCYByopMlSVTaLu5XMRtw==" spinCount="100000" sheet="1" objects="1" scenarios="1"/>
  <mergeCells count="4">
    <mergeCell ref="F9:G10"/>
    <mergeCell ref="C7:G7"/>
    <mergeCell ref="F16:G16"/>
    <mergeCell ref="F17:G22"/>
  </mergeCells>
  <conditionalFormatting sqref="D10:D14">
    <cfRule type="containsBlanks" dxfId="12" priority="4">
      <formula>LEN(TRIM(D10))=0</formula>
    </cfRule>
  </conditionalFormatting>
  <conditionalFormatting sqref="D17:D18">
    <cfRule type="containsBlanks" dxfId="11" priority="3">
      <formula>LEN(TRIM(D17))=0</formula>
    </cfRule>
  </conditionalFormatting>
  <conditionalFormatting sqref="G12:G13">
    <cfRule type="containsBlanks" dxfId="10" priority="2">
      <formula>LEN(TRIM(G12))=0</formula>
    </cfRule>
  </conditionalFormatting>
  <conditionalFormatting sqref="F17">
    <cfRule type="containsBlanks" dxfId="9" priority="1">
      <formula>LEN(TRIM(F17))=0</formula>
    </cfRule>
  </conditionalFormatting>
  <dataValidations count="1">
    <dataValidation type="whole" operator="greaterThanOrEqual" showInputMessage="1" showErrorMessage="1" errorTitle="Numero Invalido" promptTitle="Ingrese la cantidad Solicitada" prompt="Ingrese la cantidad Solicitada" sqref="D10:D14 D17:D18 G12:G13" xr:uid="{00000000-0002-0000-0400-000000000000}">
      <formula1>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B1:V17"/>
  <sheetViews>
    <sheetView showGridLines="0" workbookViewId="0">
      <selection activeCell="C13" sqref="C13:G16"/>
    </sheetView>
  </sheetViews>
  <sheetFormatPr baseColWidth="10" defaultColWidth="11.42578125" defaultRowHeight="15" x14ac:dyDescent="0.25"/>
  <cols>
    <col min="1" max="1" width="3.85546875" style="1" customWidth="1"/>
    <col min="2" max="2" width="11.42578125" style="1"/>
    <col min="3" max="3" width="53.5703125" style="1" customWidth="1"/>
    <col min="4" max="4" width="20.85546875" style="1" customWidth="1"/>
    <col min="5" max="5" width="6.28515625" style="1" customWidth="1"/>
    <col min="6" max="6" width="64.5703125" style="1" customWidth="1"/>
    <col min="7" max="7" width="21.7109375" style="1" customWidth="1"/>
    <col min="8" max="8" width="7.28515625" style="1" customWidth="1"/>
    <col min="9" max="16384" width="11.42578125" style="1"/>
  </cols>
  <sheetData>
    <row r="1" spans="2:22" ht="15.75" thickBot="1" x14ac:dyDescent="0.3"/>
    <row r="2" spans="2:22" x14ac:dyDescent="0.25">
      <c r="B2" s="10"/>
      <c r="C2" s="11"/>
      <c r="D2" s="11"/>
      <c r="E2" s="11"/>
      <c r="F2" s="11"/>
      <c r="G2" s="11"/>
      <c r="H2" s="12"/>
    </row>
    <row r="3" spans="2:22" x14ac:dyDescent="0.25">
      <c r="B3" s="13"/>
      <c r="H3" s="14"/>
      <c r="V3" s="25">
        <f>+IF(D10&lt;=10,D10,IF(ROUNDDOWN(D10*10%,0)&gt;10,10,ROUNDDOWN(D10*10%,0)))</f>
        <v>0</v>
      </c>
    </row>
    <row r="4" spans="2:22" x14ac:dyDescent="0.25">
      <c r="B4" s="13"/>
      <c r="H4" s="14"/>
    </row>
    <row r="5" spans="2:22" x14ac:dyDescent="0.25">
      <c r="B5" s="13"/>
      <c r="H5" s="14"/>
    </row>
    <row r="6" spans="2:22" ht="36.75" customHeight="1" x14ac:dyDescent="0.35">
      <c r="B6" s="13"/>
      <c r="C6" s="28" t="s">
        <v>105</v>
      </c>
      <c r="D6" s="29"/>
      <c r="E6" s="24"/>
      <c r="F6"/>
      <c r="G6"/>
      <c r="H6" s="27"/>
    </row>
    <row r="7" spans="2:22" x14ac:dyDescent="0.25">
      <c r="B7" s="13"/>
      <c r="C7" s="1" t="s">
        <v>5</v>
      </c>
      <c r="F7"/>
      <c r="G7"/>
      <c r="H7" s="14"/>
      <c r="T7" s="1" t="s">
        <v>6</v>
      </c>
    </row>
    <row r="8" spans="2:22" x14ac:dyDescent="0.25">
      <c r="B8" s="13"/>
      <c r="C8" s="21" t="s">
        <v>105</v>
      </c>
      <c r="D8" s="21" t="s">
        <v>33</v>
      </c>
      <c r="E8"/>
      <c r="F8" s="21" t="s">
        <v>105</v>
      </c>
      <c r="G8" s="21" t="s">
        <v>33</v>
      </c>
      <c r="H8" s="14"/>
      <c r="T8" s="1" t="s">
        <v>8</v>
      </c>
    </row>
    <row r="9" spans="2:22" x14ac:dyDescent="0.25">
      <c r="B9" s="13"/>
      <c r="C9" s="18" t="s">
        <v>106</v>
      </c>
      <c r="D9" s="68">
        <v>0</v>
      </c>
      <c r="E9"/>
      <c r="F9" s="18" t="s">
        <v>107</v>
      </c>
      <c r="G9" s="68">
        <v>0</v>
      </c>
      <c r="H9" s="14"/>
    </row>
    <row r="10" spans="2:22" x14ac:dyDescent="0.25">
      <c r="B10" s="13"/>
      <c r="C10" s="18" t="s">
        <v>108</v>
      </c>
      <c r="D10" s="68">
        <v>0</v>
      </c>
      <c r="E10"/>
      <c r="F10" s="18" t="s">
        <v>109</v>
      </c>
      <c r="G10" s="68">
        <v>0</v>
      </c>
      <c r="H10" s="14"/>
    </row>
    <row r="11" spans="2:22" x14ac:dyDescent="0.25">
      <c r="B11" s="13"/>
      <c r="D11" s="47"/>
      <c r="E11"/>
      <c r="G11" s="48"/>
      <c r="H11" s="14"/>
    </row>
    <row r="12" spans="2:22" x14ac:dyDescent="0.25">
      <c r="B12" s="13"/>
      <c r="C12" s="49" t="s">
        <v>28</v>
      </c>
      <c r="D12" s="47"/>
      <c r="E12"/>
      <c r="G12" s="48"/>
      <c r="H12" s="14"/>
      <c r="T12" s="1">
        <f>IF(D9="",0,1)</f>
        <v>1</v>
      </c>
    </row>
    <row r="13" spans="2:22" x14ac:dyDescent="0.25">
      <c r="B13" s="13"/>
      <c r="C13" s="111" t="s">
        <v>110</v>
      </c>
      <c r="D13" s="95"/>
      <c r="E13" s="95"/>
      <c r="F13" s="95"/>
      <c r="G13" s="96"/>
      <c r="H13" s="14"/>
    </row>
    <row r="14" spans="2:22" x14ac:dyDescent="0.25">
      <c r="B14" s="13"/>
      <c r="C14" s="97"/>
      <c r="D14" s="98"/>
      <c r="E14" s="98"/>
      <c r="F14" s="98"/>
      <c r="G14" s="99"/>
      <c r="H14" s="14"/>
    </row>
    <row r="15" spans="2:22" x14ac:dyDescent="0.25">
      <c r="B15" s="13"/>
      <c r="C15" s="97"/>
      <c r="D15" s="98"/>
      <c r="E15" s="98"/>
      <c r="F15" s="98"/>
      <c r="G15" s="99"/>
      <c r="H15" s="14"/>
    </row>
    <row r="16" spans="2:22" x14ac:dyDescent="0.25">
      <c r="B16" s="13"/>
      <c r="C16" s="100"/>
      <c r="D16" s="101"/>
      <c r="E16" s="101"/>
      <c r="F16" s="101"/>
      <c r="G16" s="102"/>
      <c r="H16" s="14"/>
      <c r="T16" s="1">
        <f>IF(G9="",0,1)</f>
        <v>1</v>
      </c>
    </row>
    <row r="17" spans="2:20" ht="15.75" thickBot="1" x14ac:dyDescent="0.3">
      <c r="B17" s="15"/>
      <c r="C17" s="16"/>
      <c r="D17" s="16"/>
      <c r="E17" s="16"/>
      <c r="F17" s="16"/>
      <c r="G17" s="16"/>
      <c r="H17" s="17"/>
      <c r="T17" s="1">
        <f>+T12+T16</f>
        <v>2</v>
      </c>
    </row>
  </sheetData>
  <sheetProtection algorithmName="SHA-512" hashValue="+FCFzMTUyQz9xCbsVZjWh6VfuEuNyvSas18p2Zc+tciO//oKW2KvySRCIuGHsJUxL58937RSbcNcAVq208JAUg==" saltValue="SyOhJUcB2fukD14ffgbYiQ==" spinCount="100000" sheet="1"/>
  <mergeCells count="1">
    <mergeCell ref="C13:G16"/>
  </mergeCells>
  <conditionalFormatting sqref="C13">
    <cfRule type="containsBlanks" dxfId="8" priority="3">
      <formula>LEN(TRIM(C13))=0</formula>
    </cfRule>
  </conditionalFormatting>
  <conditionalFormatting sqref="D9:D10">
    <cfRule type="containsBlanks" dxfId="7" priority="2">
      <formula>LEN(TRIM(D9))=0</formula>
    </cfRule>
  </conditionalFormatting>
  <conditionalFormatting sqref="G9:G10">
    <cfRule type="containsBlanks" dxfId="6" priority="1">
      <formula>LEN(TRIM(G9))=0</formula>
    </cfRule>
  </conditionalFormatting>
  <dataValidations count="1">
    <dataValidation type="whole" operator="greaterThanOrEqual" showInputMessage="1" showErrorMessage="1" errorTitle="Numero Invalido" promptTitle="Ingrese la cantidad Solicitada" prompt="Ingrese la cantidad Solicitada" sqref="D9:D10 G9:G10" xr:uid="{00000000-0002-0000-0500-000000000000}">
      <formula1>0</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dimension ref="B1:V11"/>
  <sheetViews>
    <sheetView showGridLines="0" workbookViewId="0">
      <selection activeCell="D15" sqref="D15"/>
    </sheetView>
  </sheetViews>
  <sheetFormatPr baseColWidth="10" defaultColWidth="11.42578125" defaultRowHeight="15" x14ac:dyDescent="0.25"/>
  <cols>
    <col min="1" max="1" width="3.85546875" style="1" customWidth="1"/>
    <col min="2" max="2" width="11.42578125" style="1"/>
    <col min="3" max="3" width="44.140625" style="1" customWidth="1"/>
    <col min="4" max="4" width="20.85546875" style="1" customWidth="1"/>
    <col min="5" max="5" width="6.28515625" style="1" customWidth="1"/>
    <col min="6" max="6" width="36.42578125" style="1" customWidth="1"/>
    <col min="7" max="7" width="24.140625" style="1" customWidth="1"/>
    <col min="8" max="8" width="7.28515625" style="1" customWidth="1"/>
    <col min="9" max="16384" width="11.42578125" style="1"/>
  </cols>
  <sheetData>
    <row r="1" spans="2:22" ht="15.75" thickBot="1" x14ac:dyDescent="0.3"/>
    <row r="2" spans="2:22" x14ac:dyDescent="0.25">
      <c r="B2" s="10"/>
      <c r="C2" s="11"/>
      <c r="D2" s="11"/>
      <c r="E2" s="11"/>
      <c r="F2" s="11"/>
      <c r="G2" s="11"/>
      <c r="H2" s="12"/>
    </row>
    <row r="3" spans="2:22" x14ac:dyDescent="0.25">
      <c r="B3" s="13"/>
      <c r="H3" s="14"/>
      <c r="V3" s="25" t="e">
        <f>+IF(D10&lt;=10,D10,IF(ROUNDDOWN(D10*10%,0)&gt;10,10,ROUNDDOWN(D10*10%,0)))</f>
        <v>#VALUE!</v>
      </c>
    </row>
    <row r="4" spans="2:22" x14ac:dyDescent="0.25">
      <c r="B4" s="13"/>
      <c r="H4" s="14"/>
    </row>
    <row r="5" spans="2:22" x14ac:dyDescent="0.25">
      <c r="B5" s="13"/>
      <c r="H5" s="14"/>
    </row>
    <row r="6" spans="2:22" ht="21.75" customHeight="1" x14ac:dyDescent="0.35">
      <c r="B6" s="13"/>
      <c r="C6" s="108" t="s">
        <v>111</v>
      </c>
      <c r="D6" s="108"/>
      <c r="E6" s="24"/>
      <c r="F6"/>
      <c r="G6"/>
      <c r="H6" s="27"/>
      <c r="T6" s="1" t="s">
        <v>4</v>
      </c>
    </row>
    <row r="7" spans="2:22" x14ac:dyDescent="0.25">
      <c r="B7" s="13"/>
      <c r="C7" s="1" t="s">
        <v>5</v>
      </c>
      <c r="F7" s="50" t="s">
        <v>28</v>
      </c>
      <c r="G7"/>
      <c r="H7" s="14"/>
      <c r="T7" s="1" t="s">
        <v>6</v>
      </c>
    </row>
    <row r="8" spans="2:22" x14ac:dyDescent="0.25">
      <c r="B8" s="13"/>
      <c r="C8" s="21" t="s">
        <v>112</v>
      </c>
      <c r="D8" s="21" t="s">
        <v>33</v>
      </c>
      <c r="E8"/>
      <c r="F8" s="111" t="s">
        <v>202</v>
      </c>
      <c r="G8" s="96"/>
      <c r="H8" s="14"/>
      <c r="T8" s="1" t="s">
        <v>8</v>
      </c>
    </row>
    <row r="9" spans="2:22" x14ac:dyDescent="0.25">
      <c r="B9" s="13"/>
      <c r="C9" s="18" t="s">
        <v>113</v>
      </c>
      <c r="D9" s="68" t="s">
        <v>4</v>
      </c>
      <c r="E9"/>
      <c r="F9" s="97"/>
      <c r="G9" s="99"/>
      <c r="H9" s="14"/>
    </row>
    <row r="10" spans="2:22" x14ac:dyDescent="0.25">
      <c r="B10" s="13"/>
      <c r="C10" s="18" t="s">
        <v>114</v>
      </c>
      <c r="D10" s="68" t="s">
        <v>6</v>
      </c>
      <c r="E10"/>
      <c r="F10" s="100"/>
      <c r="G10" s="102"/>
      <c r="H10" s="14"/>
    </row>
    <row r="11" spans="2:22" ht="15.75" thickBot="1" x14ac:dyDescent="0.3">
      <c r="B11" s="15"/>
      <c r="C11" s="16"/>
      <c r="D11" s="16"/>
      <c r="E11" s="16"/>
      <c r="F11" s="16"/>
      <c r="G11" s="16"/>
      <c r="H11" s="17"/>
    </row>
  </sheetData>
  <sheetProtection algorithmName="SHA-512" hashValue="5qujBfQQ7RZMhSfW3LqfxXxVuPd8KbOJQKh15P8GKG8cOXsJPu3apxq/6MgUYGlAEizpvLIU3x8ux0MZK7Zg3A==" saltValue="jV6bSp1iEYBcnSzTRXO6Og==" spinCount="100000" sheet="1" objects="1" scenarios="1"/>
  <mergeCells count="2">
    <mergeCell ref="C6:D6"/>
    <mergeCell ref="F8:G10"/>
  </mergeCells>
  <conditionalFormatting sqref="D9">
    <cfRule type="containsBlanks" dxfId="5" priority="3">
      <formula>LEN(TRIM(D9))=0</formula>
    </cfRule>
  </conditionalFormatting>
  <conditionalFormatting sqref="F8">
    <cfRule type="containsBlanks" dxfId="4" priority="2">
      <formula>LEN(TRIM(F8))=0</formula>
    </cfRule>
  </conditionalFormatting>
  <conditionalFormatting sqref="D10">
    <cfRule type="containsBlanks" dxfId="3" priority="1">
      <formula>LEN(TRIM(D10))=0</formula>
    </cfRule>
  </conditionalFormatting>
  <dataValidations xWindow="514" yWindow="409" count="2">
    <dataValidation type="list" showInputMessage="1" showErrorMessage="1" promptTitle="Gestiona o No Pagos" prompt="Indique si su entidad Gestiona o No pagos o reliza Informes a traves de SIIF" sqref="D9" xr:uid="{00000000-0002-0000-0600-000000000000}">
      <formula1>$T$6:$T$7</formula1>
    </dataValidation>
    <dataValidation type="list" showInputMessage="1" showErrorMessage="1" promptTitle="Uso del Modulo de Pagos" prompt="Indique si su entidad Gestiona o No pagos o reliza Informes a traves de SIIF" sqref="D10" xr:uid="{00000000-0002-0000-0600-000001000000}">
      <formula1>$T$6:$T$7</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B2:M28"/>
  <sheetViews>
    <sheetView showGridLines="0" tabSelected="1" zoomScale="85" zoomScaleNormal="85" workbookViewId="0">
      <selection activeCell="E36" sqref="E36"/>
    </sheetView>
  </sheetViews>
  <sheetFormatPr baseColWidth="10" defaultColWidth="11.42578125" defaultRowHeight="15" x14ac:dyDescent="0.25"/>
  <cols>
    <col min="2" max="2" width="42.7109375" customWidth="1"/>
    <col min="3" max="3" width="14.5703125" bestFit="1" customWidth="1"/>
    <col min="5" max="5" width="33" bestFit="1" customWidth="1"/>
    <col min="6" max="6" width="14.5703125" bestFit="1" customWidth="1"/>
  </cols>
  <sheetData>
    <row r="2" spans="2:13" ht="18.75" x14ac:dyDescent="0.3">
      <c r="B2" s="118" t="s">
        <v>115</v>
      </c>
      <c r="C2" s="118"/>
      <c r="D2" s="118"/>
      <c r="E2" s="118"/>
      <c r="F2" s="118"/>
      <c r="G2" s="118"/>
      <c r="H2" s="39"/>
      <c r="I2" s="39"/>
      <c r="J2" s="39"/>
      <c r="K2" s="39"/>
      <c r="L2" s="39"/>
      <c r="M2" s="40"/>
    </row>
    <row r="3" spans="2:13" ht="18.75" x14ac:dyDescent="0.3">
      <c r="B3" s="118" t="s">
        <v>1</v>
      </c>
      <c r="C3" s="118"/>
      <c r="D3" s="118"/>
      <c r="E3" s="118"/>
      <c r="F3" s="118"/>
      <c r="G3" s="118"/>
      <c r="H3" s="39"/>
      <c r="I3" s="39"/>
      <c r="J3" s="39"/>
      <c r="K3" s="39"/>
      <c r="L3" s="39"/>
      <c r="M3" s="40"/>
    </row>
    <row r="4" spans="2:13" ht="24" thickBot="1" x14ac:dyDescent="0.4">
      <c r="B4" s="35"/>
      <c r="C4" s="75"/>
      <c r="D4" s="75" t="s">
        <v>116</v>
      </c>
      <c r="E4" s="35"/>
      <c r="F4" s="35"/>
      <c r="G4" s="35"/>
      <c r="H4" s="35"/>
      <c r="I4" s="35"/>
      <c r="J4" s="35"/>
      <c r="K4" s="35"/>
      <c r="L4" s="35"/>
      <c r="M4" s="35"/>
    </row>
    <row r="5" spans="2:13" ht="15.75" thickBot="1" x14ac:dyDescent="0.3">
      <c r="B5" t="s">
        <v>117</v>
      </c>
      <c r="C5" s="112" t="s">
        <v>118</v>
      </c>
      <c r="D5" s="113"/>
      <c r="E5" s="113"/>
      <c r="F5" s="113"/>
      <c r="G5" s="114"/>
    </row>
    <row r="6" spans="2:13" ht="15.75" thickBot="1" x14ac:dyDescent="0.3">
      <c r="B6" t="s">
        <v>119</v>
      </c>
      <c r="C6" s="115" t="s">
        <v>120</v>
      </c>
      <c r="D6" s="116"/>
      <c r="E6" s="116"/>
      <c r="F6" s="116"/>
      <c r="G6" s="117"/>
    </row>
    <row r="8" spans="2:13" x14ac:dyDescent="0.25">
      <c r="B8" t="s">
        <v>121</v>
      </c>
      <c r="C8" s="38" t="str">
        <f>+IF(SUM(USUARIOS!I12:J17)=0,"Falta diligenciar","")</f>
        <v/>
      </c>
      <c r="E8" t="s">
        <v>122</v>
      </c>
      <c r="F8" s="38" t="str">
        <f>+IF(PREJUDICIALES!$D$10="","Falta  actualizar","")</f>
        <v/>
      </c>
    </row>
    <row r="9" spans="2:13" x14ac:dyDescent="0.25">
      <c r="B9" s="37" t="s">
        <v>123</v>
      </c>
      <c r="C9" s="73">
        <f>+SUM(USUARIOS!I12:I17)/(6-SUM(USUARIOS!H12:H17))</f>
        <v>1</v>
      </c>
      <c r="E9" s="37" t="s">
        <v>124</v>
      </c>
      <c r="F9" s="72">
        <f>+PREJUDICIALES!$D$11</f>
        <v>5</v>
      </c>
    </row>
    <row r="10" spans="2:13" x14ac:dyDescent="0.25">
      <c r="B10" s="37" t="s">
        <v>125</v>
      </c>
      <c r="C10" s="72">
        <f>+ABOGADOS!$D$12+SUM(USUARIOS!I12:I17)</f>
        <v>10</v>
      </c>
      <c r="E10" s="37" t="s">
        <v>126</v>
      </c>
      <c r="F10" s="73">
        <f>IFERROR(PREJUDICIALES!$D$11/PREJUDICIALES!$D$10,"")</f>
        <v>5</v>
      </c>
    </row>
    <row r="11" spans="2:13" x14ac:dyDescent="0.25">
      <c r="B11" s="37" t="s">
        <v>127</v>
      </c>
      <c r="C11" s="72" t="s">
        <v>128</v>
      </c>
      <c r="E11" s="37" t="s">
        <v>129</v>
      </c>
      <c r="F11" s="73">
        <f>IFERROR(PREJUDICIALES!$G$13/PREJUDICIALES!$V$3,"")</f>
        <v>1.6666666666666667</v>
      </c>
    </row>
    <row r="12" spans="2:13" x14ac:dyDescent="0.25">
      <c r="B12" s="37" t="s">
        <v>130</v>
      </c>
      <c r="C12" s="73">
        <f>IFERROR((ABOGADOS!$G$17+ABOGADOS!$G$18+ABOGADOS!$G$19*0.5)/ABOGADOS!D12,"")</f>
        <v>1</v>
      </c>
    </row>
    <row r="13" spans="2:13" x14ac:dyDescent="0.25">
      <c r="E13" t="s">
        <v>105</v>
      </c>
      <c r="F13" s="38" t="str">
        <f>+IF(ARBITRAMENTOS!T17=0,"Falta  actualizar","")</f>
        <v/>
      </c>
    </row>
    <row r="14" spans="2:13" x14ac:dyDescent="0.25">
      <c r="B14" t="s">
        <v>131</v>
      </c>
      <c r="C14" s="38" t="str">
        <f>+IF(JUDICIALES!$D$11="","Falta  actualizar","")</f>
        <v/>
      </c>
      <c r="E14" s="37" t="s">
        <v>132</v>
      </c>
      <c r="F14" s="72">
        <f>+ARBITRAMENTOS!D10</f>
        <v>0</v>
      </c>
    </row>
    <row r="15" spans="2:13" x14ac:dyDescent="0.25">
      <c r="B15" s="37" t="s">
        <v>133</v>
      </c>
      <c r="C15" s="72">
        <f>+JUDICIALES!$D$12</f>
        <v>538</v>
      </c>
      <c r="E15" s="37" t="s">
        <v>126</v>
      </c>
      <c r="F15" s="73" t="str">
        <f>IFERROR(ARBITRAMENTOS!D10/ARBITRAMENTOS!D9,"")</f>
        <v/>
      </c>
    </row>
    <row r="16" spans="2:13" x14ac:dyDescent="0.25">
      <c r="B16" s="37" t="s">
        <v>126</v>
      </c>
      <c r="C16" s="73">
        <f>IFERROR(JUDICIALES!$D$12/JUDICIALES!$D$11,"")</f>
        <v>1.0093808630393997</v>
      </c>
    </row>
    <row r="17" spans="2:6" x14ac:dyDescent="0.25">
      <c r="B17" s="37" t="s">
        <v>134</v>
      </c>
      <c r="C17" s="73">
        <f>IFERROR(JUDICIALES!$G$11/JUDICIALES!$G$10,"")</f>
        <v>0.5</v>
      </c>
      <c r="E17" t="s">
        <v>135</v>
      </c>
      <c r="F17" s="38" t="str">
        <f>+IF(PAGOS!D9="","Falta  actualizar","")</f>
        <v/>
      </c>
    </row>
    <row r="18" spans="2:6" x14ac:dyDescent="0.25">
      <c r="B18" s="37" t="s">
        <v>136</v>
      </c>
      <c r="C18" s="72">
        <f>IFERROR(C15/ABOGADOS!$D$12,"")</f>
        <v>134.5</v>
      </c>
      <c r="E18" s="37" t="s">
        <v>137</v>
      </c>
      <c r="F18" s="72" t="str">
        <f>+IF(PAGOS!D10="No","No","Si")</f>
        <v>No</v>
      </c>
    </row>
    <row r="19" spans="2:6" x14ac:dyDescent="0.25">
      <c r="B19" s="37" t="s">
        <v>138</v>
      </c>
      <c r="C19" s="73">
        <f>IFERROR(1-(JUDICIALES!$H$22+JUDICIALES!$H$23+JUDICIALES!$H$24)/(JUDICIALES!$G$22+JUDICIALES!$G$23+JUDICIALES!$G$24),"")</f>
        <v>0</v>
      </c>
      <c r="E19" s="37" t="s">
        <v>139</v>
      </c>
      <c r="F19" s="72" t="str">
        <f>+IF(PAGOS!D9="No","No aplica","Si")</f>
        <v>Si</v>
      </c>
    </row>
    <row r="21" spans="2:6" ht="15.75" thickBot="1" x14ac:dyDescent="0.3"/>
    <row r="22" spans="2:6" x14ac:dyDescent="0.25">
      <c r="B22" s="2" t="s">
        <v>28</v>
      </c>
      <c r="C22" s="3"/>
      <c r="D22" s="3"/>
      <c r="E22" s="3"/>
      <c r="F22" s="4"/>
    </row>
    <row r="23" spans="2:6" x14ac:dyDescent="0.25">
      <c r="B23" s="111" t="s">
        <v>203</v>
      </c>
      <c r="C23" s="95"/>
      <c r="D23" s="95"/>
      <c r="E23" s="95"/>
      <c r="F23" s="96"/>
    </row>
    <row r="24" spans="2:6" x14ac:dyDescent="0.25">
      <c r="B24" s="97"/>
      <c r="C24" s="98"/>
      <c r="D24" s="98"/>
      <c r="E24" s="98"/>
      <c r="F24" s="99"/>
    </row>
    <row r="25" spans="2:6" x14ac:dyDescent="0.25">
      <c r="B25" s="97"/>
      <c r="C25" s="98"/>
      <c r="D25" s="98"/>
      <c r="E25" s="98"/>
      <c r="F25" s="99"/>
    </row>
    <row r="26" spans="2:6" x14ac:dyDescent="0.25">
      <c r="B26" s="100"/>
      <c r="C26" s="101"/>
      <c r="D26" s="101"/>
      <c r="E26" s="101"/>
      <c r="F26" s="102"/>
    </row>
    <row r="27" spans="2:6" x14ac:dyDescent="0.25">
      <c r="B27" t="s">
        <v>140</v>
      </c>
    </row>
    <row r="28" spans="2:6" x14ac:dyDescent="0.25">
      <c r="B28" t="s">
        <v>141</v>
      </c>
    </row>
  </sheetData>
  <sheetProtection algorithmName="SHA-512" hashValue="MI9IAg9m6njNGmuBCGKgMta3QjAcMvvvmQcsk91qXfKK89k6AsSUy+qvJRfgCqbJjnNMaffzwJpEaNlzAWfS9g==" saltValue="KYBE4UEMNlJg3uLSyGLznw==" spinCount="100000" sheet="1" objects="1" scenarios="1"/>
  <mergeCells count="5">
    <mergeCell ref="C5:G5"/>
    <mergeCell ref="C6:G6"/>
    <mergeCell ref="B2:G2"/>
    <mergeCell ref="B3:G3"/>
    <mergeCell ref="B23:F26"/>
  </mergeCells>
  <conditionalFormatting sqref="B23">
    <cfRule type="containsBlanks" dxfId="2" priority="3">
      <formula>LEN(TRIM(B23))=0</formula>
    </cfRule>
  </conditionalFormatting>
  <conditionalFormatting sqref="C5">
    <cfRule type="containsBlanks" dxfId="1" priority="2">
      <formula>LEN(TRIM(C5))=0</formula>
    </cfRule>
  </conditionalFormatting>
  <conditionalFormatting sqref="C6">
    <cfRule type="containsBlanks" dxfId="0" priority="1">
      <formula>LEN(TRIM(C6))=0</formula>
    </cfRule>
  </conditionalFormatting>
  <dataValidations count="2">
    <dataValidation allowBlank="1" showInputMessage="1" showErrorMessage="1" promptTitle="Nombres y Apellidos" prompt="Diligencie los nombres y apellidos del jefe de control interno que esta reportando" sqref="C6:G6" xr:uid="{00000000-0002-0000-0700-000000000000}"/>
    <dataValidation allowBlank="1" showInputMessage="1" showErrorMessage="1" promptTitle="Nombre entidad que reporta" prompt="Diligenciar Nombre de entidad" sqref="C5:G5" xr:uid="{00000000-0002-0000-0700-000001000000}"/>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dimension ref="A2:BO18"/>
  <sheetViews>
    <sheetView topLeftCell="BI1" zoomScaleNormal="100" workbookViewId="0">
      <selection activeCell="BO3" sqref="BO3"/>
    </sheetView>
  </sheetViews>
  <sheetFormatPr baseColWidth="10" defaultColWidth="10.7109375" defaultRowHeight="15" x14ac:dyDescent="0.25"/>
  <cols>
    <col min="1" max="1" width="34.5703125" style="60" customWidth="1"/>
    <col min="2" max="2" width="29.5703125" style="60" customWidth="1"/>
    <col min="3" max="16384" width="10.7109375" style="60"/>
  </cols>
  <sheetData>
    <row r="2" spans="1:67" x14ac:dyDescent="0.25">
      <c r="A2" s="63" t="s">
        <v>142</v>
      </c>
      <c r="B2" s="63" t="s">
        <v>143</v>
      </c>
      <c r="C2" s="63" t="s">
        <v>144</v>
      </c>
      <c r="D2" s="63" t="s">
        <v>37</v>
      </c>
      <c r="E2" s="63" t="s">
        <v>39</v>
      </c>
      <c r="F2" s="63" t="s">
        <v>145</v>
      </c>
      <c r="G2" s="63" t="s">
        <v>146</v>
      </c>
      <c r="H2" s="63" t="s">
        <v>147</v>
      </c>
      <c r="I2" s="64" t="s">
        <v>148</v>
      </c>
      <c r="J2" s="64" t="s">
        <v>149</v>
      </c>
      <c r="K2" s="64" t="s">
        <v>150</v>
      </c>
      <c r="L2" s="64" t="s">
        <v>151</v>
      </c>
      <c r="M2" s="64" t="s">
        <v>152</v>
      </c>
      <c r="N2" s="64" t="s">
        <v>153</v>
      </c>
      <c r="O2" s="64" t="s">
        <v>154</v>
      </c>
      <c r="P2" s="63" t="s">
        <v>155</v>
      </c>
      <c r="Q2" s="63" t="s">
        <v>59</v>
      </c>
      <c r="R2" s="63" t="s">
        <v>156</v>
      </c>
      <c r="S2" s="63" t="s">
        <v>157</v>
      </c>
      <c r="T2" s="63" t="s">
        <v>158</v>
      </c>
      <c r="U2" s="63" t="s">
        <v>159</v>
      </c>
      <c r="V2" s="63" t="s">
        <v>160</v>
      </c>
      <c r="W2" s="63" t="s">
        <v>87</v>
      </c>
      <c r="X2" s="63" t="s">
        <v>88</v>
      </c>
      <c r="Y2" s="63" t="s">
        <v>89</v>
      </c>
      <c r="Z2" s="63" t="s">
        <v>90</v>
      </c>
      <c r="AA2" s="63" t="s">
        <v>91</v>
      </c>
      <c r="AB2" s="64" t="s">
        <v>161</v>
      </c>
      <c r="AC2" s="64" t="s">
        <v>162</v>
      </c>
      <c r="AD2" s="64" t="s">
        <v>163</v>
      </c>
      <c r="AE2" s="63" t="s">
        <v>164</v>
      </c>
      <c r="AF2" s="63" t="s">
        <v>165</v>
      </c>
      <c r="AG2" s="63" t="s">
        <v>166</v>
      </c>
      <c r="AH2" s="63" t="s">
        <v>167</v>
      </c>
      <c r="AI2" s="63" t="s">
        <v>168</v>
      </c>
      <c r="AJ2" s="63" t="s">
        <v>169</v>
      </c>
      <c r="AK2" s="63" t="s">
        <v>170</v>
      </c>
      <c r="AL2" s="63" t="s">
        <v>171</v>
      </c>
      <c r="AM2" s="63" t="s">
        <v>172</v>
      </c>
      <c r="AN2" s="63" t="s">
        <v>173</v>
      </c>
      <c r="AO2" s="63" t="s">
        <v>174</v>
      </c>
      <c r="AP2" s="63" t="s">
        <v>175</v>
      </c>
      <c r="AQ2" s="65" t="s">
        <v>176</v>
      </c>
      <c r="AR2" s="65" t="s">
        <v>95</v>
      </c>
      <c r="AS2" s="65" t="s">
        <v>177</v>
      </c>
      <c r="AT2" s="65" t="s">
        <v>178</v>
      </c>
      <c r="AU2" s="65" t="s">
        <v>179</v>
      </c>
      <c r="AV2" s="65" t="s">
        <v>180</v>
      </c>
      <c r="AW2" s="65" t="s">
        <v>181</v>
      </c>
      <c r="AX2" s="65" t="s">
        <v>98</v>
      </c>
      <c r="AY2" s="65" t="s">
        <v>182</v>
      </c>
      <c r="AZ2" s="65" t="s">
        <v>183</v>
      </c>
      <c r="BA2" s="65" t="s">
        <v>184</v>
      </c>
      <c r="BB2" s="66" t="s">
        <v>185</v>
      </c>
      <c r="BC2" s="66" t="s">
        <v>109</v>
      </c>
      <c r="BD2" s="67" t="s">
        <v>186</v>
      </c>
      <c r="BE2" s="67" t="s">
        <v>187</v>
      </c>
      <c r="BF2" s="67" t="s">
        <v>188</v>
      </c>
      <c r="BG2" s="67" t="s">
        <v>189</v>
      </c>
      <c r="BH2" s="67" t="s">
        <v>190</v>
      </c>
      <c r="BI2" s="67" t="s">
        <v>191</v>
      </c>
      <c r="BJ2" s="67" t="s">
        <v>192</v>
      </c>
      <c r="BK2" s="67" t="s">
        <v>193</v>
      </c>
      <c r="BL2" s="67" t="s">
        <v>194</v>
      </c>
      <c r="BM2" s="67" t="s">
        <v>195</v>
      </c>
      <c r="BN2" s="67" t="s">
        <v>196</v>
      </c>
      <c r="BO2" s="67" t="s">
        <v>197</v>
      </c>
    </row>
    <row r="3" spans="1:67" x14ac:dyDescent="0.25">
      <c r="A3" s="60" t="str">
        <f>'Resumen General'!C5</f>
        <v xml:space="preserve">DEPARTAMENTO ADMINISTRATIVO DE LA FUNCION PUBLICA </v>
      </c>
      <c r="B3" s="60" t="str">
        <f>'Resumen General'!C6</f>
        <v>LUZ STELLA PATIÑO JURADO - Jefe OCI</v>
      </c>
      <c r="C3" s="60">
        <f>+ABOGADOS!D11</f>
        <v>4</v>
      </c>
      <c r="D3" s="60">
        <f>+ABOGADOS!D12</f>
        <v>4</v>
      </c>
      <c r="E3" s="60">
        <f>+ABOGADOS!D13</f>
        <v>4</v>
      </c>
      <c r="F3" s="60">
        <f>+ABOGADOS!D14</f>
        <v>0</v>
      </c>
      <c r="G3" s="60">
        <f>+ABOGADOS!D17</f>
        <v>0</v>
      </c>
      <c r="H3" s="60">
        <f>+ABOGADOS!D18</f>
        <v>0</v>
      </c>
      <c r="I3" s="60">
        <f>+ABOGADOS!G10</f>
        <v>4</v>
      </c>
      <c r="J3" s="60">
        <f>+ABOGADOS!G11</f>
        <v>4</v>
      </c>
      <c r="K3" s="60">
        <f>+ABOGADOS!G12</f>
        <v>4</v>
      </c>
      <c r="L3" s="60">
        <f>+ABOGADOS!G17</f>
        <v>4</v>
      </c>
      <c r="M3" s="60">
        <f>+ABOGADOS!G18</f>
        <v>0</v>
      </c>
      <c r="N3" s="60">
        <f>+ABOGADOS!G19</f>
        <v>0</v>
      </c>
      <c r="O3" s="60">
        <f>+ABOGADOS!G21</f>
        <v>0</v>
      </c>
      <c r="P3" s="60">
        <f>+JUDICIALES!D11</f>
        <v>533</v>
      </c>
      <c r="Q3" s="60">
        <f>+JUDICIALES!D12</f>
        <v>538</v>
      </c>
      <c r="R3" s="60">
        <f>+JUDICIALES!D13</f>
        <v>0</v>
      </c>
      <c r="S3" s="60">
        <f>+JUDICIALES!D16</f>
        <v>23</v>
      </c>
      <c r="T3" s="60">
        <f>+JUDICIALES!D17</f>
        <v>8</v>
      </c>
      <c r="U3" s="60">
        <f>+JUDICIALES!D21</f>
        <v>703</v>
      </c>
      <c r="V3" s="60">
        <f>+JUDICIALES!D22</f>
        <v>14</v>
      </c>
      <c r="W3" s="60">
        <f>JUDICIALES!D28</f>
        <v>8</v>
      </c>
      <c r="X3" s="60">
        <f>JUDICIALES!D29</f>
        <v>5</v>
      </c>
      <c r="Y3" s="60">
        <f>JUDICIALES!D30</f>
        <v>0</v>
      </c>
      <c r="Z3" s="60">
        <f>JUDICIALES!D31</f>
        <v>0</v>
      </c>
      <c r="AA3" s="60">
        <f>JUDICIALES!D32</f>
        <v>0</v>
      </c>
      <c r="AB3" s="60">
        <f>+JUDICIALES!G9</f>
        <v>2</v>
      </c>
      <c r="AC3" s="60">
        <f>+JUDICIALES!G10</f>
        <v>2</v>
      </c>
      <c r="AD3" s="60">
        <f>+JUDICIALES!G11</f>
        <v>1</v>
      </c>
      <c r="AE3" s="60">
        <f>+JUDICIALES!G15</f>
        <v>534</v>
      </c>
      <c r="AF3" s="60">
        <f>+JUDICIALES!G16</f>
        <v>504</v>
      </c>
      <c r="AG3" s="60">
        <f>+JUDICIALES!G17</f>
        <v>504</v>
      </c>
      <c r="AH3" s="60">
        <f>+JUDICIALES!G18</f>
        <v>30</v>
      </c>
      <c r="AI3" s="60">
        <f>+JUDICIALES!G21</f>
        <v>6</v>
      </c>
      <c r="AJ3" s="60">
        <f>+JUDICIALES!G22</f>
        <v>460</v>
      </c>
      <c r="AK3" s="60">
        <f>+JUDICIALES!G23</f>
        <v>19</v>
      </c>
      <c r="AL3" s="60">
        <f>+JUDICIALES!G24</f>
        <v>19</v>
      </c>
      <c r="AM3" s="60">
        <f>+JUDICIALES!H21</f>
        <v>0</v>
      </c>
      <c r="AN3" s="60">
        <f>+JUDICIALES!H22</f>
        <v>460</v>
      </c>
      <c r="AO3" s="60">
        <f>+JUDICIALES!H23</f>
        <v>19</v>
      </c>
      <c r="AP3" s="60">
        <f>+JUDICIALES!H24</f>
        <v>19</v>
      </c>
      <c r="AQ3" s="60">
        <f>+PREJUDICIALES!D10</f>
        <v>1</v>
      </c>
      <c r="AR3" s="60">
        <f>+PREJUDICIALES!D11</f>
        <v>5</v>
      </c>
      <c r="AS3" s="60">
        <f>+PREJUDICIALES!D12</f>
        <v>1</v>
      </c>
      <c r="AT3" s="60">
        <f>+PREJUDICIALES!D13</f>
        <v>0</v>
      </c>
      <c r="AU3" s="60">
        <f>+PREJUDICIALES!D14</f>
        <v>3</v>
      </c>
      <c r="AV3" s="60">
        <f>+PREJUDICIALES!D17</f>
        <v>2</v>
      </c>
      <c r="AW3" s="60">
        <f>+PREJUDICIALES!D18</f>
        <v>4</v>
      </c>
      <c r="AX3" s="60">
        <f>+PREJUDICIALES!G12</f>
        <v>0</v>
      </c>
      <c r="AY3" s="60">
        <f>+PREJUDICIALES!G13</f>
        <v>5</v>
      </c>
      <c r="AZ3" s="60">
        <f>+ARBITRAMENTOS!D9</f>
        <v>0</v>
      </c>
      <c r="BA3" s="60">
        <f>+ARBITRAMENTOS!D10</f>
        <v>0</v>
      </c>
      <c r="BB3" s="60">
        <f>ARBITRAMENTOS!G9</f>
        <v>0</v>
      </c>
      <c r="BC3" s="60">
        <f>ARBITRAMENTOS!G10</f>
        <v>0</v>
      </c>
      <c r="BD3" s="60" t="str">
        <f>+PAGOS!D9</f>
        <v>Si</v>
      </c>
      <c r="BE3" s="60" t="str">
        <f>+PAGOS!D10</f>
        <v>No</v>
      </c>
      <c r="BF3" s="61">
        <f>USUARIOS!D9</f>
        <v>44783</v>
      </c>
      <c r="BG3" s="61">
        <f>ABOGADOS!D7</f>
        <v>44784</v>
      </c>
      <c r="BH3" s="61">
        <f>JUDICIALES!D8</f>
        <v>44785</v>
      </c>
      <c r="BI3" s="60" t="str">
        <f>+USUARIOS!C19</f>
        <v>El Coordinador del Grupo de Gestión Financiera, se encuentra registrado desde el mes de marzo del presente año en el rol de Jefe Financiero, señaló mediante comunicación vía correo electrónico, que  a la fecha no  ha asistido a capacitaciones de la ADNJE.  La jefe de la Oficina de Control Interno en su representación designó a la servidora pública integrante de la OCI, Profesional SANDRA MILENA RAMIREZ OSORIO, quien asistió a la capacitación en la fecha mencionada.  El Jefe Jurídico no ha asistido a capacitaciones en la Agencia.</v>
      </c>
      <c r="BJ3" s="60" t="str">
        <f>+ABOGADOS!C22</f>
        <v xml:space="preserve">La administradora por parte del DAFP, remite pantallazos de la asistencia a las capacitaciones virtuales por parte de los abogados del Grupo de Denfensa Judicial: 03 de marzo de 2022 - Capacitación Implementación de la Política de Prevención del Daño Antijurídico y de la herramienta MOG; 28 de abril de 2022 -  Capacitación MOG, Análisis de casos ganados y perdidos; 26 de mayo de 2022 - Capacitación nueva herramienta MOG; Mayo-Junio de 2022 - Diplomado Servidor Público 4.0 (Se remite certificado por parte de la ESAP -  abogado Victor Calderon Jaramillo).
</v>
      </c>
      <c r="BK3" s="60" t="str">
        <f>+JUDICIALES!F28</f>
        <v xml:space="preserve">PROCESOS ACTIVOS:  A la fecha de la consulta (12/08/2022) Ekogui registra 558 procesos activos; para efectos del presente seguimiento los procesos activos hasta el 30 de junio de 2022, de conformidad con el reporte Ekogui fueron 538, presentándose  una diferencia de cinco (5) procesos con la base de datos del Grupo de Defensa Judicial.                                                                                                                                                                                                                                                                                                                       PROCESOS TERMINADOS: De los 14 procesos que se encuentran activos en Ekogui, pero que en la base de datos del Grupo se registran como terminados,  la administradora de la entidad indica mediante correo electronico de fecha 23 de agosto que "... algunos de los procesos ya se les había registrado la sentencia, pero quedó faltando la ejecutoria para que quedaran terminados. En consecuencia se realizaron las acciones tendientes a la terminación de los mismos en el sistema. Se hace la salvedad de que en algunos el DAFP había registrado auto que terminaba el proceso por declaratoria de la excepción previa, pero el sistema lo migro como activo. En todo caso, se procedió a dar alcance y se subsano, registrando nuevamente las actuaciones".                                                                                                                                                                                                                                                                    De los procesos terminados que fueron analizados, figuran cinco (5) con ejecutoria de la sentencia y  los tres (3) restantes se registran como con "Excepción previa probada".                                                                                                                                                                                                                     PROCESO DE MAS DE 33000 SMMLV CON PIEZA DE LA DEMANDA:   El grupo de Defensa Judicial señala que el Proceso No. 25000234100020130263500 (No. Ekogui 606711),  no cuenta con la pieza de la demanda, por cuanto fue migrado por Ekogui y los documentos que reposan allí son los que la misma ANDJE subió sin que las partes en contienda pudieran interferir.                                                                                                                                                                                                                                                       PROCESOS EN EKOGUI SIN CALIFICACION: Se evidenció en el reporte  de procesos activos,  30 sin calificación del Riesgo, por lo cual se requrió al Grupo de Defensa Judicial, quien en contestación electrónica del 23 de agosto señalaron que  "...se procedió a calificar los procesos faltantes, algunos correspondían a procesos nuevos que aun están en inclusión dentro de las novedades pendientes a reportar. Cuentan con apoderado judicial designado, dicha acción se ejecuto en aras de dar cumplimiento a otros requisitos que solicita la Agencia Nacional de Defensa Jurídica del Estado en pro de obtener la certificación de la herramienta MOG". 
 </v>
      </c>
      <c r="BL3" s="60" t="str">
        <f>+PREJUDICIALES!F17</f>
        <v>Fecha del reporte Ekogui 18 de agosto de 2022, se observan (5)  conciliaciones extrajudiciales  activas anteriores al 01 de enero de 2022, las mismas reportadas en el informe anterior, donde  señaló el grupo de Defensa Judicial que estas solicitudes fueron registradas por los convocantes , pero la procuraduría nunca vinculó al DAFP, y aún no se ha allegado auto admisorio de la demanda. Adicionalmente, tres (3) de ellas  tiene  fecha de registro del primer semestre de 2021, las otras dos (2) conciliaciones activas que carecen de fecha de registro.</v>
      </c>
      <c r="BM3" s="60" t="str">
        <f>+ARBITRAMENTOS!C13</f>
        <v>Para la vigencia evaluada el Departamento Administrativo de la Función Pública no hizo parte de ningún arbitramento.</v>
      </c>
      <c r="BN3" s="60" t="str">
        <f>+PAGOS!F8</f>
        <v>Para la vigencia evaluada el Departamento Administrativo de la Función Pública, no efectuo pagos con cargo a procesos judicales.</v>
      </c>
      <c r="BO3" s="60" t="str">
        <f>'Resumen General'!B23</f>
        <v xml:space="preserve">La Oficina de Control Interno de Función Pública, una vez efectuada la verificación al cumplimiento de las obligaciones establecidas en el artículo 2.2.3.4.1.14 del Decreto 1069 de 2015,  concluye que  la entidad ha efectuado el registro de abogados y usuarios activos en el sistema.  Con relación,  a las diferencias presentadas entre los procesos judiciales  registrados en Ekogui y la base de datos del Grupo de Defensa Judicial, es necesario que se fortalezca el seguimiento por parte de los abogados del Grupo, para que la información sea coherente, tanto en los procesos activos como en los terminados, y se efectúe el registro de la calificación del riesgo oportunamente. Frente a las conciliaciones extrajudiciales en el primer semestre de 2022, se evidencia que continúan activas cinco (5) registradas en el segundo semestre de 2021; por lo anterior se deberá hacer el seguimiento para terminarlas en el sistema.  En el periodo evaluado no se presentaron procesos arbitrales, ni se efectuaron pagos con cargo a procesos judiciales.  </v>
      </c>
    </row>
    <row r="12" spans="1:67" x14ac:dyDescent="0.25">
      <c r="A12" s="60" t="s">
        <v>142</v>
      </c>
      <c r="B12" s="60" t="s">
        <v>10</v>
      </c>
      <c r="C12" s="63" t="s">
        <v>11</v>
      </c>
      <c r="D12" s="63" t="s">
        <v>12</v>
      </c>
      <c r="E12" s="63" t="s">
        <v>13</v>
      </c>
      <c r="F12" s="63" t="s">
        <v>14</v>
      </c>
      <c r="G12" s="63" t="s">
        <v>15</v>
      </c>
    </row>
    <row r="13" spans="1:67" x14ac:dyDescent="0.25">
      <c r="A13" s="60" t="str">
        <f t="shared" ref="A13:A18" si="0">$A$3</f>
        <v xml:space="preserve">DEPARTAMENTO ADMINISTRATIVO DE LA FUNCION PUBLICA </v>
      </c>
      <c r="B13" s="60" t="s">
        <v>16</v>
      </c>
      <c r="C13" s="60" t="str">
        <f>USUARIOS!C12</f>
        <v>Si</v>
      </c>
      <c r="D13" s="62">
        <f>USUARIOS!D12</f>
        <v>44636</v>
      </c>
      <c r="E13" s="60" t="str">
        <f>USUARIOS!E12</f>
        <v>Sergio Luis Rodriguez Socarras</v>
      </c>
      <c r="F13" s="62">
        <f>USUARIOS!F12</f>
        <v>0</v>
      </c>
      <c r="G13" s="60" t="str">
        <f>USUARIOS!G12</f>
        <v>DESACTUALIZADO</v>
      </c>
    </row>
    <row r="14" spans="1:67" x14ac:dyDescent="0.25">
      <c r="A14" s="60" t="str">
        <f t="shared" si="0"/>
        <v xml:space="preserve">DEPARTAMENTO ADMINISTRATIVO DE LA FUNCION PUBLICA </v>
      </c>
      <c r="B14" s="60" t="s">
        <v>18</v>
      </c>
      <c r="C14" s="60" t="str">
        <f>USUARIOS!C13</f>
        <v>Si</v>
      </c>
      <c r="D14" s="62">
        <f>USUARIOS!D13</f>
        <v>43502</v>
      </c>
      <c r="E14" s="60" t="str">
        <f>USUARIOS!E13</f>
        <v>Armando López Cortes</v>
      </c>
      <c r="F14" s="62">
        <f>USUARIOS!F13</f>
        <v>0</v>
      </c>
      <c r="G14" s="60" t="str">
        <f>USUARIOS!G13</f>
        <v>DESACTUALIZADO</v>
      </c>
    </row>
    <row r="15" spans="1:67" x14ac:dyDescent="0.25">
      <c r="A15" s="60" t="str">
        <f t="shared" si="0"/>
        <v xml:space="preserve">DEPARTAMENTO ADMINISTRATIVO DE LA FUNCION PUBLICA </v>
      </c>
      <c r="B15" s="60" t="s">
        <v>20</v>
      </c>
      <c r="C15" s="60" t="str">
        <f>USUARIOS!C14</f>
        <v>Si</v>
      </c>
      <c r="D15" s="62">
        <f>USUARIOS!D14</f>
        <v>43599</v>
      </c>
      <c r="E15" s="60" t="str">
        <f>USUARIOS!E14</f>
        <v>Yenny Marcela Herrera Martinez</v>
      </c>
      <c r="F15" s="62">
        <f>USUARIOS!F14</f>
        <v>43557</v>
      </c>
      <c r="G15" s="60" t="str">
        <f>USUARIOS!G14</f>
        <v/>
      </c>
    </row>
    <row r="16" spans="1:67" x14ac:dyDescent="0.25">
      <c r="A16" s="60" t="str">
        <f t="shared" si="0"/>
        <v xml:space="preserve">DEPARTAMENTO ADMINISTRATIVO DE LA FUNCION PUBLICA </v>
      </c>
      <c r="B16" s="60" t="s">
        <v>22</v>
      </c>
      <c r="C16" s="60" t="str">
        <f>USUARIOS!C15</f>
        <v>Si</v>
      </c>
      <c r="D16" s="62">
        <f>USUARIOS!D15</f>
        <v>42198</v>
      </c>
      <c r="E16" s="60" t="str">
        <f>USUARIOS!E15</f>
        <v>Luz Stella Patiño Jurado</v>
      </c>
      <c r="F16" s="62">
        <f>USUARIOS!F15</f>
        <v>44608</v>
      </c>
      <c r="G16" s="60" t="str">
        <f>USUARIOS!G15</f>
        <v/>
      </c>
    </row>
    <row r="17" spans="1:7" x14ac:dyDescent="0.25">
      <c r="A17" s="60" t="str">
        <f t="shared" si="0"/>
        <v xml:space="preserve">DEPARTAMENTO ADMINISTRATIVO DE LA FUNCION PUBLICA </v>
      </c>
      <c r="B17" s="60" t="s">
        <v>24</v>
      </c>
      <c r="C17" s="60" t="str">
        <f>USUARIOS!C16</f>
        <v>Si</v>
      </c>
      <c r="D17" s="62">
        <f>USUARIOS!D16</f>
        <v>44001</v>
      </c>
      <c r="E17" s="60" t="str">
        <f>USUARIOS!E16</f>
        <v>Victor Hugo Calderon Jaramillo</v>
      </c>
      <c r="F17" s="62">
        <f>USUARIOS!F16</f>
        <v>44707</v>
      </c>
      <c r="G17" s="60" t="str">
        <f>USUARIOS!G16</f>
        <v/>
      </c>
    </row>
    <row r="18" spans="1:7" x14ac:dyDescent="0.25">
      <c r="A18" s="60" t="str">
        <f t="shared" si="0"/>
        <v xml:space="preserve">DEPARTAMENTO ADMINISTRATIVO DE LA FUNCION PUBLICA </v>
      </c>
      <c r="B18" s="60" t="s">
        <v>26</v>
      </c>
      <c r="C18" s="60" t="str">
        <f>USUARIOS!C17</f>
        <v>Si</v>
      </c>
      <c r="D18" s="62">
        <f>USUARIOS!D17</f>
        <v>44118</v>
      </c>
      <c r="E18" s="60" t="str">
        <f>USUARIOS!E17</f>
        <v xml:space="preserve">Adriana Marcela Ortega </v>
      </c>
      <c r="F18" s="62">
        <f>USUARIOS!F17</f>
        <v>44707</v>
      </c>
      <c r="G18" s="60" t="str">
        <f>USUARIOS!G17</f>
        <v/>
      </c>
    </row>
  </sheetData>
  <sheetProtection algorithmName="SHA-512" hashValue="OkHp+4/XyQ417CCrePCpuKk2J4yoW2NaRqgvmIK3t20ri1bTnLcw34YVhufy/GP0yo2lXzq+J5H4Wh5cptbQxg==" saltValue="CCA9SvlNPlPw9E6zyIvQQw==" spinCount="100000" sheet="1" objects="1" scenarios="1"/>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CB9897009E3C4459A9321BDBC3AF536" ma:contentTypeVersion="9" ma:contentTypeDescription="Crear nuevo documento." ma:contentTypeScope="" ma:versionID="25feae815c25c25e55e8e735a72a6380">
  <xsd:schema xmlns:xsd="http://www.w3.org/2001/XMLSchema" xmlns:xs="http://www.w3.org/2001/XMLSchema" xmlns:p="http://schemas.microsoft.com/office/2006/metadata/properties" xmlns:ns3="d6083d54-e553-4a77-9c22-4dbab1be0860" xmlns:ns4="9ed2e4e6-afbc-48ed-b292-e972d0ca3c9b" targetNamespace="http://schemas.microsoft.com/office/2006/metadata/properties" ma:root="true" ma:fieldsID="f39d8e604477bbee99f067e9e92487a5" ns3:_="" ns4:_="">
    <xsd:import namespace="d6083d54-e553-4a77-9c22-4dbab1be0860"/>
    <xsd:import namespace="9ed2e4e6-afbc-48ed-b292-e972d0ca3c9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083d54-e553-4a77-9c22-4dbab1be08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ed2e4e6-afbc-48ed-b292-e972d0ca3c9b"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SharingHintHash" ma:index="16"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4467616-E5C6-4098-B895-4A81DCD7939E}">
  <ds:schemaRefs>
    <ds:schemaRef ds:uri="http://schemas.microsoft.com/sharepoint/v3/contenttype/forms"/>
  </ds:schemaRefs>
</ds:datastoreItem>
</file>

<file path=customXml/itemProps2.xml><?xml version="1.0" encoding="utf-8"?>
<ds:datastoreItem xmlns:ds="http://schemas.openxmlformats.org/officeDocument/2006/customXml" ds:itemID="{B7BF1864-DEC1-496C-9761-6CA60152BC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083d54-e553-4a77-9c22-4dbab1be0860"/>
    <ds:schemaRef ds:uri="9ed2e4e6-afbc-48ed-b292-e972d0ca3c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AA758F-2697-4ABF-91EA-FC7001BDB6C6}">
  <ds:schemaRefs>
    <ds:schemaRef ds:uri="http://schemas.microsoft.com/office/2006/metadata/properties"/>
    <ds:schemaRef ds:uri="http://www.w3.org/XML/1998/namespace"/>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http://purl.org/dc/elements/1.1/"/>
    <ds:schemaRef ds:uri="http://purl.org/dc/dcmitype/"/>
    <ds:schemaRef ds:uri="9ed2e4e6-afbc-48ed-b292-e972d0ca3c9b"/>
    <ds:schemaRef ds:uri="d6083d54-e553-4a77-9c22-4dbab1be086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Principal</vt:lpstr>
      <vt:lpstr>USUARIOS</vt:lpstr>
      <vt:lpstr>ABOGADOS</vt:lpstr>
      <vt:lpstr>JUDICIALES</vt:lpstr>
      <vt:lpstr>PREJUDICIALES</vt:lpstr>
      <vt:lpstr>ARBITRAMENTOS</vt:lpstr>
      <vt:lpstr>PAGOS</vt:lpstr>
      <vt:lpstr>Resumen General</vt:lpstr>
      <vt:lpstr>Base a pegar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Pablo Garzón Peraza</dc:creator>
  <cp:keywords/>
  <dc:description/>
  <cp:lastModifiedBy>Lisbet</cp:lastModifiedBy>
  <cp:revision/>
  <dcterms:created xsi:type="dcterms:W3CDTF">2020-06-25T21:16:25Z</dcterms:created>
  <dcterms:modified xsi:type="dcterms:W3CDTF">2022-08-30T16:56:15Z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0x010100ECB9897009E3C4459A9321BDBC3AF536</vt:lpwstr>
  </property>
</Properties>
</file>