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mc:AlternateContent xmlns:mc="http://schemas.openxmlformats.org/markup-compatibility/2006">
    <mc:Choice Requires="x15">
      <x15ac:absPath xmlns:x15ac="http://schemas.microsoft.com/office/spreadsheetml/2010/11/ac" url="\\Yaksa\10010oci\2022\TRD\INFORMES\INFORMES_ORGANISMOS_ESTADO\EKOGUI\"/>
    </mc:Choice>
  </mc:AlternateContent>
  <bookViews>
    <workbookView xWindow="0" yWindow="0" windowWidth="16815" windowHeight="5850" tabRatio="777" activeTab="7"/>
  </bookViews>
  <sheets>
    <sheet name="Principal" sheetId="4" r:id="rId1"/>
    <sheet name="USUARIOS" sheetId="1" r:id="rId2"/>
    <sheet name="ABOGADOS" sheetId="7" r:id="rId3"/>
    <sheet name="JUDICIALES" sheetId="8" r:id="rId4"/>
    <sheet name="PREJUDICIALES" sheetId="9" r:id="rId5"/>
    <sheet name="ARBITRAMENTOS" sheetId="10" r:id="rId6"/>
    <sheet name="PAGOS" sheetId="11" r:id="rId7"/>
    <sheet name="Resumen General" sheetId="5" r:id="rId8"/>
    <sheet name="Base a pegar" sheetId="12" state="hidden" r:id="rId9"/>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 i="12" l="1"/>
  <c r="A3" i="12"/>
  <c r="A18" i="12" s="1"/>
  <c r="F18" i="12"/>
  <c r="E18" i="12"/>
  <c r="D18" i="12"/>
  <c r="C18" i="12"/>
  <c r="F17" i="12"/>
  <c r="E17" i="12"/>
  <c r="D17" i="12"/>
  <c r="C17" i="12"/>
  <c r="F16" i="12"/>
  <c r="E16" i="12"/>
  <c r="D16" i="12"/>
  <c r="C16" i="12"/>
  <c r="F15" i="12"/>
  <c r="E15" i="12"/>
  <c r="D15" i="12"/>
  <c r="C15" i="12"/>
  <c r="F14" i="12"/>
  <c r="E14" i="12"/>
  <c r="C14" i="12"/>
  <c r="F13" i="12"/>
  <c r="E13" i="12"/>
  <c r="D13" i="12"/>
  <c r="C13" i="12"/>
  <c r="BO3" i="12"/>
  <c r="BN3" i="12"/>
  <c r="BM3" i="12"/>
  <c r="BL3" i="12"/>
  <c r="BK3" i="12"/>
  <c r="BJ3" i="12"/>
  <c r="BI3" i="12"/>
  <c r="BH3" i="12"/>
  <c r="BG3" i="12"/>
  <c r="BF3" i="12"/>
  <c r="BE3" i="12"/>
  <c r="BD3" i="12"/>
  <c r="BC3" i="12"/>
  <c r="BB3" i="12"/>
  <c r="BA3" i="12"/>
  <c r="AZ3" i="12"/>
  <c r="AY3" i="12"/>
  <c r="AX3" i="12"/>
  <c r="AW3" i="12"/>
  <c r="AV3" i="12"/>
  <c r="AU3" i="12"/>
  <c r="AT3" i="12"/>
  <c r="AS3" i="12"/>
  <c r="AR3" i="12"/>
  <c r="AQ3" i="12"/>
  <c r="AP3" i="12"/>
  <c r="AO3" i="12"/>
  <c r="AN3" i="12"/>
  <c r="AM3" i="12"/>
  <c r="AL3" i="12"/>
  <c r="AK3" i="12"/>
  <c r="AJ3" i="12"/>
  <c r="AI3" i="12"/>
  <c r="AH3" i="12"/>
  <c r="AG3" i="12"/>
  <c r="AF3" i="12"/>
  <c r="AE3" i="12"/>
  <c r="AD3" i="12"/>
  <c r="AC3" i="12"/>
  <c r="AB3" i="12"/>
  <c r="AA3" i="12"/>
  <c r="Z3" i="12"/>
  <c r="Y3" i="12"/>
  <c r="X3" i="12"/>
  <c r="W3" i="12"/>
  <c r="V3" i="12"/>
  <c r="U3" i="12"/>
  <c r="T3" i="12"/>
  <c r="S3" i="12"/>
  <c r="R3" i="12"/>
  <c r="Q3" i="12"/>
  <c r="P3" i="12"/>
  <c r="O3" i="12"/>
  <c r="N3" i="12"/>
  <c r="M3" i="12"/>
  <c r="L3" i="12"/>
  <c r="K3" i="12"/>
  <c r="J3" i="12"/>
  <c r="I3" i="12"/>
  <c r="H3" i="12"/>
  <c r="G3" i="12"/>
  <c r="F3" i="12"/>
  <c r="E3" i="12"/>
  <c r="D3" i="12"/>
  <c r="C3" i="12"/>
  <c r="B3" i="12"/>
  <c r="A13" i="12" l="1"/>
  <c r="A17" i="12"/>
  <c r="A15" i="12"/>
  <c r="A14" i="12"/>
  <c r="A16" i="12"/>
  <c r="C12" i="5" l="1"/>
  <c r="V3" i="7"/>
  <c r="G14" i="1" l="1"/>
  <c r="G15" i="12" s="1"/>
  <c r="G13" i="1"/>
  <c r="G14" i="12" s="1"/>
  <c r="G15" i="1"/>
  <c r="G16" i="12" s="1"/>
  <c r="G16" i="1"/>
  <c r="G17" i="12" s="1"/>
  <c r="G17" i="1"/>
  <c r="G18" i="12" s="1"/>
  <c r="G12" i="1"/>
  <c r="G13" i="12" s="1"/>
  <c r="F17" i="5" l="1"/>
  <c r="F15" i="5"/>
  <c r="F10" i="5"/>
  <c r="C19" i="5"/>
  <c r="C17" i="5"/>
  <c r="C16" i="5"/>
  <c r="T16" i="10"/>
  <c r="T12" i="10"/>
  <c r="W3" i="8"/>
  <c r="C25" i="8" s="1"/>
  <c r="T17" i="10" l="1"/>
  <c r="F13" i="5" s="1"/>
  <c r="V2" i="9"/>
  <c r="V3" i="9" s="1"/>
  <c r="F9" i="9" s="1"/>
  <c r="F11" i="5" l="1"/>
  <c r="F19" i="5"/>
  <c r="F18" i="5"/>
  <c r="F14" i="5"/>
  <c r="F9" i="5"/>
  <c r="F8" i="5"/>
  <c r="C14" i="5"/>
  <c r="C15" i="5"/>
  <c r="C18" i="5" s="1"/>
  <c r="J13" i="1"/>
  <c r="J14" i="1"/>
  <c r="J15" i="1"/>
  <c r="J16" i="1"/>
  <c r="J17" i="1"/>
  <c r="J12" i="1"/>
  <c r="I12" i="1"/>
  <c r="I13" i="1"/>
  <c r="I14" i="1"/>
  <c r="I15" i="1"/>
  <c r="I16" i="1"/>
  <c r="I17" i="1"/>
  <c r="H13" i="1"/>
  <c r="H14" i="1"/>
  <c r="H15" i="1"/>
  <c r="H16" i="1"/>
  <c r="H17" i="1"/>
  <c r="H12" i="1"/>
  <c r="C10" i="5" l="1"/>
  <c r="C9" i="5"/>
  <c r="C8" i="5"/>
  <c r="V3" i="11" l="1"/>
  <c r="V3" i="10"/>
  <c r="F7" i="7" l="1"/>
</calcChain>
</file>

<file path=xl/comments1.xml><?xml version="1.0" encoding="utf-8"?>
<comments xmlns="http://schemas.openxmlformats.org/spreadsheetml/2006/main">
  <authors>
    <author>Juan Pablo Garzón Peraza</author>
  </authors>
  <commentList>
    <comment ref="C21" authorId="0" shapeId="0">
      <text>
        <r>
          <rPr>
            <b/>
            <sz val="9"/>
            <color indexed="81"/>
            <rFont val="Tahoma"/>
            <family val="2"/>
          </rPr>
          <t>Juan Pablo Garzón Peraza:</t>
        </r>
        <r>
          <rPr>
            <sz val="9"/>
            <color indexed="81"/>
            <rFont val="Tahoma"/>
            <family val="2"/>
          </rPr>
          <t xml:space="preserve">
Total de procesos terminados, sin importar la fecha de terminación</t>
        </r>
      </text>
    </comment>
  </commentList>
</comments>
</file>

<file path=xl/sharedStrings.xml><?xml version="1.0" encoding="utf-8"?>
<sst xmlns="http://schemas.openxmlformats.org/spreadsheetml/2006/main" count="274" uniqueCount="197">
  <si>
    <t>JEFE FINANCIERO</t>
  </si>
  <si>
    <t>JEFE JURÍDICO</t>
  </si>
  <si>
    <t>ENLACE DE PAGOS</t>
  </si>
  <si>
    <t>JEFE CONTROL INTERNO</t>
  </si>
  <si>
    <t>SECRETARIO TÉCNICO</t>
  </si>
  <si>
    <t>ADMINISTRADOR DE LA ENTIDAD</t>
  </si>
  <si>
    <t>FECHA CREACIÓN  EN EKOGUI</t>
  </si>
  <si>
    <t>NOMBRE</t>
  </si>
  <si>
    <t>Pagos</t>
  </si>
  <si>
    <t>Uso del sistema</t>
  </si>
  <si>
    <t>Plantilla de certificado de Control Interno</t>
  </si>
  <si>
    <t>Agencia Nacional de Defensa Jurídica del Estado</t>
  </si>
  <si>
    <t>Si</t>
  </si>
  <si>
    <t>No</t>
  </si>
  <si>
    <t>N/A</t>
  </si>
  <si>
    <t>ROL</t>
  </si>
  <si>
    <t>TIENE EL ROL</t>
  </si>
  <si>
    <t>FECHA ÚLTIMA CAPACITACIÓN</t>
  </si>
  <si>
    <t xml:space="preserve">CANTIDAD </t>
  </si>
  <si>
    <t>CANTIDAD DE ABOGADOS</t>
  </si>
  <si>
    <t>ABOGADOS CON PROCESOS ACTIVOS</t>
  </si>
  <si>
    <t>CANTIDAD DE ABOGADOS LITIGANDO</t>
  </si>
  <si>
    <t>ABOGADOS CREADOS EN EKOGUI ACTIVOS</t>
  </si>
  <si>
    <t>CANTIDAD</t>
  </si>
  <si>
    <t>ABOGADOS INACTIVOS</t>
  </si>
  <si>
    <t>Sin capacitación</t>
  </si>
  <si>
    <t>ABOGADOS CON CORREO ACTUALIZADO</t>
  </si>
  <si>
    <t>Cantidad de procesos de más de 33.000 SMMLV</t>
  </si>
  <si>
    <t>CANTIDAD DE PROCESOS ACTIVOS</t>
  </si>
  <si>
    <t>PROCESOS ACTIVOS REGISTRADOS EN EKOGUI</t>
  </si>
  <si>
    <t>PROCESOS SIN ABOGADO ASIGNADO</t>
  </si>
  <si>
    <t>PROCESOS ACTIVOS</t>
  </si>
  <si>
    <t>ACTUALIZACIÓN</t>
  </si>
  <si>
    <t>CALIFICACIÓN DE RIESGO</t>
  </si>
  <si>
    <t>PROCESOS ACTIVOS EN CALIDAD DEMANDADO</t>
  </si>
  <si>
    <t>PROCESOS SIN CALIFICACIÓN</t>
  </si>
  <si>
    <t>PROCESO ENTIDAD TERMINADOS</t>
  </si>
  <si>
    <t>ENTIDAD</t>
  </si>
  <si>
    <t>INFORMACIÓN USUARIOS</t>
  </si>
  <si>
    <t>Usuarios activos</t>
  </si>
  <si>
    <t>Nivel de capacitación</t>
  </si>
  <si>
    <t>Completitud de roles</t>
  </si>
  <si>
    <t>Procesos activos</t>
  </si>
  <si>
    <t>Procesos por abogado</t>
  </si>
  <si>
    <t>Porcentaje de registro</t>
  </si>
  <si>
    <t>Procesos arbitrales</t>
  </si>
  <si>
    <t>Procesos prejudiciales</t>
  </si>
  <si>
    <t>Actualización prejudiciales</t>
  </si>
  <si>
    <t>Pagos relacionados</t>
  </si>
  <si>
    <t>Uso del módulo pagos</t>
  </si>
  <si>
    <t>Actualización más de 33.000 SMMLV</t>
  </si>
  <si>
    <t>REGISTRO EN 2020</t>
  </si>
  <si>
    <t>REGISTRO EN 2019</t>
  </si>
  <si>
    <t>REGISTRO EN 2018 Y ANTERIORES</t>
  </si>
  <si>
    <t>TOTAL PREJUDICIALES ACTIVOS</t>
  </si>
  <si>
    <t>TOTAL PREJUDICIALES ACTIVOS EN EKOGUI</t>
  </si>
  <si>
    <t>TOTAL PROCESOS TERMINADOS</t>
  </si>
  <si>
    <t>CANTIDAD PREJUDICIALES</t>
  </si>
  <si>
    <t>Procesos que efectivamente se encuentran activos</t>
  </si>
  <si>
    <t>Proceso que se encuentran terminados</t>
  </si>
  <si>
    <t>Procesos de más de 33.000 SMMLV registrados en eKOGUI</t>
  </si>
  <si>
    <t>PROCESOS CON CALIFICACIÓN  EN 2020</t>
  </si>
  <si>
    <t>PROCESOS CON CALIFICACIÓN ANTERIOR A 2020</t>
  </si>
  <si>
    <t>PROBABILIDAD DE PERDER EL CASO ALTA</t>
  </si>
  <si>
    <t>PROBABILIDAD DE PERDER EL CASO MEDIA</t>
  </si>
  <si>
    <t>PROBABILIDAD DE PERDER EL CASO BAJA</t>
  </si>
  <si>
    <t>PROBABILIDAD DE PERDER EL CASO REMOTA</t>
  </si>
  <si>
    <t>CON PROVISIÓN IGUAL A CERO</t>
  </si>
  <si>
    <t>Procesos Judiciales</t>
  </si>
  <si>
    <t>TERMINADOS ÚLTIMA ACTUACIÓN EN 2020</t>
  </si>
  <si>
    <t>ARBITRAMENTOS</t>
  </si>
  <si>
    <t>ARBITRAMENTOS ACTIVOS</t>
  </si>
  <si>
    <t>ARBITRAMENTOS REGISTRADOS EN EKOGUI</t>
  </si>
  <si>
    <t>PAGOS</t>
  </si>
  <si>
    <t>Gestiona pagos en SIIF de MinHacienda</t>
  </si>
  <si>
    <t>Provisión incorrecta</t>
  </si>
  <si>
    <t>JUDICIALES</t>
  </si>
  <si>
    <t>PREJUDICIALES</t>
  </si>
  <si>
    <t>Plantilla de certificado de Control Interno eKOGUI</t>
  </si>
  <si>
    <t>ACTUALIZADO</t>
  </si>
  <si>
    <t>Entre 21-03-2019 y 31-12-2019</t>
  </si>
  <si>
    <t>PROCESOS SIN ABOGADO ASIGNADO(1)</t>
  </si>
  <si>
    <t>PROCESOS ACTIVOS CON ESTADO TERMINADO(3)</t>
  </si>
  <si>
    <t>Procesos de más de 33.000 SMMLV con la pieza demanda(5)</t>
  </si>
  <si>
    <t>(5) Puede ser remitida a la ANDJE o cargada en el sistema</t>
  </si>
  <si>
    <t>PROCESOS ANALIZADOS</t>
  </si>
  <si>
    <t>PROCESOS TERMINADOS CON EJECUTORIA</t>
  </si>
  <si>
    <t>PROCESOS DESFAVORABLES</t>
  </si>
  <si>
    <t>PROCESOS QUE GENERAN EROGACIÓN ECONÓMICA</t>
  </si>
  <si>
    <t>PROCESOS CON VALOR CONDENA MAYOR A CERO</t>
  </si>
  <si>
    <t>ARBITRAMENTOS TERMINADOS EN EKOGUI</t>
  </si>
  <si>
    <r>
      <t xml:space="preserve">Por favor seleccione la información que desea registrar, en cualquier momento puede visualizar los resultados de la información que haya registrado seleccionando la opción de </t>
    </r>
    <r>
      <rPr>
        <b/>
        <sz val="11"/>
        <color theme="1"/>
        <rFont val="Calibri"/>
        <family val="2"/>
        <scheme val="minor"/>
      </rPr>
      <t>Ver resultado</t>
    </r>
    <r>
      <rPr>
        <sz val="11"/>
        <color theme="1"/>
        <rFont val="Calibri"/>
        <family val="2"/>
        <scheme val="minor"/>
      </rPr>
      <t>.</t>
    </r>
  </si>
  <si>
    <t>OBSERVACIONES</t>
  </si>
  <si>
    <t>CONDENAS</t>
  </si>
  <si>
    <t>Observaciones</t>
  </si>
  <si>
    <t>Tiene información estudios</t>
  </si>
  <si>
    <t>Tienen información experiencia</t>
  </si>
  <si>
    <t>Tienen Información laboral</t>
  </si>
  <si>
    <t>INFORMACIÓN (1)</t>
  </si>
  <si>
    <t>Observaciones:</t>
  </si>
  <si>
    <t>Capacitaciones anteriores al 21-03-2019</t>
  </si>
  <si>
    <t>RETIRADOS EN LA ENTIDAD PRIMER SEMESTRE 2020</t>
  </si>
  <si>
    <t>INACTIVADOS EN EKOGUI PRIMER SEMESTRE 2020</t>
  </si>
  <si>
    <t>(1) Se visualiza en el detalle del abogado a la fecha de revisión</t>
  </si>
  <si>
    <t>Solamente se revisa que tenga registrada alguna información registrada</t>
  </si>
  <si>
    <t>PROVISIÓN CONTABLE (6)</t>
  </si>
  <si>
    <t>MAYORES A 33.000 SMMLV(4) ACTIVOS</t>
  </si>
  <si>
    <t>ÚLTIMA CAPACITACIÓN ABOGADOS ACTIVOS</t>
  </si>
  <si>
    <t>No Aplica</t>
  </si>
  <si>
    <t>USUARIOS ACTIVOS</t>
  </si>
  <si>
    <t>Posteriores al 01-01-2020</t>
  </si>
  <si>
    <t>Fecha de diligenciamiento de plantilla</t>
  </si>
  <si>
    <t>NOMBRE JEFE CONTROL INTERNO</t>
  </si>
  <si>
    <t>(2) Con fecha de actuación en 2021</t>
  </si>
  <si>
    <t>TIENE INFORMACIÓN ESTUDIOS</t>
  </si>
  <si>
    <t>TIENEN INFORMACIÓN EXPERIENCIA</t>
  </si>
  <si>
    <t>TIENEN INFORMACIÓN LABORAL</t>
  </si>
  <si>
    <t>POSTERIORES AL 01-01-2020</t>
  </si>
  <si>
    <t>ENTRE 21-03-2019 Y 31-12-2019</t>
  </si>
  <si>
    <t>CAPACITACIONES ANTERIORES AL 21-03-2019</t>
  </si>
  <si>
    <t>SIN CAPACITACIÓN</t>
  </si>
  <si>
    <t>PROCESOS TERMINADOS PERIODO</t>
  </si>
  <si>
    <t>TERMINADOS PERIODO EN EKOGUI</t>
  </si>
  <si>
    <t>PROCESOS ACTIVOS CON ESTADO TERMINADO</t>
  </si>
  <si>
    <t>CANTIDAD DE PROCESOS DE MÁS DE 33.000 SMMLV</t>
  </si>
  <si>
    <t>PROCESOS DE MÁS DE 33.000 SMMLV REGISTRADOS EN EKOGUI</t>
  </si>
  <si>
    <t xml:space="preserve">PROCESOS DE MÁS DE 33.000 SMMLV CON LA PIEZA DEMANDA </t>
  </si>
  <si>
    <t>PROBABILIDAD DE PERDER EL CASO ALTA - PROCESOS</t>
  </si>
  <si>
    <t>PROBABILIDAD DE PERDER EL CASO MEDIA - PROCESOS</t>
  </si>
  <si>
    <t>PROBABILIDAD DE PERDER EL CASO BAJA - PROCESOS</t>
  </si>
  <si>
    <t>PROBABILIDAD DE PERDER EL CASO REMOTA - PROCESOS</t>
  </si>
  <si>
    <t>PROBABILIDAD DE PERDER EL CASO ALTA - PROVISION 0</t>
  </si>
  <si>
    <t>PROBABILIDAD DE PERDER EL CASO MEDIA - PROVISION 0</t>
  </si>
  <si>
    <t>PROBABILIDAD DE PERDER EL CASO BAJA - PROVISION 0</t>
  </si>
  <si>
    <t>PROBABILIDAD DE PERDER EL CASO REMOTA - PROVISION 0</t>
  </si>
  <si>
    <t>TOTAL ARBITRAMENTOS TERMINADOS CORTE</t>
  </si>
  <si>
    <t>GESTIONA PAGOS EN SIIF DE MINHACIENDA</t>
  </si>
  <si>
    <t>PAGOS ENLAZADOS</t>
  </si>
  <si>
    <t>FECHA REPORTE USUARIOS</t>
  </si>
  <si>
    <t>FECHA REPORTE ABOGADOS</t>
  </si>
  <si>
    <t>FECHA REPORTE JUDICIALES</t>
  </si>
  <si>
    <t>OBS1</t>
  </si>
  <si>
    <t>OBS2</t>
  </si>
  <si>
    <t>OBS3</t>
  </si>
  <si>
    <t>OBS4</t>
  </si>
  <si>
    <t>OBS5</t>
  </si>
  <si>
    <t>OBS6</t>
  </si>
  <si>
    <t>OBS7</t>
  </si>
  <si>
    <t>Favor Diligenciar los Campos Resaltados</t>
  </si>
  <si>
    <t>Abogados al 31 de diciembre de 2021</t>
  </si>
  <si>
    <t>ABOGADOS ACTIVOS AL 31-12-2021</t>
  </si>
  <si>
    <t>PROCESOS ACTIVOS AL 31 DE DICIEMBRE DE 2021</t>
  </si>
  <si>
    <t>(1) Con fecha de registro anterior al 15-12-2021</t>
  </si>
  <si>
    <t>PROCESOS TERMINADOS SEGUNDO SEMESTRE 2021</t>
  </si>
  <si>
    <t>PROCESOS TERMINADOS DURANTE SEGUNDO SEMESTRE 2021</t>
  </si>
  <si>
    <t>TERMINADOS EN EKOGUI DURANTE SEGUNDO SEMESTRE 2021 (2)</t>
  </si>
  <si>
    <t>PROCESO TERMINADOS AL 31 DE DICIEMBRE 2021</t>
  </si>
  <si>
    <r>
      <t>(3)En el reporte de activos al 31 de diciembre verifique la columna</t>
    </r>
    <r>
      <rPr>
        <b/>
        <i/>
        <sz val="9"/>
        <color theme="1"/>
        <rFont val="Calibri"/>
        <family val="2"/>
        <scheme val="minor"/>
      </rPr>
      <t xml:space="preserve"> Estado General del proceso</t>
    </r>
  </si>
  <si>
    <t>(4)Equivalente a un valor indexado de $29.981 millones a 31 de diciembre de 2021</t>
  </si>
  <si>
    <t>PROCESOS ACTIVOS EN CALIDAD DEMANDADO AL 31-12-2021</t>
  </si>
  <si>
    <t>PROCESOS CON CALIFICACIÓN SEGUNDO SEMESTRE 2021</t>
  </si>
  <si>
    <t>PROCESOS CON CALIFICACIÓN ANTERIOR A 30-06-2021</t>
  </si>
  <si>
    <t>(6) Solo se consideran los procesos activos - calidad demandado al 31 de DICIEMBRE de 2021 que tengan calificación de riesgo</t>
  </si>
  <si>
    <t># PROCESOS</t>
  </si>
  <si>
    <t>REGISTRO POSTERIOR AL 01/07/2021</t>
  </si>
  <si>
    <t>REGISTRO EN 2020 Y ANTERIORES</t>
  </si>
  <si>
    <t>TOTAL PREJUDICIALES TERMINADOS II SEM. 2021</t>
  </si>
  <si>
    <t>TERMINADOS ÚLTIMA ACTUACIÓN II SEM. 2021</t>
  </si>
  <si>
    <t>ARBITRAMENTOS ACTIVOS AL 31-12-2021</t>
  </si>
  <si>
    <t>TOTAL ARBITRAMENTOS TERMINADOS  AL 31-12-2021</t>
  </si>
  <si>
    <t>NOMBRE ENTIDAD</t>
  </si>
  <si>
    <t>NOMBRE Y APELLIDO JEFE CONTROL INTERNO</t>
  </si>
  <si>
    <t>Favor Diligenciar los Campos Resaltados y Revisar la Información Incompleta Antes de Remitir a la ANDJE</t>
  </si>
  <si>
    <t>Pagos enlazados al 31-12-2021</t>
  </si>
  <si>
    <t>Favor Diligenciar los campos Resaltados</t>
  </si>
  <si>
    <t>RETIRADOS EN LA ENTIDAD SEGUNDO SEMESTRE 2021</t>
  </si>
  <si>
    <t>INACTIVADOS EN EKOGUI SEGUNDO SEMESTRE 2021</t>
  </si>
  <si>
    <t>Conciliaciones Prejudiciales</t>
  </si>
  <si>
    <t>PREJUDICIALES ACTIVAS AL 31-12-2021</t>
  </si>
  <si>
    <t>PREJUDICIALES TERMINADAS SEGUNDO SEMESTRE 2021</t>
  </si>
  <si>
    <t>Procesos que se encuentran terminados</t>
  </si>
  <si>
    <t>REGISTRO ENTRE 1 DE ENERO Y 30 DE JUNIO 2021</t>
  </si>
  <si>
    <t>Armando Lopez Cortes</t>
  </si>
  <si>
    <t xml:space="preserve">Luz Stella Patiño Jurado </t>
  </si>
  <si>
    <t xml:space="preserve">Victor Hugo Calderon Jaramillo </t>
  </si>
  <si>
    <t xml:space="preserve">Jeanette Carolina Rivera Melo </t>
  </si>
  <si>
    <t>Yenny Marcela Herrera Martinez</t>
  </si>
  <si>
    <t>Adriana Marcela Ortega Moreno</t>
  </si>
  <si>
    <t xml:space="preserve">La administradora de la entidad  indica que los abogados durante el segundo semestre de 2021 , asistieron a las siguientes capacitaciones: 2021-09-01_Capacitación - Año de cumplir con la obligación de formular Política de Prevención del Daño Antijurídico. 2021-09-28_ Politica_prevension_daño_antijuridico_produccion_nomativa.                                                                                                                                                                                                                                                                                                                                                                El doctor Camilo Escovar Plata, se retiró con fecha 03/02/2022, por lo tanto aparece inactivo en la plataforma, sin embargo, con la revisión  efectuada se evidenció que tuvo actualizada la información de estudios y experiencia. </t>
  </si>
  <si>
    <t>Para la vigencia evaluada el Departamento Administrativo de la Función Pública no hizo parte de ningún arbitramento.</t>
  </si>
  <si>
    <t>DEPARTAMENTO ADMINISTRATIVO DE LA FUNCION PUBLICA</t>
  </si>
  <si>
    <t>LUZ STELLA PATIÑO JURADO</t>
  </si>
  <si>
    <t>El Jefe Jurídico  a la fecha no  ha asistido a capacitaciones de la ADNJE. La Jefe Financiera JEANETTE CAROLINA RIVERA MELO, renunció en el mes noviembre de 2021, aun se visualiza activa en el sistema.</t>
  </si>
  <si>
    <t>Para la vigencia evaluada el Departamento Administrativo de la Función Pública no efectuo pagos, con cargo a procesos judicales.</t>
  </si>
  <si>
    <t>PROCESOS ACTIVOS: La Oficina de Control Interno, pudo inferir que  la diferencia de 23 procesos radica en:                                
a. En el sistema Ekogui aparecen dos (2) procesos en estado terminado; el proceso identificado con el No. Ekogui 2211883, demandante Lucy Esperanza López, en este se decretó nulidad procesal, por error se dio por terminado en el sistema; señaló la administradora del DAFP, que procederá a solicitar se active de nuevo. También, el proceso No. Ekogui 802745 demandante Santiago Botero Arango, el cual efectivamente se encuentra terminado, sin embargo, el Grupo de Defensa Judicial siguió haciéndole seguimiento por cuanto se "declaró nulidad parcial y negó las demás pretensiones", por lo tanto no se le ha dado de baja en la base de datos.
b. En el mes de diciembre se notificaron previo al inicio de la vacancia judicial catorce (14) procesos judiciales, los cuales no aparecen registrados en el sistema Ekogui.
c. Adicionalmente, no aparecen registrados siete (7) procesos, uno (1) que por su antiguedad no pudo ser migrado a la nueva versión Ekogui, CUP No. 25000231500020040116301, demandante Raúl Mancera, situación que conoce la ANDJE;  cuatro procesos (4) que no se ven reflejados en el sistema y dos (2) procesos que aparecen con número de Ekogui en base de datos, pero al ser consultados en el sistema no sé visualizan, en estos dos últimos casos el grupo de defensa Judicial no explicó las razones de estas diferencias. 
PROCESOS TERMINADOS: El reporte Ekogui registra tres (3) procesos en estado “terminado”, teniendo en cuenta que uno se finalizó por error, se concluye que durante el segundo semestre 2021 se terminaron solo dos (2) procesos, estos fueron los que se analizaron en el acápite de “condenas”.                                                                                                                                                                                                                                                                                                                                                                          PROCESO DE MAS DE 33000 SMMLV CON PIEZA DE LA DEMANDA:   El grupo de Defensa Judicial señala que el Proceso No. 25000234100020130263500 (No. Ekogui 606711) no cuenta con la pieza de la demanda, por cuanto fue migrado por Ekogui y los documentos que reposan allí son los que la misma ANDJE subió sin que las partes en contienda pudieran interferir.   
PROCESOS SIN CALIFICACION: De los procesos activos en calidad de demandado, se observa que cinco (5) no han sido calificados, por cuanto aún no se ha contestado la demanda, procesos notificados de la admisión de la demanda, uno (1) en el mes de septiembre y los cuatro (4) restantes en el mes de diciembre.                                                                                                         
Fecha del Reporte Ekogui 11-02-2022 - Informacion recibida del Grupo de Defensa Judicial 20/02/2022.</t>
  </si>
  <si>
    <t xml:space="preserve">Fecha del reporte Ekogui 23 de febrero de 2022. Las seis (6)  conciliaciones extrajudiciales registradas entre el 01 de enero y el 30 de junio 2021, señala el grupo de Defensa Judicial que en estas solicitudes nos vincularon los convocantes, pero la procuraduría nunca vinculó al DAFP, y aún no se ha allegado auto admisorio de la demanda.  De las anteriores, cuatro (4) se encuentran dentro de la muestra tomada, el  acapite de actualización. </t>
  </si>
  <si>
    <t xml:space="preserve">La Oficina de Control Interno de Función Pública, una vez efectuada la verificación al cumplimiento de las obligaciones establecidas en el artículo 2.2.3.4.1.14 del Decreto 1069 de 2015,  concluye que  el Departamento Administrativo de la  Función Pública ha efectuado el registro de abogados activos, frente a los usuarios se evidenció que el perfil de Jefe Financiero, se encuentra desactualizado en razón a que en el mes de noviembre  renunció la profesional a cargo y continua activa en el sistema, en la actualidad hay un nuevo jefe.  Con relación,  a las diferencias presentadas entre los procesos judiciales  registrados en Ekogui y la base de datos del Grupo de Defensa Judicial, es necesario que se fortalezca el seguimiento por parte de los abogados del Grupo, para que la información sea coherente tanto de los procesos activos, como de los terminados, en ambas fuentes. Frente a las conciliaciones extrajudiciales en el segundo semestre de 2021, se evidenciaron que continúan activas seis (6) registradas en el primer semestre de 2021, por lo anterior se deberá hacer el seguimiento para terminarlas en el sistema.  En el periodo evaluado no se presentaron procesos arbitrales, ni se efectuaron pagos con cargo a procesos judiciales.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</si>
</sst>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
  </numFmts>
  <fonts count="18"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sz val="11"/>
      <color theme="3"/>
      <name val="Calibri"/>
      <family val="2"/>
      <scheme val="minor"/>
    </font>
    <font>
      <b/>
      <sz val="18"/>
      <color theme="3"/>
      <name val="Calibri"/>
      <family val="2"/>
      <scheme val="minor"/>
    </font>
    <font>
      <i/>
      <sz val="9"/>
      <color theme="1"/>
      <name val="Calibri"/>
      <family val="2"/>
      <scheme val="minor"/>
    </font>
    <font>
      <b/>
      <i/>
      <sz val="9"/>
      <color theme="1"/>
      <name val="Calibri"/>
      <family val="2"/>
      <scheme val="minor"/>
    </font>
    <font>
      <b/>
      <sz val="18"/>
      <color theme="1"/>
      <name val="Calibri"/>
      <family val="2"/>
      <scheme val="minor"/>
    </font>
    <font>
      <sz val="9"/>
      <color indexed="81"/>
      <name val="Tahoma"/>
      <family val="2"/>
    </font>
    <font>
      <b/>
      <sz val="9"/>
      <color indexed="81"/>
      <name val="Tahoma"/>
      <family val="2"/>
    </font>
    <font>
      <sz val="11"/>
      <color indexed="8"/>
      <name val="Calibri"/>
      <family val="2"/>
      <charset val="1"/>
    </font>
    <font>
      <sz val="11"/>
      <color rgb="FF000000"/>
      <name val="Calibri"/>
      <family val="2"/>
      <scheme val="minor"/>
    </font>
    <font>
      <sz val="10"/>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00B050"/>
        <bgColor indexed="22"/>
      </patternFill>
    </fill>
    <fill>
      <patternFill patternType="solid">
        <fgColor rgb="FF00B050"/>
        <bgColor indexed="64"/>
      </patternFill>
    </fill>
    <fill>
      <patternFill patternType="solid">
        <fgColor theme="0" tint="-0.14996795556505021"/>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5" fillId="0" borderId="0"/>
  </cellStyleXfs>
  <cellXfs count="128">
    <xf numFmtId="0" fontId="0" fillId="0" borderId="0" xfId="0"/>
    <xf numFmtId="0" fontId="0" fillId="2" borderId="0" xfId="0" applyFill="1"/>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0" fillId="2" borderId="1" xfId="0" applyFill="1" applyBorder="1" applyAlignment="1"/>
    <xf numFmtId="0" fontId="0" fillId="2" borderId="2" xfId="0" applyFill="1" applyBorder="1" applyAlignment="1"/>
    <xf numFmtId="0" fontId="0" fillId="2" borderId="3" xfId="0" applyFill="1" applyBorder="1" applyAlignment="1"/>
    <xf numFmtId="0" fontId="0" fillId="2" borderId="4" xfId="0" applyFill="1" applyBorder="1"/>
    <xf numFmtId="0" fontId="0" fillId="2" borderId="0"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2" fillId="3" borderId="10" xfId="0" applyFont="1" applyFill="1" applyBorder="1" applyAlignment="1">
      <alignment horizontal="center"/>
    </xf>
    <xf numFmtId="0" fontId="2" fillId="3" borderId="9" xfId="0" applyFont="1" applyFill="1" applyBorder="1" applyAlignment="1">
      <alignment horizontal="center"/>
    </xf>
    <xf numFmtId="0" fontId="2" fillId="3" borderId="9" xfId="0" applyFont="1" applyFill="1" applyBorder="1"/>
    <xf numFmtId="0" fontId="2" fillId="3" borderId="11" xfId="0" applyFont="1" applyFill="1" applyBorder="1" applyAlignment="1">
      <alignment horizontal="center"/>
    </xf>
    <xf numFmtId="0" fontId="7" fillId="2" borderId="0" xfId="0" applyFont="1" applyFill="1" applyBorder="1" applyAlignment="1"/>
    <xf numFmtId="0" fontId="0" fillId="2" borderId="0" xfId="0" applyFill="1" applyBorder="1" applyAlignment="1"/>
    <xf numFmtId="0" fontId="5" fillId="3" borderId="0" xfId="0" applyFont="1" applyFill="1"/>
    <xf numFmtId="0" fontId="0" fillId="2" borderId="1" xfId="0" applyFill="1" applyBorder="1"/>
    <xf numFmtId="0" fontId="0" fillId="2" borderId="2" xfId="0" applyFill="1" applyBorder="1"/>
    <xf numFmtId="0" fontId="0" fillId="2" borderId="3" xfId="0" applyFill="1" applyBorder="1"/>
    <xf numFmtId="0" fontId="0" fillId="2" borderId="0" xfId="0" applyFill="1" applyBorder="1" applyAlignment="1">
      <alignment vertical="center" wrapText="1"/>
    </xf>
    <xf numFmtId="0" fontId="0" fillId="2" borderId="5" xfId="0" applyFill="1" applyBorder="1" applyAlignment="1">
      <alignment vertical="center" wrapText="1"/>
    </xf>
    <xf numFmtId="0" fontId="9" fillId="2" borderId="0" xfId="0" applyFont="1" applyFill="1" applyBorder="1" applyAlignment="1">
      <alignment vertical="center"/>
    </xf>
    <xf numFmtId="0" fontId="9" fillId="2" borderId="0" xfId="0" applyFont="1" applyFill="1" applyBorder="1" applyAlignment="1"/>
    <xf numFmtId="0" fontId="0" fillId="2" borderId="9" xfId="0" applyFill="1" applyBorder="1" applyAlignment="1">
      <alignment vertical="center" wrapText="1"/>
    </xf>
    <xf numFmtId="0" fontId="2" fillId="3" borderId="19" xfId="0" applyFont="1" applyFill="1" applyBorder="1"/>
    <xf numFmtId="0" fontId="10" fillId="2" borderId="0" xfId="0" applyFont="1" applyFill="1"/>
    <xf numFmtId="0" fontId="2" fillId="3" borderId="9" xfId="0" applyFont="1" applyFill="1" applyBorder="1" applyAlignment="1">
      <alignment vertical="center"/>
    </xf>
    <xf numFmtId="0" fontId="2" fillId="3" borderId="9" xfId="0" applyFont="1" applyFill="1" applyBorder="1" applyAlignment="1">
      <alignment horizontal="center" vertical="center" wrapText="1"/>
    </xf>
    <xf numFmtId="0" fontId="12" fillId="0" borderId="0" xfId="0" applyFont="1" applyBorder="1" applyAlignment="1">
      <alignment horizontal="center"/>
    </xf>
    <xf numFmtId="0" fontId="5" fillId="2" borderId="0" xfId="0" applyFont="1" applyFill="1"/>
    <xf numFmtId="0" fontId="0" fillId="0" borderId="9" xfId="0" applyBorder="1"/>
    <xf numFmtId="0" fontId="3" fillId="0" borderId="0" xfId="0" applyFont="1"/>
    <xf numFmtId="0" fontId="0" fillId="0" borderId="0" xfId="0" applyBorder="1" applyAlignment="1"/>
    <xf numFmtId="0" fontId="6" fillId="0" borderId="0" xfId="0" applyFont="1" applyBorder="1" applyAlignment="1"/>
    <xf numFmtId="0" fontId="6" fillId="0" borderId="5" xfId="0" applyFont="1" applyBorder="1" applyAlignment="1"/>
    <xf numFmtId="14" fontId="0" fillId="2" borderId="0" xfId="0" applyNumberFormat="1" applyFill="1"/>
    <xf numFmtId="0" fontId="0" fillId="0" borderId="9" xfId="0" applyFill="1" applyBorder="1"/>
    <xf numFmtId="0" fontId="2" fillId="3" borderId="9" xfId="0" applyFont="1" applyFill="1" applyBorder="1" applyAlignment="1">
      <alignment horizontal="center" vertical="center"/>
    </xf>
    <xf numFmtId="0" fontId="0" fillId="0" borderId="16" xfId="0" applyBorder="1"/>
    <xf numFmtId="0" fontId="10" fillId="0" borderId="15" xfId="0" applyFont="1" applyBorder="1"/>
    <xf numFmtId="0" fontId="10" fillId="2" borderId="17" xfId="0" applyFont="1" applyFill="1" applyBorder="1"/>
    <xf numFmtId="0" fontId="0" fillId="2" borderId="18" xfId="0" applyFill="1" applyBorder="1"/>
    <xf numFmtId="0" fontId="0" fillId="2" borderId="0" xfId="0" applyFill="1" applyBorder="1" applyProtection="1">
      <protection locked="0"/>
    </xf>
    <xf numFmtId="0" fontId="0" fillId="0" borderId="0" xfId="0" applyBorder="1" applyProtection="1">
      <protection locked="0"/>
    </xf>
    <xf numFmtId="0" fontId="4" fillId="2" borderId="0" xfId="0" applyFont="1" applyFill="1" applyBorder="1"/>
    <xf numFmtId="0" fontId="4" fillId="0" borderId="0" xfId="0" applyFont="1"/>
    <xf numFmtId="0" fontId="4" fillId="2" borderId="0" xfId="0" applyFont="1" applyFill="1"/>
    <xf numFmtId="0" fontId="0" fillId="2" borderId="9" xfId="0" applyFill="1" applyBorder="1" applyAlignment="1">
      <alignment vertical="center"/>
    </xf>
    <xf numFmtId="0" fontId="0" fillId="2" borderId="0" xfId="0" applyFill="1" applyBorder="1" applyAlignment="1">
      <alignment wrapText="1"/>
    </xf>
    <xf numFmtId="0" fontId="0" fillId="2" borderId="22" xfId="0" applyFill="1" applyBorder="1" applyAlignment="1">
      <alignment horizontal="center" vertical="center"/>
    </xf>
    <xf numFmtId="0" fontId="0" fillId="2" borderId="14" xfId="0" applyFill="1" applyBorder="1" applyAlignment="1">
      <alignment wrapText="1"/>
    </xf>
    <xf numFmtId="0" fontId="0" fillId="2" borderId="17" xfId="0" applyFill="1" applyBorder="1" applyAlignment="1">
      <alignment wrapText="1"/>
    </xf>
    <xf numFmtId="0" fontId="0" fillId="2" borderId="18" xfId="0" applyFill="1" applyBorder="1" applyAlignment="1">
      <alignment wrapText="1"/>
    </xf>
    <xf numFmtId="0" fontId="10" fillId="2" borderId="21" xfId="0" applyFont="1" applyFill="1" applyBorder="1" applyAlignment="1">
      <alignment wrapText="1"/>
    </xf>
    <xf numFmtId="14" fontId="5" fillId="2" borderId="5" xfId="0" applyNumberFormat="1" applyFont="1" applyFill="1" applyBorder="1"/>
    <xf numFmtId="0" fontId="0" fillId="2" borderId="13" xfId="0" applyFill="1" applyBorder="1" applyAlignment="1" applyProtection="1">
      <alignment wrapText="1"/>
      <protection hidden="1"/>
    </xf>
    <xf numFmtId="0" fontId="15" fillId="0" borderId="0" xfId="2"/>
    <xf numFmtId="14" fontId="15" fillId="0" borderId="0" xfId="2" applyNumberFormat="1" applyFont="1"/>
    <xf numFmtId="164" fontId="15" fillId="0" borderId="0" xfId="2" applyNumberFormat="1"/>
    <xf numFmtId="0" fontId="15" fillId="4" borderId="0" xfId="2" applyFont="1" applyFill="1"/>
    <xf numFmtId="0" fontId="15" fillId="4" borderId="0" xfId="2" applyFont="1" applyFill="1" applyBorder="1"/>
    <xf numFmtId="0" fontId="15" fillId="4" borderId="0" xfId="2" applyFont="1" applyFill="1" applyAlignment="1">
      <alignment vertical="center"/>
    </xf>
    <xf numFmtId="0" fontId="15" fillId="5" borderId="0" xfId="2" applyFill="1"/>
    <xf numFmtId="0" fontId="0" fillId="5" borderId="0" xfId="0" applyFill="1"/>
    <xf numFmtId="0" fontId="16" fillId="5" borderId="0" xfId="0" applyFont="1" applyFill="1" applyAlignment="1">
      <alignment vertical="center"/>
    </xf>
    <xf numFmtId="0" fontId="0" fillId="6" borderId="9" xfId="0" applyFill="1" applyBorder="1" applyProtection="1">
      <protection locked="0"/>
    </xf>
    <xf numFmtId="14" fontId="0" fillId="6" borderId="9" xfId="0" applyNumberFormat="1" applyFill="1" applyBorder="1" applyProtection="1">
      <protection locked="0"/>
    </xf>
    <xf numFmtId="0" fontId="0" fillId="0" borderId="11" xfId="0" applyFill="1" applyBorder="1" applyProtection="1">
      <protection hidden="1"/>
    </xf>
    <xf numFmtId="0" fontId="0" fillId="2" borderId="0" xfId="0" applyFill="1" applyBorder="1" applyAlignment="1">
      <alignment horizontal="center"/>
    </xf>
    <xf numFmtId="0" fontId="4" fillId="2" borderId="0" xfId="0" applyFont="1" applyFill="1" applyProtection="1"/>
    <xf numFmtId="0" fontId="0" fillId="2" borderId="0" xfId="0" applyFill="1" applyBorder="1" applyAlignment="1" applyProtection="1"/>
    <xf numFmtId="0" fontId="0" fillId="0" borderId="0" xfId="0" applyBorder="1" applyProtection="1"/>
    <xf numFmtId="0" fontId="0" fillId="2" borderId="5" xfId="0" applyFill="1" applyBorder="1" applyProtection="1"/>
    <xf numFmtId="0" fontId="0" fillId="0" borderId="0" xfId="0" applyFill="1" applyProtection="1"/>
    <xf numFmtId="0" fontId="0" fillId="0" borderId="9" xfId="0" applyBorder="1" applyAlignment="1">
      <alignment horizontal="center" vertical="center"/>
    </xf>
    <xf numFmtId="9" fontId="0" fillId="0" borderId="9" xfId="1" applyFont="1" applyBorder="1" applyAlignment="1">
      <alignment horizontal="center" vertical="center"/>
    </xf>
    <xf numFmtId="0" fontId="0" fillId="2" borderId="0" xfId="0" applyFill="1" applyBorder="1" applyAlignment="1">
      <alignment horizontal="center" vertical="center"/>
    </xf>
    <xf numFmtId="0" fontId="17" fillId="0" borderId="0" xfId="0" applyFont="1" applyBorder="1" applyAlignment="1">
      <alignment horizontal="center"/>
    </xf>
    <xf numFmtId="14" fontId="0" fillId="2" borderId="12" xfId="0" applyNumberFormat="1" applyFill="1" applyBorder="1" applyProtection="1">
      <protection locked="0"/>
    </xf>
    <xf numFmtId="0" fontId="12" fillId="0" borderId="4" xfId="0" applyFont="1" applyBorder="1" applyAlignment="1">
      <alignment horizontal="center"/>
    </xf>
    <xf numFmtId="0" fontId="12" fillId="0" borderId="0" xfId="0" applyFont="1" applyBorder="1" applyAlignment="1">
      <alignment horizontal="center"/>
    </xf>
    <xf numFmtId="0" fontId="12" fillId="0" borderId="5" xfId="0" applyFont="1" applyBorder="1" applyAlignment="1">
      <alignment horizontal="center"/>
    </xf>
    <xf numFmtId="0" fontId="0" fillId="0" borderId="0" xfId="0" applyBorder="1" applyAlignment="1">
      <alignment horizontal="left" wrapText="1"/>
    </xf>
    <xf numFmtId="0" fontId="7" fillId="2" borderId="4" xfId="0" applyFont="1" applyFill="1" applyBorder="1" applyAlignment="1">
      <alignment horizontal="center"/>
    </xf>
    <xf numFmtId="0" fontId="7" fillId="2" borderId="0" xfId="0" applyFont="1" applyFill="1" applyBorder="1" applyAlignment="1">
      <alignment horizontal="center"/>
    </xf>
    <xf numFmtId="0" fontId="7" fillId="2" borderId="5" xfId="0" applyFont="1" applyFill="1" applyBorder="1" applyAlignment="1">
      <alignment horizontal="center"/>
    </xf>
    <xf numFmtId="0" fontId="0" fillId="6" borderId="12" xfId="0" applyFill="1" applyBorder="1" applyAlignment="1" applyProtection="1">
      <alignment horizontal="left" vertical="top"/>
      <protection locked="0"/>
    </xf>
    <xf numFmtId="0" fontId="0" fillId="6" borderId="25" xfId="0" applyFill="1" applyBorder="1" applyAlignment="1" applyProtection="1">
      <alignment horizontal="left" vertical="top"/>
      <protection locked="0"/>
    </xf>
    <xf numFmtId="0" fontId="0" fillId="6" borderId="26" xfId="0" applyFill="1" applyBorder="1" applyAlignment="1" applyProtection="1">
      <alignment horizontal="left" vertical="top"/>
      <protection locked="0"/>
    </xf>
    <xf numFmtId="0" fontId="0" fillId="2" borderId="23" xfId="0" applyFill="1" applyBorder="1" applyAlignment="1">
      <alignment horizontal="center"/>
    </xf>
    <xf numFmtId="0" fontId="0" fillId="2" borderId="24" xfId="0" applyFill="1" applyBorder="1" applyAlignment="1">
      <alignment horizontal="center"/>
    </xf>
    <xf numFmtId="0" fontId="0" fillId="2" borderId="0" xfId="0" applyFill="1" applyBorder="1" applyAlignment="1">
      <alignment horizontal="center"/>
    </xf>
    <xf numFmtId="0" fontId="8" fillId="2" borderId="13"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0" fillId="6" borderId="13" xfId="0" applyFill="1" applyBorder="1" applyAlignment="1" applyProtection="1">
      <alignment horizontal="left" vertical="top"/>
      <protection locked="0"/>
    </xf>
    <xf numFmtId="0" fontId="0" fillId="6" borderId="21" xfId="0" applyFill="1" applyBorder="1" applyAlignment="1" applyProtection="1">
      <alignment horizontal="left" vertical="top"/>
      <protection locked="0"/>
    </xf>
    <xf numFmtId="0" fontId="0" fillId="6" borderId="14" xfId="0" applyFill="1" applyBorder="1" applyAlignment="1" applyProtection="1">
      <alignment horizontal="left" vertical="top"/>
      <protection locked="0"/>
    </xf>
    <xf numFmtId="0" fontId="0" fillId="6" borderId="15" xfId="0" applyFill="1" applyBorder="1" applyAlignment="1" applyProtection="1">
      <alignment horizontal="left" vertical="top"/>
      <protection locked="0"/>
    </xf>
    <xf numFmtId="0" fontId="0" fillId="6" borderId="0" xfId="0" applyFill="1" applyBorder="1" applyAlignment="1" applyProtection="1">
      <alignment horizontal="left" vertical="top"/>
      <protection locked="0"/>
    </xf>
    <xf numFmtId="0" fontId="0" fillId="6" borderId="16" xfId="0" applyFill="1" applyBorder="1" applyAlignment="1" applyProtection="1">
      <alignment horizontal="left" vertical="top"/>
      <protection locked="0"/>
    </xf>
    <xf numFmtId="0" fontId="0" fillId="6" borderId="17" xfId="0" applyFill="1" applyBorder="1" applyAlignment="1" applyProtection="1">
      <alignment horizontal="left" vertical="top"/>
      <protection locked="0"/>
    </xf>
    <xf numFmtId="0" fontId="0" fillId="6" borderId="20" xfId="0" applyFill="1" applyBorder="1" applyAlignment="1" applyProtection="1">
      <alignment horizontal="left" vertical="top"/>
      <protection locked="0"/>
    </xf>
    <xf numFmtId="0" fontId="0" fillId="6" borderId="18" xfId="0" applyFill="1" applyBorder="1" applyAlignment="1" applyProtection="1">
      <alignment horizontal="left" vertical="top"/>
      <protection locked="0"/>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6" borderId="9" xfId="0" applyFill="1" applyBorder="1" applyAlignment="1" applyProtection="1">
      <alignment horizontal="left" vertical="top" wrapText="1"/>
      <protection locked="0"/>
    </xf>
    <xf numFmtId="0" fontId="0" fillId="6" borderId="9" xfId="0" applyFill="1" applyBorder="1" applyAlignment="1" applyProtection="1">
      <alignment horizontal="left" vertical="top"/>
      <protection locked="0"/>
    </xf>
    <xf numFmtId="0" fontId="9" fillId="2" borderId="0" xfId="0" applyFont="1" applyFill="1" applyBorder="1" applyAlignment="1">
      <alignment horizontal="center" vertical="center"/>
    </xf>
    <xf numFmtId="0" fontId="0" fillId="2" borderId="21" xfId="0" applyFill="1" applyBorder="1" applyAlignment="1">
      <alignment horizontal="left" wrapText="1"/>
    </xf>
    <xf numFmtId="0" fontId="0" fillId="0" borderId="0" xfId="0" applyBorder="1" applyAlignment="1">
      <alignment horizontal="center"/>
    </xf>
    <xf numFmtId="0" fontId="0" fillId="6" borderId="7" xfId="0" applyFill="1" applyBorder="1" applyAlignment="1" applyProtection="1">
      <alignment horizontal="center" vertical="top"/>
      <protection locked="0"/>
    </xf>
    <xf numFmtId="0" fontId="6" fillId="0" borderId="0" xfId="0" applyFont="1" applyBorder="1" applyAlignment="1">
      <alignment horizontal="center"/>
    </xf>
  </cellXfs>
  <cellStyles count="3">
    <cellStyle name="Excel Built-in Normal" xfId="2"/>
    <cellStyle name="Normal" xfId="0" builtinId="0"/>
    <cellStyle name="Porcentaje" xfId="1" builtinId="5"/>
  </cellStyles>
  <dxfs count="4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Resumen General y Validaci&#243;n'!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USUARIOS!A1"/></Relationships>
</file>

<file path=xl/drawings/_rels/drawing2.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Principal!A1"/></Relationships>
</file>

<file path=xl/drawings/_rels/drawing3.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4.xml.rels><?xml version="1.0" encoding="UTF-8" standalone="yes"?>
<Relationships xmlns="http://schemas.openxmlformats.org/package/2006/relationships"><Relationship Id="rId3" Type="http://schemas.openxmlformats.org/officeDocument/2006/relationships/hyperlink" Target="#ABOGADO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5.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ABOGADO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6.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BOGAD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7.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8.xml.rels><?xml version="1.0" encoding="UTF-8" standalone="yes"?>
<Relationships xmlns="http://schemas.openxmlformats.org/package/2006/relationships"><Relationship Id="rId1" Type="http://schemas.openxmlformats.org/officeDocument/2006/relationships/hyperlink" Target="#Principal!A1"/></Relationships>
</file>

<file path=xl/drawings/drawing1.xml><?xml version="1.0" encoding="utf-8"?>
<xdr:wsDr xmlns:xdr="http://schemas.openxmlformats.org/drawingml/2006/spreadsheetDrawing" xmlns:a="http://schemas.openxmlformats.org/drawingml/2006/main">
  <xdr:twoCellAnchor>
    <xdr:from>
      <xdr:col>7</xdr:col>
      <xdr:colOff>57149</xdr:colOff>
      <xdr:row>11</xdr:row>
      <xdr:rowOff>152399</xdr:rowOff>
    </xdr:from>
    <xdr:to>
      <xdr:col>9</xdr:col>
      <xdr:colOff>333149</xdr:colOff>
      <xdr:row>14</xdr:row>
      <xdr:rowOff>12899</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016372F7-FB45-41D9-9DAD-AD321D2DD2BC}"/>
            </a:ext>
          </a:extLst>
        </xdr:cNvPr>
        <xdr:cNvSpPr/>
      </xdr:nvSpPr>
      <xdr:spPr>
        <a:xfrm>
          <a:off x="5391149" y="235267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1</xdr:col>
      <xdr:colOff>609599</xdr:colOff>
      <xdr:row>12</xdr:row>
      <xdr:rowOff>9524</xdr:rowOff>
    </xdr:from>
    <xdr:to>
      <xdr:col>4</xdr:col>
      <xdr:colOff>123599</xdr:colOff>
      <xdr:row>14</xdr:row>
      <xdr:rowOff>60524</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94357569-C71E-4747-A766-4B3852BF2112}"/>
            </a:ext>
          </a:extLst>
        </xdr:cNvPr>
        <xdr:cNvSpPr/>
      </xdr:nvSpPr>
      <xdr:spPr>
        <a:xfrm>
          <a:off x="1371599" y="24002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7</xdr:col>
      <xdr:colOff>57149</xdr:colOff>
      <xdr:row>8</xdr:row>
      <xdr:rowOff>161924</xdr:rowOff>
    </xdr:from>
    <xdr:to>
      <xdr:col>9</xdr:col>
      <xdr:colOff>333149</xdr:colOff>
      <xdr:row>11</xdr:row>
      <xdr:rowOff>22424</xdr:rowOff>
    </xdr:to>
    <xdr:sp macro="" textlink="">
      <xdr:nvSpPr>
        <xdr:cNvPr id="5" name="Rectángulo: esquinas redondeadas 4">
          <a:hlinkClick xmlns:r="http://schemas.openxmlformats.org/officeDocument/2006/relationships" r:id="rId3"/>
          <a:extLst>
            <a:ext uri="{FF2B5EF4-FFF2-40B4-BE49-F238E27FC236}">
              <a16:creationId xmlns:a16="http://schemas.microsoft.com/office/drawing/2014/main" id="{0C7F8B5F-B37F-4E2E-AED1-07C4D620A95B}"/>
            </a:ext>
          </a:extLst>
        </xdr:cNvPr>
        <xdr:cNvSpPr/>
      </xdr:nvSpPr>
      <xdr:spPr>
        <a:xfrm>
          <a:off x="539114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Procesos</a:t>
          </a:r>
          <a:r>
            <a:rPr lang="es-CO" sz="1400" baseline="0">
              <a:solidFill>
                <a:schemeClr val="tx1"/>
              </a:solidFill>
            </a:rPr>
            <a:t> judiciales</a:t>
          </a:r>
          <a:endParaRPr lang="es-CO" sz="1400">
            <a:solidFill>
              <a:schemeClr val="tx1"/>
            </a:solidFill>
          </a:endParaRPr>
        </a:p>
      </xdr:txBody>
    </xdr:sp>
    <xdr:clientData/>
  </xdr:twoCellAnchor>
  <xdr:twoCellAnchor>
    <xdr:from>
      <xdr:col>1</xdr:col>
      <xdr:colOff>647699</xdr:colOff>
      <xdr:row>8</xdr:row>
      <xdr:rowOff>161924</xdr:rowOff>
    </xdr:from>
    <xdr:to>
      <xdr:col>4</xdr:col>
      <xdr:colOff>161699</xdr:colOff>
      <xdr:row>11</xdr:row>
      <xdr:rowOff>22424</xdr:rowOff>
    </xdr:to>
    <xdr:sp macro="" textlink="">
      <xdr:nvSpPr>
        <xdr:cNvPr id="6" name="Rectángulo: esquinas redondeadas 5">
          <a:hlinkClick xmlns:r="http://schemas.openxmlformats.org/officeDocument/2006/relationships" r:id="rId4"/>
          <a:extLst>
            <a:ext uri="{FF2B5EF4-FFF2-40B4-BE49-F238E27FC236}">
              <a16:creationId xmlns:a16="http://schemas.microsoft.com/office/drawing/2014/main" id="{3EB68510-7856-4F2D-832E-509E3EDFB416}"/>
            </a:ext>
          </a:extLst>
        </xdr:cNvPr>
        <xdr:cNvSpPr/>
      </xdr:nvSpPr>
      <xdr:spPr>
        <a:xfrm>
          <a:off x="140969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4</xdr:col>
      <xdr:colOff>352424</xdr:colOff>
      <xdr:row>8</xdr:row>
      <xdr:rowOff>171449</xdr:rowOff>
    </xdr:from>
    <xdr:to>
      <xdr:col>6</xdr:col>
      <xdr:colOff>628424</xdr:colOff>
      <xdr:row>11</xdr:row>
      <xdr:rowOff>31949</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6A87C818-C2AA-497F-8873-0E388CF3AE51}"/>
            </a:ext>
          </a:extLst>
        </xdr:cNvPr>
        <xdr:cNvSpPr/>
      </xdr:nvSpPr>
      <xdr:spPr>
        <a:xfrm>
          <a:off x="3400424" y="18002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333374</xdr:colOff>
      <xdr:row>11</xdr:row>
      <xdr:rowOff>171449</xdr:rowOff>
    </xdr:from>
    <xdr:to>
      <xdr:col>6</xdr:col>
      <xdr:colOff>609374</xdr:colOff>
      <xdr:row>14</xdr:row>
      <xdr:rowOff>31949</xdr:rowOff>
    </xdr:to>
    <xdr:sp macro="" textlink="">
      <xdr:nvSpPr>
        <xdr:cNvPr id="9" name="Rectángulo: esquinas redondeadas 8">
          <a:hlinkClick xmlns:r="http://schemas.openxmlformats.org/officeDocument/2006/relationships" r:id="rId6"/>
          <a:extLst>
            <a:ext uri="{FF2B5EF4-FFF2-40B4-BE49-F238E27FC236}">
              <a16:creationId xmlns:a16="http://schemas.microsoft.com/office/drawing/2014/main" id="{D4429412-385D-49D3-84EB-BC4DF5A45465}"/>
            </a:ext>
          </a:extLst>
        </xdr:cNvPr>
        <xdr:cNvSpPr/>
      </xdr:nvSpPr>
      <xdr:spPr>
        <a:xfrm>
          <a:off x="3381374" y="23717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twoCellAnchor>
    <xdr:from>
      <xdr:col>11</xdr:col>
      <xdr:colOff>19049</xdr:colOff>
      <xdr:row>10</xdr:row>
      <xdr:rowOff>9524</xdr:rowOff>
    </xdr:from>
    <xdr:to>
      <xdr:col>13</xdr:col>
      <xdr:colOff>295049</xdr:colOff>
      <xdr:row>12</xdr:row>
      <xdr:rowOff>60524</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E8819747-9B47-4905-B7B6-1CC75364363A}"/>
            </a:ext>
          </a:extLst>
        </xdr:cNvPr>
        <xdr:cNvSpPr/>
      </xdr:nvSpPr>
      <xdr:spPr>
        <a:xfrm>
          <a:off x="8401049" y="2019299"/>
          <a:ext cx="1800000" cy="4320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t>Ver resultado</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95250</xdr:colOff>
      <xdr:row>1</xdr:row>
      <xdr:rowOff>85725</xdr:rowOff>
    </xdr:from>
    <xdr:to>
      <xdr:col>4</xdr:col>
      <xdr:colOff>1535250</xdr:colOff>
      <xdr:row>3</xdr:row>
      <xdr:rowOff>50325</xdr:rowOff>
    </xdr:to>
    <xdr:sp macro="" textlink="">
      <xdr:nvSpPr>
        <xdr:cNvPr id="8" name="Rectángulo: esquinas redondeadas 7">
          <a:hlinkClick xmlns:r="http://schemas.openxmlformats.org/officeDocument/2006/relationships" r:id="rId1"/>
          <a:extLst>
            <a:ext uri="{FF2B5EF4-FFF2-40B4-BE49-F238E27FC236}">
              <a16:creationId xmlns:a16="http://schemas.microsoft.com/office/drawing/2014/main" id="{C34AF220-CE73-4F1F-AAAF-03B93BBF3C8A}"/>
            </a:ext>
          </a:extLst>
        </xdr:cNvPr>
        <xdr:cNvSpPr/>
      </xdr:nvSpPr>
      <xdr:spPr>
        <a:xfrm>
          <a:off x="55816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1695450</xdr:colOff>
      <xdr:row>1</xdr:row>
      <xdr:rowOff>85725</xdr:rowOff>
    </xdr:from>
    <xdr:to>
      <xdr:col>4</xdr:col>
      <xdr:colOff>3135450</xdr:colOff>
      <xdr:row>3</xdr:row>
      <xdr:rowOff>50325</xdr:rowOff>
    </xdr:to>
    <xdr:sp macro="" textlink="">
      <xdr:nvSpPr>
        <xdr:cNvPr id="9" name="Rectángulo: esquinas redondeadas 8">
          <a:hlinkClick xmlns:r="http://schemas.openxmlformats.org/officeDocument/2006/relationships" r:id="rId2"/>
          <a:extLst>
            <a:ext uri="{FF2B5EF4-FFF2-40B4-BE49-F238E27FC236}">
              <a16:creationId xmlns:a16="http://schemas.microsoft.com/office/drawing/2014/main" id="{9B57F36E-CDBC-4D62-9F51-AE2ADA5D60BC}"/>
            </a:ext>
          </a:extLst>
        </xdr:cNvPr>
        <xdr:cNvSpPr/>
      </xdr:nvSpPr>
      <xdr:spPr>
        <a:xfrm>
          <a:off x="71818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1</xdr:col>
      <xdr:colOff>1609725</xdr:colOff>
      <xdr:row>1</xdr:row>
      <xdr:rowOff>85725</xdr:rowOff>
    </xdr:from>
    <xdr:to>
      <xdr:col>3</xdr:col>
      <xdr:colOff>154125</xdr:colOff>
      <xdr:row>3</xdr:row>
      <xdr:rowOff>50325</xdr:rowOff>
    </xdr:to>
    <xdr:sp macro="" textlink="">
      <xdr:nvSpPr>
        <xdr:cNvPr id="10" name="Rectángulo: esquinas redondeadas 9">
          <a:hlinkClick xmlns:r="http://schemas.openxmlformats.org/officeDocument/2006/relationships" r:id="rId3"/>
          <a:extLst>
            <a:ext uri="{FF2B5EF4-FFF2-40B4-BE49-F238E27FC236}">
              <a16:creationId xmlns:a16="http://schemas.microsoft.com/office/drawing/2014/main" id="{266637D4-7F2F-4052-9527-4AC105CEF1EE}"/>
            </a:ext>
          </a:extLst>
        </xdr:cNvPr>
        <xdr:cNvSpPr/>
      </xdr:nvSpPr>
      <xdr:spPr>
        <a:xfrm>
          <a:off x="237172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5</xdr:col>
      <xdr:colOff>257175</xdr:colOff>
      <xdr:row>1</xdr:row>
      <xdr:rowOff>123825</xdr:rowOff>
    </xdr:from>
    <xdr:to>
      <xdr:col>5</xdr:col>
      <xdr:colOff>1697175</xdr:colOff>
      <xdr:row>3</xdr:row>
      <xdr:rowOff>88425</xdr:rowOff>
    </xdr:to>
    <xdr:sp macro="" textlink="">
      <xdr:nvSpPr>
        <xdr:cNvPr id="11" name="Rectángulo: esquinas redondeadas 10">
          <a:hlinkClick xmlns:r="http://schemas.openxmlformats.org/officeDocument/2006/relationships" r:id="rId4"/>
          <a:extLst>
            <a:ext uri="{FF2B5EF4-FFF2-40B4-BE49-F238E27FC236}">
              <a16:creationId xmlns:a16="http://schemas.microsoft.com/office/drawing/2014/main" id="{5B936FB9-EEA3-4AF2-9F42-D0847D220075}"/>
            </a:ext>
          </a:extLst>
        </xdr:cNvPr>
        <xdr:cNvSpPr/>
      </xdr:nvSpPr>
      <xdr:spPr>
        <a:xfrm>
          <a:off x="9972675" y="314325"/>
          <a:ext cx="1440000" cy="3456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28575</xdr:colOff>
      <xdr:row>1</xdr:row>
      <xdr:rowOff>85725</xdr:rowOff>
    </xdr:from>
    <xdr:to>
      <xdr:col>1</xdr:col>
      <xdr:colOff>1468575</xdr:colOff>
      <xdr:row>3</xdr:row>
      <xdr:rowOff>50325</xdr:rowOff>
    </xdr:to>
    <xdr:sp macro="" textlink="">
      <xdr:nvSpPr>
        <xdr:cNvPr id="12" name="Rectángulo: esquinas redondeadas 11">
          <a:hlinkClick xmlns:r="http://schemas.openxmlformats.org/officeDocument/2006/relationships" r:id="rId5"/>
          <a:extLst>
            <a:ext uri="{FF2B5EF4-FFF2-40B4-BE49-F238E27FC236}">
              <a16:creationId xmlns:a16="http://schemas.microsoft.com/office/drawing/2014/main" id="{7A028041-1A1C-44D0-B77D-E925300D0E5C}"/>
            </a:ext>
          </a:extLst>
        </xdr:cNvPr>
        <xdr:cNvSpPr/>
      </xdr:nvSpPr>
      <xdr:spPr>
        <a:xfrm>
          <a:off x="79057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3</xdr:col>
      <xdr:colOff>323850</xdr:colOff>
      <xdr:row>1</xdr:row>
      <xdr:rowOff>85725</xdr:rowOff>
    </xdr:from>
    <xdr:to>
      <xdr:col>3</xdr:col>
      <xdr:colOff>1763850</xdr:colOff>
      <xdr:row>3</xdr:row>
      <xdr:rowOff>50325</xdr:rowOff>
    </xdr:to>
    <xdr:sp macro="" textlink="">
      <xdr:nvSpPr>
        <xdr:cNvPr id="13" name="Rectángulo: esquinas redondeadas 12">
          <a:hlinkClick xmlns:r="http://schemas.openxmlformats.org/officeDocument/2006/relationships" r:id="rId6"/>
          <a:extLst>
            <a:ext uri="{FF2B5EF4-FFF2-40B4-BE49-F238E27FC236}">
              <a16:creationId xmlns:a16="http://schemas.microsoft.com/office/drawing/2014/main" id="{720246E6-5665-4CDC-AD25-2EA51D7E6820}"/>
            </a:ext>
          </a:extLst>
        </xdr:cNvPr>
        <xdr:cNvSpPr/>
      </xdr:nvSpPr>
      <xdr:spPr>
        <a:xfrm>
          <a:off x="39814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B929932-1354-4CF5-BB7B-7FEA1B957825}"/>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792F481F-D124-448F-A9B5-427F21201D9D}"/>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A48CE2A6-65F2-4F8D-9FDB-13DC5AAEF1B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DC7631A3-BA7F-49C3-90DF-3541CFE9AB00}"/>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74972ECD-BC1B-45B6-8D73-0373FCB4D4BD}"/>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4E6AEA95-5FFC-485A-BA6F-07EEF53758BB}"/>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1924049</xdr:colOff>
      <xdr:row>2</xdr:row>
      <xdr:rowOff>28575</xdr:rowOff>
    </xdr:from>
    <xdr:to>
      <xdr:col>5</xdr:col>
      <xdr:colOff>3364049</xdr:colOff>
      <xdr:row>3</xdr:row>
      <xdr:rowOff>162075</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E7BD768-FD4D-4421-9177-DBDC698FCAAC}"/>
            </a:ext>
          </a:extLst>
        </xdr:cNvPr>
        <xdr:cNvSpPr/>
      </xdr:nvSpPr>
      <xdr:spPr>
        <a:xfrm>
          <a:off x="7172324"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5</xdr:col>
      <xdr:colOff>314325</xdr:colOff>
      <xdr:row>2</xdr:row>
      <xdr:rowOff>38100</xdr:rowOff>
    </xdr:from>
    <xdr:to>
      <xdr:col>5</xdr:col>
      <xdr:colOff>1754325</xdr:colOff>
      <xdr:row>3</xdr:row>
      <xdr:rowOff>171600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6DAEE14-B062-4020-A2A8-D70F565098FF}"/>
            </a:ext>
          </a:extLst>
        </xdr:cNvPr>
        <xdr:cNvSpPr/>
      </xdr:nvSpPr>
      <xdr:spPr>
        <a:xfrm>
          <a:off x="5562600"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1266824</xdr:colOff>
      <xdr:row>2</xdr:row>
      <xdr:rowOff>57150</xdr:rowOff>
    </xdr:from>
    <xdr:to>
      <xdr:col>2</xdr:col>
      <xdr:colOff>2706824</xdr:colOff>
      <xdr:row>4</xdr:row>
      <xdr:rowOff>150</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3A695291-5DD1-4FFB-BA8D-8EFD959FD777}"/>
            </a:ext>
          </a:extLst>
        </xdr:cNvPr>
        <xdr:cNvSpPr/>
      </xdr:nvSpPr>
      <xdr:spPr>
        <a:xfrm>
          <a:off x="2285999" y="4476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Abogados</a:t>
          </a:r>
          <a:endParaRPr lang="es-CO" sz="1400">
            <a:solidFill>
              <a:schemeClr val="tx1"/>
            </a:solidFill>
          </a:endParaRPr>
        </a:p>
      </xdr:txBody>
    </xdr:sp>
    <xdr:clientData/>
  </xdr:twoCellAnchor>
  <xdr:twoCellAnchor>
    <xdr:from>
      <xdr:col>6</xdr:col>
      <xdr:colOff>123824</xdr:colOff>
      <xdr:row>2</xdr:row>
      <xdr:rowOff>19050</xdr:rowOff>
    </xdr:from>
    <xdr:to>
      <xdr:col>7</xdr:col>
      <xdr:colOff>811349</xdr:colOff>
      <xdr:row>3</xdr:row>
      <xdr:rowOff>152550</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A38DC371-40C2-4A29-9CEB-A9FC8940FDAB}"/>
            </a:ext>
          </a:extLst>
        </xdr:cNvPr>
        <xdr:cNvSpPr/>
      </xdr:nvSpPr>
      <xdr:spPr>
        <a:xfrm>
          <a:off x="8848724" y="40957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381000</xdr:colOff>
      <xdr:row>2</xdr:row>
      <xdr:rowOff>66675</xdr:rowOff>
    </xdr:from>
    <xdr:to>
      <xdr:col>2</xdr:col>
      <xdr:colOff>1059000</xdr:colOff>
      <xdr:row>4</xdr:row>
      <xdr:rowOff>9675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D19A0C14-F8BF-429B-ADCB-F41AA45C264F}"/>
            </a:ext>
          </a:extLst>
        </xdr:cNvPr>
        <xdr:cNvSpPr/>
      </xdr:nvSpPr>
      <xdr:spPr>
        <a:xfrm>
          <a:off x="638175" y="4572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2924174</xdr:colOff>
      <xdr:row>2</xdr:row>
      <xdr:rowOff>47625</xdr:rowOff>
    </xdr:from>
    <xdr:to>
      <xdr:col>5</xdr:col>
      <xdr:colOff>135074</xdr:colOff>
      <xdr:row>3</xdr:row>
      <xdr:rowOff>181125</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FE5D590D-DCCB-4A8F-9D8E-336034E5C955}"/>
            </a:ext>
          </a:extLst>
        </xdr:cNvPr>
        <xdr:cNvSpPr/>
      </xdr:nvSpPr>
      <xdr:spPr>
        <a:xfrm>
          <a:off x="3943349"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4D0F5EF7-9EA2-4A8B-873E-9C515AEF074D}"/>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20E335E-33A3-4D14-B759-A3B393177C26}"/>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DCF7BA50-BD9F-4DC4-92A1-0BE7BF1C0D4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EC22933C-CE88-4CD8-9948-7B7780A54BD9}"/>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E76E0530-9FB4-4403-8D94-7CEA62A41E68}"/>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56595194-6A0B-44E9-95A0-1D6271C247BF}"/>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92B04ECD-0CEC-42E3-B145-59EB780B3CF1}"/>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B1F59FC8-0C0C-4332-860F-D6B518441040}"/>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8E33B6DE-FFBF-4E4D-B96B-31CAFFC248D6}"/>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B203A722-9893-4800-A0CD-685870A05466}"/>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9F53C0C0-05B7-44B4-A45D-7565FDE16B50}"/>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59DC2B8-8EBA-45CA-B392-44937B6A08D0}"/>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2CC77A45-427A-4F8A-8A3C-4175418635FE}"/>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8BD018B-7F83-4DAE-82D5-DC61A901F0F3}"/>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C7B81333-7708-4DE4-8EBC-772D62DB6770}"/>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1E68CAEE-D6EC-476E-9C8F-9D3DD7AF1133}"/>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1D5D93B2-79DF-4FE8-89AE-83131236828C}"/>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F04F382-3C27-4803-9420-0DA7D2AC7F05}"/>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257175</xdr:colOff>
      <xdr:row>1</xdr:row>
      <xdr:rowOff>9525</xdr:rowOff>
    </xdr:from>
    <xdr:to>
      <xdr:col>6</xdr:col>
      <xdr:colOff>725625</xdr:colOff>
      <xdr:row>2</xdr:row>
      <xdr:rowOff>95400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BEC85F08-173E-4713-B5A6-72F06DDCAF2D}"/>
            </a:ext>
          </a:extLst>
        </xdr:cNvPr>
        <xdr:cNvSpPr/>
      </xdr:nvSpPr>
      <xdr:spPr>
        <a:xfrm>
          <a:off x="7153275" y="20002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1:O18"/>
  <sheetViews>
    <sheetView showGridLines="0" topLeftCell="A4" workbookViewId="0"/>
  </sheetViews>
  <sheetFormatPr baseColWidth="10" defaultRowHeight="15" x14ac:dyDescent="0.25"/>
  <sheetData>
    <row r="1" spans="2:15" ht="15.75" thickBot="1" x14ac:dyDescent="0.3"/>
    <row r="2" spans="2:15" x14ac:dyDescent="0.25">
      <c r="B2" s="2"/>
      <c r="C2" s="3"/>
      <c r="D2" s="3"/>
      <c r="E2" s="3"/>
      <c r="F2" s="3"/>
      <c r="G2" s="3"/>
      <c r="H2" s="3"/>
      <c r="I2" s="3"/>
      <c r="J2" s="3"/>
      <c r="K2" s="3"/>
      <c r="L2" s="3"/>
      <c r="M2" s="3"/>
      <c r="N2" s="3"/>
      <c r="O2" s="4"/>
    </row>
    <row r="3" spans="2:15" ht="23.25" x14ac:dyDescent="0.35">
      <c r="B3" s="92" t="s">
        <v>78</v>
      </c>
      <c r="C3" s="93"/>
      <c r="D3" s="93"/>
      <c r="E3" s="93"/>
      <c r="F3" s="93"/>
      <c r="G3" s="93"/>
      <c r="H3" s="93"/>
      <c r="I3" s="93"/>
      <c r="J3" s="93"/>
      <c r="K3" s="93"/>
      <c r="L3" s="93"/>
      <c r="M3" s="93"/>
      <c r="N3" s="93"/>
      <c r="O3" s="94"/>
    </row>
    <row r="4" spans="2:15" ht="23.25" x14ac:dyDescent="0.35">
      <c r="B4" s="92" t="s">
        <v>11</v>
      </c>
      <c r="C4" s="93"/>
      <c r="D4" s="93"/>
      <c r="E4" s="93"/>
      <c r="F4" s="93"/>
      <c r="G4" s="93"/>
      <c r="H4" s="93"/>
      <c r="I4" s="93"/>
      <c r="J4" s="93"/>
      <c r="K4" s="93"/>
      <c r="L4" s="93"/>
      <c r="M4" s="93"/>
      <c r="N4" s="93"/>
      <c r="O4" s="94"/>
    </row>
    <row r="5" spans="2:15" x14ac:dyDescent="0.25">
      <c r="B5" s="5"/>
      <c r="C5" s="6"/>
      <c r="D5" s="6"/>
      <c r="E5" s="6"/>
      <c r="F5" s="6"/>
      <c r="G5" s="6"/>
      <c r="H5" s="6"/>
      <c r="I5" s="6"/>
      <c r="J5" s="6"/>
      <c r="K5" s="6"/>
      <c r="L5" s="6"/>
      <c r="M5" s="6"/>
      <c r="N5" s="6"/>
      <c r="O5" s="7"/>
    </row>
    <row r="6" spans="2:15" x14ac:dyDescent="0.25">
      <c r="B6" s="5"/>
      <c r="C6" s="95" t="s">
        <v>91</v>
      </c>
      <c r="D6" s="95"/>
      <c r="E6" s="95"/>
      <c r="F6" s="95"/>
      <c r="G6" s="95"/>
      <c r="H6" s="95"/>
      <c r="I6" s="95"/>
      <c r="J6" s="95"/>
      <c r="K6" s="95"/>
      <c r="L6" s="95"/>
      <c r="M6" s="95"/>
      <c r="N6" s="95"/>
      <c r="O6" s="7"/>
    </row>
    <row r="7" spans="2:15" x14ac:dyDescent="0.25">
      <c r="B7" s="5"/>
      <c r="C7" s="95"/>
      <c r="D7" s="95"/>
      <c r="E7" s="95"/>
      <c r="F7" s="95"/>
      <c r="G7" s="95"/>
      <c r="H7" s="95"/>
      <c r="I7" s="95"/>
      <c r="J7" s="95"/>
      <c r="K7" s="95"/>
      <c r="L7" s="95"/>
      <c r="M7" s="95"/>
      <c r="N7" s="95"/>
      <c r="O7" s="7"/>
    </row>
    <row r="8" spans="2:15" x14ac:dyDescent="0.25">
      <c r="B8" s="5"/>
      <c r="C8" s="6"/>
      <c r="D8" s="6"/>
      <c r="E8" s="6"/>
      <c r="F8" s="6"/>
      <c r="G8" s="6"/>
      <c r="H8" s="6"/>
      <c r="I8" s="6"/>
      <c r="J8" s="6"/>
      <c r="K8" s="6"/>
      <c r="L8" s="6"/>
      <c r="M8" s="6"/>
      <c r="N8" s="6"/>
      <c r="O8" s="7"/>
    </row>
    <row r="9" spans="2:15" x14ac:dyDescent="0.25">
      <c r="B9" s="5"/>
      <c r="C9" s="6"/>
      <c r="D9" s="6"/>
      <c r="E9" s="6"/>
      <c r="F9" s="6"/>
      <c r="G9" s="6"/>
      <c r="H9" s="6"/>
      <c r="I9" s="6"/>
      <c r="J9" s="6"/>
      <c r="K9" s="6"/>
      <c r="L9" s="6"/>
      <c r="M9" s="6"/>
      <c r="N9" s="6"/>
      <c r="O9" s="7"/>
    </row>
    <row r="10" spans="2:15" x14ac:dyDescent="0.25">
      <c r="B10" s="5"/>
      <c r="C10" s="6"/>
      <c r="D10" s="6"/>
      <c r="E10" s="6"/>
      <c r="F10" s="6"/>
      <c r="G10" s="6"/>
      <c r="H10" s="6"/>
      <c r="I10" s="6"/>
      <c r="J10" s="6"/>
      <c r="K10" s="6"/>
      <c r="L10" s="6"/>
      <c r="M10" s="6"/>
      <c r="N10" s="6"/>
      <c r="O10" s="7"/>
    </row>
    <row r="11" spans="2:15" x14ac:dyDescent="0.25">
      <c r="B11" s="5"/>
      <c r="C11" s="6"/>
      <c r="D11" s="6"/>
      <c r="E11" s="6"/>
      <c r="F11" s="6"/>
      <c r="G11" s="6"/>
      <c r="H11" s="6"/>
      <c r="I11" s="6"/>
      <c r="J11" s="6"/>
      <c r="K11" s="6"/>
      <c r="L11" s="6"/>
      <c r="M11" s="6"/>
      <c r="N11" s="6"/>
      <c r="O11" s="7"/>
    </row>
    <row r="12" spans="2:15" x14ac:dyDescent="0.25">
      <c r="B12" s="5"/>
      <c r="C12" s="6"/>
      <c r="D12" s="6"/>
      <c r="E12" s="6"/>
      <c r="F12" s="6"/>
      <c r="G12" s="6"/>
      <c r="H12" s="6"/>
      <c r="I12" s="6"/>
      <c r="J12" s="6"/>
      <c r="K12" s="6"/>
      <c r="L12" s="6"/>
      <c r="M12" s="6"/>
      <c r="N12" s="6"/>
      <c r="O12" s="7"/>
    </row>
    <row r="13" spans="2:15" x14ac:dyDescent="0.25">
      <c r="B13" s="5"/>
      <c r="C13" s="6"/>
      <c r="D13" s="6"/>
      <c r="E13" s="6"/>
      <c r="F13" s="6"/>
      <c r="G13" s="6"/>
      <c r="H13" s="6"/>
      <c r="I13" s="6"/>
      <c r="J13" s="6"/>
      <c r="K13" s="6"/>
      <c r="L13" s="6"/>
      <c r="M13" s="6"/>
      <c r="N13" s="6"/>
      <c r="O13" s="7"/>
    </row>
    <row r="14" spans="2:15" x14ac:dyDescent="0.25">
      <c r="B14" s="5"/>
      <c r="C14" s="6"/>
      <c r="D14" s="6"/>
      <c r="E14" s="6"/>
      <c r="F14" s="6"/>
      <c r="G14" s="6"/>
      <c r="H14" s="6"/>
      <c r="I14" s="6"/>
      <c r="J14" s="6"/>
      <c r="K14" s="6"/>
      <c r="L14" s="6"/>
      <c r="M14" s="6"/>
      <c r="N14" s="6"/>
      <c r="O14" s="7"/>
    </row>
    <row r="15" spans="2:15" x14ac:dyDescent="0.25">
      <c r="B15" s="5"/>
      <c r="C15" s="6"/>
      <c r="D15" s="6"/>
      <c r="E15" s="6"/>
      <c r="F15" s="6"/>
      <c r="G15" s="6"/>
      <c r="H15" s="6"/>
      <c r="I15" s="6"/>
      <c r="J15" s="6"/>
      <c r="K15" s="6"/>
      <c r="L15" s="6"/>
      <c r="M15" s="6"/>
      <c r="N15" s="6"/>
      <c r="O15" s="7"/>
    </row>
    <row r="16" spans="2:15" x14ac:dyDescent="0.25">
      <c r="B16" s="5"/>
      <c r="C16" s="6"/>
      <c r="D16" s="6"/>
      <c r="E16" s="6"/>
      <c r="F16" s="6"/>
      <c r="G16" s="6"/>
      <c r="H16" s="6"/>
      <c r="I16" s="6"/>
      <c r="J16" s="6"/>
      <c r="K16" s="6"/>
      <c r="L16" s="6"/>
      <c r="M16" s="6"/>
      <c r="N16" s="6"/>
      <c r="O16" s="7"/>
    </row>
    <row r="17" spans="2:15" x14ac:dyDescent="0.25">
      <c r="B17" s="5"/>
      <c r="C17" s="6"/>
      <c r="D17" s="6"/>
      <c r="E17" s="6"/>
      <c r="F17" s="6"/>
      <c r="G17" s="6"/>
      <c r="H17" s="6"/>
      <c r="I17" s="6"/>
      <c r="J17" s="6"/>
      <c r="K17" s="6"/>
      <c r="L17" s="6"/>
      <c r="M17" s="6"/>
      <c r="N17" s="6"/>
      <c r="O17" s="7"/>
    </row>
    <row r="18" spans="2:15" ht="15.75" thickBot="1" x14ac:dyDescent="0.3">
      <c r="B18" s="8"/>
      <c r="C18" s="9"/>
      <c r="D18" s="9"/>
      <c r="E18" s="9"/>
      <c r="F18" s="9"/>
      <c r="G18" s="9"/>
      <c r="H18" s="9"/>
      <c r="I18" s="9"/>
      <c r="J18" s="9"/>
      <c r="K18" s="9"/>
      <c r="L18" s="9"/>
      <c r="M18" s="9"/>
      <c r="N18" s="9"/>
      <c r="O18" s="10"/>
    </row>
  </sheetData>
  <sheetProtection algorithmName="SHA-512" hashValue="jixiNfD+nofjAxMPyQEwidGoTJEdLEh3lZobn98nwgWvzNuweENJPEe6u5elpVqKe6ynHDatuY0qk+QHeybBlg==" saltValue="4rftt6+0w0ym0OjRMUwWOw==" spinCount="100000" sheet="1" objects="1" scenarios="1"/>
  <mergeCells count="3">
    <mergeCell ref="B3:O3"/>
    <mergeCell ref="B4:O4"/>
    <mergeCell ref="C6:N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5:T19"/>
  <sheetViews>
    <sheetView zoomScale="89" zoomScaleNormal="89" workbookViewId="0">
      <selection activeCell="C19" sqref="C19:G19"/>
    </sheetView>
  </sheetViews>
  <sheetFormatPr baseColWidth="10" defaultRowHeight="15" x14ac:dyDescent="0.25"/>
  <cols>
    <col min="1" max="1" width="6.42578125" style="1" customWidth="1"/>
    <col min="2" max="2" width="34.28515625" style="1" customWidth="1"/>
    <col min="3" max="3" width="13.28515625" style="1" customWidth="1"/>
    <col min="4" max="4" width="27.42578125" style="1" customWidth="1"/>
    <col min="5" max="5" width="57.42578125" style="1" customWidth="1"/>
    <col min="6" max="6" width="30.140625" style="1" customWidth="1"/>
    <col min="7" max="7" width="15.7109375" style="1" customWidth="1"/>
    <col min="8" max="9" width="11.42578125" style="42"/>
    <col min="10" max="10" width="11.85546875" style="42" bestFit="1" customWidth="1"/>
    <col min="11" max="16384" width="11.42578125" style="1"/>
  </cols>
  <sheetData>
    <row r="5" spans="2:20" ht="15.75" thickBot="1" x14ac:dyDescent="0.3"/>
    <row r="6" spans="2:20" x14ac:dyDescent="0.25">
      <c r="B6" s="11"/>
      <c r="C6" s="12"/>
      <c r="D6" s="12"/>
      <c r="E6" s="12"/>
      <c r="F6" s="12"/>
      <c r="G6" s="13"/>
    </row>
    <row r="7" spans="2:20" ht="21" x14ac:dyDescent="0.35">
      <c r="B7" s="96" t="s">
        <v>109</v>
      </c>
      <c r="C7" s="97"/>
      <c r="D7" s="97"/>
      <c r="E7" s="97"/>
      <c r="F7" s="97"/>
      <c r="G7" s="98"/>
      <c r="T7" s="1" t="s">
        <v>12</v>
      </c>
    </row>
    <row r="8" spans="2:20" ht="15.75" thickBot="1" x14ac:dyDescent="0.3">
      <c r="B8" s="14"/>
      <c r="C8" s="15"/>
      <c r="D8" s="104" t="s">
        <v>148</v>
      </c>
      <c r="E8" s="104"/>
      <c r="F8" s="15"/>
      <c r="G8" s="16"/>
      <c r="T8" s="1" t="s">
        <v>13</v>
      </c>
    </row>
    <row r="9" spans="2:20" ht="15.75" thickBot="1" x14ac:dyDescent="0.3">
      <c r="B9" s="102" t="s">
        <v>111</v>
      </c>
      <c r="C9" s="103"/>
      <c r="D9" s="79">
        <v>44613</v>
      </c>
      <c r="E9" s="15"/>
      <c r="F9" s="15"/>
      <c r="G9" s="16"/>
      <c r="T9" s="1" t="s">
        <v>14</v>
      </c>
    </row>
    <row r="10" spans="2:20" x14ac:dyDescent="0.25">
      <c r="B10" s="14" t="s">
        <v>174</v>
      </c>
      <c r="C10" s="15"/>
      <c r="D10" s="15"/>
      <c r="E10" s="15"/>
      <c r="F10" s="15"/>
      <c r="G10" s="67">
        <v>43545</v>
      </c>
    </row>
    <row r="11" spans="2:20" x14ac:dyDescent="0.25">
      <c r="B11" s="22" t="s">
        <v>15</v>
      </c>
      <c r="C11" s="23" t="s">
        <v>16</v>
      </c>
      <c r="D11" s="24" t="s">
        <v>6</v>
      </c>
      <c r="E11" s="23" t="s">
        <v>7</v>
      </c>
      <c r="F11" s="23" t="s">
        <v>17</v>
      </c>
      <c r="G11" s="25" t="s">
        <v>79</v>
      </c>
    </row>
    <row r="12" spans="2:20" x14ac:dyDescent="0.25">
      <c r="B12" s="21" t="s">
        <v>0</v>
      </c>
      <c r="C12" s="78" t="s">
        <v>12</v>
      </c>
      <c r="D12" s="79">
        <v>44265</v>
      </c>
      <c r="E12" s="78" t="s">
        <v>185</v>
      </c>
      <c r="F12" s="79"/>
      <c r="G12" s="80" t="str">
        <f>+IF(C12="SI",IF(F12&lt;$G$10,"DESACTUALIZADO",""),"")</f>
        <v>DESACTUALIZADO</v>
      </c>
      <c r="H12" s="42">
        <f t="shared" ref="H12:H17" si="0">+IF(C12="N/A",1,0)</f>
        <v>0</v>
      </c>
      <c r="I12" s="42">
        <f t="shared" ref="I12:I17" si="1">+IF(C12="Si",1,0)</f>
        <v>1</v>
      </c>
      <c r="J12" s="42">
        <f t="shared" ref="J12:J17" si="2">+IF(C12="No",1,0)</f>
        <v>0</v>
      </c>
    </row>
    <row r="13" spans="2:20" x14ac:dyDescent="0.25">
      <c r="B13" s="21" t="s">
        <v>1</v>
      </c>
      <c r="C13" s="78" t="s">
        <v>12</v>
      </c>
      <c r="D13" s="79">
        <v>43502</v>
      </c>
      <c r="E13" s="78" t="s">
        <v>182</v>
      </c>
      <c r="F13" s="78"/>
      <c r="G13" s="80" t="str">
        <f t="shared" ref="G13:G17" si="3">+IF(C13="SI",IF(F13&lt;$G$10,"DESACTUALIZADO",""),"")</f>
        <v>DESACTUALIZADO</v>
      </c>
      <c r="H13" s="42">
        <f t="shared" si="0"/>
        <v>0</v>
      </c>
      <c r="I13" s="42">
        <f t="shared" si="1"/>
        <v>1</v>
      </c>
      <c r="J13" s="42">
        <f t="shared" si="2"/>
        <v>0</v>
      </c>
    </row>
    <row r="14" spans="2:20" x14ac:dyDescent="0.25">
      <c r="B14" s="21" t="s">
        <v>2</v>
      </c>
      <c r="C14" s="78" t="s">
        <v>12</v>
      </c>
      <c r="D14" s="79">
        <v>43600</v>
      </c>
      <c r="E14" s="78" t="s">
        <v>186</v>
      </c>
      <c r="F14" s="91">
        <v>43557</v>
      </c>
      <c r="G14" s="80" t="str">
        <f t="shared" si="3"/>
        <v/>
      </c>
      <c r="H14" s="42">
        <f t="shared" si="0"/>
        <v>0</v>
      </c>
      <c r="I14" s="42">
        <f t="shared" si="1"/>
        <v>1</v>
      </c>
      <c r="J14" s="42">
        <f t="shared" si="2"/>
        <v>0</v>
      </c>
      <c r="T14" s="48">
        <v>43545</v>
      </c>
    </row>
    <row r="15" spans="2:20" x14ac:dyDescent="0.25">
      <c r="B15" s="21" t="s">
        <v>3</v>
      </c>
      <c r="C15" s="78" t="s">
        <v>12</v>
      </c>
      <c r="D15" s="79">
        <v>42198</v>
      </c>
      <c r="E15" s="78" t="s">
        <v>183</v>
      </c>
      <c r="F15" s="91">
        <v>44608</v>
      </c>
      <c r="G15" s="80" t="str">
        <f t="shared" si="3"/>
        <v/>
      </c>
      <c r="H15" s="42">
        <f t="shared" si="0"/>
        <v>0</v>
      </c>
      <c r="I15" s="42">
        <f t="shared" si="1"/>
        <v>1</v>
      </c>
      <c r="J15" s="42">
        <f t="shared" si="2"/>
        <v>0</v>
      </c>
    </row>
    <row r="16" spans="2:20" x14ac:dyDescent="0.25">
      <c r="B16" s="21" t="s">
        <v>4</v>
      </c>
      <c r="C16" s="78" t="s">
        <v>12</v>
      </c>
      <c r="D16" s="79">
        <v>44001</v>
      </c>
      <c r="E16" s="78" t="s">
        <v>184</v>
      </c>
      <c r="F16" s="91">
        <v>44378</v>
      </c>
      <c r="G16" s="80" t="str">
        <f t="shared" si="3"/>
        <v/>
      </c>
      <c r="H16" s="42">
        <f t="shared" si="0"/>
        <v>0</v>
      </c>
      <c r="I16" s="42">
        <f t="shared" si="1"/>
        <v>1</v>
      </c>
      <c r="J16" s="42">
        <f t="shared" si="2"/>
        <v>0</v>
      </c>
    </row>
    <row r="17" spans="2:10" x14ac:dyDescent="0.25">
      <c r="B17" s="21" t="s">
        <v>5</v>
      </c>
      <c r="C17" s="78" t="s">
        <v>12</v>
      </c>
      <c r="D17" s="79">
        <v>44118</v>
      </c>
      <c r="E17" s="78" t="s">
        <v>187</v>
      </c>
      <c r="F17" s="91">
        <v>44378</v>
      </c>
      <c r="G17" s="80" t="str">
        <f t="shared" si="3"/>
        <v/>
      </c>
      <c r="H17" s="42">
        <f t="shared" si="0"/>
        <v>0</v>
      </c>
      <c r="I17" s="42">
        <f t="shared" si="1"/>
        <v>1</v>
      </c>
      <c r="J17" s="42">
        <f t="shared" si="2"/>
        <v>0</v>
      </c>
    </row>
    <row r="18" spans="2:10" x14ac:dyDescent="0.25">
      <c r="B18" s="14"/>
      <c r="C18" s="15"/>
      <c r="D18" s="15"/>
      <c r="E18" s="15"/>
      <c r="F18" s="15"/>
      <c r="G18" s="16"/>
    </row>
    <row r="19" spans="2:10" ht="94.5" customHeight="1" thickBot="1" x14ac:dyDescent="0.3">
      <c r="B19" s="62" t="s">
        <v>94</v>
      </c>
      <c r="C19" s="99" t="s">
        <v>192</v>
      </c>
      <c r="D19" s="100"/>
      <c r="E19" s="100"/>
      <c r="F19" s="100"/>
      <c r="G19" s="101"/>
    </row>
  </sheetData>
  <sheetProtection algorithmName="SHA-512" hashValue="oHz1DPDdCQTfk6HZYZzwTSwYDKTppR1PbQ2tnrxwRrliyvD3HJxqgmjnxso6QvoYykx3jGyO1xZtda5gpn7FiQ==" saltValue="yDPNcT7s0avqeYJyH+YnUg==" spinCount="100000" sheet="1" objects="1" scenarios="1"/>
  <dataConsolidate/>
  <mergeCells count="4">
    <mergeCell ref="B7:G7"/>
    <mergeCell ref="C19:G19"/>
    <mergeCell ref="B9:C9"/>
    <mergeCell ref="D8:E8"/>
  </mergeCells>
  <conditionalFormatting sqref="C12:C17">
    <cfRule type="containsText" dxfId="40" priority="12" operator="containsText" text="N/A">
      <formula>NOT(ISERROR(SEARCH("N/A",C12)))</formula>
    </cfRule>
    <cfRule type="containsBlanks" dxfId="39" priority="20">
      <formula>LEN(TRIM(C12))=0</formula>
    </cfRule>
  </conditionalFormatting>
  <conditionalFormatting sqref="D9">
    <cfRule type="containsBlanks" dxfId="38" priority="19">
      <formula>LEN(TRIM(D9))=0</formula>
    </cfRule>
  </conditionalFormatting>
  <conditionalFormatting sqref="D12:F17">
    <cfRule type="containsBlanks" dxfId="37" priority="14">
      <formula>LEN(TRIM(D12))=0</formula>
    </cfRule>
  </conditionalFormatting>
  <conditionalFormatting sqref="C19">
    <cfRule type="containsBlanks" dxfId="36" priority="13">
      <formula>LEN(TRIM(C19))=0</formula>
    </cfRule>
  </conditionalFormatting>
  <conditionalFormatting sqref="D12:F12">
    <cfRule type="expression" dxfId="35" priority="8">
      <formula>OR($C$12="No",$C$12="N/A")</formula>
    </cfRule>
  </conditionalFormatting>
  <conditionalFormatting sqref="D14:F14">
    <cfRule type="expression" dxfId="34" priority="7">
      <formula>OR($C$14="No",$C$14="N/A")</formula>
    </cfRule>
  </conditionalFormatting>
  <conditionalFormatting sqref="D13:F13">
    <cfRule type="expression" dxfId="33" priority="5">
      <formula>OR($C$13="No",$C$13="N/A")</formula>
    </cfRule>
  </conditionalFormatting>
  <conditionalFormatting sqref="D15:F15">
    <cfRule type="expression" dxfId="32" priority="3">
      <formula>OR($C$15="No",$C$15="N/A")</formula>
    </cfRule>
  </conditionalFormatting>
  <conditionalFormatting sqref="D16:F16">
    <cfRule type="expression" dxfId="31" priority="2">
      <formula>OR($C$16="No",$C$16="N/A")</formula>
    </cfRule>
  </conditionalFormatting>
  <conditionalFormatting sqref="D17:F17">
    <cfRule type="expression" dxfId="30" priority="1">
      <formula>OR($C$17="No",$C$17="N/A")</formula>
    </cfRule>
  </conditionalFormatting>
  <dataValidations count="5">
    <dataValidation type="date" showInputMessage="1" showErrorMessage="1" promptTitle="Fecha de Generacion del Reporte" prompt="Indique la fecha en que genera o Elabora este reporte de Usuarios Activos  No Abogados" sqref="D9">
      <formula1>44580</formula1>
      <formula2>44642</formula2>
    </dataValidation>
    <dataValidation type="date" showInputMessage="1" showErrorMessage="1" errorTitle="Fecha invalida" error="La fecha debe estar entre el 01/01/2011 y el 31/03/2022" promptTitle="Fecha de Creación del Rol" prompt="Indique la ultima fecha de Creación del Rol en Ekogui que se encuentra en estado Activo en el formato &quot;DD/MM/AAAA&quot;" sqref="D12:D17 F12:F17">
      <formula1>40544</formula1>
      <formula2>44651</formula2>
    </dataValidation>
    <dataValidation type="list" showInputMessage="1" showErrorMessage="1" errorTitle="Campo en Blanco" error="El campo debe tener un valor asignado" promptTitle="ROL Asignado Activo en Ekogui" prompt="Indique si tiene o no el Rol asignado Activo en el aplicativo Ekogui, un usuario puede tener uno o mas Roles Activos en el sistema. Relacionar los que apliquen. Si el Rol No aplica para su entidad Seleccione N/A" sqref="C12:C17">
      <formula1>$T$7:$T$9</formula1>
    </dataValidation>
    <dataValidation showInputMessage="1" showErrorMessage="1" sqref="E12 E14:E17"/>
    <dataValidation showInputMessage="1" showErrorMessage="1" errorTitle="Fecha invalida" error="La fecha debe estar entre el 01/01/2011 y el 31/03/2022" sqref="E13"/>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B1:V26"/>
  <sheetViews>
    <sheetView showGridLines="0" topLeftCell="A4" zoomScale="91" zoomScaleNormal="91" workbookViewId="0">
      <selection activeCell="H19" sqref="H19"/>
    </sheetView>
  </sheetViews>
  <sheetFormatPr baseColWidth="10" defaultRowHeight="15" x14ac:dyDescent="0.25"/>
  <cols>
    <col min="1" max="1" width="3.85546875" style="1" customWidth="1"/>
    <col min="2" max="2" width="11.42578125" style="1"/>
    <col min="3" max="3" width="48.140625" style="1" bestFit="1" customWidth="1"/>
    <col min="4" max="4" width="20.85546875" style="1" customWidth="1"/>
    <col min="5" max="5" width="6.28515625" style="1" customWidth="1"/>
    <col min="6" max="6" width="41.42578125" style="1" customWidth="1"/>
    <col min="7" max="7" width="24.140625" style="1" customWidth="1"/>
    <col min="8" max="8" width="7.28515625" style="1" customWidth="1"/>
    <col min="9" max="16384" width="11.42578125" style="1"/>
  </cols>
  <sheetData>
    <row r="1" spans="2:22" ht="15.75" thickBot="1" x14ac:dyDescent="0.3"/>
    <row r="2" spans="2:22" x14ac:dyDescent="0.25">
      <c r="B2" s="29"/>
      <c r="C2" s="30"/>
      <c r="D2" s="30"/>
      <c r="E2" s="30"/>
      <c r="F2" s="30"/>
      <c r="G2" s="30"/>
      <c r="H2" s="31"/>
    </row>
    <row r="3" spans="2:22" x14ac:dyDescent="0.25">
      <c r="B3" s="14"/>
      <c r="C3" s="15"/>
      <c r="D3" s="15"/>
      <c r="E3" s="15"/>
      <c r="F3" s="15"/>
      <c r="G3" s="15"/>
      <c r="H3" s="16"/>
      <c r="V3" s="28">
        <f>+IF(D12&lt;=10,D12,IF(ROUNDDOWN(D12*10%,0)&lt;10,10,ROUNDDOWN(D12*10%,0)))</f>
        <v>4</v>
      </c>
    </row>
    <row r="4" spans="2:22" x14ac:dyDescent="0.25">
      <c r="B4" s="14"/>
      <c r="C4" s="15"/>
      <c r="D4" s="15"/>
      <c r="E4" s="15"/>
      <c r="F4" s="15"/>
      <c r="G4" s="15"/>
      <c r="H4" s="16"/>
    </row>
    <row r="5" spans="2:22" x14ac:dyDescent="0.25">
      <c r="B5" s="14"/>
      <c r="C5" s="15"/>
      <c r="D5" s="15" t="s">
        <v>148</v>
      </c>
      <c r="E5" s="15"/>
      <c r="F5" s="15"/>
      <c r="G5" s="15"/>
      <c r="H5" s="16"/>
    </row>
    <row r="6" spans="2:22" ht="15" customHeight="1" x14ac:dyDescent="0.25">
      <c r="B6" s="14"/>
      <c r="C6" s="27"/>
      <c r="D6" s="27"/>
      <c r="E6" s="27"/>
      <c r="G6" s="32"/>
      <c r="H6" s="33"/>
    </row>
    <row r="7" spans="2:22" ht="17.25" customHeight="1" x14ac:dyDescent="0.35">
      <c r="B7" s="14"/>
      <c r="C7" s="20" t="s">
        <v>111</v>
      </c>
      <c r="D7" s="79">
        <v>44613</v>
      </c>
      <c r="E7" s="26"/>
      <c r="F7" s="105" t="str">
        <f>"Seleccione una muestra de "&amp;V3&amp;" abogados activos y complete la siguiente tabla"</f>
        <v>Seleccione una muestra de 4 abogados activos y complete la siguiente tabla</v>
      </c>
      <c r="G7" s="106"/>
      <c r="H7" s="33"/>
    </row>
    <row r="8" spans="2:22" x14ac:dyDescent="0.25">
      <c r="B8" s="14"/>
      <c r="D8" s="15"/>
      <c r="E8" s="15"/>
      <c r="F8" s="107"/>
      <c r="G8" s="108"/>
      <c r="H8" s="16"/>
      <c r="T8" s="1" t="s">
        <v>13</v>
      </c>
    </row>
    <row r="9" spans="2:22" ht="23.25" x14ac:dyDescent="0.25">
      <c r="B9" s="14"/>
      <c r="C9" s="34" t="s">
        <v>149</v>
      </c>
      <c r="E9" s="6"/>
      <c r="F9" s="24" t="s">
        <v>98</v>
      </c>
      <c r="G9" s="24" t="s">
        <v>19</v>
      </c>
      <c r="H9" s="16"/>
      <c r="T9" s="1" t="s">
        <v>14</v>
      </c>
    </row>
    <row r="10" spans="2:22" x14ac:dyDescent="0.25">
      <c r="B10" s="14"/>
      <c r="C10" s="23" t="s">
        <v>150</v>
      </c>
      <c r="D10" s="23" t="s">
        <v>23</v>
      </c>
      <c r="E10" s="6"/>
      <c r="F10" s="20" t="s">
        <v>95</v>
      </c>
      <c r="G10" s="78">
        <v>4</v>
      </c>
      <c r="H10" s="16"/>
    </row>
    <row r="11" spans="2:22" x14ac:dyDescent="0.25">
      <c r="B11" s="14"/>
      <c r="C11" s="20" t="s">
        <v>21</v>
      </c>
      <c r="D11" s="78">
        <v>4</v>
      </c>
      <c r="E11" s="6"/>
      <c r="F11" s="20" t="s">
        <v>96</v>
      </c>
      <c r="G11" s="78">
        <v>4</v>
      </c>
      <c r="H11" s="16"/>
    </row>
    <row r="12" spans="2:22" x14ac:dyDescent="0.25">
      <c r="B12" s="14"/>
      <c r="C12" s="20" t="s">
        <v>22</v>
      </c>
      <c r="D12" s="78">
        <v>4</v>
      </c>
      <c r="E12" s="6"/>
      <c r="F12" s="20" t="s">
        <v>97</v>
      </c>
      <c r="G12" s="78">
        <v>4</v>
      </c>
      <c r="H12" s="16"/>
    </row>
    <row r="13" spans="2:22" x14ac:dyDescent="0.25">
      <c r="B13" s="14"/>
      <c r="C13" s="20" t="s">
        <v>26</v>
      </c>
      <c r="D13" s="78">
        <v>4</v>
      </c>
      <c r="E13" s="6"/>
      <c r="F13" s="52" t="s">
        <v>103</v>
      </c>
      <c r="G13" s="51"/>
      <c r="H13" s="16"/>
    </row>
    <row r="14" spans="2:22" x14ac:dyDescent="0.25">
      <c r="B14" s="14"/>
      <c r="E14" s="6"/>
      <c r="F14" s="53" t="s">
        <v>104</v>
      </c>
      <c r="G14" s="54"/>
      <c r="H14" s="16"/>
    </row>
    <row r="15" spans="2:22" x14ac:dyDescent="0.25">
      <c r="B15" s="14"/>
      <c r="E15" s="6"/>
      <c r="H15" s="16"/>
    </row>
    <row r="16" spans="2:22" x14ac:dyDescent="0.25">
      <c r="B16" s="14"/>
      <c r="C16" s="23" t="s">
        <v>24</v>
      </c>
      <c r="D16" s="23" t="s">
        <v>23</v>
      </c>
      <c r="E16" s="6"/>
      <c r="F16" s="24" t="s">
        <v>107</v>
      </c>
      <c r="G16" s="24" t="s">
        <v>19</v>
      </c>
      <c r="H16" s="16"/>
    </row>
    <row r="17" spans="2:8" x14ac:dyDescent="0.25">
      <c r="B17" s="14"/>
      <c r="C17" s="20" t="s">
        <v>175</v>
      </c>
      <c r="D17" s="78">
        <v>0</v>
      </c>
      <c r="E17" s="6"/>
      <c r="F17" s="20" t="s">
        <v>110</v>
      </c>
      <c r="G17" s="78">
        <v>4</v>
      </c>
      <c r="H17" s="16"/>
    </row>
    <row r="18" spans="2:8" x14ac:dyDescent="0.25">
      <c r="B18" s="14"/>
      <c r="C18" s="20" t="s">
        <v>176</v>
      </c>
      <c r="D18" s="78">
        <v>0</v>
      </c>
      <c r="E18" s="6"/>
      <c r="F18" s="49" t="s">
        <v>80</v>
      </c>
      <c r="G18" s="78">
        <v>0</v>
      </c>
      <c r="H18" s="16"/>
    </row>
    <row r="19" spans="2:8" x14ac:dyDescent="0.25">
      <c r="B19" s="14"/>
      <c r="C19" s="59"/>
      <c r="E19" s="6"/>
      <c r="F19" s="20" t="s">
        <v>100</v>
      </c>
      <c r="G19" s="78">
        <v>0</v>
      </c>
      <c r="H19" s="16"/>
    </row>
    <row r="20" spans="2:8" x14ac:dyDescent="0.25">
      <c r="B20" s="14"/>
      <c r="C20" s="59"/>
      <c r="E20" s="6"/>
      <c r="F20" s="20" t="s">
        <v>25</v>
      </c>
      <c r="G20" s="78">
        <v>0</v>
      </c>
      <c r="H20" s="16"/>
    </row>
    <row r="21" spans="2:8" x14ac:dyDescent="0.25">
      <c r="B21" s="14"/>
      <c r="C21" s="82" t="s">
        <v>99</v>
      </c>
      <c r="D21" s="83"/>
      <c r="E21" s="84"/>
      <c r="F21" s="86"/>
      <c r="G21" s="86"/>
      <c r="H21" s="85"/>
    </row>
    <row r="22" spans="2:8" x14ac:dyDescent="0.25">
      <c r="B22" s="14"/>
      <c r="C22" s="109" t="s">
        <v>188</v>
      </c>
      <c r="D22" s="110"/>
      <c r="E22" s="110"/>
      <c r="F22" s="110"/>
      <c r="G22" s="111"/>
      <c r="H22" s="16"/>
    </row>
    <row r="23" spans="2:8" x14ac:dyDescent="0.25">
      <c r="B23" s="14"/>
      <c r="C23" s="112"/>
      <c r="D23" s="113"/>
      <c r="E23" s="113"/>
      <c r="F23" s="113"/>
      <c r="G23" s="114"/>
      <c r="H23" s="16"/>
    </row>
    <row r="24" spans="2:8" x14ac:dyDescent="0.25">
      <c r="B24" s="14"/>
      <c r="C24" s="112"/>
      <c r="D24" s="113"/>
      <c r="E24" s="113"/>
      <c r="F24" s="113"/>
      <c r="G24" s="114"/>
      <c r="H24" s="16"/>
    </row>
    <row r="25" spans="2:8" x14ac:dyDescent="0.25">
      <c r="B25" s="14"/>
      <c r="C25" s="115"/>
      <c r="D25" s="116"/>
      <c r="E25" s="116"/>
      <c r="F25" s="116"/>
      <c r="G25" s="117"/>
      <c r="H25" s="16"/>
    </row>
    <row r="26" spans="2:8" ht="15.75" thickBot="1" x14ac:dyDescent="0.3">
      <c r="B26" s="17"/>
      <c r="C26" s="18"/>
      <c r="D26" s="18"/>
      <c r="E26" s="18"/>
      <c r="F26" s="18"/>
      <c r="G26" s="18"/>
      <c r="H26" s="19"/>
    </row>
  </sheetData>
  <sheetProtection algorithmName="SHA-512" hashValue="9NwfrAZwwCCqcnmjgItUn7cSCgEOM1RfPFDCS/YBNTlj50wGzL24n1SYV7L5mQM/ZmVrcd+lsAQ/bVkRaodCXg==" saltValue="DgJkwMDcocd3A27+7ly9aA==" spinCount="100000" sheet="1" objects="1" scenarios="1"/>
  <mergeCells count="2">
    <mergeCell ref="F7:G8"/>
    <mergeCell ref="C22:G25"/>
  </mergeCells>
  <conditionalFormatting sqref="D11:D13">
    <cfRule type="containsBlanks" dxfId="29" priority="13">
      <formula>LEN(TRIM(D11))=0</formula>
    </cfRule>
  </conditionalFormatting>
  <conditionalFormatting sqref="C22">
    <cfRule type="containsBlanks" dxfId="28" priority="9">
      <formula>LEN(TRIM(C22))=0</formula>
    </cfRule>
  </conditionalFormatting>
  <conditionalFormatting sqref="D17:D18">
    <cfRule type="containsBlanks" dxfId="27" priority="5">
      <formula>LEN(TRIM(D17))=0</formula>
    </cfRule>
  </conditionalFormatting>
  <conditionalFormatting sqref="G10:G12">
    <cfRule type="containsBlanks" dxfId="26" priority="4">
      <formula>LEN(TRIM(G10))=0</formula>
    </cfRule>
  </conditionalFormatting>
  <conditionalFormatting sqref="G17:G20">
    <cfRule type="containsBlanks" dxfId="25" priority="3">
      <formula>LEN(TRIM(G17))=0</formula>
    </cfRule>
  </conditionalFormatting>
  <conditionalFormatting sqref="D7">
    <cfRule type="containsBlanks" dxfId="24" priority="1">
      <formula>LEN(TRIM(D7))=0</formula>
    </cfRule>
  </conditionalFormatting>
  <dataValidations count="2">
    <dataValidation type="whole" operator="greaterThanOrEqual" showInputMessage="1" showErrorMessage="1" errorTitle="Numero Invalido" promptTitle="Ingrese la cantidad Solicitada" prompt="Ingrese la cantidad Solicitada" sqref="G17:G20 D17:D18 G10:G12 D11:D13">
      <formula1>0</formula1>
    </dataValidation>
    <dataValidation type="date" showInputMessage="1" showErrorMessage="1" errorTitle="FECHA INVALIDA" promptTitle="Fecha de Generacion del Reporte " prompt="Diligenciar la fecha de Generacion de este Reporte de Usuarios Abogados Formato (DD/MM/AAAA)" sqref="D7">
      <formula1>44580</formula1>
      <formula2>44642</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dimension ref="B1:W34"/>
  <sheetViews>
    <sheetView showGridLines="0" topLeftCell="D21" zoomScale="130" zoomScaleNormal="130" workbookViewId="0">
      <selection activeCell="I29" sqref="I29"/>
    </sheetView>
  </sheetViews>
  <sheetFormatPr baseColWidth="10" defaultRowHeight="15" x14ac:dyDescent="0.25"/>
  <cols>
    <col min="1" max="1" width="3.85546875" style="1" customWidth="1"/>
    <col min="2" max="2" width="11.42578125" style="1"/>
    <col min="3" max="3" width="67.42578125" style="1" customWidth="1"/>
    <col min="4" max="4" width="15.28515625" style="1" customWidth="1"/>
    <col min="5" max="5" width="6.28515625" style="1" customWidth="1"/>
    <col min="6" max="6" width="63.5703125" style="1" customWidth="1"/>
    <col min="7" max="7" width="16.85546875" style="1" customWidth="1"/>
    <col min="8" max="8" width="15.28515625" style="1" customWidth="1"/>
    <col min="9" max="9" width="7.28515625" style="1" customWidth="1"/>
    <col min="10" max="16384" width="11.42578125" style="1"/>
  </cols>
  <sheetData>
    <row r="1" spans="2:23" ht="15.75" thickBot="1" x14ac:dyDescent="0.3"/>
    <row r="2" spans="2:23" ht="9" customHeight="1" x14ac:dyDescent="0.25">
      <c r="B2" s="29"/>
      <c r="C2" s="30"/>
      <c r="D2" s="30"/>
      <c r="E2" s="30"/>
      <c r="F2" s="30"/>
      <c r="G2" s="30"/>
      <c r="H2" s="30"/>
      <c r="I2" s="31"/>
    </row>
    <row r="3" spans="2:23" x14ac:dyDescent="0.25">
      <c r="B3" s="14"/>
      <c r="C3" s="15"/>
      <c r="D3" s="15"/>
      <c r="E3" s="15"/>
      <c r="F3" s="15"/>
      <c r="G3" s="15"/>
      <c r="H3" s="15"/>
      <c r="I3" s="16"/>
      <c r="W3" s="28">
        <f>+IF(D17&lt;=10,D17,IF(ROUNDDOWN(D17*10%,0)&lt;10,10,ROUNDDOWN(D17*10%,0)))</f>
        <v>3</v>
      </c>
    </row>
    <row r="4" spans="2:23" x14ac:dyDescent="0.25">
      <c r="B4" s="14"/>
      <c r="C4" s="15"/>
      <c r="D4" s="15"/>
      <c r="E4" s="15"/>
      <c r="F4" s="15"/>
      <c r="G4" s="15"/>
      <c r="H4" s="15"/>
      <c r="I4" s="16"/>
    </row>
    <row r="5" spans="2:23" ht="9" customHeight="1" x14ac:dyDescent="0.25">
      <c r="B5" s="14"/>
      <c r="C5" s="15"/>
      <c r="D5" s="15"/>
      <c r="E5" s="15"/>
      <c r="F5" s="15"/>
      <c r="G5" s="15"/>
      <c r="H5" s="15"/>
      <c r="I5" s="16"/>
    </row>
    <row r="6" spans="2:23" ht="19.5" customHeight="1" x14ac:dyDescent="0.25">
      <c r="B6" s="14"/>
      <c r="C6" s="123" t="s">
        <v>68</v>
      </c>
      <c r="D6" s="123"/>
      <c r="E6" s="123"/>
      <c r="F6" s="123"/>
      <c r="G6" s="123"/>
      <c r="H6" s="123"/>
      <c r="I6" s="33"/>
    </row>
    <row r="7" spans="2:23" x14ac:dyDescent="0.25">
      <c r="B7" s="14"/>
      <c r="C7" s="15"/>
      <c r="D7" s="27"/>
      <c r="E7" s="81" t="s">
        <v>148</v>
      </c>
      <c r="F7" s="27"/>
      <c r="G7" s="15"/>
      <c r="H7" s="15"/>
      <c r="I7" s="16"/>
      <c r="U7" s="1" t="s">
        <v>13</v>
      </c>
    </row>
    <row r="8" spans="2:23" x14ac:dyDescent="0.25">
      <c r="B8" s="14"/>
      <c r="C8" s="23" t="s">
        <v>111</v>
      </c>
      <c r="D8" s="79">
        <v>44613</v>
      </c>
      <c r="E8" s="6"/>
      <c r="F8" s="37" t="s">
        <v>106</v>
      </c>
      <c r="G8" s="37" t="s">
        <v>18</v>
      </c>
      <c r="H8" s="15"/>
      <c r="I8" s="16"/>
      <c r="U8" s="1" t="s">
        <v>14</v>
      </c>
    </row>
    <row r="9" spans="2:23" x14ac:dyDescent="0.25">
      <c r="B9" s="14"/>
      <c r="E9" s="6"/>
      <c r="F9" s="20" t="s">
        <v>27</v>
      </c>
      <c r="G9" s="78">
        <v>2</v>
      </c>
      <c r="H9" s="15"/>
      <c r="I9" s="16"/>
    </row>
    <row r="10" spans="2:23" x14ac:dyDescent="0.25">
      <c r="B10" s="14"/>
      <c r="C10" s="23" t="s">
        <v>151</v>
      </c>
      <c r="D10" s="23" t="s">
        <v>23</v>
      </c>
      <c r="E10" s="6"/>
      <c r="F10" s="20" t="s">
        <v>60</v>
      </c>
      <c r="G10" s="78">
        <v>2</v>
      </c>
      <c r="H10" s="15"/>
      <c r="I10" s="16"/>
    </row>
    <row r="11" spans="2:23" x14ac:dyDescent="0.25">
      <c r="B11" s="14"/>
      <c r="C11" s="20" t="s">
        <v>28</v>
      </c>
      <c r="D11" s="78">
        <v>451</v>
      </c>
      <c r="E11" s="6"/>
      <c r="F11" s="20" t="s">
        <v>83</v>
      </c>
      <c r="G11" s="78">
        <v>2</v>
      </c>
      <c r="H11" s="15"/>
      <c r="I11" s="16"/>
    </row>
    <row r="12" spans="2:23" x14ac:dyDescent="0.25">
      <c r="B12" s="14"/>
      <c r="C12" s="20" t="s">
        <v>29</v>
      </c>
      <c r="D12" s="78">
        <v>428</v>
      </c>
      <c r="E12" s="6"/>
      <c r="F12" s="38" t="s">
        <v>158</v>
      </c>
      <c r="I12" s="16"/>
    </row>
    <row r="13" spans="2:23" x14ac:dyDescent="0.25">
      <c r="B13" s="14"/>
      <c r="C13" s="20" t="s">
        <v>81</v>
      </c>
      <c r="D13" s="78">
        <v>1</v>
      </c>
      <c r="E13" s="6"/>
      <c r="F13" s="38" t="s">
        <v>84</v>
      </c>
      <c r="I13" s="16"/>
    </row>
    <row r="14" spans="2:23" x14ac:dyDescent="0.25">
      <c r="B14" s="14"/>
      <c r="C14" s="38" t="s">
        <v>152</v>
      </c>
      <c r="E14" s="6"/>
      <c r="F14" s="24" t="s">
        <v>33</v>
      </c>
      <c r="G14" s="24" t="s">
        <v>23</v>
      </c>
      <c r="I14" s="16"/>
    </row>
    <row r="15" spans="2:23" x14ac:dyDescent="0.25">
      <c r="B15" s="14"/>
      <c r="C15" s="23" t="s">
        <v>153</v>
      </c>
      <c r="D15" s="23" t="s">
        <v>23</v>
      </c>
      <c r="E15" s="6"/>
      <c r="F15" s="20" t="s">
        <v>159</v>
      </c>
      <c r="G15" s="78">
        <v>424</v>
      </c>
      <c r="I15" s="16"/>
    </row>
    <row r="16" spans="2:23" x14ac:dyDescent="0.25">
      <c r="B16" s="14"/>
      <c r="C16" s="20" t="s">
        <v>154</v>
      </c>
      <c r="D16" s="78">
        <v>2</v>
      </c>
      <c r="E16" s="6"/>
      <c r="F16" s="20" t="s">
        <v>160</v>
      </c>
      <c r="G16" s="78">
        <v>417</v>
      </c>
      <c r="H16" s="15"/>
      <c r="I16" s="16"/>
    </row>
    <row r="17" spans="2:9" x14ac:dyDescent="0.25">
      <c r="B17" s="14"/>
      <c r="C17" s="20" t="s">
        <v>155</v>
      </c>
      <c r="D17" s="78">
        <v>3</v>
      </c>
      <c r="E17" s="6"/>
      <c r="F17" s="20" t="s">
        <v>161</v>
      </c>
      <c r="G17" s="78">
        <v>2</v>
      </c>
      <c r="H17" s="15"/>
      <c r="I17" s="16"/>
    </row>
    <row r="18" spans="2:9" x14ac:dyDescent="0.25">
      <c r="B18" s="14"/>
      <c r="C18" s="38" t="s">
        <v>113</v>
      </c>
      <c r="E18" s="6"/>
      <c r="F18" s="20" t="s">
        <v>35</v>
      </c>
      <c r="G18" s="78">
        <v>5</v>
      </c>
      <c r="H18" s="15"/>
      <c r="I18" s="16"/>
    </row>
    <row r="19" spans="2:9" x14ac:dyDescent="0.25">
      <c r="B19" s="14"/>
      <c r="E19" s="6"/>
      <c r="H19" s="15"/>
      <c r="I19" s="16"/>
    </row>
    <row r="20" spans="2:9" ht="29.25" customHeight="1" x14ac:dyDescent="0.25">
      <c r="B20" s="14"/>
      <c r="C20" s="50" t="s">
        <v>32</v>
      </c>
      <c r="D20" s="50" t="s">
        <v>23</v>
      </c>
      <c r="E20" s="6"/>
      <c r="F20" s="39" t="s">
        <v>105</v>
      </c>
      <c r="G20" s="39" t="s">
        <v>163</v>
      </c>
      <c r="H20" s="40" t="s">
        <v>67</v>
      </c>
      <c r="I20" s="16"/>
    </row>
    <row r="21" spans="2:9" x14ac:dyDescent="0.25">
      <c r="B21" s="14"/>
      <c r="C21" s="60" t="s">
        <v>156</v>
      </c>
      <c r="D21" s="78">
        <v>695</v>
      </c>
      <c r="E21" s="6"/>
      <c r="F21" s="20" t="s">
        <v>63</v>
      </c>
      <c r="G21" s="78">
        <v>5</v>
      </c>
      <c r="H21" s="78">
        <v>0</v>
      </c>
      <c r="I21" s="16"/>
    </row>
    <row r="22" spans="2:9" ht="15" customHeight="1" x14ac:dyDescent="0.25">
      <c r="B22" s="14"/>
      <c r="C22" s="60" t="s">
        <v>82</v>
      </c>
      <c r="D22" s="78">
        <v>17</v>
      </c>
      <c r="E22" s="6"/>
      <c r="F22" s="20" t="s">
        <v>64</v>
      </c>
      <c r="G22" s="78">
        <v>373</v>
      </c>
      <c r="H22" s="78">
        <v>373</v>
      </c>
      <c r="I22" s="16"/>
    </row>
    <row r="23" spans="2:9" ht="24.75" x14ac:dyDescent="0.25">
      <c r="B23" s="14"/>
      <c r="C23" s="66" t="s">
        <v>157</v>
      </c>
      <c r="D23" s="66"/>
      <c r="E23" s="6"/>
      <c r="F23" s="20" t="s">
        <v>65</v>
      </c>
      <c r="G23" s="78">
        <v>20</v>
      </c>
      <c r="H23" s="78">
        <v>20</v>
      </c>
      <c r="I23" s="16"/>
    </row>
    <row r="24" spans="2:9" x14ac:dyDescent="0.25">
      <c r="B24" s="14"/>
      <c r="C24" s="15"/>
      <c r="E24" s="6"/>
      <c r="F24" s="20" t="s">
        <v>66</v>
      </c>
      <c r="G24" s="78">
        <v>21</v>
      </c>
      <c r="H24" s="78">
        <v>21</v>
      </c>
      <c r="I24" s="16"/>
    </row>
    <row r="25" spans="2:9" ht="30" customHeight="1" x14ac:dyDescent="0.25">
      <c r="B25" s="14"/>
      <c r="C25" s="68" t="str">
        <f>"Seleccione "&amp;W3&amp;" procesos teminados en el  segundo semestre de 2021 y llene la siguiente tabla:"</f>
        <v>Seleccione 3 procesos teminados en el  segundo semestre de 2021 y llene la siguiente tabla:</v>
      </c>
      <c r="D25" s="63"/>
      <c r="E25" s="6"/>
      <c r="F25" s="124" t="s">
        <v>162</v>
      </c>
      <c r="G25" s="124"/>
      <c r="H25" s="124"/>
      <c r="I25" s="16"/>
    </row>
    <row r="26" spans="2:9" ht="15.75" thickBot="1" x14ac:dyDescent="0.3">
      <c r="B26" s="14"/>
      <c r="C26" s="64"/>
      <c r="D26" s="65"/>
      <c r="E26" s="6"/>
      <c r="F26" s="61"/>
      <c r="G26" s="15"/>
      <c r="H26" s="15"/>
      <c r="I26" s="16"/>
    </row>
    <row r="27" spans="2:9" x14ac:dyDescent="0.25">
      <c r="B27" s="14"/>
      <c r="C27" s="50" t="s">
        <v>93</v>
      </c>
      <c r="D27" s="50" t="s">
        <v>23</v>
      </c>
      <c r="E27" s="6"/>
      <c r="F27" s="118" t="s">
        <v>92</v>
      </c>
      <c r="G27" s="119"/>
      <c r="H27" s="120"/>
      <c r="I27" s="16"/>
    </row>
    <row r="28" spans="2:9" x14ac:dyDescent="0.25">
      <c r="B28" s="14"/>
      <c r="C28" s="20" t="s">
        <v>85</v>
      </c>
      <c r="D28" s="78">
        <v>2</v>
      </c>
      <c r="E28" s="6"/>
      <c r="F28" s="121" t="s">
        <v>194</v>
      </c>
      <c r="G28" s="122"/>
      <c r="H28" s="122"/>
      <c r="I28" s="16"/>
    </row>
    <row r="29" spans="2:9" x14ac:dyDescent="0.25">
      <c r="B29" s="14"/>
      <c r="C29" s="20" t="s">
        <v>86</v>
      </c>
      <c r="D29" s="78">
        <v>2</v>
      </c>
      <c r="E29" s="6"/>
      <c r="F29" s="122"/>
      <c r="G29" s="122"/>
      <c r="H29" s="122"/>
      <c r="I29" s="16"/>
    </row>
    <row r="30" spans="2:9" x14ac:dyDescent="0.25">
      <c r="B30" s="14"/>
      <c r="C30" s="20" t="s">
        <v>87</v>
      </c>
      <c r="D30" s="78">
        <v>0</v>
      </c>
      <c r="E30" s="6"/>
      <c r="F30" s="122"/>
      <c r="G30" s="122"/>
      <c r="H30" s="122"/>
      <c r="I30" s="16"/>
    </row>
    <row r="31" spans="2:9" x14ac:dyDescent="0.25">
      <c r="B31" s="14"/>
      <c r="C31" s="20" t="s">
        <v>88</v>
      </c>
      <c r="D31" s="78">
        <v>0</v>
      </c>
      <c r="E31" s="6"/>
      <c r="F31" s="122"/>
      <c r="G31" s="122"/>
      <c r="H31" s="122"/>
      <c r="I31" s="16"/>
    </row>
    <row r="32" spans="2:9" x14ac:dyDescent="0.25">
      <c r="B32" s="14"/>
      <c r="C32" s="20" t="s">
        <v>89</v>
      </c>
      <c r="D32" s="78">
        <v>0</v>
      </c>
      <c r="E32" s="6"/>
      <c r="F32" s="122"/>
      <c r="G32" s="122"/>
      <c r="H32" s="122"/>
      <c r="I32" s="16"/>
    </row>
    <row r="33" spans="2:9" x14ac:dyDescent="0.25">
      <c r="B33" s="14"/>
      <c r="C33" s="15"/>
      <c r="E33" s="6"/>
      <c r="F33" s="122"/>
      <c r="G33" s="122"/>
      <c r="H33" s="122"/>
      <c r="I33" s="16"/>
    </row>
    <row r="34" spans="2:9" ht="15.75" thickBot="1" x14ac:dyDescent="0.3">
      <c r="B34" s="17"/>
      <c r="C34" s="18"/>
      <c r="D34" s="18"/>
      <c r="E34" s="18"/>
      <c r="F34" s="18"/>
      <c r="G34" s="18"/>
      <c r="H34" s="18"/>
      <c r="I34" s="19"/>
    </row>
  </sheetData>
  <sheetProtection algorithmName="SHA-512" hashValue="XBF41nNb+oM9W4bsjhJQYEs62RY6vNKkdxY+QBvLebA6UVCX8pT0VcHFlVGR/BBGTTD/NcRUs/vA7RtnYQti/A==" saltValue="pMXht+w1d5Ih1rsoRXgsFQ==" spinCount="100000" sheet="1" objects="1" scenarios="1"/>
  <mergeCells count="4">
    <mergeCell ref="F27:H27"/>
    <mergeCell ref="F28:H33"/>
    <mergeCell ref="C6:H6"/>
    <mergeCell ref="F25:H25"/>
  </mergeCells>
  <conditionalFormatting sqref="D8">
    <cfRule type="containsBlanks" dxfId="23" priority="11">
      <formula>LEN(TRIM(D8))=0</formula>
    </cfRule>
  </conditionalFormatting>
  <conditionalFormatting sqref="D11">
    <cfRule type="containsBlanks" dxfId="22" priority="10">
      <formula>LEN(TRIM(D11))=0</formula>
    </cfRule>
  </conditionalFormatting>
  <conditionalFormatting sqref="D12:D13">
    <cfRule type="containsBlanks" dxfId="21" priority="9">
      <formula>LEN(TRIM(D12))=0</formula>
    </cfRule>
  </conditionalFormatting>
  <conditionalFormatting sqref="D16:D17">
    <cfRule type="containsBlanks" dxfId="20" priority="8">
      <formula>LEN(TRIM(D16))=0</formula>
    </cfRule>
  </conditionalFormatting>
  <conditionalFormatting sqref="D21:D22">
    <cfRule type="containsBlanks" dxfId="19" priority="7">
      <formula>LEN(TRIM(D21))=0</formula>
    </cfRule>
  </conditionalFormatting>
  <conditionalFormatting sqref="D28:D32">
    <cfRule type="containsBlanks" dxfId="18" priority="6">
      <formula>LEN(TRIM(D28))=0</formula>
    </cfRule>
  </conditionalFormatting>
  <conditionalFormatting sqref="G9">
    <cfRule type="containsBlanks" dxfId="17" priority="5">
      <formula>LEN(TRIM(G9))=0</formula>
    </cfRule>
  </conditionalFormatting>
  <conditionalFormatting sqref="G10:G11">
    <cfRule type="containsBlanks" dxfId="16" priority="4">
      <formula>LEN(TRIM(G10))=0</formula>
    </cfRule>
  </conditionalFormatting>
  <conditionalFormatting sqref="G15:G18">
    <cfRule type="containsBlanks" dxfId="15" priority="3">
      <formula>LEN(TRIM(G15))=0</formula>
    </cfRule>
  </conditionalFormatting>
  <conditionalFormatting sqref="G21:H24">
    <cfRule type="containsBlanks" dxfId="14" priority="2">
      <formula>LEN(TRIM(G21))=0</formula>
    </cfRule>
  </conditionalFormatting>
  <conditionalFormatting sqref="F28">
    <cfRule type="containsBlanks" dxfId="13" priority="1">
      <formula>LEN(TRIM(F28))=0</formula>
    </cfRule>
  </conditionalFormatting>
  <dataValidations count="2">
    <dataValidation type="date" showInputMessage="1" showErrorMessage="1" errorTitle="FECHA INVALIDA" promptTitle="Fecha de Generacion del Reporte " prompt="Diligenciar la fecha de Generacion de este Reporte de Procesos Judiciales Formato (DD/MM/AAAA)" sqref="D8">
      <formula1>44580</formula1>
      <formula2>44642</formula2>
    </dataValidation>
    <dataValidation type="whole" operator="greaterThanOrEqual" showInputMessage="1" showErrorMessage="1" errorTitle="Numero Invalido" promptTitle="Ingrese la cantidad Solicitada" prompt="Ingrese la cantidad Solicitada" sqref="D11:D13 D16:D17 D21:D22 D28:D32 G9:G11 G15:G18 G21:H24">
      <formula1>0</formula1>
    </dataValidation>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1:V23"/>
  <sheetViews>
    <sheetView showGridLines="0" topLeftCell="A3" workbookViewId="0">
      <selection activeCell="D18" sqref="D18"/>
    </sheetView>
  </sheetViews>
  <sheetFormatPr baseColWidth="10" defaultRowHeight="15" x14ac:dyDescent="0.25"/>
  <cols>
    <col min="1" max="1" width="3.85546875" style="1" customWidth="1"/>
    <col min="2" max="2" width="11.42578125" style="1"/>
    <col min="3" max="3" width="50.85546875" style="1" bestFit="1" customWidth="1"/>
    <col min="4" max="4" width="20.85546875" style="1" customWidth="1"/>
    <col min="5" max="5" width="6.28515625" style="1" customWidth="1"/>
    <col min="6" max="6" width="47.85546875" style="1" bestFit="1" customWidth="1"/>
    <col min="7" max="7" width="24.140625" style="1" customWidth="1"/>
    <col min="8" max="8" width="7.28515625" style="1" customWidth="1"/>
    <col min="9" max="16384" width="11.42578125" style="1"/>
  </cols>
  <sheetData>
    <row r="1" spans="2:22" ht="15.75" thickBot="1" x14ac:dyDescent="0.3"/>
    <row r="2" spans="2:22" x14ac:dyDescent="0.25">
      <c r="B2" s="29"/>
      <c r="C2" s="30"/>
      <c r="D2" s="30"/>
      <c r="E2" s="30"/>
      <c r="F2" s="30"/>
      <c r="G2" s="30"/>
      <c r="H2" s="31"/>
      <c r="V2" s="1">
        <f>+D13+D14</f>
        <v>7</v>
      </c>
    </row>
    <row r="3" spans="2:22" x14ac:dyDescent="0.25">
      <c r="B3" s="14"/>
      <c r="C3" s="15"/>
      <c r="D3" s="15"/>
      <c r="E3" s="15"/>
      <c r="F3" s="15"/>
      <c r="G3" s="15"/>
      <c r="H3" s="16"/>
      <c r="V3" s="28">
        <f>+IF(V2&lt;=20,V2,IF(ROUNDDOWN(V2*10%,0)&lt;20,20,ROUNDDOWN(V2*10%,0)))</f>
        <v>7</v>
      </c>
    </row>
    <row r="4" spans="2:22" x14ac:dyDescent="0.25">
      <c r="B4" s="14"/>
      <c r="C4" s="15"/>
      <c r="D4" s="15"/>
      <c r="E4" s="15"/>
      <c r="F4" s="15"/>
      <c r="G4" s="15"/>
      <c r="H4" s="16"/>
    </row>
    <row r="5" spans="2:22" x14ac:dyDescent="0.25">
      <c r="B5" s="14"/>
      <c r="C5" s="15"/>
      <c r="D5" s="15"/>
      <c r="E5" s="15"/>
      <c r="F5" s="15"/>
      <c r="G5" s="15"/>
      <c r="H5" s="16"/>
    </row>
    <row r="6" spans="2:22" ht="15" customHeight="1" x14ac:dyDescent="0.25">
      <c r="B6" s="14"/>
      <c r="C6" s="27"/>
      <c r="D6" s="27"/>
      <c r="E6" s="27"/>
      <c r="G6" s="32"/>
      <c r="H6" s="33"/>
    </row>
    <row r="7" spans="2:22" ht="23.25" x14ac:dyDescent="0.25">
      <c r="B7" s="14"/>
      <c r="C7" s="123" t="s">
        <v>177</v>
      </c>
      <c r="D7" s="123"/>
      <c r="E7" s="123"/>
      <c r="F7" s="123"/>
      <c r="G7" s="123"/>
      <c r="H7" s="33"/>
    </row>
    <row r="8" spans="2:22" x14ac:dyDescent="0.25">
      <c r="B8" s="14"/>
      <c r="C8" s="15"/>
      <c r="D8" s="15"/>
      <c r="E8" s="89" t="s">
        <v>148</v>
      </c>
      <c r="H8" s="16"/>
      <c r="T8" s="1" t="s">
        <v>13</v>
      </c>
    </row>
    <row r="9" spans="2:22" ht="15" customHeight="1" x14ac:dyDescent="0.25">
      <c r="B9" s="14"/>
      <c r="C9" s="23" t="s">
        <v>178</v>
      </c>
      <c r="D9" s="23" t="s">
        <v>23</v>
      </c>
      <c r="E9" s="6"/>
      <c r="F9" s="105" t="str">
        <f>"Seleccione una muestra de "&amp;V3&amp;" prejudiciales activos registrados antes de 1 de julio de 2021 y complete la siguiente tabla"</f>
        <v>Seleccione una muestra de 7 prejudiciales activos registrados antes de 1 de julio de 2021 y complete la siguiente tabla</v>
      </c>
      <c r="G9" s="106"/>
      <c r="H9" s="16"/>
      <c r="T9" s="1" t="s">
        <v>14</v>
      </c>
    </row>
    <row r="10" spans="2:22" x14ac:dyDescent="0.25">
      <c r="B10" s="14"/>
      <c r="C10" s="20" t="s">
        <v>54</v>
      </c>
      <c r="D10" s="78">
        <v>2</v>
      </c>
      <c r="E10" s="6"/>
      <c r="F10" s="107"/>
      <c r="G10" s="108"/>
      <c r="H10" s="16"/>
    </row>
    <row r="11" spans="2:22" x14ac:dyDescent="0.25">
      <c r="B11" s="14"/>
      <c r="C11" s="20" t="s">
        <v>55</v>
      </c>
      <c r="D11" s="78">
        <v>9</v>
      </c>
      <c r="E11" s="6"/>
      <c r="F11" s="24" t="s">
        <v>32</v>
      </c>
      <c r="G11" s="24" t="s">
        <v>57</v>
      </c>
      <c r="H11" s="16"/>
    </row>
    <row r="12" spans="2:22" x14ac:dyDescent="0.25">
      <c r="B12" s="14"/>
      <c r="C12" s="20" t="s">
        <v>164</v>
      </c>
      <c r="D12" s="78">
        <v>2</v>
      </c>
      <c r="E12" s="6"/>
      <c r="F12" s="36" t="s">
        <v>58</v>
      </c>
      <c r="G12" s="78">
        <v>7</v>
      </c>
      <c r="H12" s="16"/>
    </row>
    <row r="13" spans="2:22" x14ac:dyDescent="0.25">
      <c r="B13" s="14"/>
      <c r="C13" s="20" t="s">
        <v>181</v>
      </c>
      <c r="D13" s="78">
        <v>6</v>
      </c>
      <c r="E13" s="6"/>
      <c r="F13" s="20" t="s">
        <v>180</v>
      </c>
      <c r="G13" s="78">
        <v>0</v>
      </c>
      <c r="H13" s="16"/>
    </row>
    <row r="14" spans="2:22" x14ac:dyDescent="0.25">
      <c r="B14" s="14"/>
      <c r="C14" s="20" t="s">
        <v>165</v>
      </c>
      <c r="D14" s="78">
        <v>1</v>
      </c>
      <c r="E14" s="6"/>
      <c r="F14"/>
      <c r="G14"/>
      <c r="H14" s="16"/>
    </row>
    <row r="15" spans="2:22" x14ac:dyDescent="0.25">
      <c r="B15" s="14"/>
      <c r="E15" s="6"/>
      <c r="F15"/>
      <c r="G15"/>
      <c r="H15" s="16"/>
    </row>
    <row r="16" spans="2:22" x14ac:dyDescent="0.25">
      <c r="B16" s="14"/>
      <c r="C16" s="23" t="s">
        <v>179</v>
      </c>
      <c r="D16" s="23" t="s">
        <v>23</v>
      </c>
      <c r="E16" s="6"/>
      <c r="F16" s="125" t="s">
        <v>92</v>
      </c>
      <c r="G16" s="125"/>
      <c r="H16" s="16"/>
    </row>
    <row r="17" spans="2:8" x14ac:dyDescent="0.25">
      <c r="B17" s="14"/>
      <c r="C17" s="20" t="s">
        <v>166</v>
      </c>
      <c r="D17" s="78">
        <v>4</v>
      </c>
      <c r="E17" s="6"/>
      <c r="F17" s="122" t="s">
        <v>195</v>
      </c>
      <c r="G17" s="122"/>
      <c r="H17" s="16"/>
    </row>
    <row r="18" spans="2:8" x14ac:dyDescent="0.25">
      <c r="B18" s="14"/>
      <c r="C18" s="20" t="s">
        <v>167</v>
      </c>
      <c r="D18" s="78">
        <v>4</v>
      </c>
      <c r="E18" s="6"/>
      <c r="F18" s="122"/>
      <c r="G18" s="122"/>
      <c r="H18" s="16"/>
    </row>
    <row r="19" spans="2:8" x14ac:dyDescent="0.25">
      <c r="B19" s="14"/>
      <c r="C19"/>
      <c r="D19"/>
      <c r="E19" s="6"/>
      <c r="F19" s="122"/>
      <c r="G19" s="122"/>
      <c r="H19" s="16"/>
    </row>
    <row r="20" spans="2:8" x14ac:dyDescent="0.25">
      <c r="B20" s="14"/>
      <c r="C20"/>
      <c r="D20"/>
      <c r="E20" s="6"/>
      <c r="F20" s="122"/>
      <c r="G20" s="122"/>
      <c r="H20" s="16"/>
    </row>
    <row r="21" spans="2:8" x14ac:dyDescent="0.25">
      <c r="B21" s="14"/>
      <c r="E21" s="6"/>
      <c r="F21" s="122"/>
      <c r="G21" s="122"/>
      <c r="H21" s="16"/>
    </row>
    <row r="22" spans="2:8" x14ac:dyDescent="0.25">
      <c r="B22" s="14"/>
      <c r="C22" s="15"/>
      <c r="D22" s="15"/>
      <c r="E22" s="6"/>
      <c r="F22" s="122"/>
      <c r="G22" s="122"/>
      <c r="H22" s="16"/>
    </row>
    <row r="23" spans="2:8" ht="15.75" thickBot="1" x14ac:dyDescent="0.3">
      <c r="B23" s="17"/>
      <c r="C23" s="18"/>
      <c r="D23" s="18"/>
      <c r="E23" s="18"/>
      <c r="F23" s="18"/>
      <c r="G23" s="18"/>
      <c r="H23" s="19"/>
    </row>
  </sheetData>
  <sheetProtection algorithmName="SHA-512" hashValue="RTxvkA/X6xl2+KfdbiHdJ6sbvecern8CNICPPfFAOQJxypM+eH9yXKnnLB3GHhoPJhALHrzKXVh8l3sCPJ2Idw==" saltValue="3APmjS7xF8RN9CH5Y9wtNw==" spinCount="100000" sheet="1" objects="1" scenarios="1"/>
  <mergeCells count="4">
    <mergeCell ref="F9:G10"/>
    <mergeCell ref="C7:G7"/>
    <mergeCell ref="F16:G16"/>
    <mergeCell ref="F17:G22"/>
  </mergeCells>
  <conditionalFormatting sqref="D10:D14">
    <cfRule type="containsBlanks" dxfId="12" priority="4">
      <formula>LEN(TRIM(D10))=0</formula>
    </cfRule>
  </conditionalFormatting>
  <conditionalFormatting sqref="D17:D18">
    <cfRule type="containsBlanks" dxfId="11" priority="3">
      <formula>LEN(TRIM(D17))=0</formula>
    </cfRule>
  </conditionalFormatting>
  <conditionalFormatting sqref="G12:G13">
    <cfRule type="containsBlanks" dxfId="10" priority="2">
      <formula>LEN(TRIM(G12))=0</formula>
    </cfRule>
  </conditionalFormatting>
  <conditionalFormatting sqref="F17">
    <cfRule type="containsBlanks" dxfId="9" priority="1">
      <formula>LEN(TRIM(F17))=0</formula>
    </cfRule>
  </conditionalFormatting>
  <dataValidations count="1">
    <dataValidation type="whole" operator="greaterThanOrEqual" showInputMessage="1" showErrorMessage="1" errorTitle="Numero Invalido" promptTitle="Ingrese la cantidad Solicitada" prompt="Ingrese la cantidad Solicitada" sqref="D10:D14 D17:D18 G12:G13">
      <formula1>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B1:V17"/>
  <sheetViews>
    <sheetView showGridLines="0" workbookViewId="0">
      <selection activeCell="F18" sqref="F18"/>
    </sheetView>
  </sheetViews>
  <sheetFormatPr baseColWidth="10" defaultRowHeight="15" x14ac:dyDescent="0.25"/>
  <cols>
    <col min="1" max="1" width="3.85546875" style="1" customWidth="1"/>
    <col min="2" max="2" width="11.42578125" style="1"/>
    <col min="3" max="3" width="38.7109375" style="1" bestFit="1" customWidth="1"/>
    <col min="4" max="4" width="20.85546875" style="1" customWidth="1"/>
    <col min="5" max="5" width="6.28515625" style="1" customWidth="1"/>
    <col min="6" max="6" width="48.28515625" style="1" bestFit="1" customWidth="1"/>
    <col min="7" max="7" width="21.7109375" style="1" customWidth="1"/>
    <col min="8" max="8" width="7.28515625" style="1" customWidth="1"/>
    <col min="9" max="16384" width="11.42578125" style="1"/>
  </cols>
  <sheetData>
    <row r="1" spans="2:22" ht="15.75" thickBot="1" x14ac:dyDescent="0.3"/>
    <row r="2" spans="2:22" x14ac:dyDescent="0.25">
      <c r="B2" s="29"/>
      <c r="C2" s="30"/>
      <c r="D2" s="30"/>
      <c r="E2" s="30"/>
      <c r="F2" s="30"/>
      <c r="G2" s="30"/>
      <c r="H2" s="31"/>
    </row>
    <row r="3" spans="2:22" x14ac:dyDescent="0.25">
      <c r="B3" s="14"/>
      <c r="C3" s="15"/>
      <c r="D3" s="15"/>
      <c r="E3" s="15"/>
      <c r="F3" s="15"/>
      <c r="G3" s="15"/>
      <c r="H3" s="16"/>
      <c r="V3" s="28">
        <f>+IF(D10&lt;=10,D10,IF(ROUNDDOWN(D10*10%,0)&gt;10,10,ROUNDDOWN(D10*10%,0)))</f>
        <v>0</v>
      </c>
    </row>
    <row r="4" spans="2:22" x14ac:dyDescent="0.25">
      <c r="B4" s="14"/>
      <c r="C4" s="15"/>
      <c r="D4" s="15"/>
      <c r="E4" s="15"/>
      <c r="F4" s="15"/>
      <c r="G4" s="15"/>
      <c r="H4" s="16"/>
    </row>
    <row r="5" spans="2:22" x14ac:dyDescent="0.25">
      <c r="B5" s="14"/>
      <c r="C5" s="15"/>
      <c r="D5" s="15"/>
      <c r="E5" s="15"/>
      <c r="F5" s="15"/>
      <c r="G5" s="15"/>
      <c r="H5" s="16"/>
    </row>
    <row r="6" spans="2:22" ht="36.75" customHeight="1" x14ac:dyDescent="0.35">
      <c r="B6" s="14"/>
      <c r="C6" s="34" t="s">
        <v>70</v>
      </c>
      <c r="D6" s="35"/>
      <c r="E6" s="26"/>
      <c r="F6"/>
      <c r="G6"/>
      <c r="H6" s="33"/>
    </row>
    <row r="7" spans="2:22" x14ac:dyDescent="0.25">
      <c r="B7" s="14"/>
      <c r="C7" s="15" t="s">
        <v>148</v>
      </c>
      <c r="D7" s="15"/>
      <c r="E7" s="15"/>
      <c r="F7"/>
      <c r="G7"/>
      <c r="H7" s="16"/>
      <c r="T7" s="1" t="s">
        <v>13</v>
      </c>
    </row>
    <row r="8" spans="2:22" x14ac:dyDescent="0.25">
      <c r="B8" s="14"/>
      <c r="C8" s="23" t="s">
        <v>70</v>
      </c>
      <c r="D8" s="23" t="s">
        <v>23</v>
      </c>
      <c r="E8" s="6"/>
      <c r="F8" s="23" t="s">
        <v>70</v>
      </c>
      <c r="G8" s="23" t="s">
        <v>23</v>
      </c>
      <c r="H8" s="16"/>
      <c r="T8" s="1" t="s">
        <v>14</v>
      </c>
    </row>
    <row r="9" spans="2:22" x14ac:dyDescent="0.25">
      <c r="B9" s="14"/>
      <c r="C9" s="20" t="s">
        <v>168</v>
      </c>
      <c r="D9" s="78">
        <v>0</v>
      </c>
      <c r="E9" s="6"/>
      <c r="F9" s="20" t="s">
        <v>169</v>
      </c>
      <c r="G9" s="78">
        <v>0</v>
      </c>
      <c r="H9" s="16"/>
    </row>
    <row r="10" spans="2:22" x14ac:dyDescent="0.25">
      <c r="B10" s="14"/>
      <c r="C10" s="20" t="s">
        <v>72</v>
      </c>
      <c r="D10" s="78">
        <v>0</v>
      </c>
      <c r="E10" s="6"/>
      <c r="F10" s="20" t="s">
        <v>90</v>
      </c>
      <c r="G10" s="78">
        <v>0</v>
      </c>
      <c r="H10" s="16"/>
    </row>
    <row r="11" spans="2:22" x14ac:dyDescent="0.25">
      <c r="B11" s="14"/>
      <c r="C11" s="15"/>
      <c r="D11" s="55"/>
      <c r="E11" s="6"/>
      <c r="F11" s="15"/>
      <c r="G11" s="56"/>
      <c r="H11" s="16"/>
    </row>
    <row r="12" spans="2:22" x14ac:dyDescent="0.25">
      <c r="B12" s="14"/>
      <c r="C12" s="57" t="s">
        <v>94</v>
      </c>
      <c r="D12" s="55"/>
      <c r="E12" s="6"/>
      <c r="F12" s="15"/>
      <c r="G12" s="56"/>
      <c r="H12" s="16"/>
      <c r="T12" s="1">
        <f>IF(D9="",0,1)</f>
        <v>1</v>
      </c>
    </row>
    <row r="13" spans="2:22" x14ac:dyDescent="0.25">
      <c r="B13" s="14"/>
      <c r="C13" s="109" t="s">
        <v>189</v>
      </c>
      <c r="D13" s="110"/>
      <c r="E13" s="110"/>
      <c r="F13" s="110"/>
      <c r="G13" s="111"/>
      <c r="H13" s="16"/>
    </row>
    <row r="14" spans="2:22" x14ac:dyDescent="0.25">
      <c r="B14" s="14"/>
      <c r="C14" s="112"/>
      <c r="D14" s="113"/>
      <c r="E14" s="113"/>
      <c r="F14" s="113"/>
      <c r="G14" s="114"/>
      <c r="H14" s="16"/>
    </row>
    <row r="15" spans="2:22" x14ac:dyDescent="0.25">
      <c r="B15" s="14"/>
      <c r="C15" s="112"/>
      <c r="D15" s="113"/>
      <c r="E15" s="113"/>
      <c r="F15" s="113"/>
      <c r="G15" s="114"/>
      <c r="H15" s="16"/>
    </row>
    <row r="16" spans="2:22" x14ac:dyDescent="0.25">
      <c r="B16" s="14"/>
      <c r="C16" s="115"/>
      <c r="D16" s="116"/>
      <c r="E16" s="116"/>
      <c r="F16" s="116"/>
      <c r="G16" s="117"/>
      <c r="H16" s="16"/>
      <c r="T16" s="1">
        <f>IF(G9="",0,1)</f>
        <v>1</v>
      </c>
    </row>
    <row r="17" spans="2:20" ht="15.75" thickBot="1" x14ac:dyDescent="0.3">
      <c r="B17" s="17"/>
      <c r="C17" s="18"/>
      <c r="D17" s="18"/>
      <c r="E17" s="18"/>
      <c r="F17" s="18"/>
      <c r="G17" s="18"/>
      <c r="H17" s="19"/>
      <c r="T17" s="1">
        <f>+T12+T16</f>
        <v>2</v>
      </c>
    </row>
  </sheetData>
  <sheetProtection algorithmName="SHA-512" hashValue="6ZcsWdIGr0G8GN+aSGf97CECkSNgVAzqC6t9ixF98PlLneYYyrSdMnHt56kYG6UzNYLxxm5cHQZZfeu+4m80kQ==" saltValue="3tqLDwW1B4WLnP5vNc8k0w==" spinCount="100000" sheet="1"/>
  <mergeCells count="1">
    <mergeCell ref="C13:G16"/>
  </mergeCells>
  <conditionalFormatting sqref="C13">
    <cfRule type="containsBlanks" dxfId="8" priority="3">
      <formula>LEN(TRIM(C13))=0</formula>
    </cfRule>
  </conditionalFormatting>
  <conditionalFormatting sqref="D9:D10">
    <cfRule type="containsBlanks" dxfId="7" priority="2">
      <formula>LEN(TRIM(D9))=0</formula>
    </cfRule>
  </conditionalFormatting>
  <conditionalFormatting sqref="G9:G10">
    <cfRule type="containsBlanks" dxfId="6" priority="1">
      <formula>LEN(TRIM(G9))=0</formula>
    </cfRule>
  </conditionalFormatting>
  <dataValidations count="1">
    <dataValidation type="whole" operator="greaterThanOrEqual" showInputMessage="1" showErrorMessage="1" errorTitle="Numero Invalido" promptTitle="Ingrese la cantidad Solicitada" prompt="Ingrese la cantidad Solicitada" sqref="D9:D10 G9:G10">
      <formula1>0</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B1:V11"/>
  <sheetViews>
    <sheetView showGridLines="0" workbookViewId="0">
      <selection activeCell="E16" sqref="E16"/>
    </sheetView>
  </sheetViews>
  <sheetFormatPr baseColWidth="10" defaultRowHeight="15" x14ac:dyDescent="0.25"/>
  <cols>
    <col min="1" max="1" width="3.85546875" style="1" customWidth="1"/>
    <col min="2" max="2" width="11.42578125" style="1"/>
    <col min="3" max="3" width="38.7109375" style="1" bestFit="1" customWidth="1"/>
    <col min="4" max="4" width="20.85546875" style="1" customWidth="1"/>
    <col min="5" max="5" width="6.28515625" style="1" customWidth="1"/>
    <col min="6" max="6" width="36.42578125" style="1" customWidth="1"/>
    <col min="7" max="7" width="24.140625" style="1" customWidth="1"/>
    <col min="8" max="8" width="7.28515625" style="1" customWidth="1"/>
    <col min="9" max="16384" width="11.42578125" style="1"/>
  </cols>
  <sheetData>
    <row r="1" spans="2:22" ht="15.75" thickBot="1" x14ac:dyDescent="0.3"/>
    <row r="2" spans="2:22" x14ac:dyDescent="0.25">
      <c r="B2" s="29"/>
      <c r="C2" s="30"/>
      <c r="D2" s="30"/>
      <c r="E2" s="30"/>
      <c r="F2" s="30"/>
      <c r="G2" s="30"/>
      <c r="H2" s="31"/>
    </row>
    <row r="3" spans="2:22" x14ac:dyDescent="0.25">
      <c r="B3" s="14"/>
      <c r="C3" s="15"/>
      <c r="D3" s="15"/>
      <c r="E3" s="15"/>
      <c r="F3" s="15"/>
      <c r="G3" s="15"/>
      <c r="H3" s="16"/>
      <c r="V3" s="28">
        <f>+IF(D10&lt;=10,D10,IF(ROUNDDOWN(D10*10%,0)&gt;10,10,ROUNDDOWN(D10*10%,0)))</f>
        <v>0</v>
      </c>
    </row>
    <row r="4" spans="2:22" x14ac:dyDescent="0.25">
      <c r="B4" s="14"/>
      <c r="C4" s="15"/>
      <c r="D4" s="15"/>
      <c r="E4" s="15"/>
      <c r="F4" s="15"/>
      <c r="G4" s="15"/>
      <c r="H4" s="16"/>
    </row>
    <row r="5" spans="2:22" x14ac:dyDescent="0.25">
      <c r="B5" s="14"/>
      <c r="C5" s="15"/>
      <c r="D5" s="15"/>
      <c r="E5" s="15"/>
      <c r="F5" s="15"/>
      <c r="G5" s="15"/>
      <c r="H5" s="16"/>
    </row>
    <row r="6" spans="2:22" ht="21.75" customHeight="1" x14ac:dyDescent="0.35">
      <c r="B6" s="14"/>
      <c r="C6" s="123" t="s">
        <v>8</v>
      </c>
      <c r="D6" s="123"/>
      <c r="E6" s="26"/>
      <c r="F6"/>
      <c r="G6"/>
      <c r="H6" s="33"/>
      <c r="T6" s="1" t="s">
        <v>12</v>
      </c>
    </row>
    <row r="7" spans="2:22" x14ac:dyDescent="0.25">
      <c r="B7" s="14"/>
      <c r="C7" s="15" t="s">
        <v>148</v>
      </c>
      <c r="D7" s="15"/>
      <c r="E7" s="15"/>
      <c r="F7" s="58" t="s">
        <v>94</v>
      </c>
      <c r="G7"/>
      <c r="H7" s="16"/>
      <c r="T7" s="1" t="s">
        <v>13</v>
      </c>
    </row>
    <row r="8" spans="2:22" x14ac:dyDescent="0.25">
      <c r="B8" s="14"/>
      <c r="C8" s="23" t="s">
        <v>31</v>
      </c>
      <c r="D8" s="23" t="s">
        <v>23</v>
      </c>
      <c r="E8" s="6"/>
      <c r="F8" s="109" t="s">
        <v>193</v>
      </c>
      <c r="G8" s="111"/>
      <c r="H8" s="16"/>
      <c r="T8" s="1" t="s">
        <v>14</v>
      </c>
    </row>
    <row r="9" spans="2:22" x14ac:dyDescent="0.25">
      <c r="B9" s="14"/>
      <c r="C9" s="20" t="s">
        <v>74</v>
      </c>
      <c r="D9" s="78" t="s">
        <v>12</v>
      </c>
      <c r="E9" s="6"/>
      <c r="F9" s="112"/>
      <c r="G9" s="114"/>
      <c r="H9" s="16"/>
    </row>
    <row r="10" spans="2:22" x14ac:dyDescent="0.25">
      <c r="B10" s="14"/>
      <c r="C10" s="20" t="s">
        <v>173</v>
      </c>
      <c r="D10" s="78">
        <v>0</v>
      </c>
      <c r="E10" s="6"/>
      <c r="F10" s="115"/>
      <c r="G10" s="117"/>
      <c r="H10" s="16"/>
    </row>
    <row r="11" spans="2:22" ht="15.75" thickBot="1" x14ac:dyDescent="0.3">
      <c r="B11" s="17"/>
      <c r="C11" s="18"/>
      <c r="D11" s="18"/>
      <c r="E11" s="18"/>
      <c r="F11" s="18"/>
      <c r="G11" s="18"/>
      <c r="H11" s="19"/>
    </row>
  </sheetData>
  <sheetProtection algorithmName="SHA-512" hashValue="f23xZ8ZGez4/ugrRSeNHNSFC5P6zK3PlnV1v5jm/nMY208v20MkKx1TkUjozEjkoZyWA5UKJDdR01qKLB0dGmA==" saltValue="OkVslLPAPPXMYR5Z1l05zA==" spinCount="100000" sheet="1"/>
  <mergeCells count="2">
    <mergeCell ref="C6:D6"/>
    <mergeCell ref="F8:G10"/>
  </mergeCells>
  <conditionalFormatting sqref="D10">
    <cfRule type="containsBlanks" dxfId="5" priority="3">
      <formula>LEN(TRIM(D10))=0</formula>
    </cfRule>
  </conditionalFormatting>
  <conditionalFormatting sqref="D9">
    <cfRule type="containsBlanks" dxfId="4" priority="2">
      <formula>LEN(TRIM(D9))=0</formula>
    </cfRule>
  </conditionalFormatting>
  <conditionalFormatting sqref="F8">
    <cfRule type="containsBlanks" dxfId="3" priority="1">
      <formula>LEN(TRIM(F8))=0</formula>
    </cfRule>
  </conditionalFormatting>
  <dataValidations count="2">
    <dataValidation type="list" showInputMessage="1" showErrorMessage="1" promptTitle="Gestiona o No Pagos" prompt="Indique si su entidad Gestiona o No pagos o reliza Informes a traves de SIIF" sqref="D9">
      <formula1>$T$6:$T$7</formula1>
    </dataValidation>
    <dataValidation type="whole" operator="greaterThanOrEqual" showInputMessage="1" showErrorMessage="1" errorTitle="Numero Invalido" promptTitle="Ingrese la cantidad Solicitada" prompt="Ingrese la cantidad Solicitada" sqref="D10">
      <formula1>0</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B2:M26"/>
  <sheetViews>
    <sheetView showGridLines="0" tabSelected="1" topLeftCell="B1" workbookViewId="0">
      <selection activeCell="B23" sqref="B23:F26"/>
    </sheetView>
  </sheetViews>
  <sheetFormatPr baseColWidth="10" defaultRowHeight="15" x14ac:dyDescent="0.25"/>
  <cols>
    <col min="2" max="2" width="42.7109375" customWidth="1"/>
    <col min="3" max="3" width="14.5703125" bestFit="1" customWidth="1"/>
    <col min="5" max="5" width="33" bestFit="1" customWidth="1"/>
    <col min="6" max="6" width="14.5703125" bestFit="1" customWidth="1"/>
  </cols>
  <sheetData>
    <row r="2" spans="2:13" ht="18.75" x14ac:dyDescent="0.3">
      <c r="B2" s="127" t="s">
        <v>10</v>
      </c>
      <c r="C2" s="127"/>
      <c r="D2" s="127"/>
      <c r="E2" s="127"/>
      <c r="F2" s="127"/>
      <c r="G2" s="127"/>
      <c r="H2" s="46"/>
      <c r="I2" s="46"/>
      <c r="J2" s="46"/>
      <c r="K2" s="46"/>
      <c r="L2" s="46"/>
      <c r="M2" s="47"/>
    </row>
    <row r="3" spans="2:13" ht="18.75" x14ac:dyDescent="0.3">
      <c r="B3" s="127" t="s">
        <v>11</v>
      </c>
      <c r="C3" s="127"/>
      <c r="D3" s="127"/>
      <c r="E3" s="127"/>
      <c r="F3" s="127"/>
      <c r="G3" s="127"/>
      <c r="H3" s="46"/>
      <c r="I3" s="46"/>
      <c r="J3" s="46"/>
      <c r="K3" s="46"/>
      <c r="L3" s="46"/>
      <c r="M3" s="47"/>
    </row>
    <row r="4" spans="2:13" ht="23.25" x14ac:dyDescent="0.35">
      <c r="B4" s="41"/>
      <c r="C4" s="90"/>
      <c r="D4" s="90" t="s">
        <v>172</v>
      </c>
      <c r="E4" s="41"/>
      <c r="F4" s="41"/>
      <c r="G4" s="41"/>
      <c r="H4" s="41"/>
      <c r="I4" s="41"/>
      <c r="J4" s="41"/>
      <c r="K4" s="41"/>
      <c r="L4" s="41"/>
      <c r="M4" s="41"/>
    </row>
    <row r="5" spans="2:13" ht="15.75" thickBot="1" x14ac:dyDescent="0.3">
      <c r="B5" t="s">
        <v>170</v>
      </c>
      <c r="C5" s="126" t="s">
        <v>190</v>
      </c>
      <c r="D5" s="126"/>
      <c r="E5" s="126"/>
      <c r="F5" s="126"/>
      <c r="G5" s="126"/>
      <c r="H5" s="6"/>
      <c r="I5" s="6"/>
      <c r="J5" s="6"/>
    </row>
    <row r="6" spans="2:13" ht="15.75" thickBot="1" x14ac:dyDescent="0.3">
      <c r="B6" t="s">
        <v>171</v>
      </c>
      <c r="C6" s="126" t="s">
        <v>191</v>
      </c>
      <c r="D6" s="126"/>
      <c r="E6" s="126"/>
      <c r="F6" s="126"/>
      <c r="G6" s="126"/>
      <c r="H6" s="45"/>
      <c r="I6" s="45"/>
      <c r="J6" s="45"/>
    </row>
    <row r="7" spans="2:13" x14ac:dyDescent="0.25">
      <c r="H7" s="6"/>
      <c r="I7" s="6"/>
      <c r="J7" s="6"/>
    </row>
    <row r="8" spans="2:13" x14ac:dyDescent="0.25">
      <c r="B8" t="s">
        <v>38</v>
      </c>
      <c r="C8" s="44" t="str">
        <f>+IF(SUM(USUARIOS!I12:J17)=0,"Falta diligenciar","")</f>
        <v/>
      </c>
      <c r="E8" t="s">
        <v>77</v>
      </c>
      <c r="F8" s="44" t="str">
        <f>+IF(PREJUDICIALES!$D$10="","Falta  actualizar","")</f>
        <v/>
      </c>
    </row>
    <row r="9" spans="2:13" x14ac:dyDescent="0.25">
      <c r="B9" s="43" t="s">
        <v>41</v>
      </c>
      <c r="C9" s="88">
        <f>+SUM(USUARIOS!I12:I17)/(6-SUM(USUARIOS!H12:H17))</f>
        <v>1</v>
      </c>
      <c r="E9" s="43" t="s">
        <v>46</v>
      </c>
      <c r="F9" s="87">
        <f>+PREJUDICIALES!$D$11</f>
        <v>9</v>
      </c>
    </row>
    <row r="10" spans="2:13" x14ac:dyDescent="0.25">
      <c r="B10" s="43" t="s">
        <v>39</v>
      </c>
      <c r="C10" s="87">
        <f>+ABOGADOS!$D$12+SUM(USUARIOS!I12:I17)</f>
        <v>10</v>
      </c>
      <c r="E10" s="43" t="s">
        <v>44</v>
      </c>
      <c r="F10" s="88">
        <f>IFERROR(PREJUDICIALES!$D$11/PREJUDICIALES!$D$10,"")</f>
        <v>4.5</v>
      </c>
    </row>
    <row r="11" spans="2:13" x14ac:dyDescent="0.25">
      <c r="B11" s="43" t="s">
        <v>9</v>
      </c>
      <c r="C11" s="87" t="s">
        <v>108</v>
      </c>
      <c r="E11" s="43" t="s">
        <v>47</v>
      </c>
      <c r="F11" s="88">
        <f>IFERROR(PREJUDICIALES!$G$13/PREJUDICIALES!$V$3,"")</f>
        <v>0</v>
      </c>
    </row>
    <row r="12" spans="2:13" x14ac:dyDescent="0.25">
      <c r="B12" s="43" t="s">
        <v>40</v>
      </c>
      <c r="C12" s="88">
        <f>IFERROR((ABOGADOS!$G$17+ABOGADOS!$G$18+ABOGADOS!$G$19*0.5)/ABOGADOS!D12,"")</f>
        <v>1</v>
      </c>
    </row>
    <row r="13" spans="2:13" x14ac:dyDescent="0.25">
      <c r="E13" t="s">
        <v>70</v>
      </c>
      <c r="F13" s="44" t="str">
        <f>+IF(ARBITRAMENTOS!T17=0,"Falta  actualizar","")</f>
        <v/>
      </c>
    </row>
    <row r="14" spans="2:13" x14ac:dyDescent="0.25">
      <c r="B14" t="s">
        <v>76</v>
      </c>
      <c r="C14" s="44" t="str">
        <f>+IF(JUDICIALES!$D$11="","Falta  actualizar","")</f>
        <v/>
      </c>
      <c r="E14" s="43" t="s">
        <v>45</v>
      </c>
      <c r="F14" s="87">
        <f>+ARBITRAMENTOS!D10</f>
        <v>0</v>
      </c>
    </row>
    <row r="15" spans="2:13" x14ac:dyDescent="0.25">
      <c r="B15" s="43" t="s">
        <v>42</v>
      </c>
      <c r="C15" s="87">
        <f>+JUDICIALES!$D$12</f>
        <v>428</v>
      </c>
      <c r="E15" s="43" t="s">
        <v>44</v>
      </c>
      <c r="F15" s="88" t="str">
        <f>IFERROR(ARBITRAMENTOS!D10/ARBITRAMENTOS!D9,"")</f>
        <v/>
      </c>
    </row>
    <row r="16" spans="2:13" x14ac:dyDescent="0.25">
      <c r="B16" s="43" t="s">
        <v>44</v>
      </c>
      <c r="C16" s="88">
        <f>IFERROR(JUDICIALES!$D$12/JUDICIALES!$D$11,"")</f>
        <v>0.9490022172949002</v>
      </c>
    </row>
    <row r="17" spans="2:6" x14ac:dyDescent="0.25">
      <c r="B17" s="43" t="s">
        <v>50</v>
      </c>
      <c r="C17" s="88">
        <f>IFERROR(JUDICIALES!$G$11/JUDICIALES!$G$10,"")</f>
        <v>1</v>
      </c>
      <c r="E17" t="s">
        <v>73</v>
      </c>
      <c r="F17" s="44" t="str">
        <f>+IF(PAGOS!D9="","Falta  actualizar","")</f>
        <v/>
      </c>
    </row>
    <row r="18" spans="2:6" x14ac:dyDescent="0.25">
      <c r="B18" s="43" t="s">
        <v>43</v>
      </c>
      <c r="C18" s="87">
        <f>IFERROR(C15/ABOGADOS!$D$12,"")</f>
        <v>107</v>
      </c>
      <c r="E18" s="43" t="s">
        <v>48</v>
      </c>
      <c r="F18" s="87">
        <f>+PAGOS!D10</f>
        <v>0</v>
      </c>
    </row>
    <row r="19" spans="2:6" x14ac:dyDescent="0.25">
      <c r="B19" s="43" t="s">
        <v>75</v>
      </c>
      <c r="C19" s="88">
        <f>IFERROR(1-(JUDICIALES!$H$22+JUDICIALES!$H$23+JUDICIALES!$H$24)/(JUDICIALES!$G$22+JUDICIALES!$G$23+JUDICIALES!$G$24),"")</f>
        <v>0</v>
      </c>
      <c r="E19" s="43" t="s">
        <v>49</v>
      </c>
      <c r="F19" s="87" t="str">
        <f>+IF(PAGOS!D9="No","No aplica","si")</f>
        <v>si</v>
      </c>
    </row>
    <row r="21" spans="2:6" ht="15.75" thickBot="1" x14ac:dyDescent="0.3"/>
    <row r="22" spans="2:6" x14ac:dyDescent="0.25">
      <c r="B22" s="2" t="s">
        <v>94</v>
      </c>
      <c r="C22" s="3"/>
      <c r="D22" s="3"/>
      <c r="E22" s="3"/>
      <c r="F22" s="4"/>
    </row>
    <row r="23" spans="2:6" x14ac:dyDescent="0.25">
      <c r="B23" s="109" t="s">
        <v>196</v>
      </c>
      <c r="C23" s="110"/>
      <c r="D23" s="110"/>
      <c r="E23" s="110"/>
      <c r="F23" s="111"/>
    </row>
    <row r="24" spans="2:6" x14ac:dyDescent="0.25">
      <c r="B24" s="112"/>
      <c r="C24" s="113"/>
      <c r="D24" s="113"/>
      <c r="E24" s="113"/>
      <c r="F24" s="114"/>
    </row>
    <row r="25" spans="2:6" x14ac:dyDescent="0.25">
      <c r="B25" s="112"/>
      <c r="C25" s="113"/>
      <c r="D25" s="113"/>
      <c r="E25" s="113"/>
      <c r="F25" s="114"/>
    </row>
    <row r="26" spans="2:6" x14ac:dyDescent="0.25">
      <c r="B26" s="115"/>
      <c r="C26" s="116"/>
      <c r="D26" s="116"/>
      <c r="E26" s="116"/>
      <c r="F26" s="117"/>
    </row>
  </sheetData>
  <sheetProtection algorithmName="SHA-512" hashValue="xLp+iVXktoCHjSyisMzeUqB3TFHZ3ECZVWfGHLrfjAZjidIlu5D3CLoewvx3qakIhGiDVMcS9XCeM/RFc9I93g==" saltValue="sgud4LPzkaR+TgKL0MQL3A==" spinCount="100000" sheet="1" objects="1" scenarios="1"/>
  <mergeCells count="5">
    <mergeCell ref="C5:G5"/>
    <mergeCell ref="C6:G6"/>
    <mergeCell ref="B2:G2"/>
    <mergeCell ref="B3:G3"/>
    <mergeCell ref="B23:F26"/>
  </mergeCells>
  <conditionalFormatting sqref="B23">
    <cfRule type="containsBlanks" dxfId="2" priority="3">
      <formula>LEN(TRIM(B23))=0</formula>
    </cfRule>
  </conditionalFormatting>
  <conditionalFormatting sqref="C5">
    <cfRule type="containsBlanks" dxfId="1" priority="2">
      <formula>LEN(TRIM(C5))=0</formula>
    </cfRule>
  </conditionalFormatting>
  <conditionalFormatting sqref="C6">
    <cfRule type="containsBlanks" dxfId="0" priority="1">
      <formula>LEN(TRIM(C6))=0</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2:BO18"/>
  <sheetViews>
    <sheetView topLeftCell="AW1" zoomScaleNormal="100" workbookViewId="0">
      <selection activeCell="BI3" sqref="BI3"/>
    </sheetView>
  </sheetViews>
  <sheetFormatPr baseColWidth="10" defaultColWidth="10.7109375" defaultRowHeight="15" x14ac:dyDescent="0.25"/>
  <cols>
    <col min="1" max="1" width="34.5703125" style="69" customWidth="1"/>
    <col min="2" max="2" width="29.5703125" style="69" customWidth="1"/>
    <col min="3" max="16384" width="10.7109375" style="69"/>
  </cols>
  <sheetData>
    <row r="2" spans="1:67" x14ac:dyDescent="0.25">
      <c r="A2" s="72" t="s">
        <v>37</v>
      </c>
      <c r="B2" s="72" t="s">
        <v>112</v>
      </c>
      <c r="C2" s="72" t="s">
        <v>21</v>
      </c>
      <c r="D2" s="72" t="s">
        <v>22</v>
      </c>
      <c r="E2" s="72" t="s">
        <v>26</v>
      </c>
      <c r="F2" s="72" t="s">
        <v>20</v>
      </c>
      <c r="G2" s="72" t="s">
        <v>101</v>
      </c>
      <c r="H2" s="73" t="s">
        <v>102</v>
      </c>
      <c r="I2" s="74" t="s">
        <v>114</v>
      </c>
      <c r="J2" s="74" t="s">
        <v>115</v>
      </c>
      <c r="K2" s="74" t="s">
        <v>116</v>
      </c>
      <c r="L2" s="74" t="s">
        <v>117</v>
      </c>
      <c r="M2" s="74" t="s">
        <v>118</v>
      </c>
      <c r="N2" s="74" t="s">
        <v>119</v>
      </c>
      <c r="O2" s="74" t="s">
        <v>120</v>
      </c>
      <c r="P2" s="72" t="s">
        <v>28</v>
      </c>
      <c r="Q2" s="72" t="s">
        <v>29</v>
      </c>
      <c r="R2" s="72" t="s">
        <v>30</v>
      </c>
      <c r="S2" s="72" t="s">
        <v>121</v>
      </c>
      <c r="T2" s="72" t="s">
        <v>122</v>
      </c>
      <c r="U2" s="72" t="s">
        <v>36</v>
      </c>
      <c r="V2" s="72" t="s">
        <v>123</v>
      </c>
      <c r="W2" s="72" t="s">
        <v>85</v>
      </c>
      <c r="X2" s="72" t="s">
        <v>86</v>
      </c>
      <c r="Y2" s="72" t="s">
        <v>87</v>
      </c>
      <c r="Z2" s="72" t="s">
        <v>88</v>
      </c>
      <c r="AA2" s="72" t="s">
        <v>89</v>
      </c>
      <c r="AB2" s="74" t="s">
        <v>124</v>
      </c>
      <c r="AC2" s="74" t="s">
        <v>125</v>
      </c>
      <c r="AD2" s="74" t="s">
        <v>126</v>
      </c>
      <c r="AE2" s="72" t="s">
        <v>34</v>
      </c>
      <c r="AF2" s="72" t="s">
        <v>61</v>
      </c>
      <c r="AG2" s="72" t="s">
        <v>62</v>
      </c>
      <c r="AH2" s="72" t="s">
        <v>35</v>
      </c>
      <c r="AI2" s="72" t="s">
        <v>127</v>
      </c>
      <c r="AJ2" s="72" t="s">
        <v>128</v>
      </c>
      <c r="AK2" s="72" t="s">
        <v>129</v>
      </c>
      <c r="AL2" s="72" t="s">
        <v>130</v>
      </c>
      <c r="AM2" s="72" t="s">
        <v>131</v>
      </c>
      <c r="AN2" s="72" t="s">
        <v>132</v>
      </c>
      <c r="AO2" s="72" t="s">
        <v>133</v>
      </c>
      <c r="AP2" s="72" t="s">
        <v>134</v>
      </c>
      <c r="AQ2" s="75" t="s">
        <v>54</v>
      </c>
      <c r="AR2" s="75" t="s">
        <v>55</v>
      </c>
      <c r="AS2" s="75" t="s">
        <v>51</v>
      </c>
      <c r="AT2" s="75" t="s">
        <v>52</v>
      </c>
      <c r="AU2" s="75" t="s">
        <v>53</v>
      </c>
      <c r="AV2" s="75" t="s">
        <v>56</v>
      </c>
      <c r="AW2" s="75" t="s">
        <v>69</v>
      </c>
      <c r="AX2" s="75" t="s">
        <v>58</v>
      </c>
      <c r="AY2" s="75" t="s">
        <v>59</v>
      </c>
      <c r="AZ2" s="75" t="s">
        <v>71</v>
      </c>
      <c r="BA2" s="75" t="s">
        <v>72</v>
      </c>
      <c r="BB2" s="76" t="s">
        <v>135</v>
      </c>
      <c r="BC2" s="76" t="s">
        <v>90</v>
      </c>
      <c r="BD2" s="77" t="s">
        <v>136</v>
      </c>
      <c r="BE2" s="77" t="s">
        <v>137</v>
      </c>
      <c r="BF2" s="77" t="s">
        <v>138</v>
      </c>
      <c r="BG2" s="77" t="s">
        <v>139</v>
      </c>
      <c r="BH2" s="77" t="s">
        <v>140</v>
      </c>
      <c r="BI2" s="77" t="s">
        <v>141</v>
      </c>
      <c r="BJ2" s="77" t="s">
        <v>142</v>
      </c>
      <c r="BK2" s="77" t="s">
        <v>143</v>
      </c>
      <c r="BL2" s="77" t="s">
        <v>144</v>
      </c>
      <c r="BM2" s="77" t="s">
        <v>145</v>
      </c>
      <c r="BN2" s="77" t="s">
        <v>146</v>
      </c>
      <c r="BO2" s="77" t="s">
        <v>147</v>
      </c>
    </row>
    <row r="3" spans="1:67" x14ac:dyDescent="0.25">
      <c r="A3" s="69" t="str">
        <f>'Resumen General'!C5</f>
        <v>DEPARTAMENTO ADMINISTRATIVO DE LA FUNCION PUBLICA</v>
      </c>
      <c r="B3" s="69" t="str">
        <f>'Resumen General'!C6</f>
        <v>LUZ STELLA PATIÑO JURADO</v>
      </c>
      <c r="C3" s="69">
        <f>+ABOGADOS!D11</f>
        <v>4</v>
      </c>
      <c r="D3" s="69">
        <f>+ABOGADOS!D12</f>
        <v>4</v>
      </c>
      <c r="E3" s="69">
        <f>+ABOGADOS!D13</f>
        <v>4</v>
      </c>
      <c r="F3" s="69">
        <f>+ABOGADOS!D14</f>
        <v>0</v>
      </c>
      <c r="G3" s="69">
        <f>+ABOGADOS!D17</f>
        <v>0</v>
      </c>
      <c r="H3" s="69">
        <f>+ABOGADOS!D18</f>
        <v>0</v>
      </c>
      <c r="I3" s="69">
        <f>+ABOGADOS!G10</f>
        <v>4</v>
      </c>
      <c r="J3" s="69">
        <f>+ABOGADOS!G11</f>
        <v>4</v>
      </c>
      <c r="K3" s="69">
        <f>+ABOGADOS!G12</f>
        <v>4</v>
      </c>
      <c r="L3" s="69">
        <f>+ABOGADOS!G17</f>
        <v>4</v>
      </c>
      <c r="M3" s="69">
        <f>+ABOGADOS!G18</f>
        <v>0</v>
      </c>
      <c r="N3" s="69">
        <f>+ABOGADOS!G19</f>
        <v>0</v>
      </c>
      <c r="O3" s="69">
        <f>+ABOGADOS!G21</f>
        <v>0</v>
      </c>
      <c r="P3" s="69">
        <f>+JUDICIALES!D11</f>
        <v>451</v>
      </c>
      <c r="Q3" s="69">
        <f>+JUDICIALES!D12</f>
        <v>428</v>
      </c>
      <c r="R3" s="69">
        <f>+JUDICIALES!D13</f>
        <v>1</v>
      </c>
      <c r="S3" s="69">
        <f>+JUDICIALES!D16</f>
        <v>2</v>
      </c>
      <c r="T3" s="69">
        <f>+JUDICIALES!D17</f>
        <v>3</v>
      </c>
      <c r="U3" s="69">
        <f>+JUDICIALES!D21</f>
        <v>695</v>
      </c>
      <c r="V3" s="69">
        <f>+JUDICIALES!D22</f>
        <v>17</v>
      </c>
      <c r="W3" s="69">
        <f>JUDICIALES!D28</f>
        <v>2</v>
      </c>
      <c r="X3" s="69">
        <f>JUDICIALES!D29</f>
        <v>2</v>
      </c>
      <c r="Y3" s="69">
        <f>JUDICIALES!D30</f>
        <v>0</v>
      </c>
      <c r="Z3" s="69">
        <f>JUDICIALES!D31</f>
        <v>0</v>
      </c>
      <c r="AA3" s="69">
        <f>JUDICIALES!D32</f>
        <v>0</v>
      </c>
      <c r="AB3" s="69">
        <f>+JUDICIALES!G9</f>
        <v>2</v>
      </c>
      <c r="AC3" s="69">
        <f>+JUDICIALES!G10</f>
        <v>2</v>
      </c>
      <c r="AD3" s="69">
        <f>+JUDICIALES!G11</f>
        <v>2</v>
      </c>
      <c r="AE3" s="69">
        <f>+JUDICIALES!G15</f>
        <v>424</v>
      </c>
      <c r="AF3" s="69">
        <f>+JUDICIALES!G16</f>
        <v>417</v>
      </c>
      <c r="AG3" s="69">
        <f>+JUDICIALES!G17</f>
        <v>2</v>
      </c>
      <c r="AH3" s="69">
        <f>+JUDICIALES!G18</f>
        <v>5</v>
      </c>
      <c r="AI3" s="69">
        <f>+JUDICIALES!G21</f>
        <v>5</v>
      </c>
      <c r="AJ3" s="69">
        <f>+JUDICIALES!G22</f>
        <v>373</v>
      </c>
      <c r="AK3" s="69">
        <f>+JUDICIALES!G23</f>
        <v>20</v>
      </c>
      <c r="AL3" s="69">
        <f>+JUDICIALES!G24</f>
        <v>21</v>
      </c>
      <c r="AM3" s="69">
        <f>+JUDICIALES!H21</f>
        <v>0</v>
      </c>
      <c r="AN3" s="69">
        <f>+JUDICIALES!H22</f>
        <v>373</v>
      </c>
      <c r="AO3" s="69">
        <f>+JUDICIALES!H23</f>
        <v>20</v>
      </c>
      <c r="AP3" s="69">
        <f>+JUDICIALES!H24</f>
        <v>21</v>
      </c>
      <c r="AQ3" s="69">
        <f>+PREJUDICIALES!D10</f>
        <v>2</v>
      </c>
      <c r="AR3" s="69">
        <f>+PREJUDICIALES!D11</f>
        <v>9</v>
      </c>
      <c r="AS3" s="69">
        <f>+PREJUDICIALES!D12</f>
        <v>2</v>
      </c>
      <c r="AT3" s="69">
        <f>+PREJUDICIALES!D13</f>
        <v>6</v>
      </c>
      <c r="AU3" s="69">
        <f>+PREJUDICIALES!D14</f>
        <v>1</v>
      </c>
      <c r="AV3" s="69">
        <f>+PREJUDICIALES!D17</f>
        <v>4</v>
      </c>
      <c r="AW3" s="69">
        <f>+PREJUDICIALES!D18</f>
        <v>4</v>
      </c>
      <c r="AX3" s="69">
        <f>+PREJUDICIALES!G12</f>
        <v>7</v>
      </c>
      <c r="AY3" s="69">
        <f>+PREJUDICIALES!G13</f>
        <v>0</v>
      </c>
      <c r="AZ3" s="69">
        <f>+ARBITRAMENTOS!D9</f>
        <v>0</v>
      </c>
      <c r="BA3" s="69">
        <f>+ARBITRAMENTOS!D10</f>
        <v>0</v>
      </c>
      <c r="BB3" s="69">
        <f>ARBITRAMENTOS!G9</f>
        <v>0</v>
      </c>
      <c r="BC3" s="69">
        <f>ARBITRAMENTOS!G10</f>
        <v>0</v>
      </c>
      <c r="BD3" s="69" t="str">
        <f>+PAGOS!D9</f>
        <v>Si</v>
      </c>
      <c r="BE3" s="69">
        <f>+PAGOS!D10</f>
        <v>0</v>
      </c>
      <c r="BF3" s="70">
        <f>USUARIOS!D9</f>
        <v>44613</v>
      </c>
      <c r="BG3" s="70">
        <f>ABOGADOS!D7</f>
        <v>44613</v>
      </c>
      <c r="BH3" s="70">
        <f>JUDICIALES!D8</f>
        <v>44613</v>
      </c>
      <c r="BI3" s="69" t="str">
        <f>+USUARIOS!C19</f>
        <v>El Jefe Jurídico  a la fecha no  ha asistido a capacitaciones de la ADNJE. La Jefe Financiera JEANETTE CAROLINA RIVERA MELO, renunció en el mes noviembre de 2021, aun se visualiza activa en el sistema.</v>
      </c>
      <c r="BJ3" s="69" t="str">
        <f>+ABOGADOS!C22</f>
        <v xml:space="preserve">La administradora de la entidad  indica que los abogados durante el segundo semestre de 2021 , asistieron a las siguientes capacitaciones: 2021-09-01_Capacitación - Año de cumplir con la obligación de formular Política de Prevención del Daño Antijurídico. 2021-09-28_ Politica_prevension_daño_antijuridico_produccion_nomativa.                                                                                                                                                                                                                                                                                                                                                                El doctor Camilo Escovar Plata, se retiró con fecha 03/02/2022, por lo tanto aparece inactivo en la plataforma, sin embargo, con la revisión  efectuada se evidenció que tuvo actualizada la información de estudios y experiencia. </v>
      </c>
      <c r="BK3" s="69" t="str">
        <f>+JUDICIALES!F28</f>
        <v>PROCESOS ACTIVOS: La Oficina de Control Interno, pudo inferir que  la diferencia de 23 procesos radica en:                                
a. En el sistema Ekogui aparecen dos (2) procesos en estado terminado; el proceso identificado con el No. Ekogui 2211883, demandante Lucy Esperanza López, en este se decretó nulidad procesal, por error se dio por terminado en el sistema; señaló la administradora del DAFP, que procederá a solicitar se active de nuevo. También, el proceso No. Ekogui 802745 demandante Santiago Botero Arango, el cual efectivamente se encuentra terminado, sin embargo, el Grupo de Defensa Judicial siguió haciéndole seguimiento por cuanto se "declaró nulidad parcial y negó las demás pretensiones", por lo tanto no se le ha dado de baja en la base de datos.
b. En el mes de diciembre se notificaron previo al inicio de la vacancia judicial catorce (14) procesos judiciales, los cuales no aparecen registrados en el sistema Ekogui.
c. Adicionalmente, no aparecen registrados siete (7) procesos, uno (1) que por su antiguedad no pudo ser migrado a la nueva versión Ekogui, CUP No. 25000231500020040116301, demandante Raúl Mancera, situación que conoce la ANDJE;  cuatro procesos (4) que no se ven reflejados en el sistema y dos (2) procesos que aparecen con número de Ekogui en base de datos, pero al ser consultados en el sistema no sé visualizan, en estos dos últimos casos el grupo de defensa Judicial no explicó las razones de estas diferencias. 
PROCESOS TERMINADOS: El reporte Ekogui registra tres (3) procesos en estado “terminado”, teniendo en cuenta que uno se finalizó por error, se concluye que durante el segundo semestre 2021 se terminaron solo dos (2) procesos, estos fueron los que se analizaron en el acápite de “condenas”.                                                                                                                                                                                                                                                                                                                                                                          PROCESO DE MAS DE 33000 SMMLV CON PIEZA DE LA DEMANDA:   El grupo de Defensa Judicial señala que el Proceso No. 25000234100020130263500 (No. Ekogui 606711) no cuenta con la pieza de la demanda, por cuanto fue migrado por Ekogui y los documentos que reposan allí son los que la misma ANDJE subió sin que las partes en contienda pudieran interferir.   
PROCESOS SIN CALIFICACION: De los procesos activos en calidad de demandado, se observa que cinco (5) no han sido calificados, por cuanto aún no se ha contestado la demanda, procesos notificados de la admisión de la demanda, uno (1) en el mes de septiembre y los cuatro (4) restantes en el mes de diciembre.                                                                                                         
Fecha del Reporte Ekogui 11-02-2022 - Informacion recibida del Grupo de Defensa Judicial 20/02/2022.</v>
      </c>
      <c r="BL3" s="69" t="str">
        <f>+PREJUDICIALES!F17</f>
        <v xml:space="preserve">Fecha del reporte Ekogui 23 de febrero de 2022. Las seis (6)  conciliaciones extrajudiciales registradas entre el 01 de enero y el 30 de junio 2021, señala el grupo de Defensa Judicial que en estas solicitudes nos vincularon los convocantes, pero la procuraduría nunca vinculó al DAFP, y aún no se ha allegado auto admisorio de la demanda.  De las anteriores, cuatro (4) se encuentran dentro de la muestra tomada, el  acapite de actualización. </v>
      </c>
      <c r="BM3" s="69" t="str">
        <f>+ARBITRAMENTOS!C13</f>
        <v>Para la vigencia evaluada el Departamento Administrativo de la Función Pública no hizo parte de ningún arbitramento.</v>
      </c>
      <c r="BN3" s="69" t="str">
        <f>+PAGOS!F8</f>
        <v>Para la vigencia evaluada el Departamento Administrativo de la Función Pública no efectuo pagos, con cargo a procesos judicales.</v>
      </c>
      <c r="BO3" s="69" t="str">
        <f>'Resumen General'!B23</f>
        <v xml:space="preserve">La Oficina de Control Interno de Función Pública, una vez efectuada la verificación al cumplimiento de las obligaciones establecidas en el artículo 2.2.3.4.1.14 del Decreto 1069 de 2015,  concluye que  el Departamento Administrativo de la  Función Pública ha efectuado el registro de abogados activos, frente a los usuarios se evidenció que el perfil de Jefe Financiero, se encuentra desactualizado en razón a que en el mes de noviembre  renunció la profesional a cargo y continua activa en el sistema, en la actualidad hay un nuevo jefe.  Con relación,  a las diferencias presentadas entre los procesos judiciales  registrados en Ekogui y la base de datos del Grupo de Defensa Judicial, es necesario que se fortalezca el seguimiento por parte de los abogados del Grupo, para que la información sea coherente tanto de los procesos activos, como de los terminados, en ambas fuentes. Frente a las conciliaciones extrajudiciales en el segundo semestre de 2021, se evidenciaron que continúan activas seis (6) registradas en el primer semestre de 2021, por lo anterior se deberá hacer el seguimiento para terminarlas en el sistema.  En el periodo evaluado no se presentaron procesos arbitrales, ni se efectuaron pagos con cargo a procesos judiciales.  </v>
      </c>
    </row>
    <row r="12" spans="1:67" x14ac:dyDescent="0.25">
      <c r="A12" s="69" t="s">
        <v>37</v>
      </c>
      <c r="B12" s="69" t="s">
        <v>15</v>
      </c>
      <c r="C12" s="72" t="s">
        <v>16</v>
      </c>
      <c r="D12" s="72" t="s">
        <v>6</v>
      </c>
      <c r="E12" s="72" t="s">
        <v>7</v>
      </c>
      <c r="F12" s="72" t="s">
        <v>17</v>
      </c>
      <c r="G12" s="72" t="s">
        <v>79</v>
      </c>
    </row>
    <row r="13" spans="1:67" x14ac:dyDescent="0.25">
      <c r="A13" s="69" t="str">
        <f t="shared" ref="A13:A18" si="0">$A$3</f>
        <v>DEPARTAMENTO ADMINISTRATIVO DE LA FUNCION PUBLICA</v>
      </c>
      <c r="B13" s="69" t="s">
        <v>0</v>
      </c>
      <c r="C13" s="69" t="str">
        <f>USUARIOS!C12</f>
        <v>Si</v>
      </c>
      <c r="D13" s="71">
        <f>USUARIOS!D12</f>
        <v>44265</v>
      </c>
      <c r="E13" s="69" t="str">
        <f>USUARIOS!E12</f>
        <v xml:space="preserve">Jeanette Carolina Rivera Melo </v>
      </c>
      <c r="F13" s="71">
        <f>USUARIOS!F12</f>
        <v>0</v>
      </c>
      <c r="G13" s="69" t="str">
        <f>USUARIOS!G12</f>
        <v>DESACTUALIZADO</v>
      </c>
    </row>
    <row r="14" spans="1:67" x14ac:dyDescent="0.25">
      <c r="A14" s="69" t="str">
        <f t="shared" si="0"/>
        <v>DEPARTAMENTO ADMINISTRATIVO DE LA FUNCION PUBLICA</v>
      </c>
      <c r="B14" s="69" t="s">
        <v>1</v>
      </c>
      <c r="C14" s="69" t="str">
        <f>USUARIOS!C13</f>
        <v>Si</v>
      </c>
      <c r="D14" s="71">
        <f>USUARIOS!D13</f>
        <v>43502</v>
      </c>
      <c r="E14" s="69" t="str">
        <f>USUARIOS!E13</f>
        <v>Armando Lopez Cortes</v>
      </c>
      <c r="F14" s="71">
        <f>USUARIOS!F13</f>
        <v>0</v>
      </c>
      <c r="G14" s="69" t="str">
        <f>USUARIOS!G13</f>
        <v>DESACTUALIZADO</v>
      </c>
    </row>
    <row r="15" spans="1:67" x14ac:dyDescent="0.25">
      <c r="A15" s="69" t="str">
        <f t="shared" si="0"/>
        <v>DEPARTAMENTO ADMINISTRATIVO DE LA FUNCION PUBLICA</v>
      </c>
      <c r="B15" s="69" t="s">
        <v>2</v>
      </c>
      <c r="C15" s="69" t="str">
        <f>USUARIOS!C14</f>
        <v>Si</v>
      </c>
      <c r="D15" s="71">
        <f>USUARIOS!D14</f>
        <v>43600</v>
      </c>
      <c r="E15" s="69" t="str">
        <f>USUARIOS!E14</f>
        <v>Yenny Marcela Herrera Martinez</v>
      </c>
      <c r="F15" s="71">
        <f>USUARIOS!F14</f>
        <v>43557</v>
      </c>
      <c r="G15" s="69" t="str">
        <f>USUARIOS!G14</f>
        <v/>
      </c>
    </row>
    <row r="16" spans="1:67" x14ac:dyDescent="0.25">
      <c r="A16" s="69" t="str">
        <f t="shared" si="0"/>
        <v>DEPARTAMENTO ADMINISTRATIVO DE LA FUNCION PUBLICA</v>
      </c>
      <c r="B16" s="69" t="s">
        <v>3</v>
      </c>
      <c r="C16" s="69" t="str">
        <f>USUARIOS!C15</f>
        <v>Si</v>
      </c>
      <c r="D16" s="71">
        <f>USUARIOS!D15</f>
        <v>42198</v>
      </c>
      <c r="E16" s="69" t="str">
        <f>USUARIOS!E15</f>
        <v xml:space="preserve">Luz Stella Patiño Jurado </v>
      </c>
      <c r="F16" s="71">
        <f>USUARIOS!F15</f>
        <v>44608</v>
      </c>
      <c r="G16" s="69" t="str">
        <f>USUARIOS!G15</f>
        <v/>
      </c>
    </row>
    <row r="17" spans="1:7" x14ac:dyDescent="0.25">
      <c r="A17" s="69" t="str">
        <f t="shared" si="0"/>
        <v>DEPARTAMENTO ADMINISTRATIVO DE LA FUNCION PUBLICA</v>
      </c>
      <c r="B17" s="69" t="s">
        <v>4</v>
      </c>
      <c r="C17" s="69" t="str">
        <f>USUARIOS!C16</f>
        <v>Si</v>
      </c>
      <c r="D17" s="71">
        <f>USUARIOS!D16</f>
        <v>44001</v>
      </c>
      <c r="E17" s="69" t="str">
        <f>USUARIOS!E16</f>
        <v xml:space="preserve">Victor Hugo Calderon Jaramillo </v>
      </c>
      <c r="F17" s="71">
        <f>USUARIOS!F16</f>
        <v>44378</v>
      </c>
      <c r="G17" s="69" t="str">
        <f>USUARIOS!G16</f>
        <v/>
      </c>
    </row>
    <row r="18" spans="1:7" x14ac:dyDescent="0.25">
      <c r="A18" s="69" t="str">
        <f t="shared" si="0"/>
        <v>DEPARTAMENTO ADMINISTRATIVO DE LA FUNCION PUBLICA</v>
      </c>
      <c r="B18" s="69" t="s">
        <v>5</v>
      </c>
      <c r="C18" s="69" t="str">
        <f>USUARIOS!C17</f>
        <v>Si</v>
      </c>
      <c r="D18" s="71">
        <f>USUARIOS!D17</f>
        <v>44118</v>
      </c>
      <c r="E18" s="69" t="str">
        <f>USUARIOS!E17</f>
        <v>Adriana Marcela Ortega Moreno</v>
      </c>
      <c r="F18" s="71">
        <f>USUARIOS!F17</f>
        <v>44378</v>
      </c>
      <c r="G18" s="69" t="str">
        <f>USUARIOS!G17</f>
        <v/>
      </c>
    </row>
  </sheetData>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Principal</vt:lpstr>
      <vt:lpstr>USUARIOS</vt:lpstr>
      <vt:lpstr>ABOGADOS</vt:lpstr>
      <vt:lpstr>JUDICIALES</vt:lpstr>
      <vt:lpstr>PREJUDICIALES</vt:lpstr>
      <vt:lpstr>ARBITRAMENTOS</vt:lpstr>
      <vt:lpstr>PAGOS</vt:lpstr>
      <vt:lpstr>Resumen General</vt:lpstr>
      <vt:lpstr>Base a pegar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Pablo Garzón Peraza</dc:creator>
  <cp:lastModifiedBy>Jenny Lisbet Agudelo Jimenez</cp:lastModifiedBy>
  <dcterms:created xsi:type="dcterms:W3CDTF">2020-06-25T21:16:25Z</dcterms:created>
  <dcterms:modified xsi:type="dcterms:W3CDTF">2022-03-23T23:07:55Z</dcterms:modified>
</cp:coreProperties>
</file>