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MR\Documents\2021\Seguimiento ekogui\"/>
    </mc:Choice>
  </mc:AlternateContent>
  <bookViews>
    <workbookView xWindow="0" yWindow="0" windowWidth="20460" windowHeight="7020" firstSheet="3" activeTab="8"/>
  </bookViews>
  <sheets>
    <sheet name="Principal" sheetId="4" r:id="rId1"/>
    <sheet name="USUARIOS" sheetId="1" r:id="rId2"/>
    <sheet name="Base a pegar" sheetId="12" state="hidden" r:id="rId3"/>
    <sheet name="ABOGADOS" sheetId="7" r:id="rId4"/>
    <sheet name="JUDICIALES" sheetId="8" r:id="rId5"/>
    <sheet name="PREJUDICIALES" sheetId="9" r:id="rId6"/>
    <sheet name="ARBITRAMENTOS" sheetId="10" r:id="rId7"/>
    <sheet name="PAGOS" sheetId="11" r:id="rId8"/>
    <sheet name="Resumen general" sheetId="5"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5" l="1"/>
  <c r="V3" i="7"/>
  <c r="G14" i="1" l="1"/>
  <c r="G13" i="1"/>
  <c r="G15" i="1"/>
  <c r="G16" i="1"/>
  <c r="G17" i="1"/>
  <c r="G12" i="1"/>
  <c r="BE3" i="12" l="1"/>
  <c r="BD3" i="12"/>
  <c r="BC3" i="12"/>
  <c r="BB3" i="12"/>
  <c r="BA3" i="12"/>
  <c r="AZ3" i="12"/>
  <c r="O3" i="12" l="1"/>
  <c r="N3" i="12"/>
  <c r="M3" i="12"/>
  <c r="L3" i="12"/>
  <c r="K3" i="12"/>
  <c r="J3" i="12"/>
  <c r="I3" i="12"/>
  <c r="H3" i="12"/>
  <c r="G3" i="12"/>
  <c r="F17" i="5" l="1"/>
  <c r="F15" i="5"/>
  <c r="F10" i="5"/>
  <c r="C19" i="5"/>
  <c r="C17" i="5"/>
  <c r="C16" i="5"/>
  <c r="T16" i="10"/>
  <c r="T12" i="10"/>
  <c r="W3" i="8"/>
  <c r="C25" i="8" s="1"/>
  <c r="T17" i="10" l="1"/>
  <c r="F13" i="5" s="1"/>
  <c r="V2" i="9"/>
  <c r="V3" i="9" s="1"/>
  <c r="F9" i="9" s="1"/>
  <c r="F11" i="5" l="1"/>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F3" i="12"/>
  <c r="E3" i="12"/>
  <c r="D3" i="12"/>
  <c r="C3" i="12"/>
  <c r="B3" i="12"/>
  <c r="A3" i="12"/>
  <c r="F19" i="5"/>
  <c r="F18" i="5"/>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<sst xmlns="http://schemas.openxmlformats.org/spreadsheetml/2006/main" count="241" uniqueCount="167">
  <si>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</si>
  <si>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</si>
  <si>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</si>
  <si>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</si>
  <si>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</si>
  <si>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</si>
  <si>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</si>
  <si>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</si>
  <si>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</si>
  <si>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</si>
  <si>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</si>
  <si>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</si>
  <si>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</si>
  <si>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</si>
  <si>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</si>
  <si>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</si>
  <si>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</si>
  <si>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</si>
  <si>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</si>
  <si>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</si>
  <si>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</si>
  <si>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</si>
  <si>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</si>
  <si>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</si>
  <si>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</si>
  <si>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</si>
  <si>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</si>
  <si>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</si>
  <si>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</si>
  <si>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</si>
  <si>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</si>
  <si>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</si>
  <si>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</si>
  <si>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</si>
  <si>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</si>
  <si>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</si>
  <si>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</si>
  <si>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</si>
  <si>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</si>
  <si>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</si>
  <si>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</si>
  <si>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</si>
  <si>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</si>
  <si>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</si>
  <si>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</si>
  <si>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</si>
  <si>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</si>
  <si>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</si>
  <si>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</si>
  <si>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</si>
  <si>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</si>
  <si>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</si>
  <si>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</si>
  <si>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</si>
  <si>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</si>
  <si>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</si>
  <si>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</si>
  <si>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</si>
  <si>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</si>
  <si>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</si>
  <si>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</si>
  <si>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</si>
  <si>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</si>
  <si>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</si>
  <si>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</si>
  <si>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</si>
  <si>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</si>
  <si>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</si>
  <si>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</si>
  <si>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</si>
  <si>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</si>
  <si>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</si>
  <si>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</si>
  <si>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</si>
  <si>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</si>
  <si>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</si>
  <si>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</si>
  <si>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</si>
  <si>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</si>
  <si>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</si>
  <si>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</si>
  <si>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</si>
  <si>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</si>
  <si>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</si>
  <si>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</si>
  <si>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</si>
  <si>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EN 2019 Y ANTERIORES</t>
  </si>
  <si>
    <t>ACTUALIZADO</t>
  </si>
  <si>
    <t>Entre 21-03-2019 y 31-12-2019</t>
  </si>
  <si>
    <t>PROCESOS SIN ABOGADO ASIGNADO(1)</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</si>
  <si>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</si>
  <si>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</si>
  <si>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</si>
  <si>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</si>
  <si>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</si>
  <si>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</si>
  <si>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</si>
  <si>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</si>
  <si>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</si>
  <si>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</si>
  <si>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</si>
  <si>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</si>
  <si>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</si>
  <si>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</si>
  <si>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</si>
  <si>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</si>
  <si>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</si>
  <si>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</si>
  <si>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</si>
  <si>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</si>
  <si>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</si>
  <si>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</si>
  <si>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</si>
  <si>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</si>
  <si>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</si>
  <si>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</si>
  <si>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</si>
  <si>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</si>
  <si>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</si>
  <si>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Abogados al 31 de diciembre de 2020</t>
  </si>
  <si>
    <t>ABOGADOS ACTIVOS AL 31-12-2020</t>
  </si>
  <si>
    <t>USUARIOS ACTIVOS</t>
  </si>
  <si>
    <t>RETIRADOS EN LA ENTIDAD SEGUNDO SEMESTRE 2020</t>
  </si>
  <si>
    <t>INACTIVADOS EN EKOGUI SEGUNDO SEMESTRE 2020</t>
  </si>
  <si>
    <t>Indique la fecha en la que genera el reporte</t>
  </si>
  <si>
    <t>Posteriores al 01-01-2020</t>
  </si>
  <si>
    <t>PROCESOS ACTIVOS AL 31 DE DICIEMBRE DE 2020</t>
  </si>
  <si>
    <t>Fecha de diligenciamiento de plantilla</t>
  </si>
  <si>
    <t>PROCESOS TERMINADOS SEGUNDO SEMESTRE 2020</t>
  </si>
  <si>
    <t xml:space="preserve">PROCESO TERMINADOS AL 31 DE DICIEMBRE 2020 </t>
  </si>
  <si>
    <r>
      <t>(3)En el reporte de activos al 31 de diciembre verifique la columna</t>
    </r>
    <r>
      <rPr>
        <b/>
        <i/>
        <sz val="9"/>
        <color theme="1"/>
        <rFont val="Calibri"/>
        <family val="2"/>
        <scheme val="minor"/>
      </rPr>
      <t xml:space="preserve"> Estado General del proceso</t>
    </r>
  </si>
  <si>
    <t>(6) Solo se consideran los procesos activos - calidad demandado al 31 de diciembre de 2020 que tengan calificación de riesgo</t>
  </si>
  <si>
    <t>PROCESOS ACTIVOS EN CALIDAD DEMANDADO AL 31-12-2020</t>
  </si>
  <si>
    <t>PROCESOS CON CALIFICACIÓNSEGUNDO SEMESTRE 2020</t>
  </si>
  <si>
    <t>PROCESOS CON CALIFICACIÓN ANTERIOR A 30-06-2020</t>
  </si>
  <si>
    <t>PREJUDICIALES ACTIVOS AL 31-12-2020</t>
  </si>
  <si>
    <t>REGISTRO DESDE JULIO 1 DE 2020</t>
  </si>
  <si>
    <t>REGISTRO ENTRE 1 DE ENERO Y 30 DE JUNIO 2020</t>
  </si>
  <si>
    <t>TOTAL PREJUDICIALES TERMINADOS II SEM. 2020</t>
  </si>
  <si>
    <t>TERMINADOS ÚLTIMA ACTUACIÓN II SEM. 2020</t>
  </si>
  <si>
    <t>PREJUDICIALES TERMINADOS SEGUNDO SEMESTRE 2020</t>
  </si>
  <si>
    <t>ARBITRAMENTOS ACTIVOS AL 31-12-2020</t>
  </si>
  <si>
    <t>TOTAL ARBITRAMENTOS TERMINADOS  AL 31-12-2020</t>
  </si>
  <si>
    <t>Pagos enlazados al 31-12-2020</t>
  </si>
  <si>
    <t>Obs1</t>
  </si>
  <si>
    <t>Obs2</t>
  </si>
  <si>
    <t>Obs3</t>
  </si>
  <si>
    <t>Obs4</t>
  </si>
  <si>
    <t>Obs5</t>
  </si>
  <si>
    <t>Obs6</t>
  </si>
  <si>
    <t>Escriba la fecha de generación del reporte</t>
  </si>
  <si>
    <t>PROCESOS TERMINADOS DURANTE SEGUNDO SEMESTRE 2020</t>
  </si>
  <si>
    <t>TERMINADOS EN EKOGUI DURANTE SEGUNDO SEMESTRE 2020 (2)</t>
  </si>
  <si>
    <t>ARMANDO LOPEZ CORTES</t>
  </si>
  <si>
    <t>YENNY MARCELA HERRERA MARTINEZ</t>
  </si>
  <si>
    <t xml:space="preserve">LUZ STELLA PATIÑO JURADO </t>
  </si>
  <si>
    <t>VICTOR HUGO CALDERON JARAMILLO</t>
  </si>
  <si>
    <t>ADRIANA MARCELA ORTEGA</t>
  </si>
  <si>
    <t>NOHORA CONSTANZA SIABATO LOZANO</t>
  </si>
  <si>
    <t xml:space="preserve">El Jefe Jurídico señaló que  a la fecha no  ha asistido a capacitaciones de la ADNJE. En el mes de noviembre la servidora con el perfil de jefe financiero renunció a la entidad, a la fecha del presente seguimiento no había sido inactivada de la plataforma, la Oficina de Control Interno informó a la administradora de la entidad, quien el día 10 de marzo de 2021 procedió a inactivar  a la saliente jefe financiera y activar a la actual jefe JEANETTE CAROLINA RIVERA MELO. La servidora que tiene el rol de "administrador de la entidad", señala que asistió a las capacitaciones virtuales dadas por la agencia:  a. Acto administrativo y Recuperación de recursos públicos; b. Prueba Documental y Testimonial; c. Elementos de la responsabilidad patrimonial del Estado; d. Seminario reforma CPACA - Sesión 1; e. Seminario reforma CPACA - Sesión 2, pero que no tiene certificado de asistencia expedido por la ANDJE.
</t>
  </si>
  <si>
    <t>De conformidad con la información entregada por la Administradora,  para el periodo evaluado, esto es, julio -diciembre de 2020, el Departamento Administrativo de la Función Pública no estuvo vinculado a procesos arbitrales.</t>
  </si>
  <si>
    <t xml:space="preserve">El Departamento Administrativo de la Función Publica, durante el segundo semestre de 2020 no ha realizado pagos con cargo a procesos judiciales.   </t>
  </si>
  <si>
    <t>DEPARTAMENTO ADMINISTRATIVO DE LA FUNCION PUBLICA</t>
  </si>
  <si>
    <t>LUZ STELLA PATIÑO JURADO</t>
  </si>
  <si>
    <t xml:space="preserve"> Para la fecha de corte a 31 de diciembre 2020 se encontraban activos tres (3) abogados, a la fecha de consulta, aparecen cuatro (4) abogados activos, uno fue vinculado a finales del mes de febrero de 2021.</t>
  </si>
  <si>
    <t>PROCESOS ACTIVOS: De conformidad con la información suministrada  por la Administradora de la Entidad (DAFP), en el archivo denominado " 2021-01-31_Novedades _procesales" a Diciembre 31 de 2020, se registraron  374 procesos judiciales activos, señala la Administradora que en Ekogui se registraban 372 procesos activos, y  se  tuvo incoveniente  con  el registro de dos (2) procesos (Raul Mancera  y UGPP 2020-223).                                                                                                                                                 PROCESOS CON CALIFICACION  SEGUNDO SEMESTRE 2020: El proceso con ID EKOGUI 2168307, es el único que apárece sin calificación del riesgo, de acuerdo con lo argumentado por la administradora de la entidad este proceso se notificó al DAFP hasta el mes de marzo de 2021.</t>
  </si>
  <si>
    <t>La Oficina de Control Interno de Función Pública, una vez efectuada la verificación al cumplimiento de las obligaciones establecidas en el artículo 2.2.3.4.1.14 del Decreto 1069 de 2015,  concluye que la entidad  ha efectuado el registro de abogados activos, ha realizado la actualización de los procesos activos y terminados,  y ha registrado las conciliaciones extrajudiciales durante el segundo semestre de 2020. En el periodo evaluado no se presentaron procesos arbitrales ni se efectuaron pagos con cargo a procesos judiciales. Sin embargo, se recomienda a la administradora de la entidad, efectuar la activación y desactivacion de los usarios de manera oportuna, cuando se realicen cambios de los servidores publicos que ejercen roles en el sistema Ekogui, teniendo en cuenta lo sucedido con el rol de jefe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</si>
</sst>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14" fontId="0" fillId="2" borderId="9" xfId="0" applyNumberFormat="1"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0" borderId="9" xfId="0" applyBorder="1" applyAlignment="1">
      <alignment horizontal="center"/>
    </xf>
    <xf numFmtId="0" fontId="0" fillId="2" borderId="22" xfId="0" applyFill="1" applyBorder="1" applyAlignment="1">
      <alignment horizontal="center" vertical="center"/>
    </xf>
    <xf numFmtId="0" fontId="0" fillId="2" borderId="28" xfId="0" applyFill="1" applyBorder="1"/>
    <xf numFmtId="0" fontId="0" fillId="2" borderId="28" xfId="0" applyFill="1" applyBorder="1" applyProtection="1">
      <protection locked="0"/>
    </xf>
    <xf numFmtId="0" fontId="0" fillId="2" borderId="0" xfId="0" applyFill="1" applyBorder="1" applyAlignment="1" applyProtection="1">
      <protection locked="0"/>
    </xf>
    <xf numFmtId="0" fontId="0" fillId="2" borderId="13" xfId="0" applyFill="1" applyBorder="1" applyAlignment="1">
      <alignment wrapText="1"/>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0" fillId="2" borderId="27" xfId="0" applyNumberFormat="1" applyFill="1" applyBorder="1" applyProtection="1">
      <protection locked="0"/>
    </xf>
    <xf numFmtId="14" fontId="5" fillId="2" borderId="5" xfId="0" applyNumberFormat="1" applyFont="1" applyFill="1" applyBorder="1"/>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lignment horizontal="center"/>
    </xf>
    <xf numFmtId="0" fontId="0" fillId="2" borderId="26"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0" borderId="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3" t="s">
        <v>85</v>
      </c>
      <c r="C3" s="84"/>
      <c r="D3" s="84"/>
      <c r="E3" s="84"/>
      <c r="F3" s="84"/>
      <c r="G3" s="84"/>
      <c r="H3" s="84"/>
      <c r="I3" s="84"/>
      <c r="J3" s="84"/>
      <c r="K3" s="84"/>
      <c r="L3" s="84"/>
      <c r="M3" s="84"/>
      <c r="N3" s="84"/>
      <c r="O3" s="85"/>
    </row>
    <row r="4" spans="2:15" ht="23.25" x14ac:dyDescent="0.35">
      <c r="B4" s="83" t="s">
        <v>11</v>
      </c>
      <c r="C4" s="84"/>
      <c r="D4" s="84"/>
      <c r="E4" s="84"/>
      <c r="F4" s="84"/>
      <c r="G4" s="84"/>
      <c r="H4" s="84"/>
      <c r="I4" s="84"/>
      <c r="J4" s="84"/>
      <c r="K4" s="84"/>
      <c r="L4" s="84"/>
      <c r="M4" s="84"/>
      <c r="N4" s="84"/>
      <c r="O4" s="85"/>
    </row>
    <row r="5" spans="2:15" x14ac:dyDescent="0.25">
      <c r="B5" s="5"/>
      <c r="C5" s="6"/>
      <c r="D5" s="6"/>
      <c r="E5" s="6"/>
      <c r="F5" s="6"/>
      <c r="G5" s="6"/>
      <c r="H5" s="6"/>
      <c r="I5" s="6"/>
      <c r="J5" s="6"/>
      <c r="K5" s="6"/>
      <c r="L5" s="6"/>
      <c r="M5" s="6"/>
      <c r="N5" s="6"/>
      <c r="O5" s="7"/>
    </row>
    <row r="6" spans="2:15" x14ac:dyDescent="0.25">
      <c r="B6" s="5"/>
      <c r="C6" s="86" t="s">
        <v>101</v>
      </c>
      <c r="D6" s="86"/>
      <c r="E6" s="86"/>
      <c r="F6" s="86"/>
      <c r="G6" s="86"/>
      <c r="H6" s="86"/>
      <c r="I6" s="86"/>
      <c r="J6" s="86"/>
      <c r="K6" s="86"/>
      <c r="L6" s="86"/>
      <c r="M6" s="86"/>
      <c r="N6" s="86"/>
      <c r="O6" s="7"/>
    </row>
    <row r="7" spans="2:15" x14ac:dyDescent="0.25">
      <c r="B7" s="5"/>
      <c r="C7" s="86"/>
      <c r="D7" s="86"/>
      <c r="E7" s="86"/>
      <c r="F7" s="86"/>
      <c r="G7" s="86"/>
      <c r="H7" s="86"/>
      <c r="I7" s="86"/>
      <c r="J7" s="86"/>
      <c r="K7" s="86"/>
      <c r="L7" s="86"/>
      <c r="M7" s="86"/>
      <c r="N7" s="86"/>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T19"/>
  <sheetViews>
    <sheetView topLeftCell="A7" workbookViewId="0">
      <selection activeCell="D16" sqref="D16"/>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7" t="s">
        <v>121</v>
      </c>
      <c r="C7" s="88"/>
      <c r="D7" s="88"/>
      <c r="E7" s="88"/>
      <c r="F7" s="88"/>
      <c r="G7" s="89"/>
      <c r="T7" s="1" t="s">
        <v>12</v>
      </c>
    </row>
    <row r="8" spans="2:20" ht="15.75" thickBot="1" x14ac:dyDescent="0.3">
      <c r="B8" s="14"/>
      <c r="C8" s="15"/>
      <c r="D8" s="15"/>
      <c r="E8" s="15"/>
      <c r="F8" s="15"/>
      <c r="G8" s="16"/>
      <c r="T8" s="1" t="s">
        <v>13</v>
      </c>
    </row>
    <row r="9" spans="2:20" ht="15.75" thickBot="1" x14ac:dyDescent="0.3">
      <c r="B9" s="92" t="s">
        <v>150</v>
      </c>
      <c r="C9" s="93"/>
      <c r="D9" s="81">
        <v>44272</v>
      </c>
      <c r="E9" s="15"/>
      <c r="F9" s="15"/>
      <c r="G9" s="16"/>
      <c r="T9" s="1" t="s">
        <v>14</v>
      </c>
    </row>
    <row r="10" spans="2:20" x14ac:dyDescent="0.25">
      <c r="B10" s="14"/>
      <c r="C10" s="15"/>
      <c r="D10" s="15"/>
      <c r="E10" s="15"/>
      <c r="F10" s="15"/>
      <c r="G10" s="82">
        <v>43545</v>
      </c>
    </row>
    <row r="11" spans="2:20" x14ac:dyDescent="0.25">
      <c r="B11" s="22" t="s">
        <v>15</v>
      </c>
      <c r="C11" s="23" t="s">
        <v>16</v>
      </c>
      <c r="D11" s="24" t="s">
        <v>6</v>
      </c>
      <c r="E11" s="23" t="s">
        <v>7</v>
      </c>
      <c r="F11" s="23" t="s">
        <v>17</v>
      </c>
      <c r="G11" s="25" t="s">
        <v>87</v>
      </c>
    </row>
    <row r="12" spans="2:20" x14ac:dyDescent="0.25">
      <c r="B12" s="21" t="s">
        <v>0</v>
      </c>
      <c r="C12" s="57" t="s">
        <v>12</v>
      </c>
      <c r="D12" s="60">
        <v>43622</v>
      </c>
      <c r="E12" s="58" t="s">
        <v>158</v>
      </c>
      <c r="F12" s="59">
        <v>43557</v>
      </c>
      <c r="G12" s="56" t="str">
        <f>+IF(C12="SI",IF(F12&lt;$G$10,"DESACTUALIZADO",""),"")</f>
        <v/>
      </c>
      <c r="H12" s="42">
        <f t="shared" ref="H12:H17" si="0">+IF(C12="N/A",1,0)</f>
        <v>0</v>
      </c>
      <c r="I12" s="42">
        <f t="shared" ref="I12:I17" si="1">+IF(C12="Si",1,0)</f>
        <v>1</v>
      </c>
      <c r="J12" s="42">
        <f t="shared" ref="J12:J17" si="2">+IF(C12="No",1,0)</f>
        <v>0</v>
      </c>
    </row>
    <row r="13" spans="2:20" x14ac:dyDescent="0.25">
      <c r="B13" s="21" t="s">
        <v>1</v>
      </c>
      <c r="C13" s="57" t="s">
        <v>12</v>
      </c>
      <c r="D13" s="60">
        <v>43502</v>
      </c>
      <c r="E13" s="58" t="s">
        <v>153</v>
      </c>
      <c r="F13" s="59"/>
      <c r="G13" s="56" t="str">
        <f t="shared" ref="G13:G17" si="3">+IF(C13="SI",IF(F13&lt;$G$10,"DESACTUALIZADO",""),"")</f>
        <v>DESACTUALIZADO</v>
      </c>
      <c r="H13" s="42">
        <f t="shared" si="0"/>
        <v>0</v>
      </c>
      <c r="I13" s="42">
        <f t="shared" si="1"/>
        <v>1</v>
      </c>
      <c r="J13" s="42">
        <f t="shared" si="2"/>
        <v>0</v>
      </c>
    </row>
    <row r="14" spans="2:20" x14ac:dyDescent="0.25">
      <c r="B14" s="21" t="s">
        <v>2</v>
      </c>
      <c r="C14" s="57" t="s">
        <v>12</v>
      </c>
      <c r="D14" s="60">
        <v>43722</v>
      </c>
      <c r="E14" s="58" t="s">
        <v>154</v>
      </c>
      <c r="F14" s="59">
        <v>43557</v>
      </c>
      <c r="G14" s="56" t="str">
        <f t="shared" si="3"/>
        <v/>
      </c>
      <c r="H14" s="42">
        <f t="shared" si="0"/>
        <v>0</v>
      </c>
      <c r="I14" s="42">
        <f t="shared" si="1"/>
        <v>1</v>
      </c>
      <c r="J14" s="42">
        <f t="shared" si="2"/>
        <v>0</v>
      </c>
      <c r="T14" s="49">
        <v>43545</v>
      </c>
    </row>
    <row r="15" spans="2:20" x14ac:dyDescent="0.25">
      <c r="B15" s="21" t="s">
        <v>3</v>
      </c>
      <c r="C15" s="57" t="s">
        <v>12</v>
      </c>
      <c r="D15" s="60">
        <v>42198</v>
      </c>
      <c r="E15" s="58" t="s">
        <v>155</v>
      </c>
      <c r="F15" s="59">
        <v>43737</v>
      </c>
      <c r="G15" s="56" t="str">
        <f t="shared" si="3"/>
        <v/>
      </c>
      <c r="H15" s="42">
        <f t="shared" si="0"/>
        <v>0</v>
      </c>
      <c r="I15" s="42">
        <f t="shared" si="1"/>
        <v>1</v>
      </c>
      <c r="J15" s="42">
        <f t="shared" si="2"/>
        <v>0</v>
      </c>
    </row>
    <row r="16" spans="2:20" x14ac:dyDescent="0.25">
      <c r="B16" s="21" t="s">
        <v>4</v>
      </c>
      <c r="C16" s="57" t="s">
        <v>12</v>
      </c>
      <c r="D16" s="60">
        <v>44001</v>
      </c>
      <c r="E16" s="58" t="s">
        <v>156</v>
      </c>
      <c r="F16" s="59">
        <v>44127</v>
      </c>
      <c r="G16" s="56" t="str">
        <f t="shared" si="3"/>
        <v/>
      </c>
      <c r="H16" s="42">
        <f t="shared" si="0"/>
        <v>0</v>
      </c>
      <c r="I16" s="42">
        <f t="shared" si="1"/>
        <v>1</v>
      </c>
      <c r="J16" s="42">
        <f t="shared" si="2"/>
        <v>0</v>
      </c>
    </row>
    <row r="17" spans="2:10" x14ac:dyDescent="0.25">
      <c r="B17" s="21" t="s">
        <v>5</v>
      </c>
      <c r="C17" s="57" t="s">
        <v>12</v>
      </c>
      <c r="D17" s="60">
        <v>44118</v>
      </c>
      <c r="E17" s="60" t="s">
        <v>157</v>
      </c>
      <c r="F17" s="59">
        <v>44195</v>
      </c>
      <c r="G17" s="56"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72" t="s">
        <v>104</v>
      </c>
      <c r="C19" s="90" t="s">
        <v>159</v>
      </c>
      <c r="D19" s="90"/>
      <c r="E19" s="90"/>
      <c r="F19" s="90"/>
      <c r="G19" s="91"/>
    </row>
  </sheetData>
  <sheetProtection algorithmName="SHA-512" hashValue="25M01pyRemgaH4CA3gaV6VpBPMwYEpT0BiYjb7YwtGfTlh3I8D8o3d0veWwkPa7DQ+yiOEb8qu00YEaezh5kWw==" saltValue="HJ3GI+QJ+qAq7O7pTyfWrA==" spinCount="100000" sheet="1" objects="1" scenarios="1"/>
  <mergeCells count="3">
    <mergeCell ref="B7:G7"/>
    <mergeCell ref="C19:G19"/>
    <mergeCell ref="B9:C9"/>
  </mergeCells>
  <dataValidations count="2">
    <dataValidation type="date" allowBlank="1" showInputMessage="1" showErrorMessage="1" sqref="F12:F17 D12:D17">
      <formula1>40544</formula1>
      <formula2>44255</formula2>
    </dataValidation>
    <dataValidation type="list" allowBlank="1" showInputMessage="1" showErrorMessage="1" sqref="C12:C17">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E3"/>
  <sheetViews>
    <sheetView topLeftCell="AS1" workbookViewId="0">
      <selection activeCell="BE4" sqref="BE4"/>
    </sheetView>
  </sheetViews>
  <sheetFormatPr baseColWidth="10" defaultRowHeight="15" x14ac:dyDescent="0.25"/>
  <sheetData>
    <row r="2" spans="1:57" x14ac:dyDescent="0.25">
      <c r="A2" t="s">
        <v>0</v>
      </c>
      <c r="B2" t="s">
        <v>1</v>
      </c>
      <c r="C2" t="s">
        <v>2</v>
      </c>
      <c r="D2" t="s">
        <v>3</v>
      </c>
      <c r="E2" t="s">
        <v>4</v>
      </c>
      <c r="F2" t="s">
        <v>5</v>
      </c>
      <c r="G2" t="s">
        <v>21</v>
      </c>
      <c r="H2" t="s">
        <v>22</v>
      </c>
      <c r="I2" t="s">
        <v>26</v>
      </c>
      <c r="J2" t="s">
        <v>20</v>
      </c>
      <c r="K2" t="s">
        <v>111</v>
      </c>
      <c r="L2" s="15" t="s">
        <v>112</v>
      </c>
      <c r="M2" s="20" t="s">
        <v>105</v>
      </c>
      <c r="N2" s="20" t="s">
        <v>106</v>
      </c>
      <c r="O2" s="20" t="s">
        <v>107</v>
      </c>
      <c r="Q2" t="s">
        <v>28</v>
      </c>
      <c r="R2" t="s">
        <v>29</v>
      </c>
      <c r="S2" t="s">
        <v>30</v>
      </c>
      <c r="T2" t="s">
        <v>63</v>
      </c>
      <c r="U2" t="s">
        <v>62</v>
      </c>
      <c r="V2" t="s">
        <v>37</v>
      </c>
      <c r="W2" t="s">
        <v>64</v>
      </c>
      <c r="X2" t="s">
        <v>27</v>
      </c>
      <c r="Y2" t="s">
        <v>66</v>
      </c>
      <c r="Z2" t="s">
        <v>65</v>
      </c>
      <c r="AA2" t="s">
        <v>35</v>
      </c>
      <c r="AB2" t="s">
        <v>67</v>
      </c>
      <c r="AC2" t="s">
        <v>68</v>
      </c>
      <c r="AD2" t="s">
        <v>36</v>
      </c>
      <c r="AE2" t="s">
        <v>69</v>
      </c>
      <c r="AF2" t="s">
        <v>70</v>
      </c>
      <c r="AG2" t="s">
        <v>71</v>
      </c>
      <c r="AH2" t="s">
        <v>72</v>
      </c>
      <c r="AI2" t="s">
        <v>69</v>
      </c>
      <c r="AJ2" t="s">
        <v>70</v>
      </c>
      <c r="AK2" t="s">
        <v>71</v>
      </c>
      <c r="AL2" t="s">
        <v>72</v>
      </c>
      <c r="AM2" t="s">
        <v>55</v>
      </c>
      <c r="AN2" t="s">
        <v>57</v>
      </c>
      <c r="AO2" t="s">
        <v>52</v>
      </c>
      <c r="AP2" t="s">
        <v>53</v>
      </c>
      <c r="AQ2" t="s">
        <v>54</v>
      </c>
      <c r="AR2" t="s">
        <v>58</v>
      </c>
      <c r="AS2" t="s">
        <v>75</v>
      </c>
      <c r="AT2" t="s">
        <v>60</v>
      </c>
      <c r="AU2" t="s">
        <v>61</v>
      </c>
      <c r="AV2" t="s">
        <v>77</v>
      </c>
      <c r="AW2" t="s">
        <v>78</v>
      </c>
      <c r="AX2" s="15" t="s">
        <v>80</v>
      </c>
      <c r="AY2" s="15" t="s">
        <v>81</v>
      </c>
      <c r="AZ2" t="s">
        <v>144</v>
      </c>
      <c r="BA2" t="s">
        <v>145</v>
      </c>
      <c r="BB2" t="s">
        <v>146</v>
      </c>
      <c r="BC2" t="s">
        <v>147</v>
      </c>
      <c r="BD2" t="s">
        <v>148</v>
      </c>
      <c r="BE2" t="s">
        <v>149</v>
      </c>
    </row>
    <row r="3" spans="1:57" x14ac:dyDescent="0.25">
      <c r="A3" t="str">
        <f>+USUARIOS!C12</f>
        <v>Si</v>
      </c>
      <c r="B3" t="str">
        <f>+USUARIOS!C13</f>
        <v>Si</v>
      </c>
      <c r="C3" t="str">
        <f>+USUARIOS!C14</f>
        <v>Si</v>
      </c>
      <c r="D3" t="str">
        <f>+USUARIOS!C15</f>
        <v>Si</v>
      </c>
      <c r="E3" t="str">
        <f>+USUARIOS!C16</f>
        <v>Si</v>
      </c>
      <c r="F3" t="str">
        <f>+USUARIOS!C17</f>
        <v>Si</v>
      </c>
      <c r="G3">
        <f>+ABOGADOS!D11</f>
        <v>3</v>
      </c>
      <c r="H3">
        <f>+ABOGADOS!D12</f>
        <v>3</v>
      </c>
      <c r="I3">
        <f>+ABOGADOS!D13</f>
        <v>3</v>
      </c>
      <c r="J3">
        <f>+ABOGADOS!D14</f>
        <v>3</v>
      </c>
      <c r="K3">
        <f>+ABOGADOS!D17</f>
        <v>1</v>
      </c>
      <c r="L3">
        <f>+ABOGADOS!D18</f>
        <v>3</v>
      </c>
      <c r="M3">
        <f>+ABOGADOS!G10</f>
        <v>3</v>
      </c>
      <c r="N3">
        <f>+ABOGADOS!G11</f>
        <v>3</v>
      </c>
      <c r="O3">
        <f>+ABOGADOS!G12</f>
        <v>3</v>
      </c>
      <c r="Q3">
        <f>+JUDICIALES!D11</f>
        <v>374</v>
      </c>
      <c r="R3">
        <f>+JUDICIALES!D12</f>
        <v>372</v>
      </c>
      <c r="S3">
        <f>+JUDICIALES!D13</f>
        <v>0</v>
      </c>
      <c r="T3">
        <f>+JUDICIALES!D16</f>
        <v>7</v>
      </c>
      <c r="U3">
        <f>+JUDICIALES!D17</f>
        <v>7</v>
      </c>
      <c r="V3">
        <f>+JUDICIALES!D21</f>
        <v>7</v>
      </c>
      <c r="W3">
        <f>+JUDICIALES!D22</f>
        <v>7</v>
      </c>
      <c r="X3">
        <f>+JUDICIALES!G9</f>
        <v>2</v>
      </c>
      <c r="Y3">
        <f>+JUDICIALES!G10</f>
        <v>2</v>
      </c>
      <c r="Z3">
        <f>+JUDICIALES!G11</f>
        <v>0</v>
      </c>
      <c r="AA3">
        <f>+JUDICIALES!G15</f>
        <v>368</v>
      </c>
      <c r="AB3">
        <f>+JUDICIALES!G16</f>
        <v>367</v>
      </c>
      <c r="AC3">
        <f>+JUDICIALES!G17</f>
        <v>0</v>
      </c>
      <c r="AD3">
        <f>+JUDICIALES!G18</f>
        <v>0</v>
      </c>
      <c r="AE3">
        <f>+JUDICIALES!G21</f>
        <v>5</v>
      </c>
      <c r="AF3">
        <f>+JUDICIALES!G22</f>
        <v>317</v>
      </c>
      <c r="AG3">
        <f>+JUDICIALES!G23</f>
        <v>20</v>
      </c>
      <c r="AH3">
        <f>+JUDICIALES!G24</f>
        <v>25</v>
      </c>
      <c r="AI3">
        <f>+JUDICIALES!H21</f>
        <v>0</v>
      </c>
      <c r="AJ3">
        <f>+JUDICIALES!H22</f>
        <v>317</v>
      </c>
      <c r="AK3">
        <f>+JUDICIALES!H23</f>
        <v>20</v>
      </c>
      <c r="AL3">
        <f>+JUDICIALES!H24</f>
        <v>25</v>
      </c>
      <c r="AM3">
        <f>+PREJUDICIALES!D10</f>
        <v>1</v>
      </c>
      <c r="AN3">
        <f>+PREJUDICIALES!D11</f>
        <v>0</v>
      </c>
      <c r="AO3">
        <f>+PREJUDICIALES!D12</f>
        <v>0</v>
      </c>
      <c r="AP3">
        <f>+PREJUDICIALES!D13</f>
        <v>0</v>
      </c>
      <c r="AQ3">
        <f>+PREJUDICIALES!D14</f>
        <v>0</v>
      </c>
      <c r="AR3">
        <f>+PREJUDICIALES!D17</f>
        <v>1</v>
      </c>
      <c r="AS3">
        <f>+PREJUDICIALES!D18</f>
        <v>1</v>
      </c>
      <c r="AT3">
        <f>+PREJUDICIALES!G12</f>
        <v>0</v>
      </c>
      <c r="AU3">
        <f>+PREJUDICIALES!G13</f>
        <v>0</v>
      </c>
      <c r="AV3">
        <f>+ARBITRAMENTOS!D9</f>
        <v>0</v>
      </c>
      <c r="AW3">
        <f>+ARBITRAMENTOS!D10</f>
        <v>0</v>
      </c>
      <c r="AX3" t="str">
        <f>+PAGOS!D9</f>
        <v>No</v>
      </c>
      <c r="AY3">
        <f>+PAGOS!D10</f>
        <v>0</v>
      </c>
      <c r="AZ3" t="str">
        <f>+USUARIOS!C19</f>
        <v xml:space="preserve">El Jefe Jurídico señaló que  a la fecha no  ha asistido a capacitaciones de la ADNJE. En el mes de noviembre la servidora con el perfil de jefe financiero renunció a la entidad, a la fecha del presente seguimiento no había sido inactivada de la plataforma, la Oficina de Control Interno informó a la administradora de la entidad, quien el día 10 de marzo de 2021 procedió a inactivar  a la saliente jefe financiera y activar a la actual jefe JEANETTE CAROLINA RIVERA MELO. La servidora que tiene el rol de "administrador de la entidad", señala que asistió a las capacitaciones virtuales dadas por la agencia:  a. Acto administrativo y Recuperación de recursos públicos; b. Prueba Documental y Testimonial; c. Elementos de la responsabilidad patrimonial del Estado; d. Seminario reforma CPACA - Sesión 1; e. Seminario reforma CPACA - Sesión 2, pero que no tiene certificado de asistencia expedido por la ANDJE.
</v>
      </c>
      <c r="BA3" t="str">
        <f>+ABOGADOS!C21</f>
        <v xml:space="preserve"> Para la fecha de corte a 31 de diciembre 2020 se encontraban activos tres (3) abogados, a la fecha de consulta, aparecen cuatro (4) abogados activos, uno fue vinculado a finales del mes de febrero de 2021.</v>
      </c>
      <c r="BB3" t="str">
        <f>+JUDICIALES!F28</f>
        <v>PROCESOS ACTIVOS: De conformidad con la información suministrada  por la Administradora de la Entidad (DAFP), en el archivo denominado " 2021-01-31_Novedades _procesales" a Diciembre 31 de 2020, se registraron  374 procesos judiciales activos, señala la Administradora que en Ekogui se registraban 372 procesos activos, y  se  tuvo incoveniente  con  el registro de dos (2) procesos (Raul Mancera  y UGPP 2020-223).                                                                                                                                                 PROCESOS CON CALIFICACION  SEGUNDO SEMESTRE 2020: El proceso con ID EKOGUI 2168307, es el único que apárece sin calificación del riesgo, de acuerdo con lo argumentado por la administradora de la entidad este proceso se notificó al DAFP hasta el mes de marzo de 2021.</v>
      </c>
      <c r="BC3">
        <f>+PREJUDICIALES!F17</f>
        <v>0</v>
      </c>
      <c r="BD3" t="str">
        <f>+ARBITRAMENTOS!C13</f>
        <v>De conformidad con la información entregada por la Administradora,  para el periodo evaluado, esto es, julio -diciembre de 2020, el Departamento Administrativo de la Función Pública no estuvo vinculado a procesos arbitrales.</v>
      </c>
      <c r="BE3" t="str">
        <f>+PAGOS!F8</f>
        <v xml:space="preserve">El Departamento Administrativo de la Función Publica, durante el segundo semestre de 2020 no ha realizado pagos con cargo a procesos judiciales.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5"/>
  <sheetViews>
    <sheetView showGridLines="0" workbookViewId="0">
      <selection activeCell="C21" sqref="C21:G24"/>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3</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17.25" customHeight="1" x14ac:dyDescent="0.35">
      <c r="B7" s="14"/>
      <c r="C7" s="20" t="s">
        <v>124</v>
      </c>
      <c r="D7" s="60">
        <v>44272</v>
      </c>
      <c r="E7" s="26"/>
      <c r="F7" s="94" t="str">
        <f>"Seleccione una muestra de "&amp;V3&amp;" abogados activos y complete la siguiente tabla"</f>
        <v>Seleccione una muestra de 3 abogados activos y complete la siguiente tabla</v>
      </c>
      <c r="G7" s="95"/>
      <c r="H7" s="33"/>
    </row>
    <row r="8" spans="2:22" x14ac:dyDescent="0.25">
      <c r="B8" s="14"/>
      <c r="D8" s="15"/>
      <c r="E8" s="15"/>
      <c r="F8" s="96"/>
      <c r="G8" s="97"/>
      <c r="H8" s="16"/>
      <c r="T8" s="1" t="s">
        <v>13</v>
      </c>
    </row>
    <row r="9" spans="2:22" ht="23.25" x14ac:dyDescent="0.25">
      <c r="B9" s="14"/>
      <c r="C9" s="34" t="s">
        <v>119</v>
      </c>
      <c r="E9" s="6"/>
      <c r="F9" s="24" t="s">
        <v>108</v>
      </c>
      <c r="G9" s="24" t="s">
        <v>19</v>
      </c>
      <c r="H9" s="16"/>
      <c r="T9" s="1" t="s">
        <v>14</v>
      </c>
    </row>
    <row r="10" spans="2:22" x14ac:dyDescent="0.25">
      <c r="B10" s="14"/>
      <c r="C10" s="23" t="s">
        <v>120</v>
      </c>
      <c r="D10" s="23" t="s">
        <v>23</v>
      </c>
      <c r="E10" s="6"/>
      <c r="F10" s="20" t="s">
        <v>105</v>
      </c>
      <c r="G10" s="57">
        <v>3</v>
      </c>
      <c r="H10" s="16"/>
    </row>
    <row r="11" spans="2:22" x14ac:dyDescent="0.25">
      <c r="B11" s="14"/>
      <c r="C11" s="20" t="s">
        <v>21</v>
      </c>
      <c r="D11" s="57">
        <v>3</v>
      </c>
      <c r="E11" s="6"/>
      <c r="F11" s="20" t="s">
        <v>106</v>
      </c>
      <c r="G11" s="57">
        <v>3</v>
      </c>
      <c r="H11" s="16"/>
    </row>
    <row r="12" spans="2:22" x14ac:dyDescent="0.25">
      <c r="B12" s="14"/>
      <c r="C12" s="20" t="s">
        <v>22</v>
      </c>
      <c r="D12" s="57">
        <v>3</v>
      </c>
      <c r="E12" s="6"/>
      <c r="F12" s="20" t="s">
        <v>107</v>
      </c>
      <c r="G12" s="57">
        <v>3</v>
      </c>
      <c r="H12" s="16"/>
    </row>
    <row r="13" spans="2:22" x14ac:dyDescent="0.25">
      <c r="B13" s="14"/>
      <c r="C13" s="20" t="s">
        <v>26</v>
      </c>
      <c r="D13" s="57">
        <v>3</v>
      </c>
      <c r="E13" s="6"/>
      <c r="F13" s="53" t="s">
        <v>113</v>
      </c>
      <c r="G13" s="52"/>
      <c r="H13" s="16"/>
    </row>
    <row r="14" spans="2:22" x14ac:dyDescent="0.25">
      <c r="B14" s="14"/>
      <c r="C14" s="20" t="s">
        <v>20</v>
      </c>
      <c r="D14" s="57">
        <v>3</v>
      </c>
      <c r="E14" s="6"/>
      <c r="F14" s="54" t="s">
        <v>114</v>
      </c>
      <c r="G14" s="55"/>
      <c r="H14" s="16"/>
    </row>
    <row r="15" spans="2:22" x14ac:dyDescent="0.25">
      <c r="B15" s="14"/>
      <c r="E15" s="6"/>
      <c r="H15" s="16"/>
    </row>
    <row r="16" spans="2:22" x14ac:dyDescent="0.25">
      <c r="B16" s="14"/>
      <c r="C16" s="23" t="s">
        <v>24</v>
      </c>
      <c r="D16" s="23" t="s">
        <v>23</v>
      </c>
      <c r="E16" s="6"/>
      <c r="F16" s="24" t="s">
        <v>117</v>
      </c>
      <c r="G16" s="24" t="s">
        <v>19</v>
      </c>
      <c r="H16" s="16"/>
    </row>
    <row r="17" spans="2:8" x14ac:dyDescent="0.25">
      <c r="B17" s="14"/>
      <c r="C17" s="20" t="s">
        <v>122</v>
      </c>
      <c r="D17" s="57">
        <v>1</v>
      </c>
      <c r="E17" s="6"/>
      <c r="F17" s="20" t="s">
        <v>125</v>
      </c>
      <c r="G17" s="57">
        <v>3</v>
      </c>
      <c r="H17" s="16"/>
    </row>
    <row r="18" spans="2:8" x14ac:dyDescent="0.25">
      <c r="B18" s="14"/>
      <c r="C18" s="20" t="s">
        <v>123</v>
      </c>
      <c r="D18" s="57">
        <v>3</v>
      </c>
      <c r="E18" s="6"/>
      <c r="F18" s="50" t="s">
        <v>88</v>
      </c>
      <c r="G18" s="57">
        <v>0</v>
      </c>
      <c r="H18" s="16"/>
    </row>
    <row r="19" spans="2:8" x14ac:dyDescent="0.25">
      <c r="B19" s="14"/>
      <c r="C19" s="67"/>
      <c r="E19" s="6"/>
      <c r="F19" s="20" t="s">
        <v>110</v>
      </c>
      <c r="G19" s="57">
        <v>0</v>
      </c>
      <c r="H19" s="16"/>
    </row>
    <row r="20" spans="2:8" ht="15.75" thickBot="1" x14ac:dyDescent="0.3">
      <c r="B20" s="14"/>
      <c r="C20" s="67" t="s">
        <v>109</v>
      </c>
      <c r="D20" s="75"/>
      <c r="E20" s="6"/>
      <c r="F20" s="73" t="s">
        <v>25</v>
      </c>
      <c r="G20" s="74">
        <v>0</v>
      </c>
      <c r="H20" s="16"/>
    </row>
    <row r="21" spans="2:8" x14ac:dyDescent="0.25">
      <c r="B21" s="14"/>
      <c r="C21" s="98" t="s">
        <v>164</v>
      </c>
      <c r="D21" s="99"/>
      <c r="E21" s="99"/>
      <c r="F21" s="99"/>
      <c r="G21" s="100"/>
      <c r="H21" s="16"/>
    </row>
    <row r="22" spans="2:8" x14ac:dyDescent="0.25">
      <c r="B22" s="14"/>
      <c r="C22" s="101"/>
      <c r="D22" s="102"/>
      <c r="E22" s="102"/>
      <c r="F22" s="102"/>
      <c r="G22" s="103"/>
      <c r="H22" s="16"/>
    </row>
    <row r="23" spans="2:8" x14ac:dyDescent="0.25">
      <c r="B23" s="14"/>
      <c r="C23" s="101"/>
      <c r="D23" s="102"/>
      <c r="E23" s="102"/>
      <c r="F23" s="102"/>
      <c r="G23" s="103"/>
      <c r="H23" s="16"/>
    </row>
    <row r="24" spans="2:8" ht="15.75" thickBot="1" x14ac:dyDescent="0.3">
      <c r="B24" s="14"/>
      <c r="C24" s="104"/>
      <c r="D24" s="105"/>
      <c r="E24" s="105"/>
      <c r="F24" s="105"/>
      <c r="G24" s="106"/>
      <c r="H24" s="16"/>
    </row>
    <row r="25" spans="2:8" ht="15.75" thickBot="1" x14ac:dyDescent="0.3">
      <c r="B25" s="17"/>
      <c r="C25" s="18"/>
      <c r="D25" s="18"/>
      <c r="E25" s="18"/>
      <c r="F25" s="18"/>
      <c r="G25" s="18"/>
      <c r="H25" s="19"/>
    </row>
  </sheetData>
  <sheetProtection algorithmName="SHA-512" hashValue="ZChrELvPb+j4cIJ1M3PA4+X3uunizEPjU7fllewijEMUQyJxd2/8M7oH0KxRF81/7BiAi4Zo7WHOguM4F+JBrw==" saltValue="H0s3O6ytyRAZ8aR51gBU2A==" spinCount="100000" sheet="1"/>
  <mergeCells count="2">
    <mergeCell ref="F7:G8"/>
    <mergeCell ref="C21:G24"/>
  </mergeCells>
  <dataValidations count="1">
    <dataValidation type="date" allowBlank="1" showInputMessage="1" showErrorMessage="1" sqref="D7">
      <formula1>44197</formula1>
      <formula2>44286</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4"/>
  <sheetViews>
    <sheetView showGridLines="0" topLeftCell="A19" zoomScale="98" zoomScaleNormal="98" workbookViewId="0">
      <selection activeCell="F37" sqref="F37"/>
    </sheetView>
  </sheetViews>
  <sheetFormatPr baseColWidth="10"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7</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10" t="s">
        <v>74</v>
      </c>
      <c r="D6" s="110"/>
      <c r="E6" s="110"/>
      <c r="F6" s="110"/>
      <c r="G6" s="110"/>
      <c r="H6" s="110"/>
      <c r="I6" s="33"/>
    </row>
    <row r="7" spans="2:23" x14ac:dyDescent="0.25">
      <c r="B7" s="14"/>
      <c r="C7" s="15"/>
      <c r="D7" s="15"/>
      <c r="E7" s="15"/>
      <c r="F7" s="15"/>
      <c r="G7" s="15"/>
      <c r="H7" s="15"/>
      <c r="I7" s="16"/>
      <c r="U7" s="1" t="s">
        <v>13</v>
      </c>
    </row>
    <row r="8" spans="2:23" x14ac:dyDescent="0.25">
      <c r="B8" s="14"/>
      <c r="C8" s="23" t="s">
        <v>127</v>
      </c>
      <c r="D8" s="60">
        <v>44272</v>
      </c>
      <c r="E8" s="6"/>
      <c r="F8" s="37" t="s">
        <v>116</v>
      </c>
      <c r="G8" s="37" t="s">
        <v>18</v>
      </c>
      <c r="H8" s="15"/>
      <c r="I8" s="16"/>
      <c r="U8" s="1" t="s">
        <v>14</v>
      </c>
    </row>
    <row r="9" spans="2:23" x14ac:dyDescent="0.25">
      <c r="B9" s="14"/>
      <c r="E9" s="6"/>
      <c r="F9" s="20" t="s">
        <v>27</v>
      </c>
      <c r="G9" s="57">
        <v>2</v>
      </c>
      <c r="H9" s="15"/>
      <c r="I9" s="16"/>
    </row>
    <row r="10" spans="2:23" x14ac:dyDescent="0.25">
      <c r="B10" s="14"/>
      <c r="C10" s="23" t="s">
        <v>126</v>
      </c>
      <c r="D10" s="23" t="s">
        <v>23</v>
      </c>
      <c r="E10" s="6"/>
      <c r="F10" s="20" t="s">
        <v>66</v>
      </c>
      <c r="G10" s="57">
        <v>2</v>
      </c>
      <c r="H10" s="15"/>
      <c r="I10" s="16"/>
    </row>
    <row r="11" spans="2:23" x14ac:dyDescent="0.25">
      <c r="B11" s="14"/>
      <c r="C11" s="20" t="s">
        <v>28</v>
      </c>
      <c r="D11" s="57">
        <v>374</v>
      </c>
      <c r="E11" s="6"/>
      <c r="F11" s="20" t="s">
        <v>93</v>
      </c>
      <c r="G11" s="57">
        <v>0</v>
      </c>
      <c r="H11" s="15"/>
      <c r="I11" s="16"/>
    </row>
    <row r="12" spans="2:23" x14ac:dyDescent="0.25">
      <c r="B12" s="14"/>
      <c r="C12" s="20" t="s">
        <v>29</v>
      </c>
      <c r="D12" s="57">
        <v>372</v>
      </c>
      <c r="E12" s="6"/>
      <c r="F12" s="38" t="s">
        <v>92</v>
      </c>
      <c r="I12" s="16"/>
    </row>
    <row r="13" spans="2:23" x14ac:dyDescent="0.25">
      <c r="B13" s="14"/>
      <c r="C13" s="20" t="s">
        <v>89</v>
      </c>
      <c r="D13" s="57">
        <v>0</v>
      </c>
      <c r="E13" s="6"/>
      <c r="F13" s="38" t="s">
        <v>94</v>
      </c>
      <c r="I13" s="16"/>
    </row>
    <row r="14" spans="2:23" x14ac:dyDescent="0.25">
      <c r="B14" s="14"/>
      <c r="E14" s="6"/>
      <c r="F14" s="24" t="s">
        <v>34</v>
      </c>
      <c r="G14" s="24" t="s">
        <v>23</v>
      </c>
      <c r="I14" s="16"/>
    </row>
    <row r="15" spans="2:23" x14ac:dyDescent="0.25">
      <c r="B15" s="14"/>
      <c r="C15" s="23" t="s">
        <v>128</v>
      </c>
      <c r="D15" s="23" t="s">
        <v>23</v>
      </c>
      <c r="E15" s="6"/>
      <c r="F15" s="20" t="s">
        <v>132</v>
      </c>
      <c r="G15" s="57">
        <v>368</v>
      </c>
      <c r="I15" s="16"/>
    </row>
    <row r="16" spans="2:23" x14ac:dyDescent="0.25">
      <c r="B16" s="14"/>
      <c r="C16" s="20" t="s">
        <v>151</v>
      </c>
      <c r="D16" s="57">
        <v>7</v>
      </c>
      <c r="E16" s="6"/>
      <c r="F16" s="20" t="s">
        <v>133</v>
      </c>
      <c r="G16" s="57">
        <v>367</v>
      </c>
      <c r="H16" s="15"/>
      <c r="I16" s="16"/>
    </row>
    <row r="17" spans="2:9" x14ac:dyDescent="0.25">
      <c r="B17" s="14"/>
      <c r="C17" s="20" t="s">
        <v>152</v>
      </c>
      <c r="D17" s="57">
        <v>7</v>
      </c>
      <c r="E17" s="6"/>
      <c r="F17" s="20" t="s">
        <v>134</v>
      </c>
      <c r="G17" s="57">
        <v>0</v>
      </c>
      <c r="H17" s="15"/>
      <c r="I17" s="16"/>
    </row>
    <row r="18" spans="2:9" x14ac:dyDescent="0.25">
      <c r="B18" s="14"/>
      <c r="C18" s="38" t="s">
        <v>90</v>
      </c>
      <c r="E18" s="6"/>
      <c r="F18" s="20" t="s">
        <v>36</v>
      </c>
      <c r="G18" s="57">
        <v>0</v>
      </c>
      <c r="H18" s="15"/>
      <c r="I18" s="16"/>
    </row>
    <row r="19" spans="2:9" x14ac:dyDescent="0.25">
      <c r="B19" s="14"/>
      <c r="E19" s="6"/>
      <c r="H19" s="15"/>
      <c r="I19" s="16"/>
    </row>
    <row r="20" spans="2:9" ht="29.25" customHeight="1" x14ac:dyDescent="0.25">
      <c r="B20" s="14"/>
      <c r="C20" s="51" t="s">
        <v>33</v>
      </c>
      <c r="D20" s="51" t="s">
        <v>23</v>
      </c>
      <c r="E20" s="6"/>
      <c r="F20" s="39" t="s">
        <v>115</v>
      </c>
      <c r="G20" s="39" t="s">
        <v>31</v>
      </c>
      <c r="H20" s="40" t="s">
        <v>73</v>
      </c>
      <c r="I20" s="16"/>
    </row>
    <row r="21" spans="2:9" x14ac:dyDescent="0.25">
      <c r="B21" s="14"/>
      <c r="C21" s="68" t="s">
        <v>129</v>
      </c>
      <c r="D21" s="69">
        <v>7</v>
      </c>
      <c r="E21" s="6"/>
      <c r="F21" s="20" t="s">
        <v>69</v>
      </c>
      <c r="G21" s="57">
        <v>5</v>
      </c>
      <c r="H21" s="57">
        <v>0</v>
      </c>
      <c r="I21" s="16"/>
    </row>
    <row r="22" spans="2:9" ht="15" customHeight="1" x14ac:dyDescent="0.25">
      <c r="B22" s="14"/>
      <c r="C22" s="68" t="s">
        <v>91</v>
      </c>
      <c r="D22" s="69">
        <v>7</v>
      </c>
      <c r="E22" s="6"/>
      <c r="F22" s="20" t="s">
        <v>70</v>
      </c>
      <c r="G22" s="57">
        <v>317</v>
      </c>
      <c r="H22" s="57">
        <v>317</v>
      </c>
      <c r="I22" s="16"/>
    </row>
    <row r="23" spans="2:9" ht="24.75" x14ac:dyDescent="0.25">
      <c r="B23" s="14"/>
      <c r="C23" s="80" t="s">
        <v>130</v>
      </c>
      <c r="D23" s="80"/>
      <c r="E23" s="6"/>
      <c r="F23" s="20" t="s">
        <v>71</v>
      </c>
      <c r="G23" s="57">
        <v>20</v>
      </c>
      <c r="H23" s="57">
        <v>20</v>
      </c>
      <c r="I23" s="16"/>
    </row>
    <row r="24" spans="2:9" x14ac:dyDescent="0.25">
      <c r="B24" s="14"/>
      <c r="C24" s="15"/>
      <c r="E24" s="6"/>
      <c r="F24" s="20" t="s">
        <v>72</v>
      </c>
      <c r="G24" s="57">
        <v>25</v>
      </c>
      <c r="H24" s="57">
        <v>25</v>
      </c>
      <c r="I24" s="16"/>
    </row>
    <row r="25" spans="2:9" ht="30" customHeight="1" x14ac:dyDescent="0.25">
      <c r="B25" s="14"/>
      <c r="C25" s="76" t="str">
        <f>"Seleccione "&amp;W3&amp;" procesos teminados en el  segundo semestre de 2020 y llene la siguiente tabla:"</f>
        <v>Seleccione 7 procesos teminados en el  segundo semestre de 2020 y llene la siguiente tabla:</v>
      </c>
      <c r="D25" s="77"/>
      <c r="E25" s="6"/>
      <c r="F25" s="111" t="s">
        <v>131</v>
      </c>
      <c r="G25" s="111"/>
      <c r="H25" s="111"/>
      <c r="I25" s="16"/>
    </row>
    <row r="26" spans="2:9" ht="15.75" thickBot="1" x14ac:dyDescent="0.3">
      <c r="B26" s="14"/>
      <c r="C26" s="78"/>
      <c r="D26" s="79"/>
      <c r="E26" s="6"/>
      <c r="F26" s="70"/>
      <c r="G26" s="15"/>
      <c r="H26" s="15"/>
      <c r="I26" s="16"/>
    </row>
    <row r="27" spans="2:9" ht="15.75" thickBot="1" x14ac:dyDescent="0.3">
      <c r="B27" s="14"/>
      <c r="C27" s="51" t="s">
        <v>103</v>
      </c>
      <c r="D27" s="51" t="s">
        <v>23</v>
      </c>
      <c r="E27" s="6"/>
      <c r="F27" s="107" t="s">
        <v>102</v>
      </c>
      <c r="G27" s="108"/>
      <c r="H27" s="109"/>
      <c r="I27" s="16"/>
    </row>
    <row r="28" spans="2:9" x14ac:dyDescent="0.25">
      <c r="B28" s="14"/>
      <c r="C28" s="20" t="s">
        <v>95</v>
      </c>
      <c r="D28" s="57">
        <v>7</v>
      </c>
      <c r="E28" s="6"/>
      <c r="F28" s="98" t="s">
        <v>165</v>
      </c>
      <c r="G28" s="99"/>
      <c r="H28" s="100"/>
      <c r="I28" s="16"/>
    </row>
    <row r="29" spans="2:9" x14ac:dyDescent="0.25">
      <c r="B29" s="14"/>
      <c r="C29" s="20" t="s">
        <v>96</v>
      </c>
      <c r="D29" s="57">
        <v>7</v>
      </c>
      <c r="E29" s="6"/>
      <c r="F29" s="101"/>
      <c r="G29" s="102"/>
      <c r="H29" s="103"/>
      <c r="I29" s="16"/>
    </row>
    <row r="30" spans="2:9" x14ac:dyDescent="0.25">
      <c r="B30" s="14"/>
      <c r="C30" s="20" t="s">
        <v>97</v>
      </c>
      <c r="D30" s="57">
        <v>0</v>
      </c>
      <c r="E30" s="6"/>
      <c r="F30" s="101"/>
      <c r="G30" s="102"/>
      <c r="H30" s="103"/>
      <c r="I30" s="16"/>
    </row>
    <row r="31" spans="2:9" x14ac:dyDescent="0.25">
      <c r="B31" s="14"/>
      <c r="C31" s="20" t="s">
        <v>98</v>
      </c>
      <c r="D31" s="57">
        <v>0</v>
      </c>
      <c r="E31" s="6"/>
      <c r="F31" s="101"/>
      <c r="G31" s="102"/>
      <c r="H31" s="103"/>
      <c r="I31" s="16"/>
    </row>
    <row r="32" spans="2:9" x14ac:dyDescent="0.25">
      <c r="B32" s="14"/>
      <c r="C32" s="20" t="s">
        <v>99</v>
      </c>
      <c r="D32" s="57">
        <v>0</v>
      </c>
      <c r="E32" s="6"/>
      <c r="F32" s="101"/>
      <c r="G32" s="102"/>
      <c r="H32" s="103"/>
      <c r="I32" s="16"/>
    </row>
    <row r="33" spans="2:9" ht="15.75" thickBot="1" x14ac:dyDescent="0.3">
      <c r="B33" s="14"/>
      <c r="C33" s="15"/>
      <c r="E33" s="6"/>
      <c r="F33" s="104"/>
      <c r="G33" s="105"/>
      <c r="H33" s="106"/>
      <c r="I33" s="16"/>
    </row>
    <row r="34" spans="2:9" ht="15.75" thickBot="1" x14ac:dyDescent="0.3">
      <c r="B34" s="17"/>
      <c r="C34" s="18"/>
      <c r="D34" s="18"/>
      <c r="E34" s="18"/>
      <c r="F34" s="18"/>
      <c r="G34" s="18"/>
      <c r="H34" s="18"/>
      <c r="I34" s="19"/>
    </row>
  </sheetData>
  <sheetProtection algorithmName="SHA-512" hashValue="iDXW2Pe1kt+h4O6Y/BHSgRazJQPsSi5Cg52Szi1m3YiRMnLmFtb7+cAE3LbxRN3FVj+0YskWT7hAe4XSBkEUPg==" saltValue="MHHAfqXQO87AgWmdgmo8Jw==" spinCount="100000" sheet="1"/>
  <mergeCells count="4">
    <mergeCell ref="F27:H27"/>
    <mergeCell ref="F28:H33"/>
    <mergeCell ref="C6:H6"/>
    <mergeCell ref="F25:H25"/>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showGridLines="0" topLeftCell="A4" workbookViewId="0">
      <selection activeCell="F17" sqref="F17:G22"/>
    </sheetView>
  </sheetViews>
  <sheetFormatPr baseColWidth="10" defaultRowHeight="15" x14ac:dyDescent="0.25"/>
  <cols>
    <col min="1" max="1" width="3.85546875" style="1" customWidth="1"/>
    <col min="2" max="2" width="11.42578125" style="1"/>
    <col min="3" max="3" width="50.855468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0</v>
      </c>
    </row>
    <row r="3" spans="2:22" x14ac:dyDescent="0.25">
      <c r="B3" s="14"/>
      <c r="C3" s="15"/>
      <c r="D3" s="15"/>
      <c r="E3" s="15"/>
      <c r="F3" s="15"/>
      <c r="G3" s="15"/>
      <c r="H3" s="16"/>
      <c r="V3" s="28">
        <f>+IF(V2&lt;=20,V2,IF(ROUNDDOWN(V2*10%,0)&lt;20,20,ROUNDDOWN(V2*10%,0)))</f>
        <v>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10" t="s">
        <v>56</v>
      </c>
      <c r="D7" s="110"/>
      <c r="E7" s="110"/>
      <c r="F7" s="110"/>
      <c r="G7" s="110"/>
      <c r="H7" s="33"/>
    </row>
    <row r="8" spans="2:22" x14ac:dyDescent="0.25">
      <c r="B8" s="14"/>
      <c r="C8" s="15"/>
      <c r="D8" s="15"/>
      <c r="E8" s="15"/>
      <c r="H8" s="16"/>
      <c r="T8" s="1" t="s">
        <v>13</v>
      </c>
    </row>
    <row r="9" spans="2:22" ht="15" customHeight="1" x14ac:dyDescent="0.25">
      <c r="B9" s="14"/>
      <c r="C9" s="23" t="s">
        <v>135</v>
      </c>
      <c r="D9" s="23" t="s">
        <v>23</v>
      </c>
      <c r="E9" s="6"/>
      <c r="F9" s="94" t="str">
        <f>"Seleccione una muestra de "&amp;V3&amp;" prejudiciales activos registrados antes de 30 de junio de 2020 y complete la siguiente tabla"</f>
        <v>Seleccione una muestra de 0 prejudiciales activos registrados antes de 30 de junio de 2020 y complete la siguiente tabla</v>
      </c>
      <c r="G9" s="95"/>
      <c r="H9" s="16"/>
      <c r="T9" s="1" t="s">
        <v>14</v>
      </c>
    </row>
    <row r="10" spans="2:22" x14ac:dyDescent="0.25">
      <c r="B10" s="14"/>
      <c r="C10" s="20" t="s">
        <v>55</v>
      </c>
      <c r="D10" s="57">
        <v>1</v>
      </c>
      <c r="E10" s="6"/>
      <c r="F10" s="96"/>
      <c r="G10" s="97"/>
      <c r="H10" s="16"/>
    </row>
    <row r="11" spans="2:22" x14ac:dyDescent="0.25">
      <c r="B11" s="14"/>
      <c r="C11" s="20" t="s">
        <v>57</v>
      </c>
      <c r="D11" s="57">
        <v>0</v>
      </c>
      <c r="E11" s="6"/>
      <c r="F11" s="24" t="s">
        <v>33</v>
      </c>
      <c r="G11" s="24" t="s">
        <v>59</v>
      </c>
      <c r="H11" s="16"/>
    </row>
    <row r="12" spans="2:22" x14ac:dyDescent="0.25">
      <c r="B12" s="14"/>
      <c r="C12" s="20" t="s">
        <v>136</v>
      </c>
      <c r="D12" s="57">
        <v>0</v>
      </c>
      <c r="E12" s="6"/>
      <c r="F12" s="36" t="s">
        <v>60</v>
      </c>
      <c r="G12" s="62">
        <v>0</v>
      </c>
      <c r="H12" s="16"/>
    </row>
    <row r="13" spans="2:22" x14ac:dyDescent="0.25">
      <c r="B13" s="14"/>
      <c r="C13" s="20" t="s">
        <v>137</v>
      </c>
      <c r="D13" s="57">
        <v>0</v>
      </c>
      <c r="E13" s="6"/>
      <c r="F13" s="20" t="s">
        <v>61</v>
      </c>
      <c r="G13" s="57">
        <v>0</v>
      </c>
      <c r="H13" s="16"/>
    </row>
    <row r="14" spans="2:22" x14ac:dyDescent="0.25">
      <c r="B14" s="14"/>
      <c r="C14" s="20" t="s">
        <v>86</v>
      </c>
      <c r="D14" s="57">
        <v>0</v>
      </c>
      <c r="E14" s="6"/>
      <c r="F14"/>
      <c r="G14"/>
      <c r="H14" s="16"/>
    </row>
    <row r="15" spans="2:22" x14ac:dyDescent="0.25">
      <c r="B15" s="14"/>
      <c r="E15" s="6"/>
      <c r="F15"/>
      <c r="G15"/>
      <c r="H15" s="16"/>
    </row>
    <row r="16" spans="2:22" ht="15.75" thickBot="1" x14ac:dyDescent="0.3">
      <c r="B16" s="14"/>
      <c r="C16" s="23" t="s">
        <v>140</v>
      </c>
      <c r="D16" s="23" t="s">
        <v>23</v>
      </c>
      <c r="E16" s="6"/>
      <c r="F16" s="112" t="s">
        <v>102</v>
      </c>
      <c r="G16" s="112"/>
      <c r="H16" s="16"/>
    </row>
    <row r="17" spans="2:8" x14ac:dyDescent="0.25">
      <c r="B17" s="14"/>
      <c r="C17" s="20" t="s">
        <v>138</v>
      </c>
      <c r="D17" s="57">
        <v>1</v>
      </c>
      <c r="E17" s="6"/>
      <c r="F17" s="113"/>
      <c r="G17" s="114"/>
      <c r="H17" s="16"/>
    </row>
    <row r="18" spans="2:8" x14ac:dyDescent="0.25">
      <c r="B18" s="14"/>
      <c r="C18" s="20" t="s">
        <v>139</v>
      </c>
      <c r="D18" s="57">
        <v>1</v>
      </c>
      <c r="E18" s="6"/>
      <c r="F18" s="115"/>
      <c r="G18" s="116"/>
      <c r="H18" s="16"/>
    </row>
    <row r="19" spans="2:8" x14ac:dyDescent="0.25">
      <c r="B19" s="14"/>
      <c r="C19"/>
      <c r="D19"/>
      <c r="E19" s="6"/>
      <c r="F19" s="115"/>
      <c r="G19" s="116"/>
      <c r="H19" s="16"/>
    </row>
    <row r="20" spans="2:8" x14ac:dyDescent="0.25">
      <c r="B20" s="14"/>
      <c r="C20"/>
      <c r="D20"/>
      <c r="E20" s="6"/>
      <c r="F20" s="115"/>
      <c r="G20" s="116"/>
      <c r="H20" s="16"/>
    </row>
    <row r="21" spans="2:8" x14ac:dyDescent="0.25">
      <c r="B21" s="14"/>
      <c r="E21" s="6"/>
      <c r="F21" s="115"/>
      <c r="G21" s="116"/>
      <c r="H21" s="16"/>
    </row>
    <row r="22" spans="2:8" ht="15.75" thickBot="1" x14ac:dyDescent="0.3">
      <c r="B22" s="14"/>
      <c r="C22" s="15"/>
      <c r="D22" s="15"/>
      <c r="E22" s="6"/>
      <c r="F22" s="117"/>
      <c r="G22" s="118"/>
      <c r="H22" s="16"/>
    </row>
    <row r="23" spans="2:8" ht="15.75" thickBot="1" x14ac:dyDescent="0.3">
      <c r="B23" s="17"/>
      <c r="C23" s="18"/>
      <c r="D23" s="18"/>
      <c r="E23" s="18"/>
      <c r="F23" s="18"/>
      <c r="G23" s="18"/>
      <c r="H23" s="19"/>
    </row>
  </sheetData>
  <sheetProtection algorithmName="SHA-512" hashValue="8cM68jN9F5Zjd0sab5G14RklQBcoxtobUI5ZVSG26pRUmCYjBWApV4MNXpHXAZk46q11zOqXcEGp1/59yA2tmg==" saltValue="5l0sFDkLD8IXu11PRprXbw==" spinCount="100000" sheet="1"/>
  <mergeCells count="4">
    <mergeCell ref="F9:G10"/>
    <mergeCell ref="C7:G7"/>
    <mergeCell ref="F16:G16"/>
    <mergeCell ref="F17: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topLeftCell="A4" workbookViewId="0">
      <selection activeCell="F17" sqref="F17"/>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76</v>
      </c>
      <c r="D6" s="35"/>
      <c r="E6" s="26"/>
      <c r="F6"/>
      <c r="G6"/>
      <c r="H6" s="33"/>
    </row>
    <row r="7" spans="2:22" x14ac:dyDescent="0.25">
      <c r="B7" s="14"/>
      <c r="C7" s="15"/>
      <c r="D7" s="15"/>
      <c r="E7" s="15"/>
      <c r="F7"/>
      <c r="G7"/>
      <c r="H7" s="16"/>
      <c r="T7" s="1" t="s">
        <v>13</v>
      </c>
    </row>
    <row r="8" spans="2:22" x14ac:dyDescent="0.25">
      <c r="B8" s="14"/>
      <c r="C8" s="23" t="s">
        <v>76</v>
      </c>
      <c r="D8" s="23" t="s">
        <v>23</v>
      </c>
      <c r="E8" s="6"/>
      <c r="F8" s="23" t="s">
        <v>76</v>
      </c>
      <c r="G8" s="23" t="s">
        <v>23</v>
      </c>
      <c r="H8" s="16"/>
      <c r="T8" s="1" t="s">
        <v>14</v>
      </c>
    </row>
    <row r="9" spans="2:22" x14ac:dyDescent="0.25">
      <c r="B9" s="14"/>
      <c r="C9" s="20" t="s">
        <v>141</v>
      </c>
      <c r="D9" s="57">
        <v>0</v>
      </c>
      <c r="E9" s="6"/>
      <c r="F9" s="20" t="s">
        <v>142</v>
      </c>
      <c r="G9" s="63">
        <v>0</v>
      </c>
      <c r="H9" s="16"/>
    </row>
    <row r="10" spans="2:22" x14ac:dyDescent="0.25">
      <c r="B10" s="14"/>
      <c r="C10" s="20" t="s">
        <v>78</v>
      </c>
      <c r="D10" s="57">
        <v>0</v>
      </c>
      <c r="E10" s="6"/>
      <c r="F10" s="20" t="s">
        <v>100</v>
      </c>
      <c r="G10" s="63">
        <v>0</v>
      </c>
      <c r="H10" s="16"/>
    </row>
    <row r="11" spans="2:22" x14ac:dyDescent="0.25">
      <c r="B11" s="14"/>
      <c r="C11" s="15"/>
      <c r="D11" s="61"/>
      <c r="E11" s="6"/>
      <c r="F11" s="15"/>
      <c r="G11" s="64"/>
      <c r="H11" s="16"/>
    </row>
    <row r="12" spans="2:22" ht="15.75" thickBot="1" x14ac:dyDescent="0.3">
      <c r="B12" s="14"/>
      <c r="C12" s="65" t="s">
        <v>104</v>
      </c>
      <c r="D12" s="61"/>
      <c r="E12" s="6"/>
      <c r="F12" s="15"/>
      <c r="G12" s="64"/>
      <c r="H12" s="16"/>
      <c r="T12" s="1">
        <f>IF(D9="",0,1)</f>
        <v>1</v>
      </c>
    </row>
    <row r="13" spans="2:22" x14ac:dyDescent="0.25">
      <c r="B13" s="14"/>
      <c r="C13" s="119" t="s">
        <v>160</v>
      </c>
      <c r="D13" s="120"/>
      <c r="E13" s="120"/>
      <c r="F13" s="120"/>
      <c r="G13" s="121"/>
      <c r="H13" s="16"/>
    </row>
    <row r="14" spans="2:22" x14ac:dyDescent="0.25">
      <c r="B14" s="14"/>
      <c r="C14" s="122"/>
      <c r="D14" s="123"/>
      <c r="E14" s="123"/>
      <c r="F14" s="123"/>
      <c r="G14" s="124"/>
      <c r="H14" s="16"/>
    </row>
    <row r="15" spans="2:22" x14ac:dyDescent="0.25">
      <c r="B15" s="14"/>
      <c r="C15" s="122"/>
      <c r="D15" s="123"/>
      <c r="E15" s="123"/>
      <c r="F15" s="123"/>
      <c r="G15" s="124"/>
      <c r="H15" s="16"/>
    </row>
    <row r="16" spans="2:22" ht="15.75" thickBot="1" x14ac:dyDescent="0.3">
      <c r="B16" s="14"/>
      <c r="C16" s="125"/>
      <c r="D16" s="126"/>
      <c r="E16" s="126"/>
      <c r="F16" s="126"/>
      <c r="G16" s="127"/>
      <c r="H16" s="16"/>
      <c r="T16" s="1">
        <f>IF(G9="",0,1)</f>
        <v>1</v>
      </c>
    </row>
    <row r="17" spans="2:20" ht="15.75" thickBot="1" x14ac:dyDescent="0.3">
      <c r="B17" s="17"/>
      <c r="C17" s="18"/>
      <c r="D17" s="18"/>
      <c r="E17" s="18"/>
      <c r="F17" s="18"/>
      <c r="G17" s="18"/>
      <c r="H17" s="19"/>
      <c r="T17" s="1">
        <f>+T12+T16</f>
        <v>2</v>
      </c>
    </row>
  </sheetData>
  <sheetProtection algorithmName="SHA-512" hashValue="ijilseSxbScgMYPfBbwdT/B9xl1cPmNEOaGwZw/1g5lXqMh8IrOPLGFNEvAyl/utPcoBWeePsuEmufmQmbcKBQ==" saltValue="LWefHhNjw86qf8r+FXt0bQ==" spinCount="100000" sheet="1"/>
  <mergeCells count="1">
    <mergeCell ref="C13:G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1"/>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10" t="s">
        <v>8</v>
      </c>
      <c r="D6" s="110"/>
      <c r="E6" s="26"/>
      <c r="F6"/>
      <c r="G6"/>
      <c r="H6" s="33"/>
      <c r="T6" s="1" t="s">
        <v>12</v>
      </c>
    </row>
    <row r="7" spans="2:22" ht="15.75" thickBot="1" x14ac:dyDescent="0.3">
      <c r="B7" s="14"/>
      <c r="C7" s="15"/>
      <c r="D7" s="15"/>
      <c r="E7" s="15"/>
      <c r="F7" s="66" t="s">
        <v>104</v>
      </c>
      <c r="G7"/>
      <c r="H7" s="16"/>
      <c r="T7" s="1" t="s">
        <v>13</v>
      </c>
    </row>
    <row r="8" spans="2:22" x14ac:dyDescent="0.25">
      <c r="B8" s="14"/>
      <c r="C8" s="23" t="s">
        <v>32</v>
      </c>
      <c r="D8" s="23" t="s">
        <v>23</v>
      </c>
      <c r="E8" s="6"/>
      <c r="F8" s="98" t="s">
        <v>161</v>
      </c>
      <c r="G8" s="100"/>
      <c r="H8" s="16"/>
      <c r="T8" s="1" t="s">
        <v>14</v>
      </c>
    </row>
    <row r="9" spans="2:22" x14ac:dyDescent="0.25">
      <c r="B9" s="14"/>
      <c r="C9" s="20" t="s">
        <v>80</v>
      </c>
      <c r="D9" s="57" t="s">
        <v>13</v>
      </c>
      <c r="E9" s="6"/>
      <c r="F9" s="101"/>
      <c r="G9" s="103"/>
      <c r="H9" s="16"/>
    </row>
    <row r="10" spans="2:22" ht="15.75" thickBot="1" x14ac:dyDescent="0.3">
      <c r="B10" s="14"/>
      <c r="C10" s="20" t="s">
        <v>143</v>
      </c>
      <c r="D10" s="57">
        <v>0</v>
      </c>
      <c r="E10" s="6"/>
      <c r="F10" s="104"/>
      <c r="G10" s="106"/>
      <c r="H10" s="16"/>
    </row>
    <row r="11" spans="2:22" ht="15.75" thickBot="1" x14ac:dyDescent="0.3">
      <c r="B11" s="17"/>
      <c r="C11" s="18"/>
      <c r="D11" s="18"/>
      <c r="E11" s="18"/>
      <c r="F11" s="18"/>
      <c r="G11" s="18"/>
      <c r="H11" s="19"/>
    </row>
  </sheetData>
  <sheetProtection algorithmName="SHA-512" hashValue="L9TzTy7Xcbu6uZUublFRMTn5WebnIKr2X/GWSznNVSVOYhXXZG52n9W2fY3eyyb8DLFzboT/mW175RmbKqaaow==" saltValue="P1vmzjqaB0jy8n+nktEqKw==" spinCount="100000" sheet="1"/>
  <mergeCells count="2">
    <mergeCell ref="C6:D6"/>
    <mergeCell ref="F8:G10"/>
  </mergeCells>
  <dataValidations count="1">
    <dataValidation type="list" allowBlank="1" showInputMessage="1" showErrorMessage="1" sqref="D9">
      <formula1>$T$6:$T$7</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6"/>
  <sheetViews>
    <sheetView showGridLines="0" tabSelected="1" workbookViewId="0">
      <selection activeCell="E30" sqref="E30"/>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29" t="s">
        <v>10</v>
      </c>
      <c r="C2" s="129"/>
      <c r="D2" s="129"/>
      <c r="E2" s="129"/>
      <c r="F2" s="129"/>
      <c r="G2" s="129"/>
      <c r="H2" s="47"/>
      <c r="I2" s="47"/>
      <c r="J2" s="47"/>
      <c r="K2" s="47"/>
      <c r="L2" s="47"/>
      <c r="M2" s="48"/>
    </row>
    <row r="3" spans="2:13" ht="18.75" x14ac:dyDescent="0.3">
      <c r="B3" s="129" t="s">
        <v>11</v>
      </c>
      <c r="C3" s="129"/>
      <c r="D3" s="129"/>
      <c r="E3" s="129"/>
      <c r="F3" s="129"/>
      <c r="G3" s="129"/>
      <c r="H3" s="47"/>
      <c r="I3" s="47"/>
      <c r="J3" s="47"/>
      <c r="K3" s="47"/>
      <c r="L3" s="47"/>
      <c r="M3" s="48"/>
    </row>
    <row r="4" spans="2:13" ht="23.25" x14ac:dyDescent="0.35">
      <c r="B4" s="41"/>
      <c r="C4" s="41"/>
      <c r="D4" s="41"/>
      <c r="E4" s="41"/>
      <c r="F4" s="41"/>
      <c r="G4" s="41"/>
      <c r="H4" s="41"/>
      <c r="I4" s="41"/>
      <c r="J4" s="41"/>
      <c r="K4" s="41"/>
      <c r="L4" s="41"/>
      <c r="M4" s="41"/>
    </row>
    <row r="5" spans="2:13" x14ac:dyDescent="0.25">
      <c r="B5" t="s">
        <v>38</v>
      </c>
      <c r="C5" s="128" t="s">
        <v>162</v>
      </c>
      <c r="D5" s="128"/>
      <c r="E5" s="128"/>
      <c r="F5" s="128"/>
      <c r="G5" s="128"/>
      <c r="H5" s="6"/>
      <c r="I5" s="6"/>
      <c r="J5" s="6"/>
    </row>
    <row r="6" spans="2:13" x14ac:dyDescent="0.25">
      <c r="B6" t="s">
        <v>3</v>
      </c>
      <c r="C6" s="128" t="s">
        <v>163</v>
      </c>
      <c r="D6" s="128"/>
      <c r="E6" s="128"/>
      <c r="F6" s="128"/>
      <c r="G6" s="128"/>
      <c r="H6" s="46"/>
      <c r="I6" s="46"/>
      <c r="J6" s="46"/>
    </row>
    <row r="7" spans="2:13" x14ac:dyDescent="0.25">
      <c r="H7" s="6"/>
      <c r="I7" s="6"/>
      <c r="J7" s="6"/>
    </row>
    <row r="8" spans="2:13" x14ac:dyDescent="0.25">
      <c r="B8" t="s">
        <v>39</v>
      </c>
      <c r="C8" s="44" t="str">
        <f>+IF(SUM(USUARIOS!I12:J17)=0,"Falta diligenciar","")</f>
        <v/>
      </c>
      <c r="E8" t="s">
        <v>84</v>
      </c>
      <c r="F8" s="44" t="str">
        <f>+IF(PREJUDICIALES!$D$10="","Falta  actualizar","")</f>
        <v/>
      </c>
    </row>
    <row r="9" spans="2:13" x14ac:dyDescent="0.25">
      <c r="B9" s="43" t="s">
        <v>42</v>
      </c>
      <c r="C9" s="45">
        <f>+SUM(USUARIOS!I12:I17)/(6-SUM(USUARIOS!H12:H17))</f>
        <v>1</v>
      </c>
      <c r="E9" s="43" t="s">
        <v>47</v>
      </c>
      <c r="F9" s="43">
        <f>+PREJUDICIALES!$D$11</f>
        <v>0</v>
      </c>
    </row>
    <row r="10" spans="2:13" x14ac:dyDescent="0.25">
      <c r="B10" s="43" t="s">
        <v>40</v>
      </c>
      <c r="C10" s="43">
        <f>+ABOGADOS!$D$12+SUM(USUARIOS!I12:I17)</f>
        <v>9</v>
      </c>
      <c r="E10" s="43" t="s">
        <v>45</v>
      </c>
      <c r="F10" s="45">
        <f>IFERROR(PREJUDICIALES!$D$11/PREJUDICIALES!$D$10,"")</f>
        <v>0</v>
      </c>
    </row>
    <row r="11" spans="2:13" x14ac:dyDescent="0.25">
      <c r="B11" s="43" t="s">
        <v>9</v>
      </c>
      <c r="C11" s="71" t="s">
        <v>118</v>
      </c>
      <c r="E11" s="43" t="s">
        <v>48</v>
      </c>
      <c r="F11" s="45" t="str">
        <f>IFERROR(PREJUDICIALES!$G$13/PREJUDICIALES!$V$3,"")</f>
        <v/>
      </c>
    </row>
    <row r="12" spans="2:13" x14ac:dyDescent="0.25">
      <c r="B12" s="43" t="s">
        <v>41</v>
      </c>
      <c r="C12" s="45">
        <f>IFERROR((ABOGADOS!$G$17+ABOGADOS!$G$18+ABOGADOS!$G$19*0.5)/ABOGADOS!D12,"")</f>
        <v>1</v>
      </c>
    </row>
    <row r="13" spans="2:13" x14ac:dyDescent="0.25">
      <c r="E13" t="s">
        <v>76</v>
      </c>
      <c r="F13" s="44" t="str">
        <f>+IF(ARBITRAMENTOS!T17=0,"Falta  actualizar","")</f>
        <v/>
      </c>
    </row>
    <row r="14" spans="2:13" x14ac:dyDescent="0.25">
      <c r="B14" t="s">
        <v>83</v>
      </c>
      <c r="C14" s="44" t="str">
        <f>+IF(JUDICIALES!$D$11="","Falta  actualizar","")</f>
        <v/>
      </c>
      <c r="E14" s="43" t="s">
        <v>46</v>
      </c>
      <c r="F14" s="43">
        <f>+ARBITRAMENTOS!D10</f>
        <v>0</v>
      </c>
    </row>
    <row r="15" spans="2:13" x14ac:dyDescent="0.25">
      <c r="B15" s="43" t="s">
        <v>43</v>
      </c>
      <c r="C15" s="43">
        <f>+JUDICIALES!$D$12</f>
        <v>372</v>
      </c>
      <c r="E15" s="43" t="s">
        <v>45</v>
      </c>
      <c r="F15" s="45" t="str">
        <f>IFERROR(ARBITRAMENTOS!D10/ARBITRAMENTOS!D9,"")</f>
        <v/>
      </c>
    </row>
    <row r="16" spans="2:13" x14ac:dyDescent="0.25">
      <c r="B16" s="43" t="s">
        <v>45</v>
      </c>
      <c r="C16" s="45">
        <f>IFERROR(JUDICIALES!$D$12/JUDICIALES!$D$11,"")</f>
        <v>0.99465240641711228</v>
      </c>
    </row>
    <row r="17" spans="2:6" x14ac:dyDescent="0.25">
      <c r="B17" s="43" t="s">
        <v>51</v>
      </c>
      <c r="C17" s="45">
        <f>IFERROR(JUDICIALES!$G$11/JUDICIALES!$G$10,"")</f>
        <v>0</v>
      </c>
      <c r="E17" t="s">
        <v>79</v>
      </c>
      <c r="F17" s="44" t="str">
        <f>+IF(PAGOS!D9="","Falta  actualizar","")</f>
        <v/>
      </c>
    </row>
    <row r="18" spans="2:6" x14ac:dyDescent="0.25">
      <c r="B18" s="43" t="s">
        <v>44</v>
      </c>
      <c r="C18" s="43">
        <f>IFERROR(C15/ABOGADOS!$D$12,"")</f>
        <v>124</v>
      </c>
      <c r="E18" s="43" t="s">
        <v>49</v>
      </c>
      <c r="F18" s="43">
        <f>+PAGOS!D10</f>
        <v>0</v>
      </c>
    </row>
    <row r="19" spans="2:6" x14ac:dyDescent="0.25">
      <c r="B19" s="43" t="s">
        <v>82</v>
      </c>
      <c r="C19" s="45">
        <f>IFERROR(1-(JUDICIALES!$H$22+JUDICIALES!$H$23+JUDICIALES!$H$24)/(JUDICIALES!$G$22+JUDICIALES!$G$23+JUDICIALES!$G$24),"")</f>
        <v>0</v>
      </c>
      <c r="E19" s="43" t="s">
        <v>50</v>
      </c>
      <c r="F19" s="43" t="str">
        <f>+IF(PAGOS!D9="No","No aplica","si")</f>
        <v>No aplica</v>
      </c>
    </row>
    <row r="21" spans="2:6" ht="15.75" thickBot="1" x14ac:dyDescent="0.3"/>
    <row r="22" spans="2:6" x14ac:dyDescent="0.25">
      <c r="B22" s="2" t="s">
        <v>104</v>
      </c>
      <c r="C22" s="3"/>
      <c r="D22" s="3"/>
      <c r="E22" s="3"/>
      <c r="F22" s="4"/>
    </row>
    <row r="23" spans="2:6" x14ac:dyDescent="0.25">
      <c r="B23" s="115" t="s">
        <v>166</v>
      </c>
      <c r="C23" s="130"/>
      <c r="D23" s="130"/>
      <c r="E23" s="130"/>
      <c r="F23" s="116"/>
    </row>
    <row r="24" spans="2:6" x14ac:dyDescent="0.25">
      <c r="B24" s="115"/>
      <c r="C24" s="130"/>
      <c r="D24" s="130"/>
      <c r="E24" s="130"/>
      <c r="F24" s="116"/>
    </row>
    <row r="25" spans="2:6" x14ac:dyDescent="0.25">
      <c r="B25" s="115"/>
      <c r="C25" s="130"/>
      <c r="D25" s="130"/>
      <c r="E25" s="130"/>
      <c r="F25" s="116"/>
    </row>
    <row r="26" spans="2:6" ht="15.75" thickBot="1" x14ac:dyDescent="0.3">
      <c r="B26" s="117"/>
      <c r="C26" s="131"/>
      <c r="D26" s="131"/>
      <c r="E26" s="131"/>
      <c r="F26" s="118"/>
    </row>
  </sheetData>
  <sheetProtection algorithmName="SHA-512" hashValue="oYy6+FMrDUJp7yajB2nFk6zfxjg7nx9wrBVSyVVHj9e4qRP7KnZOskU3IcSz5XU/0snkC3FPmsPSt6fMl/xLfw==" saltValue="JHNAqtUJ7WP4OFUpc0qITQ==" spinCount="100000" sheet="1" objects="1" scenarios="1"/>
  <mergeCells count="5">
    <mergeCell ref="C5:G5"/>
    <mergeCell ref="C6:G6"/>
    <mergeCell ref="B2:G2"/>
    <mergeCell ref="B3:G3"/>
    <mergeCell ref="B23:F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Base a pegar</vt:lpstr>
      <vt:lpstr>ABOGADOS</vt:lpstr>
      <vt:lpstr>JUDICIALES</vt:lpstr>
      <vt:lpstr>PREJUDICIALES</vt:lpstr>
      <vt:lpstr>ARBITRAMENTOS</vt:lpstr>
      <vt:lpstr>PAGOS</vt:lpstr>
      <vt:lpstr>Resumen general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SMR</cp:lastModifiedBy>
  <dcterms:created xsi:type="dcterms:W3CDTF">2020-06-25T21:16:25Z</dcterms:created>
  <dcterms:modified xsi:type="dcterms:W3CDTF">2021-03-17T23:52:09Z</dcterms:modified>
</cp:coreProperties>
</file>