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MS\Documents\Ekogui\"/>
    </mc:Choice>
  </mc:AlternateContent>
  <bookViews>
    <workbookView xWindow="0" yWindow="0" windowWidth="20490" windowHeight="7050" firstSheet="2" activeTab="7"/>
  </bookViews>
  <sheets>
    <sheet name="Principal" sheetId="4" r:id="rId1"/>
    <sheet name="USUARIOS" sheetId="1" r:id="rId2"/>
    <sheet name="ABOGADOS" sheetId="7" r:id="rId3"/>
    <sheet name="JUDICIALES" sheetId="8" r:id="rId4"/>
    <sheet name="PREJUDICIALES" sheetId="9" r:id="rId5"/>
    <sheet name="ARBITRAMENTOS" sheetId="10" r:id="rId6"/>
    <sheet name="PAGOS" sheetId="11" r:id="rId7"/>
    <sheet name="Resumen general" sheetId="5" r:id="rId8"/>
    <sheet name="Base a pegar" sheetId="12" state="hidden"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5" l="1"/>
  <c r="F15" i="5"/>
  <c r="F10" i="5"/>
  <c r="C20" i="5"/>
  <c r="C18" i="5"/>
  <c r="C17" i="5"/>
  <c r="T13" i="10"/>
  <c r="T12" i="10"/>
  <c r="C11" i="5"/>
  <c r="W3" i="8"/>
  <c r="C25" i="8" s="1"/>
  <c r="T14" i="10" l="1"/>
  <c r="F13" i="5" s="1"/>
  <c r="V2" i="9"/>
  <c r="V3" i="9" s="1"/>
  <c r="V3" i="7"/>
  <c r="G11" i="1"/>
  <c r="G12" i="1"/>
  <c r="G13" i="1"/>
  <c r="G14" i="1"/>
  <c r="G15" i="1"/>
  <c r="G10" i="1"/>
  <c r="F11" i="5" l="1"/>
  <c r="F9" i="9"/>
  <c r="C13" i="5"/>
  <c r="C12" i="5"/>
  <c r="AO3" i="12"/>
  <c r="AN3" i="12"/>
  <c r="AM3" i="12"/>
  <c r="AL3" i="12"/>
  <c r="AK3" i="12"/>
  <c r="AJ3" i="12"/>
  <c r="AI3" i="12"/>
  <c r="AH3" i="12"/>
  <c r="AG3" i="12"/>
  <c r="AF3" i="12"/>
  <c r="AE3" i="12"/>
  <c r="AD3" i="12"/>
  <c r="AC3" i="12"/>
  <c r="AB3" i="12"/>
  <c r="AA3" i="12"/>
  <c r="Z3" i="12"/>
  <c r="Y3" i="12"/>
  <c r="X3" i="12"/>
  <c r="W3" i="12"/>
  <c r="V3" i="12"/>
  <c r="U3" i="12"/>
  <c r="T3" i="12"/>
  <c r="S3" i="12"/>
  <c r="R3" i="12"/>
  <c r="Q3" i="12"/>
  <c r="P3" i="12"/>
  <c r="O3" i="12"/>
  <c r="N3" i="12"/>
  <c r="M3" i="12"/>
  <c r="L3" i="12"/>
  <c r="K3" i="12"/>
  <c r="J3" i="12"/>
  <c r="I3" i="12"/>
  <c r="H3" i="12"/>
  <c r="G3" i="12"/>
  <c r="F3" i="12"/>
  <c r="E3" i="12"/>
  <c r="D3" i="12"/>
  <c r="C3" i="12"/>
  <c r="B3" i="12"/>
  <c r="A3" i="12"/>
  <c r="F19" i="5"/>
  <c r="F18" i="5"/>
  <c r="F14" i="5"/>
  <c r="F9" i="5"/>
  <c r="F8" i="5"/>
  <c r="C15" i="5"/>
  <c r="C16" i="5"/>
  <c r="C19" i="5" s="1"/>
  <c r="J11" i="1"/>
  <c r="J12" i="1"/>
  <c r="J13" i="1"/>
  <c r="J14" i="1"/>
  <c r="J15" i="1"/>
  <c r="J10" i="1"/>
  <c r="I10" i="1"/>
  <c r="I11" i="1"/>
  <c r="I12" i="1"/>
  <c r="I13" i="1"/>
  <c r="I14" i="1"/>
  <c r="I15" i="1"/>
  <c r="H11" i="1"/>
  <c r="H12" i="1"/>
  <c r="H13" i="1"/>
  <c r="H14" i="1"/>
  <c r="H15" i="1"/>
  <c r="H10" i="1"/>
  <c r="C10" i="5" l="1"/>
  <c r="C9" i="5"/>
  <c r="C8" i="5"/>
  <c r="V3" i="11" l="1"/>
  <c r="V3" i="10"/>
  <c r="F7" i="7" l="1"/>
</calcChain>
</file>

<file path=xl/sharedStrings.xml><?xml version="1.0" encoding="utf-8"?>
<sst xmlns="http://schemas.openxmlformats.org/spreadsheetml/2006/main" count="227" uniqueCount="158">
  <si>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</si>
  <si>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</si>
  <si>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</si>
  <si>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</si>
  <si>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</si>
  <si>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</si>
  <si>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</si>
  <si>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</si>
  <si>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</si>
  <si>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</si>
  <si>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</si>
  <si>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</si>
  <si>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</si>
  <si>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</si>
  <si>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</si>
  <si>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</si>
  <si>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</si>
  <si>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</si>
  <si>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</si>
  <si>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</si>
  <si>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</si>
  <si>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</si>
  <si>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</si>
  <si>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</si>
  <si>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</si>
  <si>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Entre 01-01-2020 y 30-06-2020</t>
  </si>
  <si>
    <t>Sin capacitación</t>
  </si>
  <si>
    <t>ABOGADOS CON CORREO ACTUALIZADO</t>
  </si>
  <si>
    <t>Cantidad de procesos de más de 33.000 SMMLV</t>
  </si>
  <si>
    <t>CANTIDAD DE PROCESOS ACTIVOS</t>
  </si>
  <si>
    <t>PROCESOS ACTIVOS REGISTRADOS EN EKOGUI</t>
  </si>
  <si>
    <t>PROCESOS SIN ABOGADO ASIGNADO</t>
  </si>
  <si>
    <t>PROCESOS</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</si>
  <si>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</si>
  <si>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</si>
  <si>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</si>
  <si>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</si>
  <si>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</si>
  <si>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</si>
  <si>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</si>
  <si>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</si>
  <si>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</si>
  <si>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</si>
  <si>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</si>
  <si>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</si>
  <si>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</si>
  <si>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</si>
  <si>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</si>
  <si>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</si>
  <si>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Nivel de actualización</t>
  </si>
  <si>
    <t>Actualización prejudiciales</t>
  </si>
  <si>
    <t>Pagos relacionados</t>
  </si>
  <si>
    <t>Uso del módulo pagos</t>
  </si>
  <si>
    <t>Actualización más de 33.000 SMMLV</t>
  </si>
  <si>
    <t>REGISTRO EN 2020</t>
  </si>
  <si>
    <t>REGISTRO EN 2019</t>
  </si>
  <si>
    <t>REGISTRO EN 2018 Y ANTERIORES</t>
  </si>
  <si>
    <t>TOTAL PREJUDICIALES ACTIVOS</t>
  </si>
  <si>
    <t>Prejudiciales</t>
  </si>
  <si>
    <t>TOTAL PREJUDICIALES ACTIVOS EN EKOGUI</t>
  </si>
  <si>
    <t>TOTAL PROCESOS TERMINADOS</t>
  </si>
  <si>
    <t>CANTIDAD PREJUDICIALES</t>
  </si>
  <si>
    <t>Procesos que efectivamente se encuentran activos</t>
  </si>
  <si>
    <t>Proceso que se encuentran terminados</t>
  </si>
  <si>
    <t>TERMINADOS EN EKOGUI</t>
  </si>
  <si>
    <t>PROCESOS TERMINADOS EN 2020</t>
  </si>
  <si>
    <t>PROCESOS ACTIVOS CON ESTADO TERMINADO*</t>
  </si>
  <si>
    <t xml:space="preserve">Procesos de más de 33.000 SMMLV con la pieza demanda </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</si>
  <si>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</si>
  <si>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</si>
  <si>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</si>
  <si>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</si>
  <si>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</si>
  <si>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</si>
  <si>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</si>
  <si>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CON PROVISIÓN IGUAL A CERO</t>
  </si>
  <si>
    <t>Procesos Judiciales</t>
  </si>
  <si>
    <t>TERMINADOS ÚLTIMA ACTUACIÓN EN 2020</t>
  </si>
  <si>
    <t>ARBITRAMENTOS</t>
  </si>
  <si>
    <t>ARBITRAMENTOS ACTIVOS</t>
  </si>
  <si>
    <t>ARBITRAMENTOS REGISTRADOS EN EKOGUI</t>
  </si>
  <si>
    <t>PAGOS</t>
  </si>
  <si>
    <t>Gestiona pagos en SIIF de MinHacienda</t>
  </si>
  <si>
    <t>Pagos enlazados</t>
  </si>
  <si>
    <t>Provisión incorrecta</t>
  </si>
  <si>
    <t>JUDICIALES</t>
  </si>
  <si>
    <t>PREJUDICIALES</t>
  </si>
  <si>
    <t>Plantilla de certificado de Control Interno eKOGUI</t>
  </si>
  <si>
    <t>REGISTRO DESDE ABRIL 1 2020</t>
  </si>
  <si>
    <t>REGISTRO ENTRE 1 ENERO Y 31 MARZO 2020</t>
  </si>
  <si>
    <t>REGISTRO EN 2019 Y ANTERIORES</t>
  </si>
  <si>
    <t>ACTUALIZADO</t>
  </si>
  <si>
    <t>Entre 21-03-2019 y 31-12-2019</t>
  </si>
  <si>
    <t>PROCESOS SIN ABOGADO ASIGNADO(1)</t>
  </si>
  <si>
    <t>(1)Anteriores a 15 de junio</t>
  </si>
  <si>
    <t>(2) Con fecha de actuación en 2020</t>
  </si>
  <si>
    <t>PROCESOS ACTIVOS CON ESTADO TERMINADO(3)</t>
  </si>
  <si>
    <t>(4)Equivalente a un valor indexado de $28.967 millones</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</si>
  <si>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</si>
  <si>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</si>
  <si>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</si>
  <si>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</si>
  <si>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</si>
  <si>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</si>
  <si>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</si>
  <si>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</si>
  <si>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</si>
  <si>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</si>
  <si>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</si>
  <si>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</si>
  <si>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 información estudios</t>
  </si>
  <si>
    <t>Tienen información experiencia</t>
  </si>
  <si>
    <t>Tienen Información laboral</t>
  </si>
  <si>
    <t>INFORMACIÓN (1)</t>
  </si>
  <si>
    <t>Observaciones:</t>
  </si>
  <si>
    <t>PROCESOS ACTIVOS AL 30 DE JUNIO DE 2020</t>
  </si>
  <si>
    <t>PROCESOS TERMINADOS PRIMER SEMESTRE 2020</t>
  </si>
  <si>
    <t xml:space="preserve">PROCESO TERMINADOS AL 30 DE JUNIO 2020 </t>
  </si>
  <si>
    <r>
      <t>(3)En el reporte de activos al 30 de junio de 2020 verifique la columna</t>
    </r>
    <r>
      <rPr>
        <b/>
        <i/>
        <sz val="9"/>
        <color theme="1"/>
        <rFont val="Calibri"/>
        <family val="2"/>
        <scheme val="minor"/>
      </rPr>
      <t xml:space="preserve"> Estado General del proceso</t>
    </r>
  </si>
  <si>
    <t>Capacitaciones anteriores al 21-03-2019</t>
  </si>
  <si>
    <t>Abogados al 30 de junio de 2020</t>
  </si>
  <si>
    <t>ABOGADOS ACTIVOS AL 30-06-2020</t>
  </si>
  <si>
    <t>RETIRADOS EN LA ENTIDAD PRIMER SEMESTRE 2020</t>
  </si>
  <si>
    <t>INACTIVADOS EN EKOGUI PRIMER SEMESTRE 2020</t>
  </si>
  <si>
    <t>(1) Se visualiza en el detalle del abogado a la fecha de revisión</t>
  </si>
  <si>
    <t>Solamente se revisa que tenga registrada alguna información registrada</t>
  </si>
  <si>
    <t>USUARIOS AL 30 DE JUNIO DE 2020</t>
  </si>
  <si>
    <t>PROCESOS CON CALIFICACIÓN  PRIMER SEMESTRE 2020</t>
  </si>
  <si>
    <t>PROCESOS ACTIVOS EN CALIDAD DEMANDADO AL 30-06-2020</t>
  </si>
  <si>
    <t>PROVISIÓN CONTABLE (6)</t>
  </si>
  <si>
    <t>(6) Solo se consideran los procesos activos - calidad demandado al 30 de junio de 2020 que tengan calificación de riesgo</t>
  </si>
  <si>
    <t>PREJUDICIALES ACTIVOS AL 30-06-2020</t>
  </si>
  <si>
    <t>PREJUDICIALES TERMINADOS PRIMER SEMESTRE 2020</t>
  </si>
  <si>
    <t>TOTAL PREJUDICIALES TERMINADOS I SEM. 2020</t>
  </si>
  <si>
    <t>TERMINADOS ÚLTIMA ACTUACIÓN I SEM. 2020</t>
  </si>
  <si>
    <t>ARBITRAMENTOS ACTIVOS AL 30-06-2020</t>
  </si>
  <si>
    <t>TOTAL ARBITRAMENTOS TERMINADOS  AL 30-06-2020</t>
  </si>
  <si>
    <t>Pagos enlazados al 30-06-2020</t>
  </si>
  <si>
    <t>PROCESOS TERMINADOS DURANTE PRIMER SEMESTRE 2020</t>
  </si>
  <si>
    <t>TERMINADOS EN EKOGUI DURANTE PRIMER SEMESTRE 2020 (2)</t>
  </si>
  <si>
    <t>MAYORES A 33.000 SMMLV(4) ACTIVOS</t>
  </si>
  <si>
    <t>ÚLTIMA CAPACITACIÓN ABOGADOS ACTIVOS</t>
  </si>
  <si>
    <t>NOHORA CONSTANZA SIABATO LOZANO</t>
  </si>
  <si>
    <t>ARMANDO LOPEZ CORTES</t>
  </si>
  <si>
    <t>YENNY MARCELA HERRERA MARTINEZ</t>
  </si>
  <si>
    <t xml:space="preserve">LUZ STELLA PATIÑO JURADO </t>
  </si>
  <si>
    <t>DIANA ELIZABETH SALINAS GUTIERREZ</t>
  </si>
  <si>
    <t>VICTOR HUGO CALDERON JARAMILLO</t>
  </si>
  <si>
    <t>PROCESOS TERMINADOS : Proceso No. 76001333301920170012801. El sentido del fallo fue "Favorable" para la entidad y sin condenas en costas.</t>
  </si>
  <si>
    <t xml:space="preserve">DEPARTAMENTO ADMINISTRATIVO DE LA FUNCION PUBLICA </t>
  </si>
  <si>
    <t>Producto de la verificación efectuada, se concluye que el Departamento Administrativo de la Función Pública Cumple con el registro de abogados activos, con la actualización de procesos activos y conciliaciones extrajudiciales.</t>
  </si>
  <si>
    <t xml:space="preserve">El Departamento Administrativo de la Función Publica, durante el primer semestre de 2020 no ha realizado pagos con cargo a procesos judiciales.   </t>
  </si>
  <si>
    <t>El Jefe Juridico actual señaló que conoce las funciones establecidas en el Decreto 1069 de 2015, que  a la fecha no ha sido necesario solicitar capacitación e igualmente que no ha recibido invitaciones por parte del ADNJE.  El rol de Secretario técnico del comité, estuvo a cargo en el primer semestre por tres servidores, DIANA ELIZABETH SALINAS desde el 16-09-2019 al 15 de mayo de 2020, momento en que se reintegro por licencia de maternidad la abogada MAIA VALERIA BORJA GUERRERO, posteriormete  a partir del 19 de junio asume el abogado VICTOR HUGO CALDERON  JARAMILLO, quien a la fecha de corte 30 de junio estaba solicitando las capacitaciones a la ANDJE.  La jefe de la Oficina de Control Interno en su representación designó a la servidora pública SANDRA MILENA RAMIREZ OSORIO, quien asistió a la capacitación "Control Interno, Módulos y Funcionalidades", en la fecha señalada.</t>
  </si>
  <si>
    <t>Durante el primer semestre a finales de junio se vincularon dos abogados al Grupo de Defensa Judicial; sin embargo, uno de ellos se retiró en el mes de julio,  el otro abogado por la fecha de activación en el sistema (19-06-2020) al  30 de junio iniciaba con las capacitaciones brindadas por la administradora de la entidad y la secretaría técnica del comite conciliación; adicionalmente  para el mes de julio las dos abogadas que ejercieron los  roles mencionados anteriormente, fueron trasladadas a otras áreas enla entidad;  por lo que al momento de hacer la verificación por parte de la Oficina de Control Interno (agosto), en el sistema solo registra tres abogados. Se verificó la información básica  de cada abogado activo al 30 de junio, registrada en Ekogui.</t>
  </si>
  <si>
    <t xml:space="preserve">PROCESOS ACTIVOS: De conformidad con la información suministrada  por la Administradora de la Entidad (DAFP), en el archivo denominado " 2020-07-31_Novedades _procesales_definitivo" a Junio 30 de 2020 se registraron  379 procesos judiciales activos, señala la Administradora que en Ekogui se registraban 376 procesos activos, y que se  se tuvo inconvenientes con el registro de tres procesos. Para el mes de julio se recibieron 7 procesos nuevos, y se incluyó un proceso de los pendientes de junio,  para un total de 384 procesos activos, que se ven reflejados en la plataforma Ekogui a la fecha de verificación (agosto). </t>
  </si>
  <si>
    <t>PROCESOS CON CALIDAD DE DEMANDANTE: Dos (2) los siguientes: No. de ekogui 503253 en Recurso de Casación;  1205995 Acumulación de proceso.</t>
  </si>
  <si>
    <t>De conformidad con la información entregada por la Administradora,  para el periodo evaluado, esto es, enero a junio de 2020, el Departamento Administrativo de la Función Pública no fue vinculado, notificado o llamado a ninguna conciliación prejudicial.</t>
  </si>
  <si>
    <t>De conformidad con la información entregada por la Administradora,  para el periodo evaluado, esto es, enero a junio de 2020, el Departamento Administrativo de la Función Pública no estuvo vinculado a procesos arbitrales.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</si>
</sst>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3"/>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27">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applyAlignment="1"/>
    <xf numFmtId="0" fontId="0" fillId="2" borderId="2" xfId="0" applyFill="1" applyBorder="1" applyAlignment="1"/>
    <xf numFmtId="0" fontId="0" fillId="2" borderId="3" xfId="0" applyFill="1" applyBorder="1" applyAlignment="1"/>
    <xf numFmtId="0" fontId="0" fillId="2" borderId="4" xfId="0" applyFill="1" applyBorder="1"/>
    <xf numFmtId="0" fontId="0" fillId="2" borderId="0"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applyBorder="1" applyAlignment="1"/>
    <xf numFmtId="0" fontId="0" fillId="2" borderId="0" xfId="0" applyFill="1" applyBorder="1" applyAlignment="1"/>
    <xf numFmtId="0" fontId="5" fillId="3" borderId="0" xfId="0" applyFont="1" applyFill="1"/>
    <xf numFmtId="0" fontId="0" fillId="2" borderId="1" xfId="0" applyFill="1" applyBorder="1"/>
    <xf numFmtId="0" fontId="0" fillId="2" borderId="2" xfId="0" applyFill="1" applyBorder="1"/>
    <xf numFmtId="0" fontId="0" fillId="2" borderId="3" xfId="0" applyFill="1" applyBorder="1"/>
    <xf numFmtId="0" fontId="0" fillId="2" borderId="0" xfId="0" applyFill="1" applyBorder="1" applyAlignment="1">
      <alignment vertical="center" wrapText="1"/>
    </xf>
    <xf numFmtId="0" fontId="0" fillId="2" borderId="5" xfId="0" applyFill="1" applyBorder="1" applyAlignment="1">
      <alignment vertical="center" wrapText="1"/>
    </xf>
    <xf numFmtId="0" fontId="9" fillId="2" borderId="0" xfId="0" applyFont="1" applyFill="1" applyBorder="1" applyAlignment="1">
      <alignment vertical="center"/>
    </xf>
    <xf numFmtId="0" fontId="9" fillId="2" borderId="0" xfId="0" applyFont="1" applyFill="1" applyBorder="1" applyAlignment="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Border="1" applyAlignment="1">
      <alignment horizontal="center"/>
    </xf>
    <xf numFmtId="0" fontId="5" fillId="2" borderId="0" xfId="0" applyFont="1" applyFill="1"/>
    <xf numFmtId="0" fontId="0" fillId="0" borderId="9" xfId="0" applyBorder="1"/>
    <xf numFmtId="0" fontId="3" fillId="0" borderId="0" xfId="0" applyFont="1"/>
    <xf numFmtId="9" fontId="0" fillId="0" borderId="9" xfId="1" applyFont="1" applyBorder="1"/>
    <xf numFmtId="0" fontId="0" fillId="0" borderId="0" xfId="0" applyBorder="1" applyAlignment="1"/>
    <xf numFmtId="0" fontId="6" fillId="0" borderId="0" xfId="0" applyFont="1" applyBorder="1" applyAlignment="1"/>
    <xf numFmtId="0" fontId="6" fillId="0" borderId="5" xfId="0" applyFont="1" applyBorder="1" applyAlignment="1"/>
    <xf numFmtId="14" fontId="0" fillId="2" borderId="0" xfId="0" applyNumberFormat="1" applyFill="1"/>
    <xf numFmtId="0" fontId="0" fillId="0" borderId="9" xfId="0" applyFill="1" applyBorder="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11" xfId="0" applyFill="1" applyBorder="1" applyProtection="1">
      <protection hidden="1"/>
    </xf>
    <xf numFmtId="0" fontId="0" fillId="2" borderId="9" xfId="0" applyFill="1" applyBorder="1" applyProtection="1">
      <protection locked="0"/>
    </xf>
    <xf numFmtId="0" fontId="0" fillId="2" borderId="12" xfId="0" applyFill="1" applyBorder="1" applyProtection="1">
      <protection locked="0"/>
    </xf>
    <xf numFmtId="14" fontId="0" fillId="2" borderId="12" xfId="0" applyNumberFormat="1" applyFill="1" applyBorder="1" applyProtection="1">
      <protection locked="0"/>
    </xf>
    <xf numFmtId="0" fontId="0" fillId="2" borderId="22" xfId="0" applyFill="1" applyBorder="1" applyAlignment="1">
      <alignment horizontal="center"/>
    </xf>
    <xf numFmtId="14" fontId="0" fillId="2" borderId="9" xfId="0" applyNumberFormat="1" applyFill="1" applyBorder="1" applyProtection="1">
      <protection locked="0"/>
    </xf>
    <xf numFmtId="0" fontId="0" fillId="2" borderId="21" xfId="0" applyFill="1" applyBorder="1" applyProtection="1">
      <protection locked="0"/>
    </xf>
    <xf numFmtId="0" fontId="0" fillId="2" borderId="0" xfId="0" applyFill="1" applyBorder="1" applyProtection="1">
      <protection locked="0"/>
    </xf>
    <xf numFmtId="0" fontId="0" fillId="2" borderId="9" xfId="0" applyFill="1" applyBorder="1" applyAlignment="1" applyProtection="1">
      <protection locked="0"/>
    </xf>
    <xf numFmtId="0" fontId="0" fillId="0" borderId="15" xfId="0" applyBorder="1" applyProtection="1">
      <protection locked="0"/>
    </xf>
    <xf numFmtId="0" fontId="0" fillId="0" borderId="16" xfId="0" applyBorder="1" applyProtection="1">
      <protection locked="0"/>
    </xf>
    <xf numFmtId="0" fontId="0" fillId="0" borderId="17" xfId="0" applyBorder="1" applyProtection="1">
      <protection locked="0"/>
    </xf>
    <xf numFmtId="0" fontId="0" fillId="0" borderId="18" xfId="0" applyBorder="1" applyProtection="1">
      <protection locked="0"/>
    </xf>
    <xf numFmtId="0" fontId="0" fillId="0" borderId="9" xfId="0" applyBorder="1" applyProtection="1">
      <protection locked="0"/>
    </xf>
    <xf numFmtId="0" fontId="0" fillId="0" borderId="0" xfId="0" applyBorder="1" applyProtection="1">
      <protection locked="0"/>
    </xf>
    <xf numFmtId="0" fontId="4" fillId="2" borderId="0" xfId="0" applyFont="1" applyFill="1" applyBorder="1"/>
    <xf numFmtId="0" fontId="4" fillId="0" borderId="0" xfId="0" applyFont="1"/>
    <xf numFmtId="0" fontId="4" fillId="2" borderId="0" xfId="0" applyFont="1" applyFill="1"/>
    <xf numFmtId="0" fontId="0" fillId="2" borderId="9" xfId="0" applyFill="1" applyBorder="1" applyAlignment="1">
      <alignment vertical="center"/>
    </xf>
    <xf numFmtId="0" fontId="0" fillId="2" borderId="9" xfId="0" applyFill="1" applyBorder="1" applyAlignment="1" applyProtection="1">
      <alignment vertical="center"/>
      <protection locked="0"/>
    </xf>
    <xf numFmtId="0" fontId="0" fillId="2" borderId="0" xfId="0" applyFill="1" applyBorder="1" applyAlignment="1">
      <alignment wrapText="1"/>
    </xf>
    <xf numFmtId="0" fontId="0" fillId="2" borderId="31" xfId="0" applyFill="1" applyBorder="1" applyProtection="1">
      <protection locked="0"/>
    </xf>
    <xf numFmtId="0" fontId="0" fillId="2" borderId="32" xfId="0" applyFill="1" applyBorder="1" applyProtection="1">
      <protection locked="0"/>
    </xf>
    <xf numFmtId="0" fontId="0" fillId="2" borderId="4" xfId="0" applyFill="1" applyBorder="1" applyProtection="1">
      <protection locked="0"/>
    </xf>
    <xf numFmtId="0" fontId="0" fillId="2" borderId="5" xfId="0" applyFill="1"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0" fillId="2" borderId="8" xfId="0" applyFill="1" applyBorder="1" applyProtection="1">
      <protection locked="0"/>
    </xf>
    <xf numFmtId="0" fontId="12" fillId="0" borderId="4" xfId="0" applyFont="1" applyBorder="1" applyAlignment="1">
      <alignment horizontal="center"/>
    </xf>
    <xf numFmtId="0" fontId="12" fillId="0" borderId="0" xfId="0" applyFont="1" applyBorder="1" applyAlignment="1">
      <alignment horizontal="center"/>
    </xf>
    <xf numFmtId="0" fontId="12" fillId="0" borderId="5" xfId="0" applyFont="1" applyBorder="1" applyAlignment="1">
      <alignment horizontal="center"/>
    </xf>
    <xf numFmtId="0" fontId="0" fillId="0" borderId="0" xfId="0" applyBorder="1" applyAlignment="1">
      <alignment horizontal="left" wrapText="1"/>
    </xf>
    <xf numFmtId="0" fontId="7" fillId="2" borderId="4" xfId="0" applyFont="1" applyFill="1" applyBorder="1" applyAlignment="1">
      <alignment horizontal="center"/>
    </xf>
    <xf numFmtId="0" fontId="7" fillId="2" borderId="0" xfId="0" applyFont="1" applyFill="1" applyBorder="1" applyAlignment="1">
      <alignment horizontal="center"/>
    </xf>
    <xf numFmtId="0" fontId="7" fillId="2" borderId="5" xfId="0" applyFont="1" applyFill="1" applyBorder="1" applyAlignment="1">
      <alignment horizontal="center"/>
    </xf>
    <xf numFmtId="0" fontId="0" fillId="2" borderId="23" xfId="0" applyFill="1" applyBorder="1" applyAlignment="1" applyProtection="1">
      <alignment horizontal="center"/>
      <protection locked="0"/>
    </xf>
    <xf numFmtId="0" fontId="0" fillId="2" borderId="24" xfId="0" applyFill="1" applyBorder="1" applyAlignment="1" applyProtection="1">
      <alignment horizontal="center"/>
      <protection locked="0"/>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2" borderId="1"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9" fillId="2" borderId="0" xfId="0" applyFont="1" applyFill="1" applyBorder="1" applyAlignment="1">
      <alignment horizontal="center" vertical="center"/>
    </xf>
    <xf numFmtId="0" fontId="0" fillId="2" borderId="28" xfId="0" applyFill="1" applyBorder="1" applyAlignment="1">
      <alignment horizontal="center"/>
    </xf>
    <xf numFmtId="0" fontId="0" fillId="2" borderId="29" xfId="0" applyFill="1" applyBorder="1" applyAlignment="1">
      <alignment horizontal="center"/>
    </xf>
    <xf numFmtId="0" fontId="0" fillId="2" borderId="30" xfId="0" applyFill="1" applyBorder="1" applyAlignment="1">
      <alignment horizontal="center"/>
    </xf>
    <xf numFmtId="0" fontId="10" fillId="2" borderId="21" xfId="0" applyFont="1" applyFill="1" applyBorder="1" applyAlignment="1">
      <alignment horizontal="left" wrapText="1"/>
    </xf>
    <xf numFmtId="0" fontId="10" fillId="2" borderId="0" xfId="0" applyFont="1" applyFill="1" applyAlignment="1">
      <alignment horizontal="left" wrapText="1"/>
    </xf>
    <xf numFmtId="0" fontId="0" fillId="2" borderId="13" xfId="0" applyFill="1" applyBorder="1" applyAlignment="1">
      <alignment horizontal="left" wrapText="1"/>
    </xf>
    <xf numFmtId="0" fontId="0" fillId="2" borderId="14" xfId="0" applyFill="1" applyBorder="1" applyAlignment="1">
      <alignment horizontal="left" wrapText="1"/>
    </xf>
    <xf numFmtId="0" fontId="0" fillId="2" borderId="17" xfId="0" applyFill="1" applyBorder="1" applyAlignment="1">
      <alignment horizontal="left" wrapText="1"/>
    </xf>
    <xf numFmtId="0" fontId="0" fillId="2" borderId="18" xfId="0" applyFill="1" applyBorder="1" applyAlignment="1">
      <alignment horizontal="left" wrapText="1"/>
    </xf>
    <xf numFmtId="0" fontId="0" fillId="2" borderId="21" xfId="0" applyFill="1" applyBorder="1" applyAlignment="1">
      <alignment horizontal="left" wrapText="1"/>
    </xf>
    <xf numFmtId="0" fontId="0" fillId="0" borderId="13" xfId="0" applyBorder="1" applyAlignment="1">
      <alignment horizontal="center"/>
    </xf>
    <xf numFmtId="0" fontId="0" fillId="0" borderId="14" xfId="0" applyBorder="1" applyAlignment="1">
      <alignment horizontal="center"/>
    </xf>
    <xf numFmtId="0" fontId="0" fillId="2" borderId="25" xfId="0" applyFill="1" applyBorder="1" applyAlignment="1">
      <alignment horizontal="center"/>
    </xf>
    <xf numFmtId="0" fontId="0" fillId="2" borderId="27" xfId="0" applyFill="1" applyBorder="1" applyAlignment="1">
      <alignment horizontal="center"/>
    </xf>
    <xf numFmtId="0" fontId="0" fillId="2" borderId="26" xfId="0" applyFill="1" applyBorder="1" applyAlignment="1">
      <alignment horizontal="center"/>
    </xf>
    <xf numFmtId="0" fontId="0" fillId="0" borderId="1" xfId="0" applyBorder="1" applyAlignment="1" applyProtection="1">
      <alignment horizontal="center"/>
      <protection locked="0"/>
    </xf>
    <xf numFmtId="0" fontId="0" fillId="0" borderId="3" xfId="0" applyBorder="1" applyAlignment="1" applyProtection="1">
      <alignment horizontal="center"/>
      <protection locked="0"/>
    </xf>
    <xf numFmtId="0" fontId="0" fillId="0" borderId="6" xfId="0" applyBorder="1" applyAlignment="1" applyProtection="1">
      <alignment horizontal="center"/>
      <protection locked="0"/>
    </xf>
    <xf numFmtId="0" fontId="0" fillId="0" borderId="8" xfId="0" applyBorder="1" applyAlignment="1" applyProtection="1">
      <alignment horizontal="center"/>
      <protection locked="0"/>
    </xf>
    <xf numFmtId="0" fontId="0" fillId="0" borderId="20" xfId="0" applyBorder="1" applyAlignment="1" applyProtection="1">
      <alignment horizontal="center"/>
      <protection locked="0"/>
    </xf>
    <xf numFmtId="0" fontId="6" fillId="0" borderId="0" xfId="0" applyFont="1" applyBorder="1" applyAlignment="1">
      <alignment horizontal="center"/>
    </xf>
    <xf numFmtId="0" fontId="0" fillId="0" borderId="4" xfId="0" applyBorder="1" applyAlignment="1" applyProtection="1">
      <alignment horizontal="center"/>
      <protection locked="0"/>
    </xf>
    <xf numFmtId="0" fontId="0" fillId="0" borderId="0" xfId="0" applyBorder="1" applyAlignment="1" applyProtection="1">
      <alignment horizontal="center"/>
      <protection locked="0"/>
    </xf>
    <xf numFmtId="0" fontId="0" fillId="0" borderId="5" xfId="0" applyBorder="1" applyAlignment="1" applyProtection="1">
      <alignment horizontal="center"/>
      <protection locked="0"/>
    </xf>
    <xf numFmtId="0" fontId="0" fillId="0" borderId="7" xfId="0" applyBorder="1" applyAlignment="1" applyProtection="1">
      <alignment horizontal="center"/>
      <protection locked="0"/>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8"/>
  <sheetViews>
    <sheetView showGridLines="0" workbookViewId="0"/>
  </sheetViews>
  <sheetFormatPr baseColWidth="10" defaultRowHeight="15" x14ac:dyDescent="0.25"/>
  <sheetData>
    <row r="1" spans="2:15" ht="15.75" thickBot="1" x14ac:dyDescent="0.3"/>
    <row r="2" spans="2:15" x14ac:dyDescent="0.25">
      <c r="B2" s="2"/>
      <c r="C2" s="3"/>
      <c r="D2" s="3"/>
      <c r="E2" s="3"/>
      <c r="F2" s="3"/>
      <c r="G2" s="3"/>
      <c r="H2" s="3"/>
      <c r="I2" s="3"/>
      <c r="J2" s="3"/>
      <c r="K2" s="3"/>
      <c r="L2" s="3"/>
      <c r="M2" s="3"/>
      <c r="N2" s="3"/>
      <c r="O2" s="4"/>
    </row>
    <row r="3" spans="2:15" ht="23.25" x14ac:dyDescent="0.35">
      <c r="B3" s="84" t="s">
        <v>87</v>
      </c>
      <c r="C3" s="85"/>
      <c r="D3" s="85"/>
      <c r="E3" s="85"/>
      <c r="F3" s="85"/>
      <c r="G3" s="85"/>
      <c r="H3" s="85"/>
      <c r="I3" s="85"/>
      <c r="J3" s="85"/>
      <c r="K3" s="85"/>
      <c r="L3" s="85"/>
      <c r="M3" s="85"/>
      <c r="N3" s="85"/>
      <c r="O3" s="86"/>
    </row>
    <row r="4" spans="2:15" ht="23.25" x14ac:dyDescent="0.35">
      <c r="B4" s="84" t="s">
        <v>11</v>
      </c>
      <c r="C4" s="85"/>
      <c r="D4" s="85"/>
      <c r="E4" s="85"/>
      <c r="F4" s="85"/>
      <c r="G4" s="85"/>
      <c r="H4" s="85"/>
      <c r="I4" s="85"/>
      <c r="J4" s="85"/>
      <c r="K4" s="85"/>
      <c r="L4" s="85"/>
      <c r="M4" s="85"/>
      <c r="N4" s="85"/>
      <c r="O4" s="86"/>
    </row>
    <row r="5" spans="2:15" x14ac:dyDescent="0.25">
      <c r="B5" s="5"/>
      <c r="C5" s="6"/>
      <c r="D5" s="6"/>
      <c r="E5" s="6"/>
      <c r="F5" s="6"/>
      <c r="G5" s="6"/>
      <c r="H5" s="6"/>
      <c r="I5" s="6"/>
      <c r="J5" s="6"/>
      <c r="K5" s="6"/>
      <c r="L5" s="6"/>
      <c r="M5" s="6"/>
      <c r="N5" s="6"/>
      <c r="O5" s="7"/>
    </row>
    <row r="6" spans="2:15" x14ac:dyDescent="0.25">
      <c r="B6" s="5"/>
      <c r="C6" s="87" t="s">
        <v>106</v>
      </c>
      <c r="D6" s="87"/>
      <c r="E6" s="87"/>
      <c r="F6" s="87"/>
      <c r="G6" s="87"/>
      <c r="H6" s="87"/>
      <c r="I6" s="87"/>
      <c r="J6" s="87"/>
      <c r="K6" s="87"/>
      <c r="L6" s="87"/>
      <c r="M6" s="87"/>
      <c r="N6" s="87"/>
      <c r="O6" s="7"/>
    </row>
    <row r="7" spans="2:15" x14ac:dyDescent="0.25">
      <c r="B7" s="5"/>
      <c r="C7" s="87"/>
      <c r="D7" s="87"/>
      <c r="E7" s="87"/>
      <c r="F7" s="87"/>
      <c r="G7" s="87"/>
      <c r="H7" s="87"/>
      <c r="I7" s="87"/>
      <c r="J7" s="87"/>
      <c r="K7" s="87"/>
      <c r="L7" s="87"/>
      <c r="M7" s="87"/>
      <c r="N7" s="87"/>
      <c r="O7" s="7"/>
    </row>
    <row r="8" spans="2:15" x14ac:dyDescent="0.25">
      <c r="B8" s="5"/>
      <c r="C8" s="6"/>
      <c r="D8" s="6"/>
      <c r="E8" s="6"/>
      <c r="F8" s="6"/>
      <c r="G8" s="6"/>
      <c r="H8" s="6"/>
      <c r="I8" s="6"/>
      <c r="J8" s="6"/>
      <c r="K8" s="6"/>
      <c r="L8" s="6"/>
      <c r="M8" s="6"/>
      <c r="N8" s="6"/>
      <c r="O8" s="7"/>
    </row>
    <row r="9" spans="2:15" x14ac:dyDescent="0.25">
      <c r="B9" s="5"/>
      <c r="C9" s="6"/>
      <c r="D9" s="6"/>
      <c r="E9" s="6"/>
      <c r="F9" s="6"/>
      <c r="G9" s="6"/>
      <c r="H9" s="6"/>
      <c r="I9" s="6"/>
      <c r="J9" s="6"/>
      <c r="K9" s="6"/>
      <c r="L9" s="6"/>
      <c r="M9" s="6"/>
      <c r="N9" s="6"/>
      <c r="O9" s="7"/>
    </row>
    <row r="10" spans="2:15" x14ac:dyDescent="0.25">
      <c r="B10" s="5"/>
      <c r="C10" s="6"/>
      <c r="D10" s="6"/>
      <c r="E10" s="6"/>
      <c r="F10" s="6"/>
      <c r="G10" s="6"/>
      <c r="H10" s="6"/>
      <c r="I10" s="6"/>
      <c r="J10" s="6"/>
      <c r="K10" s="6"/>
      <c r="L10" s="6"/>
      <c r="M10" s="6"/>
      <c r="N10" s="6"/>
      <c r="O10" s="7"/>
    </row>
    <row r="11" spans="2:15" x14ac:dyDescent="0.25">
      <c r="B11" s="5"/>
      <c r="C11" s="6"/>
      <c r="D11" s="6"/>
      <c r="E11" s="6"/>
      <c r="F11" s="6"/>
      <c r="G11" s="6"/>
      <c r="H11" s="6"/>
      <c r="I11" s="6"/>
      <c r="J11" s="6"/>
      <c r="K11" s="6"/>
      <c r="L11" s="6"/>
      <c r="M11" s="6"/>
      <c r="N11" s="6"/>
      <c r="O11" s="7"/>
    </row>
    <row r="12" spans="2:15" x14ac:dyDescent="0.25">
      <c r="B12" s="5"/>
      <c r="C12" s="6"/>
      <c r="D12" s="6"/>
      <c r="E12" s="6"/>
      <c r="F12" s="6"/>
      <c r="G12" s="6"/>
      <c r="H12" s="6"/>
      <c r="I12" s="6"/>
      <c r="J12" s="6"/>
      <c r="K12" s="6"/>
      <c r="L12" s="6"/>
      <c r="M12" s="6"/>
      <c r="N12" s="6"/>
      <c r="O12" s="7"/>
    </row>
    <row r="13" spans="2:15" x14ac:dyDescent="0.25">
      <c r="B13" s="5"/>
      <c r="C13" s="6"/>
      <c r="D13" s="6"/>
      <c r="E13" s="6"/>
      <c r="F13" s="6"/>
      <c r="G13" s="6"/>
      <c r="H13" s="6"/>
      <c r="I13" s="6"/>
      <c r="J13" s="6"/>
      <c r="K13" s="6"/>
      <c r="L13" s="6"/>
      <c r="M13" s="6"/>
      <c r="N13" s="6"/>
      <c r="O13" s="7"/>
    </row>
    <row r="14" spans="2:15" x14ac:dyDescent="0.25">
      <c r="B14" s="5"/>
      <c r="C14" s="6"/>
      <c r="D14" s="6"/>
      <c r="E14" s="6"/>
      <c r="F14" s="6"/>
      <c r="G14" s="6"/>
      <c r="H14" s="6"/>
      <c r="I14" s="6"/>
      <c r="J14" s="6"/>
      <c r="K14" s="6"/>
      <c r="L14" s="6"/>
      <c r="M14" s="6"/>
      <c r="N14" s="6"/>
      <c r="O14" s="7"/>
    </row>
    <row r="15" spans="2:15" x14ac:dyDescent="0.25">
      <c r="B15" s="5"/>
      <c r="C15" s="6"/>
      <c r="D15" s="6"/>
      <c r="E15" s="6"/>
      <c r="F15" s="6"/>
      <c r="G15" s="6"/>
      <c r="H15" s="6"/>
      <c r="I15" s="6"/>
      <c r="J15" s="6"/>
      <c r="K15" s="6"/>
      <c r="L15" s="6"/>
      <c r="M15" s="6"/>
      <c r="N15" s="6"/>
      <c r="O15" s="7"/>
    </row>
    <row r="16" spans="2:15" x14ac:dyDescent="0.25">
      <c r="B16" s="5"/>
      <c r="C16" s="6"/>
      <c r="D16" s="6"/>
      <c r="E16" s="6"/>
      <c r="F16" s="6"/>
      <c r="G16" s="6"/>
      <c r="H16" s="6"/>
      <c r="I16" s="6"/>
      <c r="J16" s="6"/>
      <c r="K16" s="6"/>
      <c r="L16" s="6"/>
      <c r="M16" s="6"/>
      <c r="N16" s="6"/>
      <c r="O16" s="7"/>
    </row>
    <row r="17" spans="2:15" x14ac:dyDescent="0.25">
      <c r="B17" s="5"/>
      <c r="C17" s="6"/>
      <c r="D17" s="6"/>
      <c r="E17" s="6"/>
      <c r="F17" s="6"/>
      <c r="G17" s="6"/>
      <c r="H17" s="6"/>
      <c r="I17" s="6"/>
      <c r="J17" s="6"/>
      <c r="K17" s="6"/>
      <c r="L17" s="6"/>
      <c r="M17" s="6"/>
      <c r="N17" s="6"/>
      <c r="O17" s="7"/>
    </row>
    <row r="18" spans="2:15" ht="15.75" thickBot="1" x14ac:dyDescent="0.3">
      <c r="B18" s="8"/>
      <c r="C18" s="9"/>
      <c r="D18" s="9"/>
      <c r="E18" s="9"/>
      <c r="F18" s="9"/>
      <c r="G18" s="9"/>
      <c r="H18" s="9"/>
      <c r="I18" s="9"/>
      <c r="J18" s="9"/>
      <c r="K18" s="9"/>
      <c r="L18" s="9"/>
      <c r="M18" s="9"/>
      <c r="N18" s="9"/>
      <c r="O18" s="10"/>
    </row>
  </sheetData>
  <sheetProtection algorithmName="SHA-512" hashValue="v+OGTlq+q6Oae72VDN+sgjj2bIwwaNs7K3QlBBMEg8LflToLDQY2HVkS7v5GxJ3ePdMJEq1YOdX8GVr8ULdAAw==" saltValue="VUPC38ch+z74Wo07QKnkBQ==" spinCount="100000" sheet="1" objects="1" scenarios="1"/>
  <mergeCells count="3">
    <mergeCell ref="B3:O3"/>
    <mergeCell ref="B4:O4"/>
    <mergeCell ref="C6:N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T17"/>
  <sheetViews>
    <sheetView topLeftCell="A7" workbookViewId="0">
      <selection activeCell="E22" sqref="E22"/>
    </sheetView>
  </sheetViews>
  <sheetFormatPr baseColWidth="10" defaultRowHeight="15" x14ac:dyDescent="0.25"/>
  <cols>
    <col min="1" max="1" width="6.42578125" style="1" customWidth="1"/>
    <col min="2" max="2" width="30.140625" style="1" bestFit="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42"/>
    <col min="10" max="10" width="11.85546875" style="42" bestFit="1" customWidth="1"/>
    <col min="11" max="16384" width="11.42578125" style="1"/>
  </cols>
  <sheetData>
    <row r="5" spans="2:20" ht="15.75" thickBot="1" x14ac:dyDescent="0.3"/>
    <row r="6" spans="2:20" x14ac:dyDescent="0.25">
      <c r="B6" s="11"/>
      <c r="C6" s="12"/>
      <c r="D6" s="12"/>
      <c r="E6" s="12"/>
      <c r="F6" s="12"/>
      <c r="G6" s="13"/>
    </row>
    <row r="7" spans="2:20" ht="21" x14ac:dyDescent="0.35">
      <c r="B7" s="88" t="s">
        <v>126</v>
      </c>
      <c r="C7" s="89"/>
      <c r="D7" s="89"/>
      <c r="E7" s="89"/>
      <c r="F7" s="89"/>
      <c r="G7" s="90"/>
      <c r="T7" s="1" t="s">
        <v>12</v>
      </c>
    </row>
    <row r="8" spans="2:20" x14ac:dyDescent="0.25">
      <c r="B8" s="14"/>
      <c r="C8" s="15"/>
      <c r="D8" s="15"/>
      <c r="E8" s="15"/>
      <c r="F8" s="15"/>
      <c r="G8" s="16"/>
      <c r="T8" s="1" t="s">
        <v>13</v>
      </c>
    </row>
    <row r="9" spans="2:20" x14ac:dyDescent="0.25">
      <c r="B9" s="22" t="s">
        <v>15</v>
      </c>
      <c r="C9" s="23" t="s">
        <v>16</v>
      </c>
      <c r="D9" s="24" t="s">
        <v>6</v>
      </c>
      <c r="E9" s="23" t="s">
        <v>7</v>
      </c>
      <c r="F9" s="23" t="s">
        <v>17</v>
      </c>
      <c r="G9" s="25" t="s">
        <v>91</v>
      </c>
      <c r="T9" s="1" t="s">
        <v>14</v>
      </c>
    </row>
    <row r="10" spans="2:20" x14ac:dyDescent="0.25">
      <c r="B10" s="21" t="s">
        <v>0</v>
      </c>
      <c r="C10" s="57" t="s">
        <v>12</v>
      </c>
      <c r="D10" s="61">
        <v>43622</v>
      </c>
      <c r="E10" s="58" t="s">
        <v>142</v>
      </c>
      <c r="F10" s="59">
        <v>43557</v>
      </c>
      <c r="G10" s="56" t="str">
        <f t="shared" ref="G10:G15" si="0">IF(F10="","",IF(F10&lt;$T$12,"Desactualizado",""))</f>
        <v/>
      </c>
      <c r="H10" s="42">
        <f t="shared" ref="H10:H15" si="1">+IF(C10="N/A",1,0)</f>
        <v>0</v>
      </c>
      <c r="I10" s="42">
        <f t="shared" ref="I10:I15" si="2">+IF(C10="Si",1,0)</f>
        <v>1</v>
      </c>
      <c r="J10" s="42">
        <f t="shared" ref="J10:J15" si="3">+IF(C10="No",1,0)</f>
        <v>0</v>
      </c>
    </row>
    <row r="11" spans="2:20" x14ac:dyDescent="0.25">
      <c r="B11" s="21" t="s">
        <v>1</v>
      </c>
      <c r="C11" s="57" t="s">
        <v>12</v>
      </c>
      <c r="D11" s="61">
        <v>43502</v>
      </c>
      <c r="E11" s="58" t="s">
        <v>143</v>
      </c>
      <c r="F11" s="59"/>
      <c r="G11" s="56" t="str">
        <f t="shared" si="0"/>
        <v/>
      </c>
      <c r="H11" s="42">
        <f t="shared" si="1"/>
        <v>0</v>
      </c>
      <c r="I11" s="42">
        <f t="shared" si="2"/>
        <v>1</v>
      </c>
      <c r="J11" s="42">
        <f t="shared" si="3"/>
        <v>0</v>
      </c>
    </row>
    <row r="12" spans="2:20" x14ac:dyDescent="0.25">
      <c r="B12" s="21" t="s">
        <v>2</v>
      </c>
      <c r="C12" s="57" t="s">
        <v>12</v>
      </c>
      <c r="D12" s="61">
        <v>43722</v>
      </c>
      <c r="E12" s="58" t="s">
        <v>144</v>
      </c>
      <c r="F12" s="59">
        <v>43557</v>
      </c>
      <c r="G12" s="56" t="str">
        <f t="shared" si="0"/>
        <v/>
      </c>
      <c r="H12" s="42">
        <f t="shared" si="1"/>
        <v>0</v>
      </c>
      <c r="I12" s="42">
        <f t="shared" si="2"/>
        <v>1</v>
      </c>
      <c r="J12" s="42">
        <f t="shared" si="3"/>
        <v>0</v>
      </c>
      <c r="T12" s="49">
        <v>43545</v>
      </c>
    </row>
    <row r="13" spans="2:20" x14ac:dyDescent="0.25">
      <c r="B13" s="21" t="s">
        <v>3</v>
      </c>
      <c r="C13" s="57" t="s">
        <v>12</v>
      </c>
      <c r="D13" s="61">
        <v>42198</v>
      </c>
      <c r="E13" s="58" t="s">
        <v>145</v>
      </c>
      <c r="F13" s="59">
        <v>43737</v>
      </c>
      <c r="G13" s="56" t="str">
        <f t="shared" si="0"/>
        <v/>
      </c>
      <c r="H13" s="42">
        <f t="shared" si="1"/>
        <v>0</v>
      </c>
      <c r="I13" s="42">
        <f t="shared" si="2"/>
        <v>1</v>
      </c>
      <c r="J13" s="42">
        <f t="shared" si="3"/>
        <v>0</v>
      </c>
    </row>
    <row r="14" spans="2:20" x14ac:dyDescent="0.25">
      <c r="B14" s="21" t="s">
        <v>4</v>
      </c>
      <c r="C14" s="57" t="s">
        <v>12</v>
      </c>
      <c r="D14" s="61">
        <v>44001</v>
      </c>
      <c r="E14" s="58" t="s">
        <v>147</v>
      </c>
      <c r="F14" s="58"/>
      <c r="G14" s="56" t="str">
        <f t="shared" si="0"/>
        <v/>
      </c>
      <c r="H14" s="42">
        <f t="shared" si="1"/>
        <v>0</v>
      </c>
      <c r="I14" s="42">
        <f t="shared" si="2"/>
        <v>1</v>
      </c>
      <c r="J14" s="42">
        <f t="shared" si="3"/>
        <v>0</v>
      </c>
    </row>
    <row r="15" spans="2:20" x14ac:dyDescent="0.25">
      <c r="B15" s="21" t="s">
        <v>5</v>
      </c>
      <c r="C15" s="57" t="s">
        <v>12</v>
      </c>
      <c r="D15" s="61">
        <v>43395</v>
      </c>
      <c r="E15" s="58" t="s">
        <v>146</v>
      </c>
      <c r="F15" s="59">
        <v>43736</v>
      </c>
      <c r="G15" s="56" t="str">
        <f t="shared" si="0"/>
        <v/>
      </c>
      <c r="H15" s="42">
        <f t="shared" si="1"/>
        <v>0</v>
      </c>
      <c r="I15" s="42">
        <f t="shared" si="2"/>
        <v>1</v>
      </c>
      <c r="J15" s="42">
        <f t="shared" si="3"/>
        <v>0</v>
      </c>
    </row>
    <row r="16" spans="2:20" x14ac:dyDescent="0.25">
      <c r="B16" s="14"/>
      <c r="C16" s="15"/>
      <c r="D16" s="15"/>
      <c r="E16" s="15"/>
      <c r="F16" s="15"/>
      <c r="G16" s="16"/>
    </row>
    <row r="17" spans="2:7" ht="15.75" thickBot="1" x14ac:dyDescent="0.3">
      <c r="B17" s="60" t="s">
        <v>109</v>
      </c>
      <c r="C17" s="91" t="s">
        <v>152</v>
      </c>
      <c r="D17" s="91"/>
      <c r="E17" s="91"/>
      <c r="F17" s="91"/>
      <c r="G17" s="92"/>
    </row>
  </sheetData>
  <sheetProtection algorithmName="SHA-512" hashValue="hgWre8Npt+9rMr2yR55DaGG93kcc22wf0CimJibuDwplzUNo8DxLQM5IwOLMzqvFD71bCNGYQVYtud/5eAA0lg==" saltValue="4B+vpOv07airp2JTa7FL5w==" spinCount="100000" sheet="1"/>
  <mergeCells count="2">
    <mergeCell ref="B7:G7"/>
    <mergeCell ref="C17:G17"/>
  </mergeCells>
  <dataValidations count="2">
    <dataValidation type="date" allowBlank="1" showInputMessage="1" showErrorMessage="1" sqref="F10:F15 D10:D15">
      <formula1>40544</formula1>
      <formula2>44012</formula2>
    </dataValidation>
    <dataValidation type="list" allowBlank="1" showInputMessage="1" showErrorMessage="1" sqref="C10:C15">
      <formula1>$T$7:$T$9</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22"/>
  <sheetViews>
    <sheetView showGridLines="0" topLeftCell="A5" workbookViewId="0">
      <selection activeCell="F24" sqref="F24"/>
    </sheetView>
  </sheetViews>
  <sheetFormatPr baseColWidth="10" defaultRowHeight="15" x14ac:dyDescent="0.25"/>
  <cols>
    <col min="1" max="1" width="3.85546875" style="1" customWidth="1"/>
    <col min="2" max="2" width="11.42578125" style="1"/>
    <col min="3" max="3" width="48.140625" style="1" bestFit="1" customWidth="1"/>
    <col min="4" max="4" width="20.85546875" style="1" customWidth="1"/>
    <col min="5" max="5" width="6.28515625" style="1" customWidth="1"/>
    <col min="6" max="6" width="41.42578125" style="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f>+IF(D11&lt;=10,D11,IF(ROUNDDOWN(D11*10%,0)&lt;10,10,ROUNDDOWN(D11*10%,0)))</f>
        <v>6</v>
      </c>
    </row>
    <row r="4" spans="2:22" x14ac:dyDescent="0.25">
      <c r="B4" s="14"/>
      <c r="C4" s="15"/>
      <c r="D4" s="15"/>
      <c r="E4" s="15"/>
      <c r="F4" s="15"/>
      <c r="G4" s="15"/>
      <c r="H4" s="16"/>
    </row>
    <row r="5" spans="2:22" x14ac:dyDescent="0.25">
      <c r="B5" s="14"/>
      <c r="C5" s="15"/>
      <c r="D5" s="15"/>
      <c r="E5" s="15"/>
      <c r="F5" s="15"/>
      <c r="G5" s="15"/>
      <c r="H5" s="16"/>
    </row>
    <row r="6" spans="2:22" ht="15" customHeight="1" x14ac:dyDescent="0.25">
      <c r="B6" s="14"/>
      <c r="C6" s="27"/>
      <c r="D6" s="27"/>
      <c r="E6" s="27"/>
      <c r="G6" s="32"/>
      <c r="H6" s="33"/>
    </row>
    <row r="7" spans="2:22" ht="23.25" customHeight="1" x14ac:dyDescent="0.35">
      <c r="B7" s="14"/>
      <c r="C7" s="34" t="s">
        <v>120</v>
      </c>
      <c r="D7" s="35"/>
      <c r="E7" s="26"/>
      <c r="F7" s="93" t="str">
        <f>"Seleccione una muestra de "&amp;V3&amp;" abogados activos y complete la siguiente tabla"</f>
        <v>Seleccione una muestra de 6 abogados activos y complete la siguiente tabla</v>
      </c>
      <c r="G7" s="94"/>
      <c r="H7" s="33"/>
    </row>
    <row r="8" spans="2:22" x14ac:dyDescent="0.25">
      <c r="B8" s="14"/>
      <c r="C8" s="15"/>
      <c r="D8" s="15"/>
      <c r="E8" s="15"/>
      <c r="F8" s="95"/>
      <c r="G8" s="96"/>
      <c r="H8" s="16"/>
      <c r="T8" s="1" t="s">
        <v>13</v>
      </c>
    </row>
    <row r="9" spans="2:22" x14ac:dyDescent="0.25">
      <c r="B9" s="14"/>
      <c r="C9" s="23" t="s">
        <v>121</v>
      </c>
      <c r="D9" s="23" t="s">
        <v>23</v>
      </c>
      <c r="E9" s="6"/>
      <c r="F9" s="24" t="s">
        <v>113</v>
      </c>
      <c r="G9" s="24" t="s">
        <v>19</v>
      </c>
      <c r="H9" s="16"/>
      <c r="T9" s="1" t="s">
        <v>14</v>
      </c>
    </row>
    <row r="10" spans="2:22" x14ac:dyDescent="0.25">
      <c r="B10" s="14"/>
      <c r="C10" s="20" t="s">
        <v>21</v>
      </c>
      <c r="D10" s="57">
        <v>4</v>
      </c>
      <c r="E10" s="6"/>
      <c r="F10" s="20" t="s">
        <v>110</v>
      </c>
      <c r="G10" s="57">
        <v>6</v>
      </c>
      <c r="H10" s="16"/>
    </row>
    <row r="11" spans="2:22" x14ac:dyDescent="0.25">
      <c r="B11" s="14"/>
      <c r="C11" s="20" t="s">
        <v>22</v>
      </c>
      <c r="D11" s="57">
        <v>6</v>
      </c>
      <c r="E11" s="6"/>
      <c r="F11" s="20" t="s">
        <v>111</v>
      </c>
      <c r="G11" s="57">
        <v>6</v>
      </c>
      <c r="H11" s="16"/>
    </row>
    <row r="12" spans="2:22" x14ac:dyDescent="0.25">
      <c r="B12" s="14"/>
      <c r="C12" s="20" t="s">
        <v>27</v>
      </c>
      <c r="D12" s="57">
        <v>6</v>
      </c>
      <c r="E12" s="6"/>
      <c r="F12" s="20" t="s">
        <v>112</v>
      </c>
      <c r="G12" s="57">
        <v>6</v>
      </c>
      <c r="H12" s="16"/>
    </row>
    <row r="13" spans="2:22" x14ac:dyDescent="0.25">
      <c r="B13" s="14"/>
      <c r="C13" s="20" t="s">
        <v>20</v>
      </c>
      <c r="D13" s="57">
        <v>4</v>
      </c>
      <c r="E13" s="6"/>
      <c r="F13" s="53" t="s">
        <v>124</v>
      </c>
      <c r="G13" s="52"/>
      <c r="H13" s="16"/>
    </row>
    <row r="14" spans="2:22" x14ac:dyDescent="0.25">
      <c r="B14" s="14"/>
      <c r="E14" s="6"/>
      <c r="F14" s="54" t="s">
        <v>125</v>
      </c>
      <c r="G14" s="55"/>
      <c r="H14" s="16"/>
    </row>
    <row r="15" spans="2:22" x14ac:dyDescent="0.25">
      <c r="B15" s="14"/>
      <c r="C15" s="23" t="s">
        <v>24</v>
      </c>
      <c r="D15" s="23" t="s">
        <v>23</v>
      </c>
      <c r="E15" s="6"/>
      <c r="H15" s="16"/>
    </row>
    <row r="16" spans="2:22" x14ac:dyDescent="0.25">
      <c r="B16" s="14"/>
      <c r="C16" s="20" t="s">
        <v>122</v>
      </c>
      <c r="D16" s="57">
        <v>0</v>
      </c>
      <c r="E16" s="6"/>
      <c r="F16" s="24" t="s">
        <v>141</v>
      </c>
      <c r="G16" s="24" t="s">
        <v>19</v>
      </c>
      <c r="H16" s="16"/>
    </row>
    <row r="17" spans="2:8" x14ac:dyDescent="0.25">
      <c r="B17" s="14"/>
      <c r="C17" s="20" t="s">
        <v>123</v>
      </c>
      <c r="D17" s="57">
        <v>0</v>
      </c>
      <c r="E17" s="6"/>
      <c r="F17" s="20" t="s">
        <v>25</v>
      </c>
      <c r="G17" s="57">
        <v>2</v>
      </c>
      <c r="H17" s="16"/>
    </row>
    <row r="18" spans="2:8" x14ac:dyDescent="0.25">
      <c r="B18" s="14"/>
      <c r="C18" s="38"/>
      <c r="D18" s="15"/>
      <c r="E18" s="6"/>
      <c r="F18" s="50" t="s">
        <v>92</v>
      </c>
      <c r="G18" s="57">
        <v>2</v>
      </c>
      <c r="H18" s="16"/>
    </row>
    <row r="19" spans="2:8" ht="15.75" thickBot="1" x14ac:dyDescent="0.3">
      <c r="B19" s="14"/>
      <c r="C19" s="73" t="s">
        <v>114</v>
      </c>
      <c r="E19" s="6"/>
      <c r="F19" s="20" t="s">
        <v>119</v>
      </c>
      <c r="G19" s="57">
        <v>0</v>
      </c>
      <c r="H19" s="16"/>
    </row>
    <row r="20" spans="2:8" x14ac:dyDescent="0.25">
      <c r="B20" s="14"/>
      <c r="C20" s="97" t="s">
        <v>153</v>
      </c>
      <c r="D20" s="98"/>
      <c r="E20" s="6"/>
      <c r="F20" s="20" t="s">
        <v>26</v>
      </c>
      <c r="G20" s="57">
        <v>2</v>
      </c>
      <c r="H20" s="16"/>
    </row>
    <row r="21" spans="2:8" ht="15.75" thickBot="1" x14ac:dyDescent="0.3">
      <c r="B21" s="14"/>
      <c r="C21" s="99"/>
      <c r="D21" s="100"/>
      <c r="E21" s="6"/>
      <c r="F21" s="15"/>
      <c r="G21" s="63"/>
      <c r="H21" s="16"/>
    </row>
    <row r="22" spans="2:8" ht="15.75" thickBot="1" x14ac:dyDescent="0.3">
      <c r="B22" s="17"/>
      <c r="C22" s="18"/>
      <c r="D22" s="18"/>
      <c r="E22" s="18"/>
      <c r="F22" s="18"/>
      <c r="G22" s="18"/>
      <c r="H22" s="19"/>
    </row>
  </sheetData>
  <sheetProtection algorithmName="SHA-512" hashValue="j38KBDZ94Bcr91IA+3P4d7BF8GTuiT4oSgTD7yjx87VBdvG50wGOGD54/l799eN5AtWF7iOAOECcgVvm7+iNwQ==" saltValue="rAVXJ4sCo9bqjbeaEx1WqQ==" spinCount="100000" sheet="1"/>
  <mergeCells count="2">
    <mergeCell ref="F7:G8"/>
    <mergeCell ref="C20:D2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4"/>
  <sheetViews>
    <sheetView showGridLines="0" topLeftCell="A19" zoomScale="98" zoomScaleNormal="98" workbookViewId="0">
      <selection activeCell="F34" sqref="F34"/>
    </sheetView>
  </sheetViews>
  <sheetFormatPr baseColWidth="10" defaultRowHeight="15" x14ac:dyDescent="0.25"/>
  <cols>
    <col min="1" max="1" width="3.85546875" style="1" customWidth="1"/>
    <col min="2" max="2" width="11.42578125" style="1"/>
    <col min="3" max="3" width="56.5703125" style="1" bestFit="1" customWidth="1"/>
    <col min="4" max="4" width="15.28515625" style="1" customWidth="1"/>
    <col min="5" max="5" width="6.28515625" style="1" customWidth="1"/>
    <col min="6" max="6" width="55.85546875" style="1" bestFit="1" customWidth="1"/>
    <col min="7" max="7" width="11.28515625" style="1" customWidth="1"/>
    <col min="8" max="8" width="15.28515625" style="1" customWidth="1"/>
    <col min="9" max="9" width="7.28515625" style="1" customWidth="1"/>
    <col min="10" max="16384" width="11.42578125" style="1"/>
  </cols>
  <sheetData>
    <row r="1" spans="2:23" ht="15.75" thickBot="1" x14ac:dyDescent="0.3"/>
    <row r="2" spans="2:23" ht="9" customHeight="1" x14ac:dyDescent="0.25">
      <c r="B2" s="29"/>
      <c r="C2" s="30"/>
      <c r="D2" s="30"/>
      <c r="E2" s="30"/>
      <c r="F2" s="30"/>
      <c r="G2" s="30"/>
      <c r="H2" s="30"/>
      <c r="I2" s="31"/>
    </row>
    <row r="3" spans="2:23" x14ac:dyDescent="0.25">
      <c r="B3" s="14"/>
      <c r="C3" s="15"/>
      <c r="D3" s="15"/>
      <c r="E3" s="15"/>
      <c r="F3" s="15"/>
      <c r="G3" s="15"/>
      <c r="H3" s="15"/>
      <c r="I3" s="16"/>
      <c r="W3" s="28">
        <f>+IF(D16&lt;=10,D16,IF(ROUNDDOWN(D16*10%,0)&lt;10,10,ROUNDDOWN(D16*10%,0)))</f>
        <v>1</v>
      </c>
    </row>
    <row r="4" spans="2:23" x14ac:dyDescent="0.25">
      <c r="B4" s="14"/>
      <c r="C4" s="15"/>
      <c r="D4" s="15"/>
      <c r="E4" s="15"/>
      <c r="F4" s="15"/>
      <c r="G4" s="15"/>
      <c r="H4" s="15"/>
      <c r="I4" s="16"/>
    </row>
    <row r="5" spans="2:23" ht="9" customHeight="1" x14ac:dyDescent="0.25">
      <c r="B5" s="14"/>
      <c r="C5" s="15"/>
      <c r="D5" s="15"/>
      <c r="E5" s="15"/>
      <c r="F5" s="15"/>
      <c r="G5" s="15"/>
      <c r="H5" s="15"/>
      <c r="I5" s="16"/>
    </row>
    <row r="6" spans="2:23" ht="19.5" customHeight="1" x14ac:dyDescent="0.25">
      <c r="B6" s="14"/>
      <c r="C6" s="101" t="s">
        <v>76</v>
      </c>
      <c r="D6" s="101"/>
      <c r="E6" s="101"/>
      <c r="F6" s="101"/>
      <c r="G6" s="101"/>
      <c r="H6" s="101"/>
      <c r="I6" s="33"/>
    </row>
    <row r="7" spans="2:23" x14ac:dyDescent="0.25">
      <c r="B7" s="14"/>
      <c r="C7" s="15"/>
      <c r="D7" s="15"/>
      <c r="E7" s="15"/>
      <c r="F7" s="15"/>
      <c r="G7" s="15"/>
      <c r="H7" s="15"/>
      <c r="I7" s="16"/>
      <c r="U7" s="1" t="s">
        <v>13</v>
      </c>
    </row>
    <row r="8" spans="2:23" x14ac:dyDescent="0.25">
      <c r="B8" s="14"/>
      <c r="C8" s="23" t="s">
        <v>115</v>
      </c>
      <c r="D8" s="23" t="s">
        <v>23</v>
      </c>
      <c r="E8" s="6"/>
      <c r="F8" s="37" t="s">
        <v>140</v>
      </c>
      <c r="G8" s="37" t="s">
        <v>18</v>
      </c>
      <c r="H8" s="15"/>
      <c r="I8" s="16"/>
      <c r="U8" s="1" t="s">
        <v>14</v>
      </c>
    </row>
    <row r="9" spans="2:23" x14ac:dyDescent="0.25">
      <c r="B9" s="14"/>
      <c r="C9" s="20" t="s">
        <v>29</v>
      </c>
      <c r="D9" s="57">
        <v>379</v>
      </c>
      <c r="E9" s="6"/>
      <c r="F9" s="20" t="s">
        <v>28</v>
      </c>
      <c r="G9" s="57">
        <v>2</v>
      </c>
      <c r="H9" s="15"/>
      <c r="I9" s="16"/>
    </row>
    <row r="10" spans="2:23" x14ac:dyDescent="0.25">
      <c r="B10" s="14"/>
      <c r="C10" s="20" t="s">
        <v>30</v>
      </c>
      <c r="D10" s="57">
        <v>376</v>
      </c>
      <c r="E10" s="6"/>
      <c r="F10" s="20" t="s">
        <v>68</v>
      </c>
      <c r="G10" s="57">
        <v>2</v>
      </c>
      <c r="H10" s="15"/>
      <c r="I10" s="16"/>
    </row>
    <row r="11" spans="2:23" x14ac:dyDescent="0.25">
      <c r="B11" s="14"/>
      <c r="C11" s="20" t="s">
        <v>93</v>
      </c>
      <c r="D11" s="57">
        <v>0</v>
      </c>
      <c r="E11" s="6"/>
      <c r="F11" s="20" t="s">
        <v>98</v>
      </c>
      <c r="G11" s="57">
        <v>0</v>
      </c>
      <c r="H11" s="15"/>
      <c r="I11" s="16"/>
    </row>
    <row r="12" spans="2:23" x14ac:dyDescent="0.25">
      <c r="B12" s="14"/>
      <c r="C12" s="38" t="s">
        <v>94</v>
      </c>
      <c r="E12" s="6"/>
      <c r="F12" s="38" t="s">
        <v>97</v>
      </c>
      <c r="I12" s="16"/>
    </row>
    <row r="13" spans="2:23" x14ac:dyDescent="0.25">
      <c r="B13" s="14"/>
      <c r="E13" s="6"/>
      <c r="F13" s="38" t="s">
        <v>99</v>
      </c>
      <c r="I13" s="16"/>
    </row>
    <row r="14" spans="2:23" x14ac:dyDescent="0.25">
      <c r="B14" s="14"/>
      <c r="C14" s="23" t="s">
        <v>116</v>
      </c>
      <c r="D14" s="23" t="s">
        <v>23</v>
      </c>
      <c r="E14" s="6"/>
      <c r="F14" s="24" t="s">
        <v>35</v>
      </c>
      <c r="G14" s="24" t="s">
        <v>23</v>
      </c>
      <c r="I14" s="16"/>
    </row>
    <row r="15" spans="2:23" x14ac:dyDescent="0.25">
      <c r="B15" s="14"/>
      <c r="C15" s="20" t="s">
        <v>138</v>
      </c>
      <c r="D15" s="57">
        <v>1</v>
      </c>
      <c r="E15" s="6"/>
      <c r="F15" s="20" t="s">
        <v>128</v>
      </c>
      <c r="G15" s="57">
        <v>374</v>
      </c>
      <c r="I15" s="16"/>
    </row>
    <row r="16" spans="2:23" x14ac:dyDescent="0.25">
      <c r="B16" s="14"/>
      <c r="C16" s="20" t="s">
        <v>139</v>
      </c>
      <c r="D16" s="57">
        <v>1</v>
      </c>
      <c r="E16" s="6"/>
      <c r="F16" s="20" t="s">
        <v>127</v>
      </c>
      <c r="G16" s="57">
        <v>374</v>
      </c>
      <c r="H16" s="15"/>
      <c r="I16" s="16"/>
    </row>
    <row r="17" spans="2:9" x14ac:dyDescent="0.25">
      <c r="B17" s="14"/>
      <c r="C17" s="38" t="s">
        <v>95</v>
      </c>
      <c r="E17" s="6"/>
      <c r="F17" s="20" t="s">
        <v>70</v>
      </c>
      <c r="G17" s="57">
        <v>0</v>
      </c>
      <c r="H17" s="15"/>
      <c r="I17" s="16"/>
    </row>
    <row r="18" spans="2:9" x14ac:dyDescent="0.25">
      <c r="B18" s="14"/>
      <c r="E18" s="6"/>
      <c r="F18" s="20" t="s">
        <v>37</v>
      </c>
      <c r="G18" s="57">
        <v>0</v>
      </c>
      <c r="H18" s="15"/>
      <c r="I18" s="16"/>
    </row>
    <row r="19" spans="2:9" x14ac:dyDescent="0.25">
      <c r="B19" s="14"/>
      <c r="C19" s="51" t="s">
        <v>34</v>
      </c>
      <c r="D19" s="51" t="s">
        <v>23</v>
      </c>
      <c r="E19" s="6"/>
      <c r="H19" s="15"/>
      <c r="I19" s="16"/>
    </row>
    <row r="20" spans="2:9" ht="29.25" customHeight="1" x14ac:dyDescent="0.25">
      <c r="B20" s="14"/>
      <c r="C20" s="74" t="s">
        <v>117</v>
      </c>
      <c r="D20" s="75">
        <v>1</v>
      </c>
      <c r="E20" s="6"/>
      <c r="F20" s="39" t="s">
        <v>129</v>
      </c>
      <c r="G20" s="39" t="s">
        <v>32</v>
      </c>
      <c r="H20" s="40" t="s">
        <v>75</v>
      </c>
      <c r="I20" s="16"/>
    </row>
    <row r="21" spans="2:9" x14ac:dyDescent="0.25">
      <c r="B21" s="14"/>
      <c r="C21" s="74" t="s">
        <v>96</v>
      </c>
      <c r="D21" s="75">
        <v>1</v>
      </c>
      <c r="E21" s="6"/>
      <c r="F21" s="20" t="s">
        <v>71</v>
      </c>
      <c r="G21" s="57">
        <v>5</v>
      </c>
      <c r="H21" s="57">
        <v>0</v>
      </c>
      <c r="I21" s="16"/>
    </row>
    <row r="22" spans="2:9" x14ac:dyDescent="0.25">
      <c r="B22" s="14"/>
      <c r="C22" s="105" t="s">
        <v>118</v>
      </c>
      <c r="D22" s="105"/>
      <c r="E22" s="6"/>
      <c r="F22" s="20" t="s">
        <v>72</v>
      </c>
      <c r="G22" s="57">
        <v>308</v>
      </c>
      <c r="H22" s="57">
        <v>308</v>
      </c>
      <c r="I22" s="16"/>
    </row>
    <row r="23" spans="2:9" x14ac:dyDescent="0.25">
      <c r="B23" s="14"/>
      <c r="C23" s="106"/>
      <c r="D23" s="106"/>
      <c r="E23" s="6"/>
      <c r="F23" s="20" t="s">
        <v>73</v>
      </c>
      <c r="G23" s="57">
        <v>24</v>
      </c>
      <c r="H23" s="57">
        <v>24</v>
      </c>
      <c r="I23" s="16"/>
    </row>
    <row r="24" spans="2:9" x14ac:dyDescent="0.25">
      <c r="B24" s="14"/>
      <c r="C24" s="15"/>
      <c r="E24" s="6"/>
      <c r="F24" s="20" t="s">
        <v>74</v>
      </c>
      <c r="G24" s="57">
        <v>37</v>
      </c>
      <c r="H24" s="57">
        <v>37</v>
      </c>
      <c r="I24" s="16"/>
    </row>
    <row r="25" spans="2:9" ht="30" customHeight="1" x14ac:dyDescent="0.25">
      <c r="B25" s="14"/>
      <c r="C25" s="107" t="str">
        <f>"Seleccione "&amp;W3&amp;" procesos teminados en el primer semestre de 2020 y llene la siguiente tabla:"</f>
        <v>Seleccione 1 procesos teminados en el primer semestre de 2020 y llene la siguiente tabla:</v>
      </c>
      <c r="D25" s="108"/>
      <c r="E25" s="6"/>
      <c r="F25" s="111" t="s">
        <v>130</v>
      </c>
      <c r="G25" s="111"/>
      <c r="H25" s="111"/>
      <c r="I25" s="16"/>
    </row>
    <row r="26" spans="2:9" x14ac:dyDescent="0.25">
      <c r="B26" s="14"/>
      <c r="C26" s="109"/>
      <c r="D26" s="110"/>
      <c r="E26" s="6"/>
      <c r="F26" s="76"/>
      <c r="G26" s="15"/>
      <c r="H26" s="15"/>
      <c r="I26" s="16"/>
    </row>
    <row r="27" spans="2:9" ht="15.75" thickBot="1" x14ac:dyDescent="0.3">
      <c r="B27" s="14"/>
      <c r="C27" s="51" t="s">
        <v>108</v>
      </c>
      <c r="D27" s="51" t="s">
        <v>23</v>
      </c>
      <c r="E27" s="6"/>
      <c r="I27" s="16"/>
    </row>
    <row r="28" spans="2:9" x14ac:dyDescent="0.25">
      <c r="B28" s="14"/>
      <c r="C28" s="20" t="s">
        <v>100</v>
      </c>
      <c r="D28" s="57">
        <v>1</v>
      </c>
      <c r="E28" s="6"/>
      <c r="F28" s="102" t="s">
        <v>107</v>
      </c>
      <c r="G28" s="103"/>
      <c r="H28" s="104"/>
      <c r="I28" s="16"/>
    </row>
    <row r="29" spans="2:9" x14ac:dyDescent="0.25">
      <c r="B29" s="14"/>
      <c r="C29" s="20" t="s">
        <v>101</v>
      </c>
      <c r="D29" s="57">
        <v>1</v>
      </c>
      <c r="E29" s="6"/>
      <c r="F29" s="77" t="s">
        <v>154</v>
      </c>
      <c r="G29" s="62"/>
      <c r="H29" s="78"/>
      <c r="I29" s="16"/>
    </row>
    <row r="30" spans="2:9" x14ac:dyDescent="0.25">
      <c r="B30" s="14"/>
      <c r="C30" s="20" t="s">
        <v>102</v>
      </c>
      <c r="D30" s="57">
        <v>0</v>
      </c>
      <c r="E30" s="6"/>
      <c r="F30" s="79" t="s">
        <v>148</v>
      </c>
      <c r="G30" s="63"/>
      <c r="H30" s="80"/>
      <c r="I30" s="16"/>
    </row>
    <row r="31" spans="2:9" x14ac:dyDescent="0.25">
      <c r="B31" s="14"/>
      <c r="C31" s="20" t="s">
        <v>103</v>
      </c>
      <c r="D31" s="57">
        <v>0</v>
      </c>
      <c r="E31" s="6"/>
      <c r="F31" s="79" t="s">
        <v>155</v>
      </c>
      <c r="G31" s="63"/>
      <c r="H31" s="80"/>
      <c r="I31" s="16"/>
    </row>
    <row r="32" spans="2:9" ht="15.75" thickBot="1" x14ac:dyDescent="0.3">
      <c r="B32" s="14"/>
      <c r="C32" s="20" t="s">
        <v>104</v>
      </c>
      <c r="D32" s="57">
        <v>0</v>
      </c>
      <c r="E32" s="6"/>
      <c r="F32" s="81"/>
      <c r="G32" s="82"/>
      <c r="H32" s="83"/>
      <c r="I32" s="16"/>
    </row>
    <row r="33" spans="2:9" x14ac:dyDescent="0.25">
      <c r="B33" s="14"/>
      <c r="C33" s="15"/>
      <c r="E33" s="6"/>
      <c r="F33" s="15"/>
      <c r="G33" s="15"/>
      <c r="H33" s="15"/>
      <c r="I33" s="16"/>
    </row>
    <row r="34" spans="2:9" ht="15.75" thickBot="1" x14ac:dyDescent="0.3">
      <c r="B34" s="17"/>
      <c r="C34" s="18"/>
      <c r="D34" s="18"/>
      <c r="E34" s="18"/>
      <c r="F34" s="18"/>
      <c r="G34" s="18"/>
      <c r="H34" s="18"/>
      <c r="I34" s="19"/>
    </row>
  </sheetData>
  <sheetProtection algorithmName="SHA-512" hashValue="D0S0Yb7d0YH8276XBpAk/CVnvb/Qhk+x8dkFHH7EuDW70ca5Y4h7DVjydUOPI+CqX5DdW5VYmGi8puA3C7Sm3w==" saltValue="rDBe8652VLJmHrX0lmnpSQ==" spinCount="100000" sheet="1"/>
  <mergeCells count="5">
    <mergeCell ref="C6:H6"/>
    <mergeCell ref="F28:H28"/>
    <mergeCell ref="C22:D23"/>
    <mergeCell ref="C25:D26"/>
    <mergeCell ref="F25:H2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23"/>
  <sheetViews>
    <sheetView showGridLines="0" topLeftCell="A13" workbookViewId="0">
      <selection activeCell="F17" sqref="F17"/>
    </sheetView>
  </sheetViews>
  <sheetFormatPr baseColWidth="10" defaultRowHeight="15" x14ac:dyDescent="0.25"/>
  <cols>
    <col min="1" max="1" width="3.85546875" style="1" customWidth="1"/>
    <col min="2" max="2" width="11.42578125" style="1"/>
    <col min="3" max="3" width="48.7109375" style="1" bestFit="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c r="V2" s="1">
        <f>+D13+D14</f>
        <v>0</v>
      </c>
    </row>
    <row r="3" spans="2:22" x14ac:dyDescent="0.25">
      <c r="B3" s="14"/>
      <c r="C3" s="15"/>
      <c r="D3" s="15"/>
      <c r="E3" s="15"/>
      <c r="F3" s="15"/>
      <c r="G3" s="15"/>
      <c r="H3" s="16"/>
      <c r="V3" s="28">
        <f>+IF(V2&lt;=20,V2,IF(ROUNDDOWN(V2*10%,0)&lt;20,20,ROUNDDOWN(V2*10%,0)))</f>
        <v>0</v>
      </c>
    </row>
    <row r="4" spans="2:22" x14ac:dyDescent="0.25">
      <c r="B4" s="14"/>
      <c r="C4" s="15"/>
      <c r="D4" s="15"/>
      <c r="E4" s="15"/>
      <c r="F4" s="15"/>
      <c r="G4" s="15"/>
      <c r="H4" s="16"/>
    </row>
    <row r="5" spans="2:22" x14ac:dyDescent="0.25">
      <c r="B5" s="14"/>
      <c r="C5" s="15"/>
      <c r="D5" s="15"/>
      <c r="E5" s="15"/>
      <c r="F5" s="15"/>
      <c r="G5" s="15"/>
      <c r="H5" s="16"/>
    </row>
    <row r="6" spans="2:22" ht="15" customHeight="1" x14ac:dyDescent="0.25">
      <c r="B6" s="14"/>
      <c r="C6" s="27"/>
      <c r="D6" s="27"/>
      <c r="E6" s="27"/>
      <c r="G6" s="32"/>
      <c r="H6" s="33"/>
    </row>
    <row r="7" spans="2:22" ht="23.25" x14ac:dyDescent="0.25">
      <c r="B7" s="14"/>
      <c r="C7" s="101" t="s">
        <v>58</v>
      </c>
      <c r="D7" s="101"/>
      <c r="E7" s="101"/>
      <c r="F7" s="101"/>
      <c r="G7" s="101"/>
      <c r="H7" s="33"/>
    </row>
    <row r="8" spans="2:22" x14ac:dyDescent="0.25">
      <c r="B8" s="14"/>
      <c r="C8" s="15"/>
      <c r="D8" s="15"/>
      <c r="E8" s="15"/>
      <c r="H8" s="16"/>
      <c r="T8" s="1" t="s">
        <v>13</v>
      </c>
    </row>
    <row r="9" spans="2:22" ht="15" customHeight="1" x14ac:dyDescent="0.25">
      <c r="B9" s="14"/>
      <c r="C9" s="23" t="s">
        <v>131</v>
      </c>
      <c r="D9" s="23" t="s">
        <v>23</v>
      </c>
      <c r="E9" s="6"/>
      <c r="F9" s="93" t="str">
        <f>"Seleccione una muestra de "&amp;V3&amp;" prejudiciales activos registrados antes de 31 de marzo de 2020 y complete la siguiente tabla"</f>
        <v>Seleccione una muestra de 0 prejudiciales activos registrados antes de 31 de marzo de 2020 y complete la siguiente tabla</v>
      </c>
      <c r="G9" s="94"/>
      <c r="H9" s="16"/>
      <c r="T9" s="1" t="s">
        <v>14</v>
      </c>
    </row>
    <row r="10" spans="2:22" x14ac:dyDescent="0.25">
      <c r="B10" s="14"/>
      <c r="C10" s="20" t="s">
        <v>57</v>
      </c>
      <c r="D10" s="57">
        <v>0</v>
      </c>
      <c r="E10" s="6"/>
      <c r="F10" s="95"/>
      <c r="G10" s="96"/>
      <c r="H10" s="16"/>
    </row>
    <row r="11" spans="2:22" x14ac:dyDescent="0.25">
      <c r="B11" s="14"/>
      <c r="C11" s="20" t="s">
        <v>59</v>
      </c>
      <c r="D11" s="57">
        <v>0</v>
      </c>
      <c r="E11" s="6"/>
      <c r="F11" s="24" t="s">
        <v>34</v>
      </c>
      <c r="G11" s="24" t="s">
        <v>61</v>
      </c>
      <c r="H11" s="16"/>
    </row>
    <row r="12" spans="2:22" x14ac:dyDescent="0.25">
      <c r="B12" s="14"/>
      <c r="C12" s="20" t="s">
        <v>88</v>
      </c>
      <c r="D12" s="57">
        <v>0</v>
      </c>
      <c r="E12" s="6"/>
      <c r="F12" s="36" t="s">
        <v>62</v>
      </c>
      <c r="G12" s="64">
        <v>0</v>
      </c>
      <c r="H12" s="16"/>
    </row>
    <row r="13" spans="2:22" x14ac:dyDescent="0.25">
      <c r="B13" s="14"/>
      <c r="C13" s="20" t="s">
        <v>89</v>
      </c>
      <c r="D13" s="57">
        <v>0</v>
      </c>
      <c r="E13" s="6"/>
      <c r="F13" s="20" t="s">
        <v>63</v>
      </c>
      <c r="G13" s="57">
        <v>0</v>
      </c>
      <c r="H13" s="16"/>
    </row>
    <row r="14" spans="2:22" x14ac:dyDescent="0.25">
      <c r="B14" s="14"/>
      <c r="C14" s="20" t="s">
        <v>90</v>
      </c>
      <c r="D14" s="57">
        <v>0</v>
      </c>
      <c r="E14" s="6"/>
      <c r="F14"/>
      <c r="G14"/>
      <c r="H14" s="16"/>
    </row>
    <row r="15" spans="2:22" x14ac:dyDescent="0.25">
      <c r="B15" s="14"/>
      <c r="E15" s="6"/>
      <c r="F15"/>
      <c r="G15"/>
      <c r="H15" s="16"/>
    </row>
    <row r="16" spans="2:22" x14ac:dyDescent="0.25">
      <c r="B16" s="14"/>
      <c r="C16" s="23" t="s">
        <v>132</v>
      </c>
      <c r="D16" s="23" t="s">
        <v>23</v>
      </c>
      <c r="E16" s="6"/>
      <c r="F16" s="112" t="s">
        <v>107</v>
      </c>
      <c r="G16" s="113"/>
      <c r="H16" s="16"/>
    </row>
    <row r="17" spans="2:8" x14ac:dyDescent="0.25">
      <c r="B17" s="14"/>
      <c r="C17" s="20" t="s">
        <v>133</v>
      </c>
      <c r="D17" s="57">
        <v>0</v>
      </c>
      <c r="E17" s="6"/>
      <c r="F17" s="65" t="s">
        <v>156</v>
      </c>
      <c r="G17" s="66"/>
      <c r="H17" s="16"/>
    </row>
    <row r="18" spans="2:8" x14ac:dyDescent="0.25">
      <c r="B18" s="14"/>
      <c r="C18" s="20" t="s">
        <v>134</v>
      </c>
      <c r="D18" s="57">
        <v>0</v>
      </c>
      <c r="E18" s="6"/>
      <c r="F18" s="65"/>
      <c r="G18" s="66"/>
      <c r="H18" s="16"/>
    </row>
    <row r="19" spans="2:8" x14ac:dyDescent="0.25">
      <c r="B19" s="14"/>
      <c r="C19"/>
      <c r="D19"/>
      <c r="E19" s="6"/>
      <c r="F19" s="67"/>
      <c r="G19" s="68"/>
      <c r="H19" s="16"/>
    </row>
    <row r="20" spans="2:8" x14ac:dyDescent="0.25">
      <c r="B20" s="14"/>
      <c r="C20"/>
      <c r="D20"/>
      <c r="E20" s="6"/>
      <c r="F20"/>
      <c r="G20"/>
      <c r="H20" s="16"/>
    </row>
    <row r="21" spans="2:8" x14ac:dyDescent="0.25">
      <c r="B21" s="14"/>
      <c r="E21" s="6"/>
      <c r="F21" s="15"/>
      <c r="G21" s="15"/>
      <c r="H21" s="16"/>
    </row>
    <row r="22" spans="2:8" x14ac:dyDescent="0.25">
      <c r="B22" s="14"/>
      <c r="C22" s="15"/>
      <c r="D22" s="15"/>
      <c r="E22" s="6"/>
      <c r="H22" s="16"/>
    </row>
    <row r="23" spans="2:8" ht="15.75" thickBot="1" x14ac:dyDescent="0.3">
      <c r="B23" s="17"/>
      <c r="C23" s="18"/>
      <c r="D23" s="18"/>
      <c r="E23" s="18"/>
      <c r="F23" s="18"/>
      <c r="G23" s="18"/>
      <c r="H23" s="19"/>
    </row>
  </sheetData>
  <sheetProtection algorithmName="SHA-512" hashValue="8ykWQT6GgtN6LrOuCfIPGbiaFyB85pDHBwFo7c1ocVojcihxqsEHpvgQY5NgZP5RZFDeVCrYpwThc+r5/hMh+Q==" saltValue="YvhYZQt+FydjltxHZKY6Vw==" spinCount="100000" sheet="1"/>
  <mergeCells count="3">
    <mergeCell ref="F9:G10"/>
    <mergeCell ref="C7:G7"/>
    <mergeCell ref="F16:G1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4"/>
  <sheetViews>
    <sheetView showGridLines="0" topLeftCell="B1" workbookViewId="0">
      <selection activeCell="D16" sqref="D16"/>
    </sheetView>
  </sheetViews>
  <sheetFormatPr baseColWidth="10" defaultRowHeight="15" x14ac:dyDescent="0.25"/>
  <cols>
    <col min="1" max="1" width="3.85546875" style="1" customWidth="1"/>
    <col min="2" max="2" width="11.42578125" style="1"/>
    <col min="3" max="3" width="38.7109375" style="1" bestFit="1" customWidth="1"/>
    <col min="4" max="4" width="20.85546875" style="1" customWidth="1"/>
    <col min="5" max="5" width="6.28515625" style="1" customWidth="1"/>
    <col min="6" max="6" width="48.28515625" style="1" bestFit="1" customWidth="1"/>
    <col min="7" max="7" width="21.710937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f>+IF(D10&lt;=10,D10,IF(ROUNDDOWN(D10*10%,0)&gt;10,10,ROUNDDOWN(D10*10%,0)))</f>
        <v>0</v>
      </c>
    </row>
    <row r="4" spans="2:22" x14ac:dyDescent="0.25">
      <c r="B4" s="14"/>
      <c r="C4" s="15"/>
      <c r="D4" s="15"/>
      <c r="E4" s="15"/>
      <c r="F4" s="15"/>
      <c r="G4" s="15"/>
      <c r="H4" s="16"/>
    </row>
    <row r="5" spans="2:22" x14ac:dyDescent="0.25">
      <c r="B5" s="14"/>
      <c r="C5" s="15"/>
      <c r="D5" s="15"/>
      <c r="E5" s="15"/>
      <c r="F5" s="15"/>
      <c r="G5" s="15"/>
      <c r="H5" s="16"/>
    </row>
    <row r="6" spans="2:22" ht="36.75" customHeight="1" x14ac:dyDescent="0.35">
      <c r="B6" s="14"/>
      <c r="C6" s="34" t="s">
        <v>78</v>
      </c>
      <c r="D6" s="35"/>
      <c r="E6" s="26"/>
      <c r="F6"/>
      <c r="G6"/>
      <c r="H6" s="33"/>
    </row>
    <row r="7" spans="2:22" x14ac:dyDescent="0.25">
      <c r="B7" s="14"/>
      <c r="C7" s="15"/>
      <c r="D7" s="15"/>
      <c r="E7" s="15"/>
      <c r="F7"/>
      <c r="G7"/>
      <c r="H7" s="16"/>
      <c r="T7" s="1" t="s">
        <v>13</v>
      </c>
    </row>
    <row r="8" spans="2:22" x14ac:dyDescent="0.25">
      <c r="B8" s="14"/>
      <c r="C8" s="23" t="s">
        <v>78</v>
      </c>
      <c r="D8" s="23" t="s">
        <v>23</v>
      </c>
      <c r="E8" s="6"/>
      <c r="F8" s="23" t="s">
        <v>78</v>
      </c>
      <c r="G8" s="23" t="s">
        <v>23</v>
      </c>
      <c r="H8" s="16"/>
      <c r="T8" s="1" t="s">
        <v>14</v>
      </c>
    </row>
    <row r="9" spans="2:22" x14ac:dyDescent="0.25">
      <c r="B9" s="14"/>
      <c r="C9" s="20" t="s">
        <v>135</v>
      </c>
      <c r="D9" s="57">
        <v>0</v>
      </c>
      <c r="E9" s="6"/>
      <c r="F9" s="20" t="s">
        <v>136</v>
      </c>
      <c r="G9" s="69">
        <v>0</v>
      </c>
      <c r="H9" s="16"/>
    </row>
    <row r="10" spans="2:22" x14ac:dyDescent="0.25">
      <c r="B10" s="14"/>
      <c r="C10" s="20" t="s">
        <v>80</v>
      </c>
      <c r="D10" s="57">
        <v>0</v>
      </c>
      <c r="E10" s="6"/>
      <c r="F10" s="20" t="s">
        <v>105</v>
      </c>
      <c r="G10" s="69">
        <v>0</v>
      </c>
      <c r="H10" s="16"/>
    </row>
    <row r="11" spans="2:22" x14ac:dyDescent="0.25">
      <c r="B11" s="14"/>
      <c r="C11" s="15"/>
      <c r="D11" s="63"/>
      <c r="E11" s="6"/>
      <c r="F11" s="15"/>
      <c r="G11" s="70"/>
      <c r="H11" s="16"/>
    </row>
    <row r="12" spans="2:22" ht="15.75" thickBot="1" x14ac:dyDescent="0.3">
      <c r="B12" s="14"/>
      <c r="C12" s="71" t="s">
        <v>109</v>
      </c>
      <c r="D12" s="63" t="s">
        <v>157</v>
      </c>
      <c r="E12" s="6"/>
      <c r="F12" s="15"/>
      <c r="G12" s="70"/>
      <c r="H12" s="16"/>
      <c r="T12" s="1">
        <f>IF(D9="",0,1)</f>
        <v>1</v>
      </c>
    </row>
    <row r="13" spans="2:22" ht="15.75" thickBot="1" x14ac:dyDescent="0.3">
      <c r="B13" s="14"/>
      <c r="C13" s="114"/>
      <c r="D13" s="115"/>
      <c r="E13" s="115"/>
      <c r="F13" s="115"/>
      <c r="G13" s="116"/>
      <c r="H13" s="16"/>
      <c r="T13" s="1">
        <f>IF(G9="",0,1)</f>
        <v>1</v>
      </c>
    </row>
    <row r="14" spans="2:22" ht="15.75" thickBot="1" x14ac:dyDescent="0.3">
      <c r="B14" s="17"/>
      <c r="C14" s="18"/>
      <c r="D14" s="18"/>
      <c r="E14" s="18"/>
      <c r="F14" s="18"/>
      <c r="G14" s="18"/>
      <c r="H14" s="19"/>
      <c r="T14" s="1">
        <f>+T12+T13</f>
        <v>2</v>
      </c>
    </row>
  </sheetData>
  <sheetProtection algorithmName="SHA-512" hashValue="ZwaxxXrOqahjfFCwdtxLXFuLLEVXkvakCAeF3hG1lUFAQE+t7buu28pLs+dkJKxZ+xEY/eF2Ah4zGFcsewkHrA==" saltValue="sutVe+sC8yJicGrcOluNbQ==" spinCount="100000" sheet="1"/>
  <mergeCells count="1">
    <mergeCell ref="C13:G1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1"/>
  <sheetViews>
    <sheetView showGridLines="0" workbookViewId="0">
      <selection activeCell="F9" sqref="F9:G10"/>
    </sheetView>
  </sheetViews>
  <sheetFormatPr baseColWidth="10" defaultRowHeight="15" x14ac:dyDescent="0.25"/>
  <cols>
    <col min="1" max="1" width="3.85546875" style="1" customWidth="1"/>
    <col min="2" max="2" width="11.42578125" style="1"/>
    <col min="3" max="3" width="38.7109375" style="1" bestFit="1" customWidth="1"/>
    <col min="4" max="4" width="20.85546875" style="1" customWidth="1"/>
    <col min="5" max="5" width="6.28515625" style="1" customWidth="1"/>
    <col min="6" max="6" width="36.42578125" style="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f>+IF(D10&lt;=10,D10,IF(ROUNDDOWN(D10*10%,0)&gt;10,10,ROUNDDOWN(D10*10%,0)))</f>
        <v>0</v>
      </c>
    </row>
    <row r="4" spans="2:22" x14ac:dyDescent="0.25">
      <c r="B4" s="14"/>
      <c r="C4" s="15"/>
      <c r="D4" s="15"/>
      <c r="E4" s="15"/>
      <c r="F4" s="15"/>
      <c r="G4" s="15"/>
      <c r="H4" s="16"/>
    </row>
    <row r="5" spans="2:22" x14ac:dyDescent="0.25">
      <c r="B5" s="14"/>
      <c r="C5" s="15"/>
      <c r="D5" s="15"/>
      <c r="E5" s="15"/>
      <c r="F5" s="15"/>
      <c r="G5" s="15"/>
      <c r="H5" s="16"/>
    </row>
    <row r="6" spans="2:22" ht="21.75" customHeight="1" x14ac:dyDescent="0.35">
      <c r="B6" s="14"/>
      <c r="C6" s="101" t="s">
        <v>8</v>
      </c>
      <c r="D6" s="101"/>
      <c r="E6" s="26"/>
      <c r="F6"/>
      <c r="G6"/>
      <c r="H6" s="33"/>
      <c r="T6" s="1" t="s">
        <v>12</v>
      </c>
    </row>
    <row r="7" spans="2:22" x14ac:dyDescent="0.25">
      <c r="B7" s="14"/>
      <c r="C7" s="15"/>
      <c r="D7" s="15"/>
      <c r="E7" s="15"/>
      <c r="F7"/>
      <c r="G7"/>
      <c r="H7" s="16"/>
      <c r="T7" s="1" t="s">
        <v>13</v>
      </c>
    </row>
    <row r="8" spans="2:22" ht="15.75" thickBot="1" x14ac:dyDescent="0.3">
      <c r="B8" s="14"/>
      <c r="C8" s="23" t="s">
        <v>33</v>
      </c>
      <c r="D8" s="23" t="s">
        <v>23</v>
      </c>
      <c r="E8" s="6"/>
      <c r="F8" s="72" t="s">
        <v>109</v>
      </c>
      <c r="G8"/>
      <c r="H8" s="16"/>
      <c r="T8" s="1" t="s">
        <v>14</v>
      </c>
    </row>
    <row r="9" spans="2:22" x14ac:dyDescent="0.25">
      <c r="B9" s="14"/>
      <c r="C9" s="20" t="s">
        <v>82</v>
      </c>
      <c r="D9" s="57" t="s">
        <v>12</v>
      </c>
      <c r="E9" s="6"/>
      <c r="F9" s="117" t="s">
        <v>151</v>
      </c>
      <c r="G9" s="118"/>
      <c r="H9" s="16"/>
    </row>
    <row r="10" spans="2:22" ht="15.75" thickBot="1" x14ac:dyDescent="0.3">
      <c r="B10" s="14"/>
      <c r="C10" s="20" t="s">
        <v>137</v>
      </c>
      <c r="D10" s="57">
        <v>0</v>
      </c>
      <c r="E10" s="6"/>
      <c r="F10" s="119"/>
      <c r="G10" s="120"/>
      <c r="H10" s="16"/>
    </row>
    <row r="11" spans="2:22" ht="15.75" thickBot="1" x14ac:dyDescent="0.3">
      <c r="B11" s="17"/>
      <c r="C11" s="18"/>
      <c r="D11" s="18"/>
      <c r="E11" s="18"/>
      <c r="F11" s="18"/>
      <c r="G11" s="18"/>
      <c r="H11" s="19"/>
    </row>
  </sheetData>
  <sheetProtection algorithmName="SHA-512" hashValue="WZqnLMDgxzmOM9ij2NvbGA6wSqk/4ePq2HDe8icCH7WbM3NnarN5nJ/bFcm/7e+xgjYMiz2rRbZ8qiYmwDE9Cw==" saltValue="Z0KR4nL+bEKQKOkYjJ+IFg==" spinCount="100000" sheet="1"/>
  <mergeCells count="2">
    <mergeCell ref="C6:D6"/>
    <mergeCell ref="F9:G10"/>
  </mergeCells>
  <dataValidations count="1">
    <dataValidation type="list" allowBlank="1" showInputMessage="1" showErrorMessage="1" sqref="D9">
      <formula1>$T$6:$T$7</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6"/>
  <sheetViews>
    <sheetView showGridLines="0" tabSelected="1" topLeftCell="A19" workbookViewId="0">
      <selection activeCell="B23" sqref="B23:F26"/>
    </sheetView>
  </sheetViews>
  <sheetFormatPr baseColWidth="10" defaultRowHeight="15" x14ac:dyDescent="0.25"/>
  <cols>
    <col min="2" max="2" width="33" bestFit="1" customWidth="1"/>
    <col min="3" max="3" width="14.5703125" bestFit="1" customWidth="1"/>
    <col min="5" max="5" width="33" bestFit="1" customWidth="1"/>
    <col min="6" max="6" width="14.5703125" bestFit="1" customWidth="1"/>
  </cols>
  <sheetData>
    <row r="2" spans="2:13" ht="18.75" x14ac:dyDescent="0.3">
      <c r="B2" s="122" t="s">
        <v>10</v>
      </c>
      <c r="C2" s="122"/>
      <c r="D2" s="122"/>
      <c r="E2" s="122"/>
      <c r="F2" s="122"/>
      <c r="G2" s="122"/>
      <c r="H2" s="47"/>
      <c r="I2" s="47"/>
      <c r="J2" s="47"/>
      <c r="K2" s="47"/>
      <c r="L2" s="47"/>
      <c r="M2" s="48"/>
    </row>
    <row r="3" spans="2:13" ht="18.75" x14ac:dyDescent="0.3">
      <c r="B3" s="122" t="s">
        <v>11</v>
      </c>
      <c r="C3" s="122"/>
      <c r="D3" s="122"/>
      <c r="E3" s="122"/>
      <c r="F3" s="122"/>
      <c r="G3" s="122"/>
      <c r="H3" s="47"/>
      <c r="I3" s="47"/>
      <c r="J3" s="47"/>
      <c r="K3" s="47"/>
      <c r="L3" s="47"/>
      <c r="M3" s="48"/>
    </row>
    <row r="4" spans="2:13" ht="23.25" x14ac:dyDescent="0.35">
      <c r="B4" s="41"/>
      <c r="C4" s="41"/>
      <c r="D4" s="41"/>
      <c r="E4" s="41"/>
      <c r="F4" s="41"/>
      <c r="G4" s="41"/>
      <c r="H4" s="41"/>
      <c r="I4" s="41"/>
      <c r="J4" s="41"/>
      <c r="K4" s="41"/>
      <c r="L4" s="41"/>
      <c r="M4" s="41"/>
    </row>
    <row r="5" spans="2:13" x14ac:dyDescent="0.25">
      <c r="B5" t="s">
        <v>39</v>
      </c>
      <c r="C5" s="121" t="s">
        <v>149</v>
      </c>
      <c r="D5" s="121"/>
      <c r="E5" s="121"/>
      <c r="F5" s="121"/>
      <c r="G5" s="121"/>
      <c r="H5" s="6"/>
      <c r="I5" s="6"/>
      <c r="J5" s="6"/>
    </row>
    <row r="6" spans="2:13" x14ac:dyDescent="0.25">
      <c r="B6" t="s">
        <v>3</v>
      </c>
      <c r="C6" s="121" t="s">
        <v>145</v>
      </c>
      <c r="D6" s="121"/>
      <c r="E6" s="121"/>
      <c r="F6" s="121"/>
      <c r="G6" s="121"/>
      <c r="H6" s="46"/>
      <c r="I6" s="46"/>
      <c r="J6" s="46"/>
    </row>
    <row r="7" spans="2:13" x14ac:dyDescent="0.25">
      <c r="H7" s="6"/>
      <c r="I7" s="6"/>
      <c r="J7" s="6"/>
    </row>
    <row r="8" spans="2:13" x14ac:dyDescent="0.25">
      <c r="B8" t="s">
        <v>40</v>
      </c>
      <c r="C8" s="44" t="str">
        <f>+IF(SUM(USUARIOS!I10:J15)=0,"Falta diligenciar","")</f>
        <v/>
      </c>
      <c r="E8" t="s">
        <v>86</v>
      </c>
      <c r="F8" s="44" t="str">
        <f>+IF(PREJUDICIALES!$D$10="","Falta  actualizar","")</f>
        <v/>
      </c>
    </row>
    <row r="9" spans="2:13" x14ac:dyDescent="0.25">
      <c r="B9" s="43" t="s">
        <v>43</v>
      </c>
      <c r="C9" s="45">
        <f>+SUM(USUARIOS!I10:I15)/(6-SUM(USUARIOS!H10:H15))</f>
        <v>1</v>
      </c>
      <c r="E9" s="43" t="s">
        <v>48</v>
      </c>
      <c r="F9" s="43">
        <f>+PREJUDICIALES!$D$11</f>
        <v>0</v>
      </c>
    </row>
    <row r="10" spans="2:13" x14ac:dyDescent="0.25">
      <c r="B10" s="43" t="s">
        <v>41</v>
      </c>
      <c r="C10" s="43">
        <f>+ABOGADOS!$D$11+SUM(USUARIOS!I10:I15)</f>
        <v>12</v>
      </c>
      <c r="E10" s="43" t="s">
        <v>46</v>
      </c>
      <c r="F10" s="43" t="str">
        <f>IFERROR(PREJUDICIALES!$D$11/PREJUDICIALES!$D$10,"")</f>
        <v/>
      </c>
    </row>
    <row r="11" spans="2:13" x14ac:dyDescent="0.25">
      <c r="B11" s="43" t="s">
        <v>9</v>
      </c>
      <c r="C11" s="43">
        <f>IFERROR(ABOGADOS!$D$14/ABOGADOS!$D$11,"")</f>
        <v>0</v>
      </c>
      <c r="E11" s="43" t="s">
        <v>50</v>
      </c>
      <c r="F11" s="43" t="str">
        <f>IFERROR(PREJUDICIALES!$G$13/PREJUDICIALES!$V$3,"")</f>
        <v/>
      </c>
    </row>
    <row r="12" spans="2:13" x14ac:dyDescent="0.25">
      <c r="B12" s="43" t="s">
        <v>42</v>
      </c>
      <c r="C12" s="43">
        <f>IFERROR((ABOGADOS!$G$17+ABOGADOS!$G$18+ABOGADOS!$G$19*0.5)/ABOGADOS!$V$3,"")</f>
        <v>0.66666666666666663</v>
      </c>
    </row>
    <row r="13" spans="2:13" x14ac:dyDescent="0.25">
      <c r="B13" s="43" t="s">
        <v>49</v>
      </c>
      <c r="C13" s="43">
        <f>IFERROR((ABOGADOS!$G$10+ABOGADOS!$G$11+ABOGADOS!$G$12)/(ABOGADOS!$V$3*3),"")</f>
        <v>1</v>
      </c>
      <c r="E13" t="s">
        <v>78</v>
      </c>
      <c r="F13" s="44" t="str">
        <f>+IF(ARBITRAMENTOS!T14=0,"Falta  actualizar","")</f>
        <v/>
      </c>
    </row>
    <row r="14" spans="2:13" x14ac:dyDescent="0.25">
      <c r="E14" s="43" t="s">
        <v>47</v>
      </c>
      <c r="F14" s="43">
        <f>+ARBITRAMENTOS!D10</f>
        <v>0</v>
      </c>
    </row>
    <row r="15" spans="2:13" x14ac:dyDescent="0.25">
      <c r="B15" t="s">
        <v>85</v>
      </c>
      <c r="C15" s="44" t="str">
        <f>+IF(JUDICIALES!$D$9="","Falta  actualizar","")</f>
        <v/>
      </c>
      <c r="E15" s="43" t="s">
        <v>46</v>
      </c>
      <c r="F15" s="43" t="str">
        <f>IFERROR(ARBITRAMENTOS!D10/ARBITRAMENTOS!D9,"")</f>
        <v/>
      </c>
    </row>
    <row r="16" spans="2:13" x14ac:dyDescent="0.25">
      <c r="B16" s="43" t="s">
        <v>44</v>
      </c>
      <c r="C16" s="43">
        <f>+JUDICIALES!$D$10</f>
        <v>376</v>
      </c>
    </row>
    <row r="17" spans="2:6" x14ac:dyDescent="0.25">
      <c r="B17" s="43" t="s">
        <v>46</v>
      </c>
      <c r="C17" s="43">
        <f>IFERROR(JUDICIALES!$D$10/JUDICIALES!$D$9,"")</f>
        <v>0.9920844327176781</v>
      </c>
      <c r="E17" t="s">
        <v>81</v>
      </c>
      <c r="F17" s="44" t="str">
        <f>+IF(PAGOS!D9="","Falta  actualizar","")</f>
        <v/>
      </c>
    </row>
    <row r="18" spans="2:6" x14ac:dyDescent="0.25">
      <c r="B18" s="43" t="s">
        <v>53</v>
      </c>
      <c r="C18" s="43">
        <f>IFERROR(JUDICIALES!$G$11/JUDICIALES!$G$10,"")</f>
        <v>0</v>
      </c>
      <c r="E18" s="43" t="s">
        <v>51</v>
      </c>
      <c r="F18" s="43">
        <f>+PAGOS!D10</f>
        <v>0</v>
      </c>
    </row>
    <row r="19" spans="2:6" x14ac:dyDescent="0.25">
      <c r="B19" s="43" t="s">
        <v>45</v>
      </c>
      <c r="C19" s="43">
        <f>IFERROR(C16/ABOGADOS!$D$11,"")</f>
        <v>62.666666666666664</v>
      </c>
      <c r="E19" s="43" t="s">
        <v>52</v>
      </c>
      <c r="F19" s="43" t="str">
        <f>+IF(PAGOS!D9="No","No aplica","si")</f>
        <v>si</v>
      </c>
    </row>
    <row r="20" spans="2:6" x14ac:dyDescent="0.25">
      <c r="B20" s="43" t="s">
        <v>84</v>
      </c>
      <c r="C20" s="43">
        <f>IFERROR(1-(JUDICIALES!$H$22+JUDICIALES!$H$23+JUDICIALES!$H$24)/(JUDICIALES!$G$22+JUDICIALES!$G$23+JUDICIALES!$G$24),"")</f>
        <v>0</v>
      </c>
    </row>
    <row r="21" spans="2:6" ht="15.75" thickBot="1" x14ac:dyDescent="0.3"/>
    <row r="22" spans="2:6" x14ac:dyDescent="0.25">
      <c r="B22" s="2" t="s">
        <v>109</v>
      </c>
      <c r="C22" s="3"/>
      <c r="D22" s="3"/>
      <c r="E22" s="3"/>
      <c r="F22" s="4"/>
    </row>
    <row r="23" spans="2:6" x14ac:dyDescent="0.25">
      <c r="B23" s="123" t="s">
        <v>150</v>
      </c>
      <c r="C23" s="124"/>
      <c r="D23" s="124"/>
      <c r="E23" s="124"/>
      <c r="F23" s="125"/>
    </row>
    <row r="24" spans="2:6" x14ac:dyDescent="0.25">
      <c r="B24" s="123"/>
      <c r="C24" s="124"/>
      <c r="D24" s="124"/>
      <c r="E24" s="124"/>
      <c r="F24" s="125"/>
    </row>
    <row r="25" spans="2:6" x14ac:dyDescent="0.25">
      <c r="B25" s="123"/>
      <c r="C25" s="124"/>
      <c r="D25" s="124"/>
      <c r="E25" s="124"/>
      <c r="F25" s="125"/>
    </row>
    <row r="26" spans="2:6" ht="15.75" thickBot="1" x14ac:dyDescent="0.3">
      <c r="B26" s="119"/>
      <c r="C26" s="126"/>
      <c r="D26" s="126"/>
      <c r="E26" s="126"/>
      <c r="F26" s="120"/>
    </row>
  </sheetData>
  <sheetProtection algorithmName="SHA-512" hashValue="OfJ9h/hTz1PX77rc++cIfH7DPuUaINpi+thk3Odo3SVTDlH4IBkeFMV/LvEGVD+oeG27PNpyLYACBKY9NTnzPA==" saltValue="ZtwGISHfKwKW2/GEFsjaJQ==" spinCount="100000" sheet="1" objects="1" scenarios="1"/>
  <mergeCells count="5">
    <mergeCell ref="C5:G5"/>
    <mergeCell ref="C6:G6"/>
    <mergeCell ref="B2:G2"/>
    <mergeCell ref="B3:G3"/>
    <mergeCell ref="B23:F26"/>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O3"/>
  <sheetViews>
    <sheetView workbookViewId="0">
      <selection activeCell="B3" sqref="B3"/>
    </sheetView>
  </sheetViews>
  <sheetFormatPr baseColWidth="10" defaultRowHeight="15" x14ac:dyDescent="0.25"/>
  <sheetData>
    <row r="2" spans="1:41" x14ac:dyDescent="0.25">
      <c r="A2" t="s">
        <v>0</v>
      </c>
      <c r="B2" t="s">
        <v>1</v>
      </c>
      <c r="C2" t="s">
        <v>2</v>
      </c>
      <c r="D2" t="s">
        <v>3</v>
      </c>
      <c r="E2" t="s">
        <v>4</v>
      </c>
      <c r="F2" t="s">
        <v>5</v>
      </c>
      <c r="G2" t="s">
        <v>29</v>
      </c>
      <c r="H2" t="s">
        <v>30</v>
      </c>
      <c r="I2" t="s">
        <v>31</v>
      </c>
      <c r="J2" t="s">
        <v>65</v>
      </c>
      <c r="K2" t="s">
        <v>64</v>
      </c>
      <c r="L2" t="s">
        <v>38</v>
      </c>
      <c r="M2" t="s">
        <v>66</v>
      </c>
      <c r="N2" t="s">
        <v>28</v>
      </c>
      <c r="O2" t="s">
        <v>68</v>
      </c>
      <c r="P2" t="s">
        <v>67</v>
      </c>
      <c r="Q2" t="s">
        <v>36</v>
      </c>
      <c r="R2" t="s">
        <v>69</v>
      </c>
      <c r="S2" t="s">
        <v>70</v>
      </c>
      <c r="T2" t="s">
        <v>37</v>
      </c>
      <c r="U2" t="s">
        <v>71</v>
      </c>
      <c r="V2" t="s">
        <v>72</v>
      </c>
      <c r="W2" t="s">
        <v>73</v>
      </c>
      <c r="X2" t="s">
        <v>74</v>
      </c>
      <c r="Y2" t="s">
        <v>71</v>
      </c>
      <c r="Z2" t="s">
        <v>72</v>
      </c>
      <c r="AA2" t="s">
        <v>73</v>
      </c>
      <c r="AB2" t="s">
        <v>74</v>
      </c>
      <c r="AC2" t="s">
        <v>57</v>
      </c>
      <c r="AD2" t="s">
        <v>59</v>
      </c>
      <c r="AE2" t="s">
        <v>54</v>
      </c>
      <c r="AF2" t="s">
        <v>55</v>
      </c>
      <c r="AG2" t="s">
        <v>56</v>
      </c>
      <c r="AH2" t="s">
        <v>60</v>
      </c>
      <c r="AI2" t="s">
        <v>77</v>
      </c>
      <c r="AJ2" t="s">
        <v>62</v>
      </c>
      <c r="AK2" t="s">
        <v>63</v>
      </c>
      <c r="AL2" t="s">
        <v>79</v>
      </c>
      <c r="AM2" t="s">
        <v>80</v>
      </c>
      <c r="AN2" s="15" t="s">
        <v>82</v>
      </c>
      <c r="AO2" s="15" t="s">
        <v>83</v>
      </c>
    </row>
    <row r="3" spans="1:41" x14ac:dyDescent="0.25">
      <c r="A3" t="str">
        <f>+USUARIOS!C10</f>
        <v>Si</v>
      </c>
      <c r="B3" t="str">
        <f>+USUARIOS!C11</f>
        <v>Si</v>
      </c>
      <c r="C3" t="str">
        <f>+USUARIOS!C12</f>
        <v>Si</v>
      </c>
      <c r="D3" t="str">
        <f>+USUARIOS!C13</f>
        <v>Si</v>
      </c>
      <c r="E3" t="str">
        <f>+USUARIOS!C14</f>
        <v>Si</v>
      </c>
      <c r="F3" t="str">
        <f>+USUARIOS!C15</f>
        <v>Si</v>
      </c>
      <c r="G3">
        <f>+JUDICIALES!D9</f>
        <v>379</v>
      </c>
      <c r="H3">
        <f>+JUDICIALES!D10</f>
        <v>376</v>
      </c>
      <c r="I3">
        <f>+JUDICIALES!D11</f>
        <v>0</v>
      </c>
      <c r="J3">
        <f>+JUDICIALES!D15</f>
        <v>1</v>
      </c>
      <c r="K3">
        <f>+JUDICIALES!D16</f>
        <v>1</v>
      </c>
      <c r="L3">
        <f>+JUDICIALES!D20</f>
        <v>1</v>
      </c>
      <c r="M3">
        <f>+JUDICIALES!D21</f>
        <v>1</v>
      </c>
      <c r="N3">
        <f>+JUDICIALES!G9</f>
        <v>2</v>
      </c>
      <c r="O3">
        <f>+JUDICIALES!G10</f>
        <v>2</v>
      </c>
      <c r="P3">
        <f>+JUDICIALES!G11</f>
        <v>0</v>
      </c>
      <c r="Q3">
        <f>+JUDICIALES!G15</f>
        <v>374</v>
      </c>
      <c r="R3">
        <f>+JUDICIALES!G16</f>
        <v>374</v>
      </c>
      <c r="S3">
        <f>+JUDICIALES!G17</f>
        <v>0</v>
      </c>
      <c r="T3">
        <f>+JUDICIALES!G18</f>
        <v>0</v>
      </c>
      <c r="U3">
        <f>+JUDICIALES!G21</f>
        <v>5</v>
      </c>
      <c r="V3">
        <f>+JUDICIALES!G22</f>
        <v>308</v>
      </c>
      <c r="W3">
        <f>+JUDICIALES!G23</f>
        <v>24</v>
      </c>
      <c r="X3">
        <f>+JUDICIALES!G24</f>
        <v>37</v>
      </c>
      <c r="Y3">
        <f>+JUDICIALES!H21</f>
        <v>0</v>
      </c>
      <c r="Z3">
        <f>+JUDICIALES!H22</f>
        <v>308</v>
      </c>
      <c r="AA3">
        <f>+JUDICIALES!H23</f>
        <v>24</v>
      </c>
      <c r="AB3">
        <f>+JUDICIALES!H24</f>
        <v>37</v>
      </c>
      <c r="AC3">
        <f>+PREJUDICIALES!D10</f>
        <v>0</v>
      </c>
      <c r="AD3">
        <f>+PREJUDICIALES!D11</f>
        <v>0</v>
      </c>
      <c r="AE3">
        <f>+PREJUDICIALES!D12</f>
        <v>0</v>
      </c>
      <c r="AF3">
        <f>+PREJUDICIALES!D13</f>
        <v>0</v>
      </c>
      <c r="AG3">
        <f>+PREJUDICIALES!D14</f>
        <v>0</v>
      </c>
      <c r="AH3">
        <f>+PREJUDICIALES!D17</f>
        <v>0</v>
      </c>
      <c r="AI3">
        <f>+PREJUDICIALES!D18</f>
        <v>0</v>
      </c>
      <c r="AJ3">
        <f>+PREJUDICIALES!G12</f>
        <v>0</v>
      </c>
      <c r="AK3">
        <f>+PREJUDICIALES!G13</f>
        <v>0</v>
      </c>
      <c r="AL3">
        <f>+ARBITRAMENTOS!D9</f>
        <v>0</v>
      </c>
      <c r="AM3">
        <f>+ARBITRAMENTOS!D10</f>
        <v>0</v>
      </c>
      <c r="AN3" t="str">
        <f>+PAGOS!D9</f>
        <v>Si</v>
      </c>
      <c r="AO3">
        <f>+PAGOS!D10</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Principal</vt:lpstr>
      <vt:lpstr>USUARIOS</vt:lpstr>
      <vt:lpstr>ABOGADOS</vt:lpstr>
      <vt:lpstr>JUDICIALES</vt:lpstr>
      <vt:lpstr>PREJUDICIALES</vt:lpstr>
      <vt:lpstr>ARBITRAMENTOS</vt:lpstr>
      <vt:lpstr>PAGOS</vt:lpstr>
      <vt:lpstr>Resumen general</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SMS</cp:lastModifiedBy>
  <cp:lastPrinted>2020-08-31T20:38:31Z</cp:lastPrinted>
  <dcterms:created xsi:type="dcterms:W3CDTF">2020-06-25T21:16:25Z</dcterms:created>
  <dcterms:modified xsi:type="dcterms:W3CDTF">2020-09-23T20:54:57Z</dcterms:modified>
</cp:coreProperties>
</file>