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Z:\2021\TRD\INFORMES\INFORMES_ORGANISMOS_ESTADO\EKOGUI\"/>
    </mc:Choice>
  </mc:AlternateContent>
  <bookViews>
    <workbookView xWindow="0" yWindow="0" windowWidth="20460" windowHeight="7620" activeTab="7"/>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3" i="12" l="1"/>
  <c r="BH3" i="12"/>
  <c r="BG3" i="12"/>
  <c r="BF3" i="12"/>
  <c r="BE3" i="12"/>
  <c r="BD3" i="12"/>
  <c r="BC3" i="12"/>
  <c r="BB3" i="12"/>
  <c r="C14" i="12"/>
  <c r="D14" i="12"/>
  <c r="E14" i="12"/>
  <c r="F14" i="12"/>
  <c r="C15" i="12"/>
  <c r="D15" i="12"/>
  <c r="E15" i="12"/>
  <c r="F15" i="12"/>
  <c r="C16" i="12"/>
  <c r="D16" i="12"/>
  <c r="E16" i="12"/>
  <c r="F16" i="12"/>
  <c r="C17" i="12"/>
  <c r="D17" i="12"/>
  <c r="E17" i="12"/>
  <c r="F17" i="12"/>
  <c r="C18" i="12"/>
  <c r="D18" i="12"/>
  <c r="E18" i="12"/>
  <c r="F18" i="12"/>
  <c r="D13" i="12"/>
  <c r="E13" i="12"/>
  <c r="F13" i="12"/>
  <c r="C13" i="12"/>
  <c r="B3" i="12"/>
  <c r="A3" i="12"/>
  <c r="A15" i="12" s="1"/>
  <c r="BP3" i="12"/>
  <c r="A14" i="12" l="1"/>
  <c r="A13" i="12"/>
  <c r="A18" i="12"/>
  <c r="A17" i="12"/>
  <c r="A16" i="12"/>
  <c r="C12" i="5"/>
  <c r="V3" i="7"/>
  <c r="G14" i="1" l="1"/>
  <c r="G15" i="12" s="1"/>
  <c r="G13" i="1"/>
  <c r="G14" i="12" s="1"/>
  <c r="G15" i="1"/>
  <c r="G16" i="12" s="1"/>
  <c r="G16" i="1"/>
  <c r="G17" i="12" s="1"/>
  <c r="G17" i="1"/>
  <c r="G18" i="12" s="1"/>
  <c r="G12" i="1"/>
  <c r="G13" i="12" s="1"/>
  <c r="BO3" i="12" l="1"/>
  <c r="BN3" i="12"/>
  <c r="BM3" i="12"/>
  <c r="BL3" i="12"/>
  <c r="BK3" i="12"/>
  <c r="BJ3" i="12"/>
  <c r="Q3" i="12" l="1"/>
  <c r="P3" i="12"/>
  <c r="O3" i="12"/>
  <c r="N3" i="12"/>
  <c r="M3" i="12"/>
  <c r="L3" i="12"/>
  <c r="K3" i="12"/>
  <c r="J3" i="12"/>
  <c r="I3" i="12"/>
  <c r="F17" i="5" l="1"/>
  <c r="F15" i="5"/>
  <c r="F10" i="5"/>
  <c r="C19" i="5"/>
  <c r="C17" i="5"/>
  <c r="C16" i="5"/>
  <c r="T16" i="10"/>
  <c r="T12" i="10"/>
  <c r="W3" i="8"/>
  <c r="C25" i="8" s="1"/>
  <c r="T17" i="10" l="1"/>
  <c r="F13" i="5" s="1"/>
  <c r="V2" i="9"/>
  <c r="V3" i="9" s="1"/>
  <c r="F9" i="9" s="1"/>
  <c r="F11" i="5" l="1"/>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H3" i="12"/>
  <c r="G3" i="12"/>
  <c r="F3" i="12"/>
  <c r="E3" i="12"/>
  <c r="D3" i="12"/>
  <c r="C3" i="12"/>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authors>
    <author>Juan Pablo Garzón Peraza</author>
  </authors>
  <commentList>
    <comment ref="C21" authorId="0" shapeId="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<sst xmlns="http://schemas.openxmlformats.org/spreadsheetml/2006/main" count="267" uniqueCount="174">
  <si>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</si>
  <si>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</si>
  <si>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</si>
  <si>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</si>
  <si>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</si>
  <si>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</si>
  <si>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</si>
  <si>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</si>
  <si>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</si>
  <si>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</si>
  <si>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</si>
  <si>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</si>
  <si>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</si>
  <si>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</si>
  <si>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</si>
  <si>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</si>
  <si>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</si>
  <si>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</si>
  <si>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</si>
  <si>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</si>
  <si>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</si>
  <si>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</si>
  <si>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</si>
  <si>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</si>
  <si>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</si>
  <si>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</si>
  <si>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</si>
  <si>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</si>
  <si>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</si>
  <si>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</si>
  <si>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</si>
  <si>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</si>
  <si>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</si>
  <si>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</si>
  <si>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</si>
  <si>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</si>
  <si>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</si>
  <si>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</si>
  <si>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</si>
  <si>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</si>
  <si>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</si>
  <si>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</si>
  <si>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</si>
  <si>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</si>
  <si>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</si>
  <si>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</si>
  <si>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</si>
  <si>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</si>
  <si>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</si>
  <si>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</si>
  <si>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</si>
  <si>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</si>
  <si>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</si>
  <si>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</si>
  <si>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</si>
  <si>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</si>
  <si>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</si>
  <si>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</si>
  <si>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</si>
  <si>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</si>
  <si>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</si>
  <si>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</si>
  <si>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</si>
  <si>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</si>
  <si>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</si>
  <si>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</si>
  <si>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</si>
  <si>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</si>
  <si>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</si>
  <si>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</si>
  <si>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</si>
  <si>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</si>
  <si>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</si>
  <si>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</si>
  <si>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</si>
  <si>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</si>
  <si>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</si>
  <si>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</si>
  <si>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</si>
  <si>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</si>
  <si>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</si>
  <si>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</si>
  <si>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</si>
  <si>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</si>
  <si>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</si>
  <si>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</si>
  <si>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</si>
  <si>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</si>
  <si>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</si>
  <si>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</si>
  <si>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PROCESOS ACTIVOS CON ESTADO TERMINADO(3)</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</si>
  <si>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</si>
  <si>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</si>
  <si>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</si>
  <si>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</si>
  <si>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</si>
  <si>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</si>
  <si>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</si>
  <si>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</si>
  <si>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</si>
  <si>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</si>
  <si>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</si>
  <si>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</si>
  <si>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</si>
  <si>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</si>
  <si>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</si>
  <si>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</si>
  <si>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</si>
  <si>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</si>
  <si>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</si>
  <si>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</si>
  <si>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</si>
  <si>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</si>
  <si>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</si>
  <si>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</si>
  <si>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</si>
  <si>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</si>
  <si>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</si>
  <si>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Indique la fecha en la que genera el reporte</t>
  </si>
  <si>
    <t>Posteriores al 01-01-2020</t>
  </si>
  <si>
    <t>Fecha de diligenciamiento de plantilla</t>
  </si>
  <si>
    <t>PREJUDICIALES TERMINADOS SEGUNDO SEMESTRE 2020</t>
  </si>
  <si>
    <t>Obs1</t>
  </si>
  <si>
    <t>Obs2</t>
  </si>
  <si>
    <t>Obs3</t>
  </si>
  <si>
    <t>Obs4</t>
  </si>
  <si>
    <t>Obs5</t>
  </si>
  <si>
    <t>Obs6</t>
  </si>
  <si>
    <t>Escriba la fecha de generación del reporte</t>
  </si>
  <si>
    <t>Obs7</t>
  </si>
  <si>
    <t>Fecha reporte Usuarios</t>
  </si>
  <si>
    <t>Fecha reporte Abogados</t>
  </si>
  <si>
    <t>Fecha reporte Judiciales</t>
  </si>
  <si>
    <t>NOMBRE JEFE CONTROL INTERNO</t>
  </si>
  <si>
    <t>Abogados al 30 de junio de 2021</t>
  </si>
  <si>
    <t>ABOGADOS ACTIVOS AL 30-06-2021</t>
  </si>
  <si>
    <t>INACTIVADOS EN EKOGUI PRIMER SEMESTRE 2021</t>
  </si>
  <si>
    <t>RETIRADOS EN LA ENTIDAD PRIMER SEMESTRE 2021</t>
  </si>
  <si>
    <t>PROCESOS TERMINADOS PRIMER SEMESTRE 2021</t>
  </si>
  <si>
    <t>PROCESOS ACTIVOS AL 30 DE JUNIO DE 2021</t>
  </si>
  <si>
    <t>PROCESO TERMINADOS AL 30 DE JUNIO 2021</t>
  </si>
  <si>
    <r>
      <t>(3)En el reporte de activos al 30 de junio verifique la columna</t>
    </r>
    <r>
      <rPr>
        <b/>
        <i/>
        <sz val="9"/>
        <color theme="1"/>
        <rFont val="Calibri"/>
        <family val="2"/>
        <scheme val="minor"/>
      </rPr>
      <t xml:space="preserve"> Estado General del proceso</t>
    </r>
  </si>
  <si>
    <t>PROCESOS ACTIVOS EN CALIDAD DEMANDADO AL 30-06-2021</t>
  </si>
  <si>
    <t>PROCESOS CON CALIFICACIÓN PRIMER SEMESTRE 2021</t>
  </si>
  <si>
    <t>PROCESOS CON CALIFICACIÓN ANTERIOR A 31-12-2020</t>
  </si>
  <si>
    <t>(6) Solo se consideran los procesos activos - calidad demandado al 30 de junio de 2021 que tengan calificación de riesgo</t>
  </si>
  <si>
    <t>PREJUDICIALES ACTIVOS AL 30-06-2021</t>
  </si>
  <si>
    <t>REGISTRO POSTERIOR AL 01/01/2021</t>
  </si>
  <si>
    <t>REGISTRO ENTRE 1 DE ENERO Y 31 DE DICIEMBRE 2020</t>
  </si>
  <si>
    <t>TERMINADOS ÚLTIMA ACTUACIÓN I SEM. 2021</t>
  </si>
  <si>
    <t>TOTAL PREJUDICIALES TERMINADOS I SEM. 2021</t>
  </si>
  <si>
    <t>ARBITRAMENTOS ACTIVOS AL 30-06-2021</t>
  </si>
  <si>
    <t>TOTAL ARBITRAMENTOS TERMINADOS  AL 30-06-2021</t>
  </si>
  <si>
    <t>Pagos enlazados al 30-06-2021</t>
  </si>
  <si>
    <t>(4)Equivalente a un valor indexado de $29.981 millones</t>
  </si>
  <si>
    <t>(1) Con fecha de registro anterior al 15-06-2021</t>
  </si>
  <si>
    <t>PROCESOS TERMINADOS DURANTE PRIMER SEMESTRE 2021</t>
  </si>
  <si>
    <t>TERMINADOS EN EKOGUI DURANTE PRIMER SEMESTRE 2021 (2)</t>
  </si>
  <si>
    <t>(2) Con fecha de actuación en 2021</t>
  </si>
  <si>
    <t>Jeanette Carolina Rivera Melo</t>
  </si>
  <si>
    <t>Armando Lopez Cortes</t>
  </si>
  <si>
    <t>Yenny Marcela Herrera Martinez</t>
  </si>
  <si>
    <t>Luz Stella Patiño Jurado</t>
  </si>
  <si>
    <t>Victor Hugo Calderon Jaramillo</t>
  </si>
  <si>
    <t>Adriana Marcela Ortega Moreno</t>
  </si>
  <si>
    <t>De conformidad con la información entregada por la Administradora,  para el periodo evaluado, primer semestre de 2021, el Departamento Administrativo de la Función Pública no estuvo vinculado a procesos arbitrales.</t>
  </si>
  <si>
    <t xml:space="preserve">El Departamento Administrativo de la Función Publica, durante el primer semestre de 2021 no realizó pagos con cargo a procesos judiciales.   </t>
  </si>
  <si>
    <t>DEPARTAMENTO ADMINISTRATIVO DE LA FUNCION PUBLICACION</t>
  </si>
  <si>
    <t>LUZ STELLA PATIÑO JURADO</t>
  </si>
  <si>
    <t>El Jefe Jurídico señaló que  a la fecha no  ha asistido a capacitaciones de la ADNJE. La actual Jefe Financiera JEANETTE CAROLINA RIVERA MELO, indico que áun no ha recibido capacitaciones. La Jefe de la Oficina de Control Interno, a pesar de no haber asistido a capacitaciones recientemente, se encuentra documentada con las circulares e instructivos recientes, correspondientes a su rol.</t>
  </si>
  <si>
    <t>De los prejudicales activos en Ekogui, se registraron cuatro (4)  con fecha entre el 01 de enero al 30 de junio de 2020, los prejudiciales ID EKOGUI Nos. 1454416 y 145824,  en la plataforma no se observan con fecha de registro.                                                                                                   Durante el semestre se registraron ocho (8) conciliaciones extrajudiciales, de acuerdo con al archivo excel "2021-04 Registro Conciliaciones" remitido por el Grupo de Defensa Judicial del DAFP.</t>
  </si>
  <si>
    <t xml:space="preserve">La Oficina de Control Interno de Función Pública, una vez efectuada la verificación al cumplimiento de las obligaciones establecidas en el artículo 2.2.3.4.1.14 del Decreto 1069 de 2015,  concluye que la entidad  ha efectuado el registro de abogados activos, ha realizado la actualización de los procesos activos y terminados,  y se han registrado las conciliaciones extrajudiciales durante el primer semestre de 2021. En el periodo evaluado no se presentaron procesos arbitrales, ni se efectuaron pagos con cargo a procesos judiciales.  </t>
  </si>
  <si>
    <t xml:space="preserve">El Grupo de Defensa Judicial,indicó que para el periodo evaluado, asistieron a diferentes capacitaciones, seminarios y charlas dictados por la Agencia Nacional de Defensa Jurídica del Estado de manera virtual, mediante transmisiones en el canal de YouTube de la Comunidad Jurídica del Conocimiento (https://www.youtube.com/channel/UC_fCjnlcVyTjrtCdnbuMzuA) entre ellas:
A. Recursos ordinarios y extraordinarios en la Reforma al CPACA (12 de febrero de 2021)
B. Rendición de cuentas ANDJE (11 de mayo de 2021)
</t>
  </si>
  <si>
    <t>Indica la Administradora de la entidad, que la diferencia del número de procesos  registrados en Ekogui (396), se debe a que  en la plataforma  se presentaron en dos (2) procesos, las siguientes  circunstancias: 1. El proceso No. 25000231500020040116301, el CUP  al ser  muy antiguo no se logro registrar  (Raul Mancera), no tiene numero ID eKOGUI.  2.  El proceso No. 230013333005202100024  demandante SINTRENAL, en el reporte sustraido el 26 de julio, no aparece registrado en el aplicativo, sin embargo, al hacer la consulta individualmente aparece con ID No. 2226295.   Adicionalmente a lo anterior, el proceso ID ekogui 1242801, aparece terminado en el sistema; mediante el radicado No. 0173798, se le solicito a la ANDJE activar el proceso nuevamente.                                                                                                                                                                                                                                                                                                                                                                                                                   De los procesos judiciales activos, con calificación del riesgo del primer semestre aparecen 391  procesos calificados, 11 procesos se calificaron en el mes de marzo y uno en el mes de mayo de 2021, los 378 procesos judiciales restantes, aparecen con calificación del riesgo del 01 de julio de 2021; el ID 2200678 que se radicó el 30 de junio de 2021, es el único que aprece sin calificar.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</si>
</sst>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3">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0" fillId="2" borderId="28" xfId="0" applyFill="1" applyBorder="1"/>
    <xf numFmtId="0" fontId="0" fillId="2" borderId="28" xfId="0" applyFill="1" applyBorder="1" applyProtection="1">
      <protection locked="0"/>
    </xf>
    <xf numFmtId="0" fontId="0" fillId="2" borderId="0" xfId="0" applyFill="1" applyBorder="1" applyAlignment="1" applyProtection="1">
      <protection locked="0"/>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0" fillId="2" borderId="27" xfId="0" applyNumberFormat="1" applyFill="1" applyBorder="1" applyProtection="1">
      <protection locked="0"/>
    </xf>
    <xf numFmtId="14" fontId="5" fillId="2" borderId="5" xfId="0" applyNumberFormat="1" applyFont="1" applyFill="1" applyBorder="1"/>
    <xf numFmtId="14" fontId="0" fillId="0" borderId="0" xfId="0" applyNumberFormat="1"/>
    <xf numFmtId="0" fontId="0" fillId="2" borderId="13" xfId="0" applyFill="1" applyBorder="1" applyAlignment="1" applyProtection="1">
      <alignment wrapText="1"/>
      <protection hidden="1"/>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O18"/>
  <sheetViews>
    <sheetView showGridLines="0" workbookViewId="0">
      <selection activeCell="P16" sqref="P16"/>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84" t="s">
        <v>85</v>
      </c>
      <c r="C3" s="85"/>
      <c r="D3" s="85"/>
      <c r="E3" s="85"/>
      <c r="F3" s="85"/>
      <c r="G3" s="85"/>
      <c r="H3" s="85"/>
      <c r="I3" s="85"/>
      <c r="J3" s="85"/>
      <c r="K3" s="85"/>
      <c r="L3" s="85"/>
      <c r="M3" s="85"/>
      <c r="N3" s="85"/>
      <c r="O3" s="86"/>
    </row>
    <row r="4" spans="2:15" ht="23.25" x14ac:dyDescent="0.35">
      <c r="B4" s="84" t="s">
        <v>11</v>
      </c>
      <c r="C4" s="85"/>
      <c r="D4" s="85"/>
      <c r="E4" s="85"/>
      <c r="F4" s="85"/>
      <c r="G4" s="85"/>
      <c r="H4" s="85"/>
      <c r="I4" s="85"/>
      <c r="J4" s="85"/>
      <c r="K4" s="85"/>
      <c r="L4" s="85"/>
      <c r="M4" s="85"/>
      <c r="N4" s="85"/>
      <c r="O4" s="86"/>
    </row>
    <row r="5" spans="2:15" x14ac:dyDescent="0.25">
      <c r="B5" s="5"/>
      <c r="C5" s="6"/>
      <c r="D5" s="6"/>
      <c r="E5" s="6"/>
      <c r="F5" s="6"/>
      <c r="G5" s="6"/>
      <c r="H5" s="6"/>
      <c r="I5" s="6"/>
      <c r="J5" s="6"/>
      <c r="K5" s="6"/>
      <c r="L5" s="6"/>
      <c r="M5" s="6"/>
      <c r="N5" s="6"/>
      <c r="O5" s="7"/>
    </row>
    <row r="6" spans="2:15" x14ac:dyDescent="0.25">
      <c r="B6" s="5"/>
      <c r="C6" s="87" t="s">
        <v>99</v>
      </c>
      <c r="D6" s="87"/>
      <c r="E6" s="87"/>
      <c r="F6" s="87"/>
      <c r="G6" s="87"/>
      <c r="H6" s="87"/>
      <c r="I6" s="87"/>
      <c r="J6" s="87"/>
      <c r="K6" s="87"/>
      <c r="L6" s="87"/>
      <c r="M6" s="87"/>
      <c r="N6" s="87"/>
      <c r="O6" s="7"/>
    </row>
    <row r="7" spans="2:15" x14ac:dyDescent="0.25">
      <c r="B7" s="5"/>
      <c r="C7" s="87"/>
      <c r="D7" s="87"/>
      <c r="E7" s="87"/>
      <c r="F7" s="87"/>
      <c r="G7" s="87"/>
      <c r="H7" s="87"/>
      <c r="I7" s="87"/>
      <c r="J7" s="87"/>
      <c r="K7" s="87"/>
      <c r="L7" s="87"/>
      <c r="M7" s="87"/>
      <c r="N7" s="87"/>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5:T19"/>
  <sheetViews>
    <sheetView topLeftCell="A4" workbookViewId="0">
      <selection activeCell="E16" sqref="E16"/>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88" t="s">
        <v>117</v>
      </c>
      <c r="C7" s="89"/>
      <c r="D7" s="89"/>
      <c r="E7" s="89"/>
      <c r="F7" s="89"/>
      <c r="G7" s="90"/>
      <c r="T7" s="1" t="s">
        <v>12</v>
      </c>
    </row>
    <row r="8" spans="2:20" ht="15.75" thickBot="1" x14ac:dyDescent="0.3">
      <c r="B8" s="14"/>
      <c r="C8" s="15"/>
      <c r="D8" s="15"/>
      <c r="E8" s="15"/>
      <c r="F8" s="15"/>
      <c r="G8" s="16"/>
      <c r="T8" s="1" t="s">
        <v>13</v>
      </c>
    </row>
    <row r="9" spans="2:20" ht="15.75" thickBot="1" x14ac:dyDescent="0.3">
      <c r="B9" s="93" t="s">
        <v>128</v>
      </c>
      <c r="C9" s="94"/>
      <c r="D9" s="80"/>
      <c r="E9" s="15"/>
      <c r="F9" s="15"/>
      <c r="G9" s="16"/>
      <c r="T9" s="1" t="s">
        <v>14</v>
      </c>
    </row>
    <row r="10" spans="2:20" x14ac:dyDescent="0.25">
      <c r="B10" s="14"/>
      <c r="C10" s="15"/>
      <c r="D10" s="15"/>
      <c r="E10" s="15"/>
      <c r="F10" s="15"/>
      <c r="G10" s="81">
        <v>43545</v>
      </c>
    </row>
    <row r="11" spans="2:20" x14ac:dyDescent="0.25">
      <c r="B11" s="22" t="s">
        <v>15</v>
      </c>
      <c r="C11" s="23" t="s">
        <v>16</v>
      </c>
      <c r="D11" s="24" t="s">
        <v>6</v>
      </c>
      <c r="E11" s="23" t="s">
        <v>7</v>
      </c>
      <c r="F11" s="23" t="s">
        <v>17</v>
      </c>
      <c r="G11" s="25" t="s">
        <v>87</v>
      </c>
    </row>
    <row r="12" spans="2:20" x14ac:dyDescent="0.25">
      <c r="B12" s="21" t="s">
        <v>0</v>
      </c>
      <c r="C12" s="57" t="s">
        <v>12</v>
      </c>
      <c r="D12" s="60">
        <v>44265</v>
      </c>
      <c r="E12" s="58" t="s">
        <v>159</v>
      </c>
      <c r="F12" s="59"/>
      <c r="G12" s="56" t="str">
        <f>+IF(C12="SI",IF(F12&lt;$G$10,"DESACTUALIZADO",""),"")</f>
        <v>DESACTUALIZADO</v>
      </c>
      <c r="H12" s="42">
        <f t="shared" ref="H12:H17" si="0">+IF(C12="N/A",1,0)</f>
        <v>0</v>
      </c>
      <c r="I12" s="42">
        <f t="shared" ref="I12:I17" si="1">+IF(C12="Si",1,0)</f>
        <v>1</v>
      </c>
      <c r="J12" s="42">
        <f t="shared" ref="J12:J17" si="2">+IF(C12="No",1,0)</f>
        <v>0</v>
      </c>
    </row>
    <row r="13" spans="2:20" x14ac:dyDescent="0.25">
      <c r="B13" s="21" t="s">
        <v>1</v>
      </c>
      <c r="C13" s="57" t="s">
        <v>12</v>
      </c>
      <c r="D13" s="60">
        <v>43502</v>
      </c>
      <c r="E13" s="58" t="s">
        <v>160</v>
      </c>
      <c r="F13" s="59"/>
      <c r="G13" s="56" t="str">
        <f t="shared" ref="G13:G17" si="3">+IF(C13="SI",IF(F13&lt;$G$10,"DESACTUALIZADO",""),"")</f>
        <v>DESACTUALIZADO</v>
      </c>
      <c r="H13" s="42">
        <f t="shared" si="0"/>
        <v>0</v>
      </c>
      <c r="I13" s="42">
        <f t="shared" si="1"/>
        <v>1</v>
      </c>
      <c r="J13" s="42">
        <f t="shared" si="2"/>
        <v>0</v>
      </c>
    </row>
    <row r="14" spans="2:20" x14ac:dyDescent="0.25">
      <c r="B14" s="21" t="s">
        <v>2</v>
      </c>
      <c r="C14" s="57" t="s">
        <v>12</v>
      </c>
      <c r="D14" s="60">
        <v>43599</v>
      </c>
      <c r="E14" s="58" t="s">
        <v>161</v>
      </c>
      <c r="F14" s="59">
        <v>43557</v>
      </c>
      <c r="G14" s="56" t="str">
        <f t="shared" si="3"/>
        <v/>
      </c>
      <c r="H14" s="42">
        <f t="shared" si="0"/>
        <v>0</v>
      </c>
      <c r="I14" s="42">
        <f t="shared" si="1"/>
        <v>1</v>
      </c>
      <c r="J14" s="42">
        <f t="shared" si="2"/>
        <v>0</v>
      </c>
      <c r="T14" s="49">
        <v>43545</v>
      </c>
    </row>
    <row r="15" spans="2:20" x14ac:dyDescent="0.25">
      <c r="B15" s="21" t="s">
        <v>3</v>
      </c>
      <c r="C15" s="57" t="s">
        <v>12</v>
      </c>
      <c r="D15" s="60">
        <v>42198</v>
      </c>
      <c r="E15" s="58" t="s">
        <v>162</v>
      </c>
      <c r="F15" s="59">
        <v>43737</v>
      </c>
      <c r="G15" s="56" t="str">
        <f t="shared" si="3"/>
        <v/>
      </c>
      <c r="H15" s="42">
        <f t="shared" si="0"/>
        <v>0</v>
      </c>
      <c r="I15" s="42">
        <f t="shared" si="1"/>
        <v>1</v>
      </c>
      <c r="J15" s="42">
        <f t="shared" si="2"/>
        <v>0</v>
      </c>
    </row>
    <row r="16" spans="2:20" x14ac:dyDescent="0.25">
      <c r="B16" s="21" t="s">
        <v>4</v>
      </c>
      <c r="C16" s="57" t="s">
        <v>12</v>
      </c>
      <c r="D16" s="60">
        <v>44001</v>
      </c>
      <c r="E16" s="58" t="s">
        <v>163</v>
      </c>
      <c r="F16" s="59">
        <v>44378</v>
      </c>
      <c r="G16" s="56" t="str">
        <f t="shared" si="3"/>
        <v/>
      </c>
      <c r="H16" s="42">
        <f t="shared" si="0"/>
        <v>0</v>
      </c>
      <c r="I16" s="42">
        <f t="shared" si="1"/>
        <v>1</v>
      </c>
      <c r="J16" s="42">
        <f t="shared" si="2"/>
        <v>0</v>
      </c>
    </row>
    <row r="17" spans="2:10" x14ac:dyDescent="0.25">
      <c r="B17" s="21" t="s">
        <v>5</v>
      </c>
      <c r="C17" s="57" t="s">
        <v>12</v>
      </c>
      <c r="D17" s="60">
        <v>44118</v>
      </c>
      <c r="E17" s="58" t="s">
        <v>164</v>
      </c>
      <c r="F17" s="59">
        <v>44378</v>
      </c>
      <c r="G17" s="56" t="str">
        <f t="shared" si="3"/>
        <v/>
      </c>
      <c r="H17" s="42">
        <f t="shared" si="0"/>
        <v>0</v>
      </c>
      <c r="I17" s="42">
        <f t="shared" si="1"/>
        <v>1</v>
      </c>
      <c r="J17" s="42">
        <f t="shared" si="2"/>
        <v>0</v>
      </c>
    </row>
    <row r="18" spans="2:10" x14ac:dyDescent="0.25">
      <c r="B18" s="14"/>
      <c r="C18" s="15"/>
      <c r="D18" s="15"/>
      <c r="E18" s="15"/>
      <c r="F18" s="15"/>
      <c r="G18" s="16"/>
    </row>
    <row r="19" spans="2:10" ht="94.5" customHeight="1" thickBot="1" x14ac:dyDescent="0.3">
      <c r="B19" s="72" t="s">
        <v>102</v>
      </c>
      <c r="C19" s="91" t="s">
        <v>169</v>
      </c>
      <c r="D19" s="91"/>
      <c r="E19" s="91"/>
      <c r="F19" s="91"/>
      <c r="G19" s="92"/>
    </row>
  </sheetData>
  <sheetProtection algorithmName="SHA-512" hashValue="678u2HcNEL4JGQ7xicFOz0k/sSoNaoiSp508kdxKxvQ4eapnU6CIE2xIBkOiWu553Z3j5D2BJ48a0s2IoPgf1g==" saltValue="i8uwVTOFvUGJfKZ99Y2WrA==" spinCount="100000" sheet="1" objects="1" scenarios="1"/>
  <mergeCells count="3">
    <mergeCell ref="B7:G7"/>
    <mergeCell ref="C19:G19"/>
    <mergeCell ref="B9:C9"/>
  </mergeCells>
  <dataValidations count="3">
    <dataValidation type="list" allowBlank="1" showInputMessage="1" showErrorMessage="1" sqref="C12:C17">
      <formula1>$T$7:$T$9</formula1>
    </dataValidation>
    <dataValidation type="date" allowBlank="1" showInputMessage="1" showErrorMessage="1" sqref="D9">
      <formula1>44378</formula1>
      <formula2>44439</formula2>
    </dataValidation>
    <dataValidation type="date" allowBlank="1" showInputMessage="1" showErrorMessage="1" sqref="D12:D17 F12:F17">
      <formula1>40544</formula1>
      <formula2>44439</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V25"/>
  <sheetViews>
    <sheetView showGridLines="0" workbookViewId="0">
      <selection activeCell="C21" sqref="C21:G24"/>
    </sheetView>
  </sheetViews>
  <sheetFormatPr baseColWidth="10"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4</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17.25" customHeight="1" x14ac:dyDescent="0.35">
      <c r="B7" s="14"/>
      <c r="C7" s="20" t="s">
        <v>118</v>
      </c>
      <c r="D7" s="60">
        <v>44420</v>
      </c>
      <c r="E7" s="26"/>
      <c r="F7" s="95" t="str">
        <f>"Seleccione una muestra de "&amp;V3&amp;" abogados activos y complete la siguiente tabla"</f>
        <v>Seleccione una muestra de 4 abogados activos y complete la siguiente tabla</v>
      </c>
      <c r="G7" s="96"/>
      <c r="H7" s="33"/>
    </row>
    <row r="8" spans="2:22" x14ac:dyDescent="0.25">
      <c r="B8" s="14"/>
      <c r="D8" s="15"/>
      <c r="E8" s="15"/>
      <c r="F8" s="97"/>
      <c r="G8" s="98"/>
      <c r="H8" s="16"/>
      <c r="T8" s="1" t="s">
        <v>13</v>
      </c>
    </row>
    <row r="9" spans="2:22" ht="23.25" x14ac:dyDescent="0.25">
      <c r="B9" s="14"/>
      <c r="C9" s="34" t="s">
        <v>134</v>
      </c>
      <c r="E9" s="6"/>
      <c r="F9" s="24" t="s">
        <v>106</v>
      </c>
      <c r="G9" s="24" t="s">
        <v>19</v>
      </c>
      <c r="H9" s="16"/>
      <c r="T9" s="1" t="s">
        <v>14</v>
      </c>
    </row>
    <row r="10" spans="2:22" x14ac:dyDescent="0.25">
      <c r="B10" s="14"/>
      <c r="C10" s="23" t="s">
        <v>135</v>
      </c>
      <c r="D10" s="23" t="s">
        <v>23</v>
      </c>
      <c r="E10" s="6"/>
      <c r="F10" s="20" t="s">
        <v>103</v>
      </c>
      <c r="G10" s="57">
        <v>4</v>
      </c>
      <c r="H10" s="16"/>
    </row>
    <row r="11" spans="2:22" x14ac:dyDescent="0.25">
      <c r="B11" s="14"/>
      <c r="C11" s="20" t="s">
        <v>21</v>
      </c>
      <c r="D11" s="57">
        <v>4</v>
      </c>
      <c r="E11" s="6"/>
      <c r="F11" s="20" t="s">
        <v>104</v>
      </c>
      <c r="G11" s="57">
        <v>4</v>
      </c>
      <c r="H11" s="16"/>
    </row>
    <row r="12" spans="2:22" x14ac:dyDescent="0.25">
      <c r="B12" s="14"/>
      <c r="C12" s="20" t="s">
        <v>22</v>
      </c>
      <c r="D12" s="57">
        <v>4</v>
      </c>
      <c r="E12" s="6"/>
      <c r="F12" s="20" t="s">
        <v>105</v>
      </c>
      <c r="G12" s="57">
        <v>4</v>
      </c>
      <c r="H12" s="16"/>
    </row>
    <row r="13" spans="2:22" x14ac:dyDescent="0.25">
      <c r="B13" s="14"/>
      <c r="C13" s="20" t="s">
        <v>26</v>
      </c>
      <c r="D13" s="57">
        <v>4</v>
      </c>
      <c r="E13" s="6"/>
      <c r="F13" s="53" t="s">
        <v>111</v>
      </c>
      <c r="G13" s="52"/>
      <c r="H13" s="16"/>
    </row>
    <row r="14" spans="2:22" x14ac:dyDescent="0.25">
      <c r="B14" s="14"/>
      <c r="C14" s="20" t="s">
        <v>20</v>
      </c>
      <c r="D14" s="57">
        <v>4</v>
      </c>
      <c r="E14" s="6"/>
      <c r="F14" s="54" t="s">
        <v>112</v>
      </c>
      <c r="G14" s="55"/>
      <c r="H14" s="16"/>
    </row>
    <row r="15" spans="2:22" x14ac:dyDescent="0.25">
      <c r="B15" s="14"/>
      <c r="E15" s="6"/>
      <c r="H15" s="16"/>
    </row>
    <row r="16" spans="2:22" x14ac:dyDescent="0.25">
      <c r="B16" s="14"/>
      <c r="C16" s="23" t="s">
        <v>24</v>
      </c>
      <c r="D16" s="23" t="s">
        <v>23</v>
      </c>
      <c r="E16" s="6"/>
      <c r="F16" s="24" t="s">
        <v>115</v>
      </c>
      <c r="G16" s="24" t="s">
        <v>19</v>
      </c>
      <c r="H16" s="16"/>
    </row>
    <row r="17" spans="2:8" x14ac:dyDescent="0.25">
      <c r="B17" s="14"/>
      <c r="C17" s="20" t="s">
        <v>137</v>
      </c>
      <c r="D17" s="57">
        <v>0</v>
      </c>
      <c r="E17" s="6"/>
      <c r="F17" s="20" t="s">
        <v>119</v>
      </c>
      <c r="G17" s="57">
        <v>4</v>
      </c>
      <c r="H17" s="16"/>
    </row>
    <row r="18" spans="2:8" x14ac:dyDescent="0.25">
      <c r="B18" s="14"/>
      <c r="C18" s="20" t="s">
        <v>136</v>
      </c>
      <c r="D18" s="57">
        <v>0</v>
      </c>
      <c r="E18" s="6"/>
      <c r="F18" s="50" t="s">
        <v>88</v>
      </c>
      <c r="G18" s="57">
        <v>0</v>
      </c>
      <c r="H18" s="16"/>
    </row>
    <row r="19" spans="2:8" x14ac:dyDescent="0.25">
      <c r="B19" s="14"/>
      <c r="C19" s="67"/>
      <c r="E19" s="6"/>
      <c r="F19" s="20" t="s">
        <v>108</v>
      </c>
      <c r="G19" s="57">
        <v>0</v>
      </c>
      <c r="H19" s="16"/>
    </row>
    <row r="20" spans="2:8" ht="15.75" thickBot="1" x14ac:dyDescent="0.3">
      <c r="B20" s="14"/>
      <c r="C20" s="67" t="s">
        <v>107</v>
      </c>
      <c r="D20" s="75"/>
      <c r="E20" s="6"/>
      <c r="F20" s="73" t="s">
        <v>25</v>
      </c>
      <c r="G20" s="74">
        <v>0</v>
      </c>
      <c r="H20" s="16"/>
    </row>
    <row r="21" spans="2:8" x14ac:dyDescent="0.25">
      <c r="B21" s="14"/>
      <c r="C21" s="99" t="s">
        <v>172</v>
      </c>
      <c r="D21" s="100"/>
      <c r="E21" s="100"/>
      <c r="F21" s="100"/>
      <c r="G21" s="101"/>
      <c r="H21" s="16"/>
    </row>
    <row r="22" spans="2:8" x14ac:dyDescent="0.25">
      <c r="B22" s="14"/>
      <c r="C22" s="102"/>
      <c r="D22" s="103"/>
      <c r="E22" s="103"/>
      <c r="F22" s="103"/>
      <c r="G22" s="104"/>
      <c r="H22" s="16"/>
    </row>
    <row r="23" spans="2:8" x14ac:dyDescent="0.25">
      <c r="B23" s="14"/>
      <c r="C23" s="102"/>
      <c r="D23" s="103"/>
      <c r="E23" s="103"/>
      <c r="F23" s="103"/>
      <c r="G23" s="104"/>
      <c r="H23" s="16"/>
    </row>
    <row r="24" spans="2:8" ht="15.75" thickBot="1" x14ac:dyDescent="0.3">
      <c r="B24" s="14"/>
      <c r="C24" s="105"/>
      <c r="D24" s="106"/>
      <c r="E24" s="106"/>
      <c r="F24" s="106"/>
      <c r="G24" s="107"/>
      <c r="H24" s="16"/>
    </row>
    <row r="25" spans="2:8" ht="15.75" thickBot="1" x14ac:dyDescent="0.3">
      <c r="B25" s="17"/>
      <c r="C25" s="18"/>
      <c r="D25" s="18"/>
      <c r="E25" s="18"/>
      <c r="F25" s="18"/>
      <c r="G25" s="18"/>
      <c r="H25" s="19"/>
    </row>
  </sheetData>
  <sheetProtection algorithmName="SHA-512" hashValue="rb/3VNYOaOrNAKfVd2Bu97DAaTMB+8ludFMeJSLRVTY3sRYluz0fBeQimwuoyy+y566A+D8mXHiEMGfHIWwLyA==" saltValue="23gwLC8xRSDKhOIJw8RYyg==" spinCount="100000" sheet="1"/>
  <mergeCells count="2">
    <mergeCell ref="F7:G8"/>
    <mergeCell ref="C21:G24"/>
  </mergeCells>
  <dataValidations count="1">
    <dataValidation type="date" allowBlank="1" showInputMessage="1" showErrorMessage="1" sqref="D7">
      <formula1>44378</formula1>
      <formula2>44439</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1:W34"/>
  <sheetViews>
    <sheetView showGridLines="0" zoomScale="98" zoomScaleNormal="98" workbookViewId="0">
      <selection activeCell="F28" sqref="F28:H33"/>
    </sheetView>
  </sheetViews>
  <sheetFormatPr baseColWidth="10" defaultRowHeight="15" x14ac:dyDescent="0.25"/>
  <cols>
    <col min="1" max="1" width="3.85546875" style="1" customWidth="1"/>
    <col min="2" max="2" width="11.42578125" style="1"/>
    <col min="3" max="3" width="56.5703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5</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11" t="s">
        <v>74</v>
      </c>
      <c r="D6" s="111"/>
      <c r="E6" s="111"/>
      <c r="F6" s="111"/>
      <c r="G6" s="111"/>
      <c r="H6" s="111"/>
      <c r="I6" s="33"/>
    </row>
    <row r="7" spans="2:23" x14ac:dyDescent="0.25">
      <c r="B7" s="14"/>
      <c r="C7" s="15"/>
      <c r="D7" s="15"/>
      <c r="E7" s="15"/>
      <c r="F7" s="15"/>
      <c r="G7" s="15"/>
      <c r="H7" s="15"/>
      <c r="I7" s="16"/>
      <c r="U7" s="1" t="s">
        <v>13</v>
      </c>
    </row>
    <row r="8" spans="2:23" x14ac:dyDescent="0.25">
      <c r="B8" s="14"/>
      <c r="C8" s="23" t="s">
        <v>120</v>
      </c>
      <c r="D8" s="60">
        <v>44420</v>
      </c>
      <c r="E8" s="6"/>
      <c r="F8" s="37" t="s">
        <v>114</v>
      </c>
      <c r="G8" s="37" t="s">
        <v>18</v>
      </c>
      <c r="H8" s="15"/>
      <c r="I8" s="16"/>
      <c r="U8" s="1" t="s">
        <v>14</v>
      </c>
    </row>
    <row r="9" spans="2:23" x14ac:dyDescent="0.25">
      <c r="B9" s="14"/>
      <c r="E9" s="6"/>
      <c r="F9" s="20" t="s">
        <v>27</v>
      </c>
      <c r="G9" s="57">
        <v>2</v>
      </c>
      <c r="H9" s="15"/>
      <c r="I9" s="16"/>
    </row>
    <row r="10" spans="2:23" x14ac:dyDescent="0.25">
      <c r="B10" s="14"/>
      <c r="C10" s="23" t="s">
        <v>139</v>
      </c>
      <c r="D10" s="23" t="s">
        <v>23</v>
      </c>
      <c r="E10" s="6"/>
      <c r="F10" s="20" t="s">
        <v>66</v>
      </c>
      <c r="G10" s="57">
        <v>2</v>
      </c>
      <c r="H10" s="15"/>
      <c r="I10" s="16"/>
    </row>
    <row r="11" spans="2:23" x14ac:dyDescent="0.25">
      <c r="B11" s="14"/>
      <c r="C11" s="20" t="s">
        <v>28</v>
      </c>
      <c r="D11" s="57">
        <v>398</v>
      </c>
      <c r="E11" s="6"/>
      <c r="F11" s="20" t="s">
        <v>91</v>
      </c>
      <c r="G11" s="57">
        <v>0</v>
      </c>
      <c r="H11" s="15"/>
      <c r="I11" s="16"/>
    </row>
    <row r="12" spans="2:23" x14ac:dyDescent="0.25">
      <c r="B12" s="14"/>
      <c r="C12" s="20" t="s">
        <v>29</v>
      </c>
      <c r="D12" s="57">
        <v>396</v>
      </c>
      <c r="E12" s="6"/>
      <c r="F12" s="38" t="s">
        <v>154</v>
      </c>
      <c r="I12" s="16"/>
    </row>
    <row r="13" spans="2:23" x14ac:dyDescent="0.25">
      <c r="B13" s="14"/>
      <c r="C13" s="20" t="s">
        <v>89</v>
      </c>
      <c r="D13" s="57">
        <v>0</v>
      </c>
      <c r="E13" s="6"/>
      <c r="F13" s="38" t="s">
        <v>92</v>
      </c>
      <c r="I13" s="16"/>
    </row>
    <row r="14" spans="2:23" x14ac:dyDescent="0.25">
      <c r="B14" s="14"/>
      <c r="C14" s="38" t="s">
        <v>155</v>
      </c>
      <c r="E14" s="6"/>
      <c r="F14" s="24" t="s">
        <v>34</v>
      </c>
      <c r="G14" s="24" t="s">
        <v>23</v>
      </c>
      <c r="I14" s="16"/>
    </row>
    <row r="15" spans="2:23" x14ac:dyDescent="0.25">
      <c r="B15" s="14"/>
      <c r="C15" s="23" t="s">
        <v>138</v>
      </c>
      <c r="D15" s="23" t="s">
        <v>23</v>
      </c>
      <c r="E15" s="6"/>
      <c r="F15" s="20" t="s">
        <v>142</v>
      </c>
      <c r="G15" s="57">
        <v>392</v>
      </c>
      <c r="I15" s="16"/>
    </row>
    <row r="16" spans="2:23" x14ac:dyDescent="0.25">
      <c r="B16" s="14"/>
      <c r="C16" s="20" t="s">
        <v>156</v>
      </c>
      <c r="D16" s="57">
        <v>5</v>
      </c>
      <c r="E16" s="6"/>
      <c r="F16" s="20" t="s">
        <v>143</v>
      </c>
      <c r="G16" s="57">
        <v>391</v>
      </c>
      <c r="H16" s="15"/>
      <c r="I16" s="16"/>
    </row>
    <row r="17" spans="2:9" x14ac:dyDescent="0.25">
      <c r="B17" s="14"/>
      <c r="C17" s="20" t="s">
        <v>157</v>
      </c>
      <c r="D17" s="57">
        <v>5</v>
      </c>
      <c r="E17" s="6"/>
      <c r="F17" s="20" t="s">
        <v>144</v>
      </c>
      <c r="G17" s="57">
        <v>0</v>
      </c>
      <c r="H17" s="15"/>
      <c r="I17" s="16"/>
    </row>
    <row r="18" spans="2:9" x14ac:dyDescent="0.25">
      <c r="B18" s="14"/>
      <c r="C18" s="38" t="s">
        <v>158</v>
      </c>
      <c r="E18" s="6"/>
      <c r="F18" s="20" t="s">
        <v>36</v>
      </c>
      <c r="G18" s="57">
        <v>0</v>
      </c>
      <c r="H18" s="15"/>
      <c r="I18" s="16"/>
    </row>
    <row r="19" spans="2:9" x14ac:dyDescent="0.25">
      <c r="B19" s="14"/>
      <c r="E19" s="6"/>
      <c r="H19" s="15"/>
      <c r="I19" s="16"/>
    </row>
    <row r="20" spans="2:9" ht="29.25" customHeight="1" x14ac:dyDescent="0.25">
      <c r="B20" s="14"/>
      <c r="C20" s="51" t="s">
        <v>33</v>
      </c>
      <c r="D20" s="51" t="s">
        <v>23</v>
      </c>
      <c r="E20" s="6"/>
      <c r="F20" s="39" t="s">
        <v>113</v>
      </c>
      <c r="G20" s="39" t="s">
        <v>31</v>
      </c>
      <c r="H20" s="40" t="s">
        <v>73</v>
      </c>
      <c r="I20" s="16"/>
    </row>
    <row r="21" spans="2:9" x14ac:dyDescent="0.25">
      <c r="B21" s="14"/>
      <c r="C21" s="68" t="s">
        <v>140</v>
      </c>
      <c r="D21" s="69">
        <v>5</v>
      </c>
      <c r="E21" s="6"/>
      <c r="F21" s="20" t="s">
        <v>69</v>
      </c>
      <c r="G21" s="57">
        <v>5</v>
      </c>
      <c r="H21" s="57">
        <v>0</v>
      </c>
      <c r="I21" s="16"/>
    </row>
    <row r="22" spans="2:9" ht="15" customHeight="1" x14ac:dyDescent="0.25">
      <c r="B22" s="14"/>
      <c r="C22" s="68" t="s">
        <v>90</v>
      </c>
      <c r="D22" s="69">
        <v>7</v>
      </c>
      <c r="E22" s="6"/>
      <c r="F22" s="20" t="s">
        <v>70</v>
      </c>
      <c r="G22" s="57">
        <v>343</v>
      </c>
      <c r="H22" s="57">
        <v>343</v>
      </c>
      <c r="I22" s="16"/>
    </row>
    <row r="23" spans="2:9" ht="24.75" x14ac:dyDescent="0.25">
      <c r="B23" s="14"/>
      <c r="C23" s="79" t="s">
        <v>141</v>
      </c>
      <c r="D23" s="79"/>
      <c r="E23" s="6"/>
      <c r="F23" s="20" t="s">
        <v>71</v>
      </c>
      <c r="G23" s="57">
        <v>21</v>
      </c>
      <c r="H23" s="57">
        <v>21</v>
      </c>
      <c r="I23" s="16"/>
    </row>
    <row r="24" spans="2:9" x14ac:dyDescent="0.25">
      <c r="B24" s="14"/>
      <c r="C24" s="15"/>
      <c r="E24" s="6"/>
      <c r="F24" s="20" t="s">
        <v>72</v>
      </c>
      <c r="G24" s="57">
        <v>22</v>
      </c>
      <c r="H24" s="57">
        <v>22</v>
      </c>
      <c r="I24" s="16"/>
    </row>
    <row r="25" spans="2:9" ht="30" customHeight="1" x14ac:dyDescent="0.25">
      <c r="B25" s="14"/>
      <c r="C25" s="83" t="str">
        <f>"Seleccione "&amp;W3&amp;" procesos teminados en el  primer semestre de 2021 y llene la siguiente tabla:"</f>
        <v>Seleccione 5 procesos teminados en el  primer semestre de 2021 y llene la siguiente tabla:</v>
      </c>
      <c r="D25" s="76"/>
      <c r="E25" s="6"/>
      <c r="F25" s="112" t="s">
        <v>145</v>
      </c>
      <c r="G25" s="112"/>
      <c r="H25" s="112"/>
      <c r="I25" s="16"/>
    </row>
    <row r="26" spans="2:9" ht="15.75" thickBot="1" x14ac:dyDescent="0.3">
      <c r="B26" s="14"/>
      <c r="C26" s="77"/>
      <c r="D26" s="78"/>
      <c r="E26" s="6"/>
      <c r="F26" s="70"/>
      <c r="G26" s="15"/>
      <c r="H26" s="15"/>
      <c r="I26" s="16"/>
    </row>
    <row r="27" spans="2:9" ht="15.75" thickBot="1" x14ac:dyDescent="0.3">
      <c r="B27" s="14"/>
      <c r="C27" s="51" t="s">
        <v>101</v>
      </c>
      <c r="D27" s="51" t="s">
        <v>23</v>
      </c>
      <c r="E27" s="6"/>
      <c r="F27" s="108" t="s">
        <v>100</v>
      </c>
      <c r="G27" s="109"/>
      <c r="H27" s="110"/>
      <c r="I27" s="16"/>
    </row>
    <row r="28" spans="2:9" x14ac:dyDescent="0.25">
      <c r="B28" s="14"/>
      <c r="C28" s="20" t="s">
        <v>93</v>
      </c>
      <c r="D28" s="57">
        <v>5</v>
      </c>
      <c r="E28" s="6"/>
      <c r="F28" s="99" t="s">
        <v>173</v>
      </c>
      <c r="G28" s="100"/>
      <c r="H28" s="101"/>
      <c r="I28" s="16"/>
    </row>
    <row r="29" spans="2:9" x14ac:dyDescent="0.25">
      <c r="B29" s="14"/>
      <c r="C29" s="20" t="s">
        <v>94</v>
      </c>
      <c r="D29" s="57">
        <v>5</v>
      </c>
      <c r="E29" s="6"/>
      <c r="F29" s="102"/>
      <c r="G29" s="103"/>
      <c r="H29" s="104"/>
      <c r="I29" s="16"/>
    </row>
    <row r="30" spans="2:9" x14ac:dyDescent="0.25">
      <c r="B30" s="14"/>
      <c r="C30" s="20" t="s">
        <v>95</v>
      </c>
      <c r="D30" s="57">
        <v>0</v>
      </c>
      <c r="E30" s="6"/>
      <c r="F30" s="102"/>
      <c r="G30" s="103"/>
      <c r="H30" s="104"/>
      <c r="I30" s="16"/>
    </row>
    <row r="31" spans="2:9" x14ac:dyDescent="0.25">
      <c r="B31" s="14"/>
      <c r="C31" s="20" t="s">
        <v>96</v>
      </c>
      <c r="D31" s="57">
        <v>0</v>
      </c>
      <c r="E31" s="6"/>
      <c r="F31" s="102"/>
      <c r="G31" s="103"/>
      <c r="H31" s="104"/>
      <c r="I31" s="16"/>
    </row>
    <row r="32" spans="2:9" x14ac:dyDescent="0.25">
      <c r="B32" s="14"/>
      <c r="C32" s="20" t="s">
        <v>97</v>
      </c>
      <c r="D32" s="57">
        <v>0</v>
      </c>
      <c r="E32" s="6"/>
      <c r="F32" s="102"/>
      <c r="G32" s="103"/>
      <c r="H32" s="104"/>
      <c r="I32" s="16"/>
    </row>
    <row r="33" spans="2:9" ht="15.75" thickBot="1" x14ac:dyDescent="0.3">
      <c r="B33" s="14"/>
      <c r="C33" s="15"/>
      <c r="E33" s="6"/>
      <c r="F33" s="105"/>
      <c r="G33" s="106"/>
      <c r="H33" s="107"/>
      <c r="I33" s="16"/>
    </row>
    <row r="34" spans="2:9" ht="15.75" thickBot="1" x14ac:dyDescent="0.3">
      <c r="B34" s="17"/>
      <c r="C34" s="18"/>
      <c r="D34" s="18"/>
      <c r="E34" s="18"/>
      <c r="F34" s="18"/>
      <c r="G34" s="18"/>
      <c r="H34" s="18"/>
      <c r="I34" s="19"/>
    </row>
  </sheetData>
  <sheetProtection algorithmName="SHA-512" hashValue="1LQzvxd3FK+E90SQLLzX5Rai2EmYBOBma43kWnmDwskYenMl6bYZx6NaN4CKcWv/yZGRSCPbvwyj2t2pdqNHcA==" saltValue="YE6ZbfAsPhu0GVoeu6CeMg==" spinCount="100000" sheet="1" objects="1" scenarios="1"/>
  <mergeCells count="4">
    <mergeCell ref="F27:H27"/>
    <mergeCell ref="F28:H33"/>
    <mergeCell ref="C6:H6"/>
    <mergeCell ref="F25:H25"/>
  </mergeCells>
  <dataValidations count="1">
    <dataValidation type="date" allowBlank="1" showInputMessage="1" showErrorMessage="1" sqref="D8">
      <formula1>44378</formula1>
      <formula2>44439</formula2>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V23"/>
  <sheetViews>
    <sheetView showGridLines="0" workbookViewId="0">
      <selection activeCell="D18" sqref="D18"/>
    </sheetView>
  </sheetViews>
  <sheetFormatPr baseColWidth="10" defaultRowHeight="15" x14ac:dyDescent="0.25"/>
  <cols>
    <col min="1" max="1" width="3.85546875" style="1" customWidth="1"/>
    <col min="2" max="2" width="11.42578125" style="1"/>
    <col min="3" max="3" width="50.855468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0</v>
      </c>
    </row>
    <row r="3" spans="2:22" x14ac:dyDescent="0.25">
      <c r="B3" s="14"/>
      <c r="C3" s="15"/>
      <c r="D3" s="15"/>
      <c r="E3" s="15"/>
      <c r="F3" s="15"/>
      <c r="G3" s="15"/>
      <c r="H3" s="16"/>
      <c r="V3" s="28">
        <f>+IF(V2&lt;=20,V2,IF(ROUNDDOWN(V2*10%,0)&lt;20,20,ROUNDDOWN(V2*10%,0)))</f>
        <v>0</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11" t="s">
        <v>56</v>
      </c>
      <c r="D7" s="111"/>
      <c r="E7" s="111"/>
      <c r="F7" s="111"/>
      <c r="G7" s="111"/>
      <c r="H7" s="33"/>
    </row>
    <row r="8" spans="2:22" x14ac:dyDescent="0.25">
      <c r="B8" s="14"/>
      <c r="C8" s="15"/>
      <c r="D8" s="15"/>
      <c r="E8" s="15"/>
      <c r="H8" s="16"/>
      <c r="T8" s="1" t="s">
        <v>13</v>
      </c>
    </row>
    <row r="9" spans="2:22" ht="15" customHeight="1" x14ac:dyDescent="0.25">
      <c r="B9" s="14"/>
      <c r="C9" s="23" t="s">
        <v>146</v>
      </c>
      <c r="D9" s="23" t="s">
        <v>23</v>
      </c>
      <c r="E9" s="6"/>
      <c r="F9" s="95" t="str">
        <f>"Seleccione una muestra de "&amp;V3&amp;" prejudiciales activos registrados antes de 31 de diciembre de 2020 y complete la siguiente tabla"</f>
        <v>Seleccione una muestra de 0 prejudiciales activos registrados antes de 31 de diciembre de 2020 y complete la siguiente tabla</v>
      </c>
      <c r="G9" s="96"/>
      <c r="H9" s="16"/>
      <c r="T9" s="1" t="s">
        <v>14</v>
      </c>
    </row>
    <row r="10" spans="2:22" x14ac:dyDescent="0.25">
      <c r="B10" s="14"/>
      <c r="C10" s="20" t="s">
        <v>55</v>
      </c>
      <c r="D10" s="57">
        <v>2</v>
      </c>
      <c r="E10" s="6"/>
      <c r="F10" s="97"/>
      <c r="G10" s="98"/>
      <c r="H10" s="16"/>
    </row>
    <row r="11" spans="2:22" x14ac:dyDescent="0.25">
      <c r="B11" s="14"/>
      <c r="C11" s="20" t="s">
        <v>57</v>
      </c>
      <c r="D11" s="57">
        <v>6</v>
      </c>
      <c r="E11" s="6"/>
      <c r="F11" s="24" t="s">
        <v>33</v>
      </c>
      <c r="G11" s="24" t="s">
        <v>59</v>
      </c>
      <c r="H11" s="16"/>
    </row>
    <row r="12" spans="2:22" x14ac:dyDescent="0.25">
      <c r="B12" s="14"/>
      <c r="C12" s="20" t="s">
        <v>147</v>
      </c>
      <c r="D12" s="57">
        <v>4</v>
      </c>
      <c r="E12" s="6"/>
      <c r="F12" s="36" t="s">
        <v>60</v>
      </c>
      <c r="G12" s="62">
        <v>0</v>
      </c>
      <c r="H12" s="16"/>
    </row>
    <row r="13" spans="2:22" x14ac:dyDescent="0.25">
      <c r="B13" s="14"/>
      <c r="C13" s="20" t="s">
        <v>148</v>
      </c>
      <c r="D13" s="57">
        <v>0</v>
      </c>
      <c r="E13" s="6"/>
      <c r="F13" s="20" t="s">
        <v>61</v>
      </c>
      <c r="G13" s="57">
        <v>0</v>
      </c>
      <c r="H13" s="16"/>
    </row>
    <row r="14" spans="2:22" x14ac:dyDescent="0.25">
      <c r="B14" s="14"/>
      <c r="C14" s="20" t="s">
        <v>86</v>
      </c>
      <c r="D14" s="57">
        <v>0</v>
      </c>
      <c r="E14" s="6"/>
      <c r="F14"/>
      <c r="G14"/>
      <c r="H14" s="16"/>
    </row>
    <row r="15" spans="2:22" x14ac:dyDescent="0.25">
      <c r="B15" s="14"/>
      <c r="E15" s="6"/>
      <c r="F15"/>
      <c r="G15"/>
      <c r="H15" s="16"/>
    </row>
    <row r="16" spans="2:22" ht="15.75" thickBot="1" x14ac:dyDescent="0.3">
      <c r="B16" s="14"/>
      <c r="C16" s="23" t="s">
        <v>121</v>
      </c>
      <c r="D16" s="23" t="s">
        <v>23</v>
      </c>
      <c r="E16" s="6"/>
      <c r="F16" s="113" t="s">
        <v>100</v>
      </c>
      <c r="G16" s="113"/>
      <c r="H16" s="16"/>
    </row>
    <row r="17" spans="2:8" x14ac:dyDescent="0.25">
      <c r="B17" s="14"/>
      <c r="C17" s="20" t="s">
        <v>150</v>
      </c>
      <c r="D17" s="57">
        <v>8</v>
      </c>
      <c r="E17" s="6"/>
      <c r="F17" s="114" t="s">
        <v>170</v>
      </c>
      <c r="G17" s="115"/>
      <c r="H17" s="16"/>
    </row>
    <row r="18" spans="2:8" x14ac:dyDescent="0.25">
      <c r="B18" s="14"/>
      <c r="C18" s="20" t="s">
        <v>149</v>
      </c>
      <c r="D18" s="57">
        <v>8</v>
      </c>
      <c r="E18" s="6"/>
      <c r="F18" s="116"/>
      <c r="G18" s="117"/>
      <c r="H18" s="16"/>
    </row>
    <row r="19" spans="2:8" x14ac:dyDescent="0.25">
      <c r="B19" s="14"/>
      <c r="C19"/>
      <c r="D19"/>
      <c r="E19" s="6"/>
      <c r="F19" s="116"/>
      <c r="G19" s="117"/>
      <c r="H19" s="16"/>
    </row>
    <row r="20" spans="2:8" x14ac:dyDescent="0.25">
      <c r="B20" s="14"/>
      <c r="C20"/>
      <c r="D20"/>
      <c r="E20" s="6"/>
      <c r="F20" s="116"/>
      <c r="G20" s="117"/>
      <c r="H20" s="16"/>
    </row>
    <row r="21" spans="2:8" x14ac:dyDescent="0.25">
      <c r="B21" s="14"/>
      <c r="E21" s="6"/>
      <c r="F21" s="116"/>
      <c r="G21" s="117"/>
      <c r="H21" s="16"/>
    </row>
    <row r="22" spans="2:8" ht="15.75" thickBot="1" x14ac:dyDescent="0.3">
      <c r="B22" s="14"/>
      <c r="C22" s="15"/>
      <c r="D22" s="15"/>
      <c r="E22" s="6"/>
      <c r="F22" s="118"/>
      <c r="G22" s="119"/>
      <c r="H22" s="16"/>
    </row>
    <row r="23" spans="2:8" ht="15.75" thickBot="1" x14ac:dyDescent="0.3">
      <c r="B23" s="17"/>
      <c r="C23" s="18"/>
      <c r="D23" s="18"/>
      <c r="E23" s="18"/>
      <c r="F23" s="18"/>
      <c r="G23" s="18"/>
      <c r="H23" s="19"/>
    </row>
  </sheetData>
  <sheetProtection algorithmName="SHA-512" hashValue="IFQHgU0wQOs72yfcmcv3fgZbZmNeop7iQNQHEllk7oS+l83wTQuhCYUxhfsLpXfdE5ytlnOwS5TLqs+ZhcJsYg==" saltValue="Vvbanjuf+LAv3tT+FQci/g==" spinCount="100000" sheet="1"/>
  <mergeCells count="4">
    <mergeCell ref="F9:G10"/>
    <mergeCell ref="C7:G7"/>
    <mergeCell ref="F16:G16"/>
    <mergeCell ref="F17:G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17"/>
  <sheetViews>
    <sheetView showGridLines="0" workbookViewId="0">
      <selection activeCell="C13" sqref="C13:G16"/>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76</v>
      </c>
      <c r="D6" s="35"/>
      <c r="E6" s="26"/>
      <c r="F6"/>
      <c r="G6"/>
      <c r="H6" s="33"/>
    </row>
    <row r="7" spans="2:22" x14ac:dyDescent="0.25">
      <c r="B7" s="14"/>
      <c r="C7" s="15"/>
      <c r="D7" s="15"/>
      <c r="E7" s="15"/>
      <c r="F7"/>
      <c r="G7"/>
      <c r="H7" s="16"/>
      <c r="T7" s="1" t="s">
        <v>13</v>
      </c>
    </row>
    <row r="8" spans="2:22" x14ac:dyDescent="0.25">
      <c r="B8" s="14"/>
      <c r="C8" s="23" t="s">
        <v>76</v>
      </c>
      <c r="D8" s="23" t="s">
        <v>23</v>
      </c>
      <c r="E8" s="6"/>
      <c r="F8" s="23" t="s">
        <v>76</v>
      </c>
      <c r="G8" s="23" t="s">
        <v>23</v>
      </c>
      <c r="H8" s="16"/>
      <c r="T8" s="1" t="s">
        <v>14</v>
      </c>
    </row>
    <row r="9" spans="2:22" x14ac:dyDescent="0.25">
      <c r="B9" s="14"/>
      <c r="C9" s="20" t="s">
        <v>151</v>
      </c>
      <c r="D9" s="57">
        <v>0</v>
      </c>
      <c r="E9" s="6"/>
      <c r="F9" s="20" t="s">
        <v>152</v>
      </c>
      <c r="G9" s="63">
        <v>0</v>
      </c>
      <c r="H9" s="16"/>
    </row>
    <row r="10" spans="2:22" x14ac:dyDescent="0.25">
      <c r="B10" s="14"/>
      <c r="C10" s="20" t="s">
        <v>78</v>
      </c>
      <c r="D10" s="57">
        <v>0</v>
      </c>
      <c r="E10" s="6"/>
      <c r="F10" s="20" t="s">
        <v>98</v>
      </c>
      <c r="G10" s="63">
        <v>0</v>
      </c>
      <c r="H10" s="16"/>
    </row>
    <row r="11" spans="2:22" x14ac:dyDescent="0.25">
      <c r="B11" s="14"/>
      <c r="C11" s="15"/>
      <c r="D11" s="61"/>
      <c r="E11" s="6"/>
      <c r="F11" s="15"/>
      <c r="G11" s="64"/>
      <c r="H11" s="16"/>
    </row>
    <row r="12" spans="2:22" ht="15.75" thickBot="1" x14ac:dyDescent="0.3">
      <c r="B12" s="14"/>
      <c r="C12" s="65" t="s">
        <v>102</v>
      </c>
      <c r="D12" s="61"/>
      <c r="E12" s="6"/>
      <c r="F12" s="15"/>
      <c r="G12" s="64"/>
      <c r="H12" s="16"/>
      <c r="T12" s="1">
        <f>IF(D9="",0,1)</f>
        <v>1</v>
      </c>
    </row>
    <row r="13" spans="2:22" x14ac:dyDescent="0.25">
      <c r="B13" s="14"/>
      <c r="C13" s="120" t="s">
        <v>165</v>
      </c>
      <c r="D13" s="121"/>
      <c r="E13" s="121"/>
      <c r="F13" s="121"/>
      <c r="G13" s="122"/>
      <c r="H13" s="16"/>
    </row>
    <row r="14" spans="2:22" x14ac:dyDescent="0.25">
      <c r="B14" s="14"/>
      <c r="C14" s="123"/>
      <c r="D14" s="124"/>
      <c r="E14" s="124"/>
      <c r="F14" s="124"/>
      <c r="G14" s="125"/>
      <c r="H14" s="16"/>
    </row>
    <row r="15" spans="2:22" x14ac:dyDescent="0.25">
      <c r="B15" s="14"/>
      <c r="C15" s="123"/>
      <c r="D15" s="124"/>
      <c r="E15" s="124"/>
      <c r="F15" s="124"/>
      <c r="G15" s="125"/>
      <c r="H15" s="16"/>
    </row>
    <row r="16" spans="2:22" ht="15.75" thickBot="1" x14ac:dyDescent="0.3">
      <c r="B16" s="14"/>
      <c r="C16" s="126"/>
      <c r="D16" s="127"/>
      <c r="E16" s="127"/>
      <c r="F16" s="127"/>
      <c r="G16" s="128"/>
      <c r="H16" s="16"/>
      <c r="T16" s="1">
        <f>IF(G9="",0,1)</f>
        <v>1</v>
      </c>
    </row>
    <row r="17" spans="2:20" ht="15.75" thickBot="1" x14ac:dyDescent="0.3">
      <c r="B17" s="17"/>
      <c r="C17" s="18"/>
      <c r="D17" s="18"/>
      <c r="E17" s="18"/>
      <c r="F17" s="18"/>
      <c r="G17" s="18"/>
      <c r="H17" s="19"/>
      <c r="T17" s="1">
        <f>+T12+T16</f>
        <v>2</v>
      </c>
    </row>
  </sheetData>
  <sheetProtection algorithmName="SHA-512" hashValue="8EtTw72DUTsc3xgyVubbRS4sSgH4yVUF1aVBcEbpjtkeW49RZz0xWb+uqV4ctvmgBUedgMxWym8mQZmsu5skNw==" saltValue="s7gKwqCu7U7WrIwxI3BXOQ==" spinCount="100000" sheet="1"/>
  <mergeCells count="1">
    <mergeCell ref="C13:G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11"/>
  <sheetViews>
    <sheetView showGridLines="0" workbookViewId="0">
      <selection activeCell="D10" sqref="D10"/>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11" t="s">
        <v>8</v>
      </c>
      <c r="D6" s="111"/>
      <c r="E6" s="26"/>
      <c r="F6"/>
      <c r="G6"/>
      <c r="H6" s="33"/>
      <c r="T6" s="1" t="s">
        <v>12</v>
      </c>
    </row>
    <row r="7" spans="2:22" ht="15.75" thickBot="1" x14ac:dyDescent="0.3">
      <c r="B7" s="14"/>
      <c r="C7" s="15"/>
      <c r="D7" s="15"/>
      <c r="E7" s="15"/>
      <c r="F7" s="66" t="s">
        <v>102</v>
      </c>
      <c r="G7"/>
      <c r="H7" s="16"/>
      <c r="T7" s="1" t="s">
        <v>13</v>
      </c>
    </row>
    <row r="8" spans="2:22" x14ac:dyDescent="0.25">
      <c r="B8" s="14"/>
      <c r="C8" s="23" t="s">
        <v>32</v>
      </c>
      <c r="D8" s="23" t="s">
        <v>23</v>
      </c>
      <c r="E8" s="6"/>
      <c r="F8" s="99" t="s">
        <v>166</v>
      </c>
      <c r="G8" s="101"/>
      <c r="H8" s="16"/>
      <c r="T8" s="1" t="s">
        <v>14</v>
      </c>
    </row>
    <row r="9" spans="2:22" x14ac:dyDescent="0.25">
      <c r="B9" s="14"/>
      <c r="C9" s="20" t="s">
        <v>80</v>
      </c>
      <c r="D9" s="57" t="s">
        <v>13</v>
      </c>
      <c r="E9" s="6"/>
      <c r="F9" s="102"/>
      <c r="G9" s="104"/>
      <c r="H9" s="16"/>
    </row>
    <row r="10" spans="2:22" ht="15.75" thickBot="1" x14ac:dyDescent="0.3">
      <c r="B10" s="14"/>
      <c r="C10" s="20" t="s">
        <v>153</v>
      </c>
      <c r="D10" s="57">
        <v>0</v>
      </c>
      <c r="E10" s="6"/>
      <c r="F10" s="105"/>
      <c r="G10" s="107"/>
      <c r="H10" s="16"/>
    </row>
    <row r="11" spans="2:22" ht="15.75" thickBot="1" x14ac:dyDescent="0.3">
      <c r="B11" s="17"/>
      <c r="C11" s="18"/>
      <c r="D11" s="18"/>
      <c r="E11" s="18"/>
      <c r="F11" s="18"/>
      <c r="G11" s="18"/>
      <c r="H11" s="19"/>
    </row>
  </sheetData>
  <sheetProtection algorithmName="SHA-512" hashValue="/ZzSyQAjLAMpx22hv4BMxC56M11jIp+M9GYaD5hWkIVBMYg5KFV9fKVJiMX1aM4pGt6+X5JrrCcQTnqjWfkUxQ==" saltValue="DuBnF281jxedCqpWgH2+Kg==" spinCount="100000" sheet="1"/>
  <mergeCells count="2">
    <mergeCell ref="C6:D6"/>
    <mergeCell ref="F8:G10"/>
  </mergeCells>
  <dataValidations count="1">
    <dataValidation type="list" allowBlank="1" showInputMessage="1" showErrorMessage="1" sqref="D9">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M26"/>
  <sheetViews>
    <sheetView showGridLines="0" tabSelected="1" workbookViewId="0">
      <selection activeCell="H19" sqref="H19"/>
    </sheetView>
  </sheetViews>
  <sheetFormatPr baseColWidth="10" defaultRowHeight="15" x14ac:dyDescent="0.25"/>
  <cols>
    <col min="2" max="2" width="33" bestFit="1" customWidth="1"/>
    <col min="3" max="3" width="14.5703125" bestFit="1" customWidth="1"/>
    <col min="5" max="5" width="33" bestFit="1" customWidth="1"/>
    <col min="6" max="6" width="14.5703125" bestFit="1" customWidth="1"/>
  </cols>
  <sheetData>
    <row r="2" spans="2:13" ht="18.75" x14ac:dyDescent="0.3">
      <c r="B2" s="130" t="s">
        <v>10</v>
      </c>
      <c r="C2" s="130"/>
      <c r="D2" s="130"/>
      <c r="E2" s="130"/>
      <c r="F2" s="130"/>
      <c r="G2" s="130"/>
      <c r="H2" s="47"/>
      <c r="I2" s="47"/>
      <c r="J2" s="47"/>
      <c r="K2" s="47"/>
      <c r="L2" s="47"/>
      <c r="M2" s="48"/>
    </row>
    <row r="3" spans="2:13" ht="18.75" x14ac:dyDescent="0.3">
      <c r="B3" s="130" t="s">
        <v>11</v>
      </c>
      <c r="C3" s="130"/>
      <c r="D3" s="130"/>
      <c r="E3" s="130"/>
      <c r="F3" s="130"/>
      <c r="G3" s="130"/>
      <c r="H3" s="47"/>
      <c r="I3" s="47"/>
      <c r="J3" s="47"/>
      <c r="K3" s="47"/>
      <c r="L3" s="47"/>
      <c r="M3" s="48"/>
    </row>
    <row r="4" spans="2:13" ht="23.25" x14ac:dyDescent="0.35">
      <c r="B4" s="41"/>
      <c r="C4" s="41"/>
      <c r="D4" s="41"/>
      <c r="E4" s="41"/>
      <c r="F4" s="41"/>
      <c r="G4" s="41"/>
      <c r="H4" s="41"/>
      <c r="I4" s="41"/>
      <c r="J4" s="41"/>
      <c r="K4" s="41"/>
      <c r="L4" s="41"/>
      <c r="M4" s="41"/>
    </row>
    <row r="5" spans="2:13" x14ac:dyDescent="0.25">
      <c r="B5" t="s">
        <v>38</v>
      </c>
      <c r="C5" s="129" t="s">
        <v>167</v>
      </c>
      <c r="D5" s="129"/>
      <c r="E5" s="129"/>
      <c r="F5" s="129"/>
      <c r="G5" s="129"/>
      <c r="H5" s="6"/>
      <c r="I5" s="6"/>
      <c r="J5" s="6"/>
    </row>
    <row r="6" spans="2:13" x14ac:dyDescent="0.25">
      <c r="B6" t="s">
        <v>3</v>
      </c>
      <c r="C6" s="129" t="s">
        <v>168</v>
      </c>
      <c r="D6" s="129"/>
      <c r="E6" s="129"/>
      <c r="F6" s="129"/>
      <c r="G6" s="129"/>
      <c r="H6" s="46"/>
      <c r="I6" s="46"/>
      <c r="J6" s="46"/>
    </row>
    <row r="7" spans="2:13" x14ac:dyDescent="0.25">
      <c r="H7" s="6"/>
      <c r="I7" s="6"/>
      <c r="J7" s="6"/>
    </row>
    <row r="8" spans="2:13" x14ac:dyDescent="0.25">
      <c r="B8" t="s">
        <v>39</v>
      </c>
      <c r="C8" s="44" t="str">
        <f>+IF(SUM(USUARIOS!I12:J17)=0,"Falta diligenciar","")</f>
        <v/>
      </c>
      <c r="E8" t="s">
        <v>84</v>
      </c>
      <c r="F8" s="44" t="str">
        <f>+IF(PREJUDICIALES!$D$10="","Falta  actualizar","")</f>
        <v/>
      </c>
    </row>
    <row r="9" spans="2:13" x14ac:dyDescent="0.25">
      <c r="B9" s="43" t="s">
        <v>42</v>
      </c>
      <c r="C9" s="45">
        <f>+SUM(USUARIOS!I12:I17)/(6-SUM(USUARIOS!H12:H17))</f>
        <v>1</v>
      </c>
      <c r="E9" s="43" t="s">
        <v>47</v>
      </c>
      <c r="F9" s="43">
        <f>+PREJUDICIALES!$D$11</f>
        <v>6</v>
      </c>
    </row>
    <row r="10" spans="2:13" x14ac:dyDescent="0.25">
      <c r="B10" s="43" t="s">
        <v>40</v>
      </c>
      <c r="C10" s="43">
        <f>+ABOGADOS!$D$12+SUM(USUARIOS!I12:I17)</f>
        <v>10</v>
      </c>
      <c r="E10" s="43" t="s">
        <v>45</v>
      </c>
      <c r="F10" s="45">
        <f>IFERROR(PREJUDICIALES!$D$11/PREJUDICIALES!$D$10,"")</f>
        <v>3</v>
      </c>
    </row>
    <row r="11" spans="2:13" x14ac:dyDescent="0.25">
      <c r="B11" s="43" t="s">
        <v>9</v>
      </c>
      <c r="C11" s="71" t="s">
        <v>116</v>
      </c>
      <c r="E11" s="43" t="s">
        <v>48</v>
      </c>
      <c r="F11" s="45" t="str">
        <f>IFERROR(PREJUDICIALES!$G$13/PREJUDICIALES!$V$3,"")</f>
        <v/>
      </c>
    </row>
    <row r="12" spans="2:13" x14ac:dyDescent="0.25">
      <c r="B12" s="43" t="s">
        <v>41</v>
      </c>
      <c r="C12" s="45">
        <f>IFERROR((ABOGADOS!$G$17+ABOGADOS!$G$18+ABOGADOS!$G$19*0.5)/ABOGADOS!D12,"")</f>
        <v>1</v>
      </c>
    </row>
    <row r="13" spans="2:13" x14ac:dyDescent="0.25">
      <c r="E13" t="s">
        <v>76</v>
      </c>
      <c r="F13" s="44" t="str">
        <f>+IF(ARBITRAMENTOS!T17=0,"Falta  actualizar","")</f>
        <v/>
      </c>
    </row>
    <row r="14" spans="2:13" x14ac:dyDescent="0.25">
      <c r="B14" t="s">
        <v>83</v>
      </c>
      <c r="C14" s="44" t="str">
        <f>+IF(JUDICIALES!$D$11="","Falta  actualizar","")</f>
        <v/>
      </c>
      <c r="E14" s="43" t="s">
        <v>46</v>
      </c>
      <c r="F14" s="43">
        <f>+ARBITRAMENTOS!D10</f>
        <v>0</v>
      </c>
    </row>
    <row r="15" spans="2:13" x14ac:dyDescent="0.25">
      <c r="B15" s="43" t="s">
        <v>43</v>
      </c>
      <c r="C15" s="43">
        <f>+JUDICIALES!$D$12</f>
        <v>396</v>
      </c>
      <c r="E15" s="43" t="s">
        <v>45</v>
      </c>
      <c r="F15" s="45" t="str">
        <f>IFERROR(ARBITRAMENTOS!D10/ARBITRAMENTOS!D9,"")</f>
        <v/>
      </c>
    </row>
    <row r="16" spans="2:13" x14ac:dyDescent="0.25">
      <c r="B16" s="43" t="s">
        <v>45</v>
      </c>
      <c r="C16" s="45">
        <f>IFERROR(JUDICIALES!$D$12/JUDICIALES!$D$11,"")</f>
        <v>0.99497487437185927</v>
      </c>
    </row>
    <row r="17" spans="2:6" x14ac:dyDescent="0.25">
      <c r="B17" s="43" t="s">
        <v>51</v>
      </c>
      <c r="C17" s="45">
        <f>IFERROR(JUDICIALES!$G$11/JUDICIALES!$G$10,"")</f>
        <v>0</v>
      </c>
      <c r="E17" t="s">
        <v>79</v>
      </c>
      <c r="F17" s="44" t="str">
        <f>+IF(PAGOS!D9="","Falta  actualizar","")</f>
        <v/>
      </c>
    </row>
    <row r="18" spans="2:6" x14ac:dyDescent="0.25">
      <c r="B18" s="43" t="s">
        <v>44</v>
      </c>
      <c r="C18" s="43">
        <f>IFERROR(C15/ABOGADOS!$D$12,"")</f>
        <v>99</v>
      </c>
      <c r="E18" s="43" t="s">
        <v>49</v>
      </c>
      <c r="F18" s="43">
        <f>+PAGOS!D10</f>
        <v>0</v>
      </c>
    </row>
    <row r="19" spans="2:6" x14ac:dyDescent="0.25">
      <c r="B19" s="43" t="s">
        <v>82</v>
      </c>
      <c r="C19" s="45">
        <f>IFERROR(1-(JUDICIALES!$H$22+JUDICIALES!$H$23+JUDICIALES!$H$24)/(JUDICIALES!$G$22+JUDICIALES!$G$23+JUDICIALES!$G$24),"")</f>
        <v>0</v>
      </c>
      <c r="E19" s="43" t="s">
        <v>50</v>
      </c>
      <c r="F19" s="43" t="str">
        <f>+IF(PAGOS!D9="No","No aplica","si")</f>
        <v>No aplica</v>
      </c>
    </row>
    <row r="21" spans="2:6" ht="15.75" thickBot="1" x14ac:dyDescent="0.3"/>
    <row r="22" spans="2:6" x14ac:dyDescent="0.25">
      <c r="B22" s="2" t="s">
        <v>102</v>
      </c>
      <c r="C22" s="3"/>
      <c r="D22" s="3"/>
      <c r="E22" s="3"/>
      <c r="F22" s="4"/>
    </row>
    <row r="23" spans="2:6" x14ac:dyDescent="0.25">
      <c r="B23" s="116" t="s">
        <v>171</v>
      </c>
      <c r="C23" s="131"/>
      <c r="D23" s="131"/>
      <c r="E23" s="131"/>
      <c r="F23" s="117"/>
    </row>
    <row r="24" spans="2:6" x14ac:dyDescent="0.25">
      <c r="B24" s="116"/>
      <c r="C24" s="131"/>
      <c r="D24" s="131"/>
      <c r="E24" s="131"/>
      <c r="F24" s="117"/>
    </row>
    <row r="25" spans="2:6" x14ac:dyDescent="0.25">
      <c r="B25" s="116"/>
      <c r="C25" s="131"/>
      <c r="D25" s="131"/>
      <c r="E25" s="131"/>
      <c r="F25" s="117"/>
    </row>
    <row r="26" spans="2:6" ht="15.75" thickBot="1" x14ac:dyDescent="0.3">
      <c r="B26" s="118"/>
      <c r="C26" s="132"/>
      <c r="D26" s="132"/>
      <c r="E26" s="132"/>
      <c r="F26" s="119"/>
    </row>
  </sheetData>
  <sheetProtection algorithmName="SHA-512" hashValue="oYy6+FMrDUJp7yajB2nFk6zfxjg7nx9wrBVSyVVHj9e4qRP7KnZOskU3IcSz5XU/0snkC3FPmsPSt6fMl/xLfw==" saltValue="JHNAqtUJ7WP4OFUpc0qITQ==" spinCount="100000" sheet="1" objects="1" scenarios="1"/>
  <mergeCells count="5">
    <mergeCell ref="C5:G5"/>
    <mergeCell ref="C6:G6"/>
    <mergeCell ref="B2:G2"/>
    <mergeCell ref="B3:G3"/>
    <mergeCell ref="B23:F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BP18"/>
  <sheetViews>
    <sheetView zoomScaleNormal="100" workbookViewId="0">
      <selection activeCell="B5" sqref="B5"/>
    </sheetView>
  </sheetViews>
  <sheetFormatPr baseColWidth="10" defaultRowHeight="15" x14ac:dyDescent="0.25"/>
  <cols>
    <col min="1" max="1" width="34.42578125" customWidth="1"/>
    <col min="2" max="2" width="29.42578125" customWidth="1"/>
  </cols>
  <sheetData>
    <row r="2" spans="1:68" x14ac:dyDescent="0.25">
      <c r="A2" t="s">
        <v>38</v>
      </c>
      <c r="B2" t="s">
        <v>133</v>
      </c>
      <c r="C2" t="s">
        <v>0</v>
      </c>
      <c r="D2" t="s">
        <v>1</v>
      </c>
      <c r="E2" t="s">
        <v>2</v>
      </c>
      <c r="F2" t="s">
        <v>3</v>
      </c>
      <c r="G2" t="s">
        <v>4</v>
      </c>
      <c r="H2" t="s">
        <v>5</v>
      </c>
      <c r="I2" t="s">
        <v>21</v>
      </c>
      <c r="J2" t="s">
        <v>22</v>
      </c>
      <c r="K2" t="s">
        <v>26</v>
      </c>
      <c r="L2" t="s">
        <v>20</v>
      </c>
      <c r="M2" t="s">
        <v>109</v>
      </c>
      <c r="N2" s="15" t="s">
        <v>110</v>
      </c>
      <c r="O2" s="20" t="s">
        <v>103</v>
      </c>
      <c r="P2" s="20" t="s">
        <v>104</v>
      </c>
      <c r="Q2" s="20" t="s">
        <v>105</v>
      </c>
      <c r="S2" t="s">
        <v>28</v>
      </c>
      <c r="T2" t="s">
        <v>29</v>
      </c>
      <c r="U2" t="s">
        <v>30</v>
      </c>
      <c r="V2" t="s">
        <v>63</v>
      </c>
      <c r="W2" t="s">
        <v>62</v>
      </c>
      <c r="X2" t="s">
        <v>37</v>
      </c>
      <c r="Y2" t="s">
        <v>64</v>
      </c>
      <c r="Z2" t="s">
        <v>27</v>
      </c>
      <c r="AA2" t="s">
        <v>66</v>
      </c>
      <c r="AB2" t="s">
        <v>65</v>
      </c>
      <c r="AC2" t="s">
        <v>35</v>
      </c>
      <c r="AD2" t="s">
        <v>67</v>
      </c>
      <c r="AE2" t="s">
        <v>68</v>
      </c>
      <c r="AF2" t="s">
        <v>36</v>
      </c>
      <c r="AG2" t="s">
        <v>69</v>
      </c>
      <c r="AH2" t="s">
        <v>70</v>
      </c>
      <c r="AI2" t="s">
        <v>71</v>
      </c>
      <c r="AJ2" t="s">
        <v>72</v>
      </c>
      <c r="AK2" t="s">
        <v>69</v>
      </c>
      <c r="AL2" t="s">
        <v>70</v>
      </c>
      <c r="AM2" t="s">
        <v>71</v>
      </c>
      <c r="AN2" t="s">
        <v>72</v>
      </c>
      <c r="AO2" t="s">
        <v>55</v>
      </c>
      <c r="AP2" t="s">
        <v>57</v>
      </c>
      <c r="AQ2" t="s">
        <v>52</v>
      </c>
      <c r="AR2" t="s">
        <v>53</v>
      </c>
      <c r="AS2" t="s">
        <v>54</v>
      </c>
      <c r="AT2" t="s">
        <v>58</v>
      </c>
      <c r="AU2" t="s">
        <v>75</v>
      </c>
      <c r="AV2" t="s">
        <v>60</v>
      </c>
      <c r="AW2" t="s">
        <v>61</v>
      </c>
      <c r="AX2" t="s">
        <v>77</v>
      </c>
      <c r="AY2" t="s">
        <v>78</v>
      </c>
      <c r="AZ2" s="15" t="s">
        <v>80</v>
      </c>
      <c r="BA2" s="15" t="s">
        <v>81</v>
      </c>
      <c r="BB2" s="82" t="s">
        <v>130</v>
      </c>
      <c r="BC2" s="82" t="s">
        <v>131</v>
      </c>
      <c r="BD2" s="82" t="s">
        <v>132</v>
      </c>
      <c r="BE2" t="s">
        <v>93</v>
      </c>
      <c r="BF2" t="s">
        <v>94</v>
      </c>
      <c r="BG2" t="s">
        <v>95</v>
      </c>
      <c r="BH2" t="s">
        <v>96</v>
      </c>
      <c r="BI2" t="s">
        <v>97</v>
      </c>
      <c r="BJ2" t="s">
        <v>122</v>
      </c>
      <c r="BK2" t="s">
        <v>123</v>
      </c>
      <c r="BL2" t="s">
        <v>124</v>
      </c>
      <c r="BM2" t="s">
        <v>125</v>
      </c>
      <c r="BN2" t="s">
        <v>126</v>
      </c>
      <c r="BO2" t="s">
        <v>127</v>
      </c>
      <c r="BP2" t="s">
        <v>129</v>
      </c>
    </row>
    <row r="3" spans="1:68" x14ac:dyDescent="0.25">
      <c r="A3" t="str">
        <f>'Resumen general'!C5</f>
        <v>DEPARTAMENTO ADMINISTRATIVO DE LA FUNCION PUBLICACION</v>
      </c>
      <c r="B3" t="str">
        <f>'Resumen general'!C6</f>
        <v>LUZ STELLA PATIÑO JURADO</v>
      </c>
      <c r="C3" t="str">
        <f>+USUARIOS!C12</f>
        <v>Si</v>
      </c>
      <c r="D3" t="str">
        <f>+USUARIOS!C13</f>
        <v>Si</v>
      </c>
      <c r="E3" t="str">
        <f>+USUARIOS!C14</f>
        <v>Si</v>
      </c>
      <c r="F3" t="str">
        <f>+USUARIOS!C15</f>
        <v>Si</v>
      </c>
      <c r="G3" t="str">
        <f>+USUARIOS!C16</f>
        <v>Si</v>
      </c>
      <c r="H3" t="str">
        <f>+USUARIOS!C17</f>
        <v>Si</v>
      </c>
      <c r="I3">
        <f>+ABOGADOS!D11</f>
        <v>4</v>
      </c>
      <c r="J3">
        <f>+ABOGADOS!D12</f>
        <v>4</v>
      </c>
      <c r="K3">
        <f>+ABOGADOS!D13</f>
        <v>4</v>
      </c>
      <c r="L3">
        <f>+ABOGADOS!D14</f>
        <v>4</v>
      </c>
      <c r="M3">
        <f>+ABOGADOS!D17</f>
        <v>0</v>
      </c>
      <c r="N3">
        <f>+ABOGADOS!D18</f>
        <v>0</v>
      </c>
      <c r="O3">
        <f>+ABOGADOS!G10</f>
        <v>4</v>
      </c>
      <c r="P3">
        <f>+ABOGADOS!G11</f>
        <v>4</v>
      </c>
      <c r="Q3">
        <f>+ABOGADOS!G12</f>
        <v>4</v>
      </c>
      <c r="S3">
        <f>+JUDICIALES!D11</f>
        <v>398</v>
      </c>
      <c r="T3">
        <f>+JUDICIALES!D12</f>
        <v>396</v>
      </c>
      <c r="U3">
        <f>+JUDICIALES!D13</f>
        <v>0</v>
      </c>
      <c r="V3">
        <f>+JUDICIALES!D16</f>
        <v>5</v>
      </c>
      <c r="W3">
        <f>+JUDICIALES!D17</f>
        <v>5</v>
      </c>
      <c r="X3">
        <f>+JUDICIALES!D21</f>
        <v>5</v>
      </c>
      <c r="Y3">
        <f>+JUDICIALES!D22</f>
        <v>7</v>
      </c>
      <c r="Z3">
        <f>+JUDICIALES!G9</f>
        <v>2</v>
      </c>
      <c r="AA3">
        <f>+JUDICIALES!G10</f>
        <v>2</v>
      </c>
      <c r="AB3">
        <f>+JUDICIALES!G11</f>
        <v>0</v>
      </c>
      <c r="AC3">
        <f>+JUDICIALES!G15</f>
        <v>392</v>
      </c>
      <c r="AD3">
        <f>+JUDICIALES!G16</f>
        <v>391</v>
      </c>
      <c r="AE3">
        <f>+JUDICIALES!G17</f>
        <v>0</v>
      </c>
      <c r="AF3">
        <f>+JUDICIALES!G18</f>
        <v>0</v>
      </c>
      <c r="AG3">
        <f>+JUDICIALES!G21</f>
        <v>5</v>
      </c>
      <c r="AH3">
        <f>+JUDICIALES!G22</f>
        <v>343</v>
      </c>
      <c r="AI3">
        <f>+JUDICIALES!G23</f>
        <v>21</v>
      </c>
      <c r="AJ3">
        <f>+JUDICIALES!G24</f>
        <v>22</v>
      </c>
      <c r="AK3">
        <f>+JUDICIALES!H21</f>
        <v>0</v>
      </c>
      <c r="AL3">
        <f>+JUDICIALES!H22</f>
        <v>343</v>
      </c>
      <c r="AM3">
        <f>+JUDICIALES!H23</f>
        <v>21</v>
      </c>
      <c r="AN3">
        <f>+JUDICIALES!H24</f>
        <v>22</v>
      </c>
      <c r="AO3">
        <f>+PREJUDICIALES!D10</f>
        <v>2</v>
      </c>
      <c r="AP3">
        <f>+PREJUDICIALES!D11</f>
        <v>6</v>
      </c>
      <c r="AQ3">
        <f>+PREJUDICIALES!D12</f>
        <v>4</v>
      </c>
      <c r="AR3">
        <f>+PREJUDICIALES!D13</f>
        <v>0</v>
      </c>
      <c r="AS3">
        <f>+PREJUDICIALES!D14</f>
        <v>0</v>
      </c>
      <c r="AT3">
        <f>+PREJUDICIALES!D17</f>
        <v>8</v>
      </c>
      <c r="AU3">
        <f>+PREJUDICIALES!D18</f>
        <v>8</v>
      </c>
      <c r="AV3">
        <f>+PREJUDICIALES!G12</f>
        <v>0</v>
      </c>
      <c r="AW3">
        <f>+PREJUDICIALES!G13</f>
        <v>0</v>
      </c>
      <c r="AX3">
        <f>+ARBITRAMENTOS!D9</f>
        <v>0</v>
      </c>
      <c r="AY3">
        <f>+ARBITRAMENTOS!D10</f>
        <v>0</v>
      </c>
      <c r="AZ3" t="str">
        <f>+PAGOS!D9</f>
        <v>No</v>
      </c>
      <c r="BA3">
        <f>+PAGOS!D10</f>
        <v>0</v>
      </c>
      <c r="BB3" s="82">
        <f>USUARIOS!D9</f>
        <v>0</v>
      </c>
      <c r="BC3" s="82">
        <f>ABOGADOS!D7</f>
        <v>44420</v>
      </c>
      <c r="BD3" s="82">
        <f>JUDICIALES!D8</f>
        <v>44420</v>
      </c>
      <c r="BE3">
        <f>JUDICIALES!D28</f>
        <v>5</v>
      </c>
      <c r="BF3">
        <f>JUDICIALES!D29</f>
        <v>5</v>
      </c>
      <c r="BG3">
        <f>JUDICIALES!D30</f>
        <v>0</v>
      </c>
      <c r="BH3">
        <f>JUDICIALES!D31</f>
        <v>0</v>
      </c>
      <c r="BI3">
        <f>JUDICIALES!D32</f>
        <v>0</v>
      </c>
      <c r="BJ3" t="str">
        <f>+USUARIOS!C19</f>
        <v>El Jefe Jurídico señaló que  a la fecha no  ha asistido a capacitaciones de la ADNJE. La actual Jefe Financiera JEANETTE CAROLINA RIVERA MELO, indico que áun no ha recibido capacitaciones. La Jefe de la Oficina de Control Interno, a pesar de no haber asistido a capacitaciones recientemente, se encuentra documentada con las circulares e instructivos recientes, correspondientes a su rol.</v>
      </c>
      <c r="BK3" t="str">
        <f>+ABOGADOS!C21</f>
        <v xml:space="preserve">El Grupo de Defensa Judicial,indicó que para el periodo evaluado, asistieron a diferentes capacitaciones, seminarios y charlas dictados por la Agencia Nacional de Defensa Jurídica del Estado de manera virtual, mediante transmisiones en el canal de YouTube de la Comunidad Jurídica del Conocimiento (https://www.youtube.com/channel/UC_fCjnlcVyTjrtCdnbuMzuA) entre ellas:
A. Recursos ordinarios y extraordinarios en la Reforma al CPACA (12 de febrero de 2021)
B. Rendición de cuentas ANDJE (11 de mayo de 2021)
</v>
      </c>
      <c r="BL3" t="str">
        <f>+JUDICIALES!F28</f>
        <v>Indica la Administradora de la entidad, que la diferencia del número de procesos  registrados en Ekogui (396), se debe a que  en la plataforma  se presentaron en dos (2) procesos, las siguientes  circunstancias: 1. El proceso No. 25000231500020040116301, el CUP  al ser  muy antiguo no se logro registrar  (Raul Mancera), no tiene numero ID eKOGUI.  2.  El proceso No. 230013333005202100024  demandante SINTRENAL, en el reporte sustraido el 26 de julio, no aparece registrado en el aplicativo, sin embargo, al hacer la consulta individualmente aparece con ID No. 2226295.   Adicionalmente a lo anterior, el proceso ID ekogui 1242801, aparece terminado en el sistema; mediante el radicado No. 0173798, se le solicito a la ANDJE activar el proceso nuevamente.                                                                                                                                                                                                                                                                                                                                                                                                                   De los procesos judiciales activos, con calificación del riesgo del primer semestre aparecen 391  procesos calificados, 11 procesos se calificaron en el mes de marzo y uno en el mes de mayo de 2021, los 378 procesos judiciales restantes, aparecen con calificación del riesgo del 01 de julio de 2021; el ID 2200678 que se radicó el 30 de junio de 2021, es el único que aprece sin calificar.</v>
      </c>
      <c r="BM3" t="str">
        <f>+PREJUDICIALES!F17</f>
        <v>De los prejudicales activos en Ekogui, se registraron cuatro (4)  con fecha entre el 01 de enero al 30 de junio de 2020, los prejudiciales ID EKOGUI Nos. 1454416 y 145824,  en la plataforma no se observan con fecha de registro.                                                                                                   Durante el semestre se registraron ocho (8) conciliaciones extrajudiciales, de acuerdo con al archivo excel "2021-04 Registro Conciliaciones" remitido por el Grupo de Defensa Judicial del DAFP.</v>
      </c>
      <c r="BN3" t="str">
        <f>+ARBITRAMENTOS!C13</f>
        <v>De conformidad con la información entregada por la Administradora,  para el periodo evaluado, primer semestre de 2021, el Departamento Administrativo de la Función Pública no estuvo vinculado a procesos arbitrales.</v>
      </c>
      <c r="BO3" t="str">
        <f>+PAGOS!F8</f>
        <v xml:space="preserve">El Departamento Administrativo de la Función Publica, durante el primer semestre de 2021 no realizó pagos con cargo a procesos judiciales.   </v>
      </c>
      <c r="BP3" t="str">
        <f>'Resumen general'!B23</f>
        <v xml:space="preserve">La Oficina de Control Interno de Función Pública, una vez efectuada la verificación al cumplimiento de las obligaciones establecidas en el artículo 2.2.3.4.1.14 del Decreto 1069 de 2015,  concluye que la entidad  ha efectuado el registro de abogados activos, ha realizado la actualización de los procesos activos y terminados,  y se han registrado las conciliaciones extrajudiciales durante el primer semestre de 2021. En el periodo evaluado no se presentaron procesos arbitrales, ni se efectuaron pagos con cargo a procesos judiciales.  </v>
      </c>
    </row>
    <row r="12" spans="1:68" x14ac:dyDescent="0.25">
      <c r="A12" t="s">
        <v>38</v>
      </c>
      <c r="B12" t="s">
        <v>15</v>
      </c>
      <c r="C12" t="s">
        <v>16</v>
      </c>
      <c r="D12" t="s">
        <v>6</v>
      </c>
      <c r="E12" t="s">
        <v>7</v>
      </c>
      <c r="F12" t="s">
        <v>17</v>
      </c>
      <c r="G12" t="s">
        <v>87</v>
      </c>
    </row>
    <row r="13" spans="1:68" x14ac:dyDescent="0.25">
      <c r="A13" t="str">
        <f t="shared" ref="A13:A18" si="0">$A$3</f>
        <v>DEPARTAMENTO ADMINISTRATIVO DE LA FUNCION PUBLICACION</v>
      </c>
      <c r="B13" t="s">
        <v>0</v>
      </c>
      <c r="C13" t="str">
        <f>USUARIOS!C12</f>
        <v>Si</v>
      </c>
      <c r="D13">
        <f>USUARIOS!D12</f>
        <v>44265</v>
      </c>
      <c r="E13" t="str">
        <f>USUARIOS!E12</f>
        <v>Jeanette Carolina Rivera Melo</v>
      </c>
      <c r="F13">
        <f>USUARIOS!F12</f>
        <v>0</v>
      </c>
      <c r="G13" t="str">
        <f>USUARIOS!G12</f>
        <v>DESACTUALIZADO</v>
      </c>
    </row>
    <row r="14" spans="1:68" x14ac:dyDescent="0.25">
      <c r="A14" t="str">
        <f t="shared" si="0"/>
        <v>DEPARTAMENTO ADMINISTRATIVO DE LA FUNCION PUBLICACION</v>
      </c>
      <c r="B14" t="s">
        <v>1</v>
      </c>
      <c r="C14" t="str">
        <f>USUARIOS!C13</f>
        <v>Si</v>
      </c>
      <c r="D14">
        <f>USUARIOS!D13</f>
        <v>43502</v>
      </c>
      <c r="E14" t="str">
        <f>USUARIOS!E13</f>
        <v>Armando Lopez Cortes</v>
      </c>
      <c r="F14">
        <f>USUARIOS!F13</f>
        <v>0</v>
      </c>
      <c r="G14" t="str">
        <f>USUARIOS!G13</f>
        <v>DESACTUALIZADO</v>
      </c>
    </row>
    <row r="15" spans="1:68" x14ac:dyDescent="0.25">
      <c r="A15" t="str">
        <f t="shared" si="0"/>
        <v>DEPARTAMENTO ADMINISTRATIVO DE LA FUNCION PUBLICACION</v>
      </c>
      <c r="B15" t="s">
        <v>2</v>
      </c>
      <c r="C15" t="str">
        <f>USUARIOS!C14</f>
        <v>Si</v>
      </c>
      <c r="D15">
        <f>USUARIOS!D14</f>
        <v>43599</v>
      </c>
      <c r="E15" t="str">
        <f>USUARIOS!E14</f>
        <v>Yenny Marcela Herrera Martinez</v>
      </c>
      <c r="F15">
        <f>USUARIOS!F14</f>
        <v>43557</v>
      </c>
      <c r="G15" t="str">
        <f>USUARIOS!G14</f>
        <v/>
      </c>
    </row>
    <row r="16" spans="1:68" x14ac:dyDescent="0.25">
      <c r="A16" t="str">
        <f t="shared" si="0"/>
        <v>DEPARTAMENTO ADMINISTRATIVO DE LA FUNCION PUBLICACION</v>
      </c>
      <c r="B16" t="s">
        <v>3</v>
      </c>
      <c r="C16" t="str">
        <f>USUARIOS!C15</f>
        <v>Si</v>
      </c>
      <c r="D16">
        <f>USUARIOS!D15</f>
        <v>42198</v>
      </c>
      <c r="E16" t="str">
        <f>USUARIOS!E15</f>
        <v>Luz Stella Patiño Jurado</v>
      </c>
      <c r="F16">
        <f>USUARIOS!F15</f>
        <v>43737</v>
      </c>
      <c r="G16" t="str">
        <f>USUARIOS!G15</f>
        <v/>
      </c>
    </row>
    <row r="17" spans="1:7" x14ac:dyDescent="0.25">
      <c r="A17" t="str">
        <f t="shared" si="0"/>
        <v>DEPARTAMENTO ADMINISTRATIVO DE LA FUNCION PUBLICACION</v>
      </c>
      <c r="B17" t="s">
        <v>4</v>
      </c>
      <c r="C17" t="str">
        <f>USUARIOS!C16</f>
        <v>Si</v>
      </c>
      <c r="D17">
        <f>USUARIOS!D16</f>
        <v>44001</v>
      </c>
      <c r="E17" t="str">
        <f>USUARIOS!E16</f>
        <v>Victor Hugo Calderon Jaramillo</v>
      </c>
      <c r="F17">
        <f>USUARIOS!F16</f>
        <v>44378</v>
      </c>
      <c r="G17" t="str">
        <f>USUARIOS!G16</f>
        <v/>
      </c>
    </row>
    <row r="18" spans="1:7" x14ac:dyDescent="0.25">
      <c r="A18" t="str">
        <f t="shared" si="0"/>
        <v>DEPARTAMENTO ADMINISTRATIVO DE LA FUNCION PUBLICACION</v>
      </c>
      <c r="B18" t="s">
        <v>5</v>
      </c>
      <c r="C18" t="str">
        <f>USUARIOS!C17</f>
        <v>Si</v>
      </c>
      <c r="D18">
        <f>USUARIOS!D17</f>
        <v>44118</v>
      </c>
      <c r="E18" t="str">
        <f>USUARIOS!E17</f>
        <v>Adriana Marcela Ortega Moreno</v>
      </c>
      <c r="F18">
        <f>USUARIOS!F17</f>
        <v>44378</v>
      </c>
      <c r="G18" t="str">
        <f>USUARIOS!G17</f>
        <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Jenny Lisbet Agudelo Jimenez</cp:lastModifiedBy>
  <dcterms:created xsi:type="dcterms:W3CDTF">2020-06-25T21:16:25Z</dcterms:created>
  <dcterms:modified xsi:type="dcterms:W3CDTF">2021-09-01T01:13:09Z</dcterms:modified>
</cp:coreProperties>
</file>