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bookViews>
    <workbookView xWindow="0" yWindow="0" windowWidth="19200" windowHeight="7035" tabRatio="725" firstSheet="5" activeTab="9"/>
  </bookViews>
  <sheets>
    <sheet name="TRASLADO" sheetId="89" r:id="rId1"/>
    <sheet name="TRASLADOS" sheetId="56" r:id="rId2"/>
    <sheet name="Hoja4" sheetId="59" r:id="rId3"/>
    <sheet name="control caja menor" sheetId="58" r:id="rId4"/>
    <sheet name="EJEC CAJA MENOR 2016." sheetId="95" r:id="rId5"/>
    <sheet name="REP_EPG034_EjecucionPresupuesta" sheetId="97" r:id="rId6"/>
    <sheet name="DETALLE CDP 6 oct." sheetId="96" r:id="rId7"/>
    <sheet name="PAA-PRESUP 11 OCT." sheetId="68" r:id="rId8"/>
    <sheet name="PAA 11 OCT" sheetId="98" r:id="rId9"/>
    <sheet name="PAA 7 OCT" sheetId="99" r:id="rId10"/>
  </sheets>
  <externalReferences>
    <externalReference r:id="rId11"/>
    <externalReference r:id="rId12"/>
  </externalReferences>
  <definedNames>
    <definedName name="_xlnm._FilterDatabase" localSheetId="6" hidden="1">'DETALLE CDP 6 oct.'!$A$1:$N$476</definedName>
    <definedName name="_xlnm._FilterDatabase" localSheetId="8" hidden="1">'PAA 11 OCT'!$A$19:$JO$349</definedName>
    <definedName name="_xlnm._FilterDatabase" localSheetId="9" hidden="1">'PAA 7 OCT'!$A$19:$JO$318</definedName>
    <definedName name="_xlnm._FilterDatabase" localSheetId="7" hidden="1">'PAA-PRESUP 11 OCT.'!$A$96:$P$111</definedName>
    <definedName name="_xlnm._FilterDatabase" localSheetId="0" hidden="1">TRASLADO!#REF!</definedName>
    <definedName name="_xlnm.Print_Area" localSheetId="8">'PAA 11 OCT'!$A$1:$P$349</definedName>
    <definedName name="_xlnm.Print_Area" localSheetId="9">'PAA 7 OCT'!$A$1:$AO$318</definedName>
    <definedName name="_xlnm.Print_Titles" localSheetId="8">'PAA 11 OCT'!$19:$19</definedName>
    <definedName name="_xlnm.Print_Titles" localSheetId="9">'PAA 7 OCT'!$19:$19</definedName>
    <definedName name="Z_D25A11FE_C2CC_4D7C_89A9_026E2FA55D90_.wvu.Cols" localSheetId="8" hidden="1">'PAA 11 OCT'!#REF!</definedName>
    <definedName name="Z_D25A11FE_C2CC_4D7C_89A9_026E2FA55D90_.wvu.Cols" localSheetId="9" hidden="1">'PAA 7 OCT'!#REF!</definedName>
    <definedName name="Z_D25A11FE_C2CC_4D7C_89A9_026E2FA55D90_.wvu.FilterData" localSheetId="8" hidden="1">'PAA 11 OCT'!$B$19:$BA$143</definedName>
    <definedName name="Z_D25A11FE_C2CC_4D7C_89A9_026E2FA55D90_.wvu.FilterData" localSheetId="9" hidden="1">'PAA 7 OCT'!$B$19:$BA$134</definedName>
    <definedName name="Z_D25A11FE_C2CC_4D7C_89A9_026E2FA55D90_.wvu.Rows" localSheetId="8" hidden="1">'PAA 11 OCT'!$250:$1048576,'PAA 11 OCT'!#REF!</definedName>
    <definedName name="Z_D25A11FE_C2CC_4D7C_89A9_026E2FA55D90_.wvu.Rows" localSheetId="9" hidden="1">'PAA 7 OCT'!$230:$1048576,'PAA 7 OCT'!#REF!</definedName>
  </definedNames>
  <calcPr calcId="145621"/>
  <pivotCaches>
    <pivotCache cacheId="5" r:id="rId13"/>
  </pivotCaches>
</workbook>
</file>

<file path=xl/calcChain.xml><?xml version="1.0" encoding="utf-8"?>
<calcChain xmlns="http://schemas.openxmlformats.org/spreadsheetml/2006/main">
  <c r="L58" i="99" l="1"/>
  <c r="Y58" i="99"/>
  <c r="Y46" i="99"/>
  <c r="Z46" i="99" s="1"/>
  <c r="L18" i="98" l="1"/>
  <c r="M18" i="98"/>
  <c r="Y298" i="99"/>
  <c r="Y297" i="99"/>
  <c r="Z297" i="99" s="1"/>
  <c r="M297" i="99"/>
  <c r="M18" i="99" s="1"/>
  <c r="Y295" i="99"/>
  <c r="Z295" i="99" s="1"/>
  <c r="Y291" i="99"/>
  <c r="Z291" i="99" s="1"/>
  <c r="Y283" i="99"/>
  <c r="Z283" i="99" s="1"/>
  <c r="L283" i="99"/>
  <c r="Y282" i="99"/>
  <c r="Z282" i="99" s="1"/>
  <c r="Y279" i="99"/>
  <c r="Y278" i="99"/>
  <c r="Y277" i="99"/>
  <c r="Y275" i="99"/>
  <c r="Y273" i="99"/>
  <c r="Y272" i="99"/>
  <c r="Y271" i="99"/>
  <c r="Y270" i="99"/>
  <c r="Z270" i="99" s="1"/>
  <c r="Y269" i="99"/>
  <c r="Y268" i="99"/>
  <c r="Y267" i="99"/>
  <c r="Y266" i="99"/>
  <c r="Y265" i="99"/>
  <c r="Y264" i="99"/>
  <c r="Y263" i="99"/>
  <c r="Y262" i="99"/>
  <c r="Y261" i="99"/>
  <c r="Y260" i="99"/>
  <c r="Y259" i="99"/>
  <c r="Y258" i="99"/>
  <c r="Y257" i="99"/>
  <c r="L257" i="99"/>
  <c r="Y256" i="99"/>
  <c r="L256" i="99"/>
  <c r="Y255" i="99"/>
  <c r="L255" i="99"/>
  <c r="Y254" i="99"/>
  <c r="Y251" i="99"/>
  <c r="Y250" i="99"/>
  <c r="Y249" i="99"/>
  <c r="Y248" i="99"/>
  <c r="Y247" i="99"/>
  <c r="Y246" i="99"/>
  <c r="Y245" i="99"/>
  <c r="Y244" i="99"/>
  <c r="Y243" i="99"/>
  <c r="Y242" i="99"/>
  <c r="Y241" i="99"/>
  <c r="Y240" i="99"/>
  <c r="Y239" i="99"/>
  <c r="Y238" i="99"/>
  <c r="Y237" i="99"/>
  <c r="Y236" i="99"/>
  <c r="Y235" i="99"/>
  <c r="Y234" i="99"/>
  <c r="Y233" i="99"/>
  <c r="Y232" i="99"/>
  <c r="Y231" i="99"/>
  <c r="X230" i="99"/>
  <c r="Y230" i="99" s="1"/>
  <c r="Y229" i="99"/>
  <c r="Y228" i="99"/>
  <c r="Z228" i="99" s="1"/>
  <c r="L227" i="99"/>
  <c r="Y225" i="99"/>
  <c r="Y224" i="99"/>
  <c r="Y223" i="99"/>
  <c r="Y222" i="99"/>
  <c r="Y221" i="99"/>
  <c r="Y220" i="99"/>
  <c r="Y219" i="99"/>
  <c r="Y218" i="99"/>
  <c r="Y217" i="99"/>
  <c r="Z217" i="99" s="1"/>
  <c r="Y216" i="99"/>
  <c r="Y215" i="99"/>
  <c r="Y214" i="99"/>
  <c r="Z214" i="99" s="1"/>
  <c r="Y210" i="99"/>
  <c r="Y208" i="99"/>
  <c r="Y207" i="99"/>
  <c r="Y206" i="99"/>
  <c r="Y205" i="99"/>
  <c r="Y204" i="99"/>
  <c r="Y203" i="99"/>
  <c r="Y202" i="99"/>
  <c r="Y201" i="99"/>
  <c r="Z201" i="99" s="1"/>
  <c r="Y200" i="99"/>
  <c r="Y199" i="99"/>
  <c r="Y198" i="99"/>
  <c r="Y197" i="99"/>
  <c r="Y196" i="99"/>
  <c r="Y195" i="99"/>
  <c r="Y194" i="99"/>
  <c r="Y193" i="99"/>
  <c r="Y192" i="99"/>
  <c r="Y191" i="99"/>
  <c r="Y190" i="99"/>
  <c r="Y189" i="99"/>
  <c r="Y188" i="99"/>
  <c r="Y187" i="99"/>
  <c r="Y186" i="99"/>
  <c r="Y185" i="99"/>
  <c r="Y184" i="99"/>
  <c r="Y183" i="99"/>
  <c r="Y182" i="99"/>
  <c r="Y181" i="99"/>
  <c r="Y180" i="99"/>
  <c r="AV179" i="99"/>
  <c r="Y179" i="99"/>
  <c r="Y178" i="99"/>
  <c r="Y177" i="99"/>
  <c r="Y176" i="99"/>
  <c r="Y175" i="99"/>
  <c r="Y174" i="99"/>
  <c r="Y173" i="99"/>
  <c r="Y172" i="99"/>
  <c r="Z172" i="99" s="1"/>
  <c r="Y171" i="99"/>
  <c r="Y170" i="99"/>
  <c r="Y169" i="99"/>
  <c r="Y168" i="99"/>
  <c r="Y167" i="99"/>
  <c r="Y166" i="99"/>
  <c r="Y165" i="99"/>
  <c r="Y164" i="99"/>
  <c r="Y163" i="99"/>
  <c r="Y162" i="99"/>
  <c r="X161" i="99"/>
  <c r="Y160" i="99"/>
  <c r="Y159" i="99"/>
  <c r="Y158" i="99"/>
  <c r="AP156" i="99"/>
  <c r="AV154" i="99"/>
  <c r="Y153" i="99"/>
  <c r="Y152" i="99"/>
  <c r="AP151" i="99"/>
  <c r="Y151" i="99"/>
  <c r="Y150" i="99"/>
  <c r="Y149" i="99"/>
  <c r="Y148" i="99"/>
  <c r="Y147" i="99"/>
  <c r="Y146" i="99"/>
  <c r="AP145" i="99"/>
  <c r="Y145" i="99"/>
  <c r="Y144" i="99"/>
  <c r="AP143" i="99"/>
  <c r="Y143" i="99"/>
  <c r="Y142" i="99"/>
  <c r="Y141" i="99"/>
  <c r="Y140" i="99"/>
  <c r="Y139" i="99"/>
  <c r="Y138" i="99"/>
  <c r="Y137" i="99"/>
  <c r="Y136" i="99"/>
  <c r="Y135" i="99"/>
  <c r="Y134" i="99"/>
  <c r="Y133" i="99"/>
  <c r="Y132" i="99"/>
  <c r="AT131" i="99"/>
  <c r="AP131" i="99"/>
  <c r="Y131" i="99"/>
  <c r="Y130" i="99"/>
  <c r="Y129" i="99"/>
  <c r="Y128" i="99"/>
  <c r="Y127" i="99"/>
  <c r="AP126" i="99"/>
  <c r="Y126" i="99"/>
  <c r="AP125" i="99"/>
  <c r="Y125" i="99"/>
  <c r="AP124" i="99"/>
  <c r="Y124" i="99"/>
  <c r="Y123" i="99"/>
  <c r="Y121" i="99"/>
  <c r="AP120" i="99"/>
  <c r="Y120" i="99"/>
  <c r="L120" i="99"/>
  <c r="AP119" i="99"/>
  <c r="Y119" i="99"/>
  <c r="L119" i="99"/>
  <c r="Y118" i="99"/>
  <c r="L118" i="99"/>
  <c r="Y117" i="99"/>
  <c r="L117" i="99"/>
  <c r="AP116" i="99"/>
  <c r="Y116" i="99"/>
  <c r="L116" i="99"/>
  <c r="Y114" i="99"/>
  <c r="AP113" i="99"/>
  <c r="Y113" i="99"/>
  <c r="L113" i="99"/>
  <c r="AP112" i="99"/>
  <c r="Y112" i="99"/>
  <c r="L112" i="99"/>
  <c r="Y111" i="99"/>
  <c r="AP110" i="99"/>
  <c r="Y110" i="99"/>
  <c r="L110" i="99"/>
  <c r="Y109" i="99"/>
  <c r="Y107" i="99"/>
  <c r="L106" i="99"/>
  <c r="Y105" i="99"/>
  <c r="Y104" i="99"/>
  <c r="Y103" i="99"/>
  <c r="Y102" i="99"/>
  <c r="Y101" i="99"/>
  <c r="Y100" i="99"/>
  <c r="Y99" i="99"/>
  <c r="Y98" i="99"/>
  <c r="Y97" i="99"/>
  <c r="Y96" i="99"/>
  <c r="Y95" i="99"/>
  <c r="Y94" i="99"/>
  <c r="Y93" i="99"/>
  <c r="Y92" i="99"/>
  <c r="Y91" i="99"/>
  <c r="Y90" i="99"/>
  <c r="Y89" i="99"/>
  <c r="Y88" i="99"/>
  <c r="Y87" i="99"/>
  <c r="Y86" i="99"/>
  <c r="Y85" i="99"/>
  <c r="Y84" i="99"/>
  <c r="Y83" i="99"/>
  <c r="Y82" i="99"/>
  <c r="Y81" i="99"/>
  <c r="Y80" i="99"/>
  <c r="AT79" i="99"/>
  <c r="Y79" i="99"/>
  <c r="AT78" i="99"/>
  <c r="Y78" i="99"/>
  <c r="AP77" i="99"/>
  <c r="Y77" i="99"/>
  <c r="Y76" i="99"/>
  <c r="Y75" i="99"/>
  <c r="Y74" i="99"/>
  <c r="Y73" i="99"/>
  <c r="Y72" i="99"/>
  <c r="Y71" i="99"/>
  <c r="Y70" i="99"/>
  <c r="AP69" i="99"/>
  <c r="Y69" i="99"/>
  <c r="Y68" i="99"/>
  <c r="Y67" i="99"/>
  <c r="Y66" i="99"/>
  <c r="Y65" i="99"/>
  <c r="Y64" i="99"/>
  <c r="Y63" i="99"/>
  <c r="Y62" i="99"/>
  <c r="Y61" i="99"/>
  <c r="Y60" i="99"/>
  <c r="Y59" i="99"/>
  <c r="Y57" i="99"/>
  <c r="Y56" i="99"/>
  <c r="AP55" i="99"/>
  <c r="Y55" i="99"/>
  <c r="AP54" i="99"/>
  <c r="Y54" i="99"/>
  <c r="AP53" i="99"/>
  <c r="Y53" i="99"/>
  <c r="Y52" i="99"/>
  <c r="AP51" i="99"/>
  <c r="Y51" i="99"/>
  <c r="Y50" i="99"/>
  <c r="Y49" i="99"/>
  <c r="Y48" i="99"/>
  <c r="Y47" i="99"/>
  <c r="Y45" i="99"/>
  <c r="Y44" i="99"/>
  <c r="Y43" i="99"/>
  <c r="Y42" i="99"/>
  <c r="Y41" i="99"/>
  <c r="Z41" i="99" s="1"/>
  <c r="Z17" i="99" s="1"/>
  <c r="Y40" i="99"/>
  <c r="Y39" i="99"/>
  <c r="Y38" i="99"/>
  <c r="Y37" i="99"/>
  <c r="Y36" i="99"/>
  <c r="Y33" i="99"/>
  <c r="Y30" i="99"/>
  <c r="Y29" i="99"/>
  <c r="Y28" i="99"/>
  <c r="Y27" i="99"/>
  <c r="Y26" i="99"/>
  <c r="Y25" i="99"/>
  <c r="Y24" i="99"/>
  <c r="Y23" i="99"/>
  <c r="Y22" i="99"/>
  <c r="Y21" i="99"/>
  <c r="Y20" i="99"/>
  <c r="AD18" i="99"/>
  <c r="AC18" i="99"/>
  <c r="AB18" i="99"/>
  <c r="AA18" i="99"/>
  <c r="W18" i="99"/>
  <c r="L18" i="99" l="1"/>
  <c r="X18" i="99"/>
  <c r="Z18" i="99"/>
  <c r="Y161" i="99"/>
  <c r="Y17" i="99" s="1"/>
  <c r="Y18" i="99" l="1"/>
  <c r="W16" i="99" s="1"/>
  <c r="Y329" i="98"/>
  <c r="Y328" i="98"/>
  <c r="Z328" i="98" s="1"/>
  <c r="M328" i="98"/>
  <c r="Y321" i="98"/>
  <c r="Z321" i="98" s="1"/>
  <c r="L313" i="98"/>
  <c r="Y312" i="98"/>
  <c r="Z312" i="98" s="1"/>
  <c r="Y309" i="98"/>
  <c r="Y308" i="98"/>
  <c r="Y306" i="98"/>
  <c r="Y304" i="98"/>
  <c r="Y301" i="98"/>
  <c r="Y300" i="98"/>
  <c r="Y299" i="98"/>
  <c r="Y298" i="98"/>
  <c r="Z298" i="98" s="1"/>
  <c r="Y297" i="98"/>
  <c r="Y296" i="98"/>
  <c r="Y295" i="98"/>
  <c r="Y294" i="98"/>
  <c r="Y293" i="98"/>
  <c r="Y292" i="98"/>
  <c r="Y291" i="98"/>
  <c r="Y290" i="98"/>
  <c r="Y289" i="98"/>
  <c r="Y288" i="98"/>
  <c r="Y287" i="98"/>
  <c r="Y286" i="98"/>
  <c r="Y285" i="98"/>
  <c r="Y284" i="98"/>
  <c r="L284" i="98"/>
  <c r="Y283" i="98"/>
  <c r="L283" i="98"/>
  <c r="Y282" i="98"/>
  <c r="L282" i="98"/>
  <c r="Y281" i="98"/>
  <c r="Y278" i="98"/>
  <c r="Y277" i="98"/>
  <c r="Y276" i="98"/>
  <c r="Y275" i="98"/>
  <c r="Y274" i="98"/>
  <c r="Y273" i="98"/>
  <c r="Y272" i="98"/>
  <c r="Y271" i="98"/>
  <c r="Y270" i="98"/>
  <c r="Y269" i="98"/>
  <c r="Y268" i="98"/>
  <c r="Y267" i="98"/>
  <c r="Y266" i="98"/>
  <c r="Y265" i="98"/>
  <c r="Y264" i="98"/>
  <c r="Y263" i="98"/>
  <c r="Y262" i="98"/>
  <c r="Y261" i="98"/>
  <c r="Y260" i="98"/>
  <c r="Y259" i="98"/>
  <c r="Y258" i="98"/>
  <c r="Y257" i="98"/>
  <c r="Y256" i="98"/>
  <c r="Y255" i="98"/>
  <c r="Y254" i="98"/>
  <c r="Y253" i="98"/>
  <c r="Y252" i="98"/>
  <c r="X251" i="98"/>
  <c r="Y251" i="98" s="1"/>
  <c r="Y249" i="98"/>
  <c r="Y248" i="98"/>
  <c r="Z248" i="98" s="1"/>
  <c r="L246" i="98"/>
  <c r="Y244" i="98"/>
  <c r="Y243" i="98"/>
  <c r="Y242" i="98"/>
  <c r="Y241" i="98"/>
  <c r="Y239" i="98"/>
  <c r="Y237" i="98"/>
  <c r="Y236" i="98"/>
  <c r="Y235" i="98"/>
  <c r="Y234" i="98"/>
  <c r="Y233" i="98"/>
  <c r="Z233" i="98" s="1"/>
  <c r="Y232" i="98"/>
  <c r="Y231" i="98"/>
  <c r="Y230" i="98"/>
  <c r="Z230" i="98" s="1"/>
  <c r="Y226" i="98"/>
  <c r="Y224" i="98"/>
  <c r="Y223" i="98"/>
  <c r="Y222" i="98"/>
  <c r="Y221" i="98"/>
  <c r="Y220" i="98"/>
  <c r="Y219" i="98"/>
  <c r="Y218" i="98"/>
  <c r="Y217" i="98"/>
  <c r="Y216" i="98"/>
  <c r="Y215" i="98"/>
  <c r="Y214" i="98"/>
  <c r="Y213" i="98"/>
  <c r="Y212" i="98"/>
  <c r="Y211" i="98"/>
  <c r="Y210" i="98"/>
  <c r="Y209" i="98"/>
  <c r="Y208" i="98"/>
  <c r="Y207" i="98"/>
  <c r="Y206" i="98"/>
  <c r="Y205" i="98"/>
  <c r="Y204" i="98"/>
  <c r="Y203" i="98"/>
  <c r="Y202" i="98"/>
  <c r="Y201" i="98"/>
  <c r="Y200" i="98"/>
  <c r="Y198" i="98"/>
  <c r="Y197" i="98"/>
  <c r="Y196" i="98"/>
  <c r="Y195" i="98"/>
  <c r="Y194" i="98"/>
  <c r="AV193" i="98"/>
  <c r="Y193" i="98"/>
  <c r="Y192" i="98"/>
  <c r="Y191" i="98"/>
  <c r="Y190" i="98"/>
  <c r="Y189" i="98"/>
  <c r="Y188" i="98"/>
  <c r="Y187" i="98"/>
  <c r="Y185" i="98"/>
  <c r="Z185" i="98" s="1"/>
  <c r="Y184" i="98"/>
  <c r="Y183" i="98"/>
  <c r="Y182" i="98"/>
  <c r="Y181" i="98"/>
  <c r="Y180" i="98"/>
  <c r="Y179" i="98"/>
  <c r="Y178" i="98"/>
  <c r="Y177" i="98"/>
  <c r="Y176" i="98"/>
  <c r="Y175" i="98"/>
  <c r="X174" i="98"/>
  <c r="Y174" i="98" s="1"/>
  <c r="Y173" i="98"/>
  <c r="Y172" i="98"/>
  <c r="Y171" i="98"/>
  <c r="AP169" i="98"/>
  <c r="AV167" i="98"/>
  <c r="Y166" i="98"/>
  <c r="Y165" i="98"/>
  <c r="AP164" i="98"/>
  <c r="Y164" i="98"/>
  <c r="Y163" i="98"/>
  <c r="Y162" i="98"/>
  <c r="Y161" i="98"/>
  <c r="Y160" i="98"/>
  <c r="Y159" i="98"/>
  <c r="Y158" i="98"/>
  <c r="AP157" i="98"/>
  <c r="Y157" i="98"/>
  <c r="Y156" i="98"/>
  <c r="AP155" i="98"/>
  <c r="Y155" i="98"/>
  <c r="Y154" i="98"/>
  <c r="Y153" i="98"/>
  <c r="Y152" i="98"/>
  <c r="Y151" i="98"/>
  <c r="Y150" i="98"/>
  <c r="Y149" i="98"/>
  <c r="Y148" i="98"/>
  <c r="Y147" i="98"/>
  <c r="Y146" i="98"/>
  <c r="Y145" i="98"/>
  <c r="Y144" i="98"/>
  <c r="Y143" i="98"/>
  <c r="Y142" i="98"/>
  <c r="Y141" i="98"/>
  <c r="AT139" i="98"/>
  <c r="AP139" i="98"/>
  <c r="Y139" i="98"/>
  <c r="Y138" i="98"/>
  <c r="Y137" i="98"/>
  <c r="Y136" i="98"/>
  <c r="Y135" i="98"/>
  <c r="AP134" i="98"/>
  <c r="Y134" i="98"/>
  <c r="AP133" i="98"/>
  <c r="Y133" i="98"/>
  <c r="AP132" i="98"/>
  <c r="Y132" i="98"/>
  <c r="Y131" i="98"/>
  <c r="Y129" i="98"/>
  <c r="AP128" i="98"/>
  <c r="Y128" i="98"/>
  <c r="L128" i="98"/>
  <c r="AP127" i="98"/>
  <c r="Y127" i="98"/>
  <c r="L127" i="98"/>
  <c r="Y126" i="98"/>
  <c r="L126" i="98"/>
  <c r="Y125" i="98"/>
  <c r="L125" i="98"/>
  <c r="AP124" i="98"/>
  <c r="Y124" i="98"/>
  <c r="L124" i="98"/>
  <c r="L123" i="98"/>
  <c r="Y121" i="98"/>
  <c r="AP119" i="98"/>
  <c r="Y119" i="98"/>
  <c r="L119" i="98"/>
  <c r="AP118" i="98"/>
  <c r="Y118" i="98"/>
  <c r="L118" i="98"/>
  <c r="Y117" i="98"/>
  <c r="AP116" i="98"/>
  <c r="Y116" i="98"/>
  <c r="L116" i="98"/>
  <c r="Y115" i="98"/>
  <c r="Y113" i="98"/>
  <c r="L112" i="98"/>
  <c r="Y111" i="98"/>
  <c r="Y110" i="98"/>
  <c r="Y109" i="98"/>
  <c r="Y108" i="98"/>
  <c r="Y107" i="98"/>
  <c r="Y106" i="98"/>
  <c r="Y105" i="98"/>
  <c r="Y104" i="98"/>
  <c r="Y103" i="98"/>
  <c r="Y102" i="98"/>
  <c r="Y101" i="98"/>
  <c r="Y100" i="98"/>
  <c r="Y99" i="98"/>
  <c r="Y98" i="98"/>
  <c r="Y97" i="98"/>
  <c r="Y96" i="98"/>
  <c r="Y95" i="98"/>
  <c r="Y94" i="98"/>
  <c r="Y93" i="98"/>
  <c r="Y92" i="98"/>
  <c r="Y91" i="98"/>
  <c r="Y90" i="98"/>
  <c r="Y89" i="98"/>
  <c r="Y88" i="98"/>
  <c r="Y87" i="98"/>
  <c r="Y86" i="98"/>
  <c r="AT85" i="98"/>
  <c r="Y85" i="98"/>
  <c r="AT84" i="98"/>
  <c r="Y84" i="98"/>
  <c r="AP83" i="98"/>
  <c r="Y83" i="98"/>
  <c r="Y82" i="98"/>
  <c r="Y81" i="98"/>
  <c r="Y80" i="98"/>
  <c r="Y79" i="98"/>
  <c r="Y78" i="98"/>
  <c r="Y77" i="98"/>
  <c r="Y76" i="98"/>
  <c r="AP75" i="98"/>
  <c r="Y75" i="98"/>
  <c r="Y74" i="98"/>
  <c r="Y73" i="98"/>
  <c r="Y72" i="98"/>
  <c r="Y71" i="98"/>
  <c r="Y70" i="98"/>
  <c r="Y69" i="98"/>
  <c r="Y68" i="98"/>
  <c r="Y67" i="98"/>
  <c r="Y66" i="98"/>
  <c r="Y65" i="98"/>
  <c r="Y64" i="98"/>
  <c r="L64" i="98"/>
  <c r="Y63" i="98"/>
  <c r="Y62" i="98"/>
  <c r="AP61" i="98"/>
  <c r="Y61" i="98"/>
  <c r="AP60" i="98"/>
  <c r="Y60" i="98"/>
  <c r="AP59" i="98"/>
  <c r="Y59" i="98"/>
  <c r="Y58" i="98"/>
  <c r="AP57" i="98"/>
  <c r="Y57" i="98"/>
  <c r="Y56" i="98"/>
  <c r="Y55" i="98"/>
  <c r="Y54" i="98"/>
  <c r="Y53" i="98"/>
  <c r="Y52" i="98"/>
  <c r="Y51" i="98"/>
  <c r="Y50" i="98"/>
  <c r="Y49" i="98"/>
  <c r="Y48" i="98"/>
  <c r="Y47" i="98"/>
  <c r="Y46" i="98"/>
  <c r="Y45" i="98"/>
  <c r="Y44" i="98"/>
  <c r="Y43" i="98"/>
  <c r="Y42" i="98"/>
  <c r="Z42" i="98" s="1"/>
  <c r="Y41" i="98"/>
  <c r="Y40" i="98"/>
  <c r="Y39" i="98"/>
  <c r="Y38" i="98"/>
  <c r="Y37" i="98"/>
  <c r="Y34" i="98"/>
  <c r="Y33" i="98"/>
  <c r="Y30" i="98"/>
  <c r="Y29" i="98"/>
  <c r="Y28" i="98"/>
  <c r="Y27" i="98"/>
  <c r="Y26" i="98"/>
  <c r="Y25" i="98"/>
  <c r="Y24" i="98"/>
  <c r="Y23" i="98"/>
  <c r="Y22" i="98"/>
  <c r="Y21" i="98"/>
  <c r="Y20" i="98"/>
  <c r="AD18" i="98"/>
  <c r="AC18" i="98"/>
  <c r="AB18" i="98"/>
  <c r="AA18" i="98"/>
  <c r="W18" i="98"/>
  <c r="X18" i="98" l="1"/>
  <c r="Y18" i="98"/>
  <c r="W16" i="98" s="1"/>
  <c r="Y17" i="98"/>
  <c r="Z17" i="98"/>
  <c r="Z18" i="98"/>
  <c r="K57" i="89" l="1"/>
  <c r="L57" i="89" l="1"/>
  <c r="X126" i="97"/>
  <c r="X125" i="97"/>
  <c r="X124" i="97"/>
  <c r="X123" i="97"/>
  <c r="X122" i="97"/>
  <c r="X121" i="97"/>
  <c r="X120" i="97"/>
  <c r="X119" i="97"/>
  <c r="X118" i="97"/>
  <c r="X117" i="97"/>
  <c r="X116" i="97"/>
  <c r="X115" i="97"/>
  <c r="X114" i="97"/>
  <c r="X113" i="97"/>
  <c r="X112" i="97"/>
  <c r="X111" i="97"/>
  <c r="X110" i="97"/>
  <c r="X109" i="97"/>
  <c r="X108" i="97"/>
  <c r="X107" i="97"/>
  <c r="X106" i="97"/>
  <c r="X105" i="97"/>
  <c r="X104" i="97"/>
  <c r="X103" i="97"/>
  <c r="X102" i="97"/>
  <c r="X101" i="97"/>
  <c r="X100" i="97"/>
  <c r="X99" i="97"/>
  <c r="X98" i="97"/>
  <c r="X97" i="97"/>
  <c r="X96" i="97"/>
  <c r="X95" i="97"/>
  <c r="X94" i="97"/>
  <c r="X93" i="97"/>
  <c r="X92" i="97"/>
  <c r="X91" i="97"/>
  <c r="X90" i="97"/>
  <c r="X89" i="97"/>
  <c r="X88" i="97"/>
  <c r="X87" i="97"/>
  <c r="X86" i="97"/>
  <c r="X85" i="97"/>
  <c r="X84" i="97"/>
  <c r="X83" i="97"/>
  <c r="X82" i="97"/>
  <c r="X81" i="97"/>
  <c r="X80" i="97"/>
  <c r="X79" i="97"/>
  <c r="X78" i="97"/>
  <c r="X77" i="97"/>
  <c r="X76" i="97"/>
  <c r="X75" i="97"/>
  <c r="X74" i="97"/>
  <c r="X73" i="97"/>
  <c r="X72" i="97"/>
  <c r="X71" i="97"/>
  <c r="X70" i="97"/>
  <c r="X69" i="97"/>
  <c r="X68" i="97"/>
  <c r="X67" i="97"/>
  <c r="X66" i="97"/>
  <c r="X65" i="97"/>
  <c r="X64" i="97"/>
  <c r="X63" i="97"/>
  <c r="X62" i="97"/>
  <c r="X61" i="97"/>
  <c r="X60" i="97"/>
  <c r="X59" i="97"/>
  <c r="X58" i="97"/>
  <c r="X57" i="97"/>
  <c r="X56" i="97"/>
  <c r="X55" i="97"/>
  <c r="X54" i="97"/>
  <c r="X53" i="97"/>
  <c r="X52" i="97"/>
  <c r="X51" i="97"/>
  <c r="X50" i="97"/>
  <c r="X49" i="97"/>
  <c r="X48" i="97"/>
  <c r="X47" i="97"/>
  <c r="X46" i="97"/>
  <c r="X45" i="97"/>
  <c r="X44" i="97"/>
  <c r="X43" i="97"/>
  <c r="X42" i="97"/>
  <c r="X41" i="97"/>
  <c r="X40" i="97"/>
  <c r="X39" i="97"/>
  <c r="X38" i="97"/>
  <c r="X37" i="97"/>
  <c r="X36" i="97"/>
  <c r="X35" i="97"/>
  <c r="X34" i="97"/>
  <c r="X33" i="97"/>
  <c r="X32" i="97"/>
  <c r="X31" i="97"/>
  <c r="X30" i="97"/>
  <c r="X29" i="97"/>
  <c r="X28" i="97"/>
  <c r="X27" i="97"/>
  <c r="X26" i="97"/>
  <c r="X25" i="97"/>
  <c r="X24" i="97"/>
  <c r="X23" i="97"/>
  <c r="X22" i="97"/>
  <c r="X21" i="97"/>
  <c r="X20" i="97"/>
  <c r="X19" i="97"/>
  <c r="X18" i="97"/>
  <c r="X17" i="97"/>
  <c r="X16" i="97"/>
  <c r="X15" i="97"/>
  <c r="X14" i="97"/>
  <c r="X13" i="97"/>
  <c r="X12" i="97"/>
  <c r="X11" i="97"/>
  <c r="X10" i="97"/>
  <c r="X9" i="97"/>
  <c r="X8" i="97"/>
  <c r="X7" i="97"/>
  <c r="X6" i="97"/>
  <c r="X5" i="97"/>
  <c r="H479" i="96" l="1"/>
  <c r="G478" i="96"/>
  <c r="H476" i="96"/>
  <c r="G476" i="96"/>
  <c r="E483" i="96" s="1"/>
  <c r="I475" i="96"/>
  <c r="I474" i="96"/>
  <c r="I473" i="96"/>
  <c r="I472" i="96"/>
  <c r="I471" i="96"/>
  <c r="I470" i="96"/>
  <c r="I469" i="96"/>
  <c r="L469" i="96" s="1"/>
  <c r="I468" i="96"/>
  <c r="I467" i="96"/>
  <c r="L467" i="96" s="1"/>
  <c r="I466" i="96"/>
  <c r="L466" i="96" s="1"/>
  <c r="I465" i="96"/>
  <c r="L465" i="96" s="1"/>
  <c r="I464" i="96"/>
  <c r="L464" i="96" s="1"/>
  <c r="I463" i="96"/>
  <c r="L463" i="96" s="1"/>
  <c r="I462" i="96"/>
  <c r="I461" i="96"/>
  <c r="L461" i="96" s="1"/>
  <c r="I460" i="96"/>
  <c r="L460" i="96" s="1"/>
  <c r="I459" i="96"/>
  <c r="L459" i="96" s="1"/>
  <c r="I458" i="96"/>
  <c r="L458" i="96" s="1"/>
  <c r="I457" i="96"/>
  <c r="L457" i="96" s="1"/>
  <c r="I456" i="96"/>
  <c r="L456" i="96" s="1"/>
  <c r="I455" i="96"/>
  <c r="I454" i="96"/>
  <c r="L454" i="96" s="1"/>
  <c r="I453" i="96"/>
  <c r="L453" i="96" s="1"/>
  <c r="I452" i="96"/>
  <c r="L452" i="96" s="1"/>
  <c r="I451" i="96"/>
  <c r="L451" i="96" s="1"/>
  <c r="I450" i="96"/>
  <c r="L450" i="96" s="1"/>
  <c r="I449" i="96"/>
  <c r="L449" i="96" s="1"/>
  <c r="I448" i="96"/>
  <c r="L448" i="96" s="1"/>
  <c r="I447" i="96"/>
  <c r="L447" i="96" s="1"/>
  <c r="I446" i="96"/>
  <c r="L446" i="96" s="1"/>
  <c r="I445" i="96"/>
  <c r="L445" i="96" s="1"/>
  <c r="I444" i="96"/>
  <c r="L444" i="96" s="1"/>
  <c r="I443" i="96"/>
  <c r="I442" i="96"/>
  <c r="I441" i="96"/>
  <c r="I440" i="96"/>
  <c r="I439" i="96"/>
  <c r="I438" i="96"/>
  <c r="L438" i="96" s="1"/>
  <c r="I437" i="96"/>
  <c r="L437" i="96" s="1"/>
  <c r="I436" i="96"/>
  <c r="L436" i="96" s="1"/>
  <c r="I435" i="96"/>
  <c r="L435" i="96" s="1"/>
  <c r="I434" i="96"/>
  <c r="L434" i="96" s="1"/>
  <c r="I433" i="96"/>
  <c r="L433" i="96" s="1"/>
  <c r="I432" i="96"/>
  <c r="I431" i="96"/>
  <c r="I430" i="96"/>
  <c r="I429" i="96"/>
  <c r="L429" i="96" s="1"/>
  <c r="I428" i="96"/>
  <c r="L428" i="96" s="1"/>
  <c r="I427" i="96"/>
  <c r="L427" i="96" s="1"/>
  <c r="I426" i="96"/>
  <c r="L426" i="96" s="1"/>
  <c r="I425" i="96"/>
  <c r="L425" i="96" s="1"/>
  <c r="I424" i="96"/>
  <c r="L424" i="96" s="1"/>
  <c r="I423" i="96"/>
  <c r="L423" i="96" s="1"/>
  <c r="I422" i="96"/>
  <c r="L422" i="96" s="1"/>
  <c r="I421" i="96"/>
  <c r="L421" i="96" s="1"/>
  <c r="I420" i="96"/>
  <c r="L420" i="96" s="1"/>
  <c r="I419" i="96"/>
  <c r="L419" i="96" s="1"/>
  <c r="I418" i="96"/>
  <c r="L418" i="96" s="1"/>
  <c r="I417" i="96"/>
  <c r="L417" i="96" s="1"/>
  <c r="I416" i="96"/>
  <c r="L416" i="96" s="1"/>
  <c r="I415" i="96"/>
  <c r="L415" i="96" s="1"/>
  <c r="I414" i="96"/>
  <c r="L414" i="96" s="1"/>
  <c r="I413" i="96"/>
  <c r="L413" i="96" s="1"/>
  <c r="I412" i="96"/>
  <c r="L412" i="96" s="1"/>
  <c r="I411" i="96"/>
  <c r="L411" i="96" s="1"/>
  <c r="I410" i="96"/>
  <c r="L410" i="96" s="1"/>
  <c r="I409" i="96"/>
  <c r="L409" i="96" s="1"/>
  <c r="I408" i="96"/>
  <c r="L408" i="96" s="1"/>
  <c r="I407" i="96"/>
  <c r="L407" i="96" s="1"/>
  <c r="I406" i="96"/>
  <c r="L406" i="96" s="1"/>
  <c r="I405" i="96"/>
  <c r="I404" i="96"/>
  <c r="L404" i="96" s="1"/>
  <c r="I403" i="96"/>
  <c r="L403" i="96" s="1"/>
  <c r="I402" i="96"/>
  <c r="L402" i="96" s="1"/>
  <c r="I401" i="96"/>
  <c r="L401" i="96" s="1"/>
  <c r="I400" i="96"/>
  <c r="L400" i="96" s="1"/>
  <c r="I399" i="96"/>
  <c r="L399" i="96" s="1"/>
  <c r="I398" i="96"/>
  <c r="L398" i="96" s="1"/>
  <c r="I397" i="96"/>
  <c r="L397" i="96" s="1"/>
  <c r="I396" i="96"/>
  <c r="L396" i="96" s="1"/>
  <c r="I395" i="96"/>
  <c r="L395" i="96" s="1"/>
  <c r="I394" i="96"/>
  <c r="L394" i="96" s="1"/>
  <c r="I393" i="96"/>
  <c r="L393" i="96" s="1"/>
  <c r="I392" i="96"/>
  <c r="L392" i="96" s="1"/>
  <c r="I391" i="96"/>
  <c r="L391" i="96" s="1"/>
  <c r="I390" i="96"/>
  <c r="L390" i="96" s="1"/>
  <c r="I389" i="96"/>
  <c r="L389" i="96" s="1"/>
  <c r="I388" i="96"/>
  <c r="L388" i="96" s="1"/>
  <c r="I387" i="96"/>
  <c r="L387" i="96" s="1"/>
  <c r="I386" i="96"/>
  <c r="L386" i="96" s="1"/>
  <c r="I385" i="96"/>
  <c r="L385" i="96" s="1"/>
  <c r="I384" i="96"/>
  <c r="L384" i="96" s="1"/>
  <c r="I383" i="96"/>
  <c r="L383" i="96" s="1"/>
  <c r="I382" i="96"/>
  <c r="L382" i="96" s="1"/>
  <c r="I381" i="96"/>
  <c r="L381" i="96" s="1"/>
  <c r="I380" i="96"/>
  <c r="L380" i="96" s="1"/>
  <c r="I379" i="96"/>
  <c r="L379" i="96" s="1"/>
  <c r="I378" i="96"/>
  <c r="L378" i="96" s="1"/>
  <c r="I377" i="96"/>
  <c r="L377" i="96" s="1"/>
  <c r="I376" i="96"/>
  <c r="L376" i="96" s="1"/>
  <c r="I375" i="96"/>
  <c r="L375" i="96" s="1"/>
  <c r="I374" i="96"/>
  <c r="L374" i="96" s="1"/>
  <c r="I373" i="96"/>
  <c r="L373" i="96" s="1"/>
  <c r="I372" i="96"/>
  <c r="L372" i="96" s="1"/>
  <c r="I371" i="96"/>
  <c r="L371" i="96" s="1"/>
  <c r="I370" i="96"/>
  <c r="I369" i="96"/>
  <c r="I368" i="96"/>
  <c r="L368" i="96" s="1"/>
  <c r="I367" i="96"/>
  <c r="L367" i="96" s="1"/>
  <c r="I366" i="96"/>
  <c r="L366" i="96" s="1"/>
  <c r="I365" i="96"/>
  <c r="L365" i="96" s="1"/>
  <c r="I364" i="96"/>
  <c r="L364" i="96" s="1"/>
  <c r="I363" i="96"/>
  <c r="L363" i="96" s="1"/>
  <c r="I362" i="96"/>
  <c r="L362" i="96" s="1"/>
  <c r="I361" i="96"/>
  <c r="L361" i="96" s="1"/>
  <c r="I360" i="96"/>
  <c r="L360" i="96" s="1"/>
  <c r="I359" i="96"/>
  <c r="L359" i="96" s="1"/>
  <c r="I358" i="96"/>
  <c r="I357" i="96"/>
  <c r="I356" i="96"/>
  <c r="L356" i="96" s="1"/>
  <c r="I355" i="96"/>
  <c r="L355" i="96" s="1"/>
  <c r="I354" i="96"/>
  <c r="L354" i="96" s="1"/>
  <c r="I353" i="96"/>
  <c r="L353" i="96" s="1"/>
  <c r="I352" i="96"/>
  <c r="L352" i="96" s="1"/>
  <c r="I351" i="96"/>
  <c r="L351" i="96" s="1"/>
  <c r="I350" i="96"/>
  <c r="L350" i="96" s="1"/>
  <c r="I349" i="96"/>
  <c r="L349" i="96" s="1"/>
  <c r="I348" i="96"/>
  <c r="L348" i="96" s="1"/>
  <c r="I347" i="96"/>
  <c r="I346" i="96"/>
  <c r="L346" i="96" s="1"/>
  <c r="I345" i="96"/>
  <c r="L345" i="96" s="1"/>
  <c r="I344" i="96"/>
  <c r="L344" i="96" s="1"/>
  <c r="I343" i="96"/>
  <c r="L343" i="96" s="1"/>
  <c r="I342" i="96"/>
  <c r="L342" i="96" s="1"/>
  <c r="I341" i="96"/>
  <c r="L341" i="96" s="1"/>
  <c r="I340" i="96"/>
  <c r="L340" i="96" s="1"/>
  <c r="I339" i="96"/>
  <c r="L339" i="96" s="1"/>
  <c r="I338" i="96"/>
  <c r="L338" i="96" s="1"/>
  <c r="I337" i="96"/>
  <c r="I336" i="96"/>
  <c r="L336" i="96" s="1"/>
  <c r="I335" i="96"/>
  <c r="L335" i="96" s="1"/>
  <c r="I334" i="96"/>
  <c r="L334" i="96" s="1"/>
  <c r="I333" i="96"/>
  <c r="L333" i="96" s="1"/>
  <c r="I332" i="96"/>
  <c r="L332" i="96" s="1"/>
  <c r="I331" i="96"/>
  <c r="L331" i="96" s="1"/>
  <c r="I330" i="96"/>
  <c r="L330" i="96" s="1"/>
  <c r="I329" i="96"/>
  <c r="L329" i="96" s="1"/>
  <c r="I328" i="96"/>
  <c r="L328" i="96" s="1"/>
  <c r="I327" i="96"/>
  <c r="L327" i="96" s="1"/>
  <c r="I326" i="96"/>
  <c r="L326" i="96" s="1"/>
  <c r="I325" i="96"/>
  <c r="L325" i="96" s="1"/>
  <c r="I324" i="96"/>
  <c r="L324" i="96" s="1"/>
  <c r="I323" i="96"/>
  <c r="L323" i="96" s="1"/>
  <c r="I322" i="96"/>
  <c r="L322" i="96" s="1"/>
  <c r="I321" i="96"/>
  <c r="L321" i="96" s="1"/>
  <c r="I320" i="96"/>
  <c r="L320" i="96" s="1"/>
  <c r="I319" i="96"/>
  <c r="L319" i="96" s="1"/>
  <c r="I318" i="96"/>
  <c r="L318" i="96" s="1"/>
  <c r="I317" i="96"/>
  <c r="L317" i="96" s="1"/>
  <c r="I316" i="96"/>
  <c r="L316" i="96" s="1"/>
  <c r="I315" i="96"/>
  <c r="L315" i="96" s="1"/>
  <c r="I314" i="96"/>
  <c r="L314" i="96" s="1"/>
  <c r="I313" i="96"/>
  <c r="L313" i="96" s="1"/>
  <c r="I312" i="96"/>
  <c r="L312" i="96" s="1"/>
  <c r="I311" i="96"/>
  <c r="L311" i="96" s="1"/>
  <c r="I310" i="96"/>
  <c r="L310" i="96" s="1"/>
  <c r="I309" i="96"/>
  <c r="L309" i="96" s="1"/>
  <c r="I308" i="96"/>
  <c r="L308" i="96" s="1"/>
  <c r="I307" i="96"/>
  <c r="L307" i="96" s="1"/>
  <c r="I306" i="96"/>
  <c r="L306" i="96" s="1"/>
  <c r="I305" i="96"/>
  <c r="L305" i="96" s="1"/>
  <c r="I304" i="96"/>
  <c r="L304" i="96" s="1"/>
  <c r="I303" i="96"/>
  <c r="L303" i="96" s="1"/>
  <c r="I302" i="96"/>
  <c r="L302" i="96" s="1"/>
  <c r="I301" i="96"/>
  <c r="L301" i="96" s="1"/>
  <c r="I300" i="96"/>
  <c r="L300" i="96" s="1"/>
  <c r="I299" i="96"/>
  <c r="L299" i="96" s="1"/>
  <c r="I298" i="96"/>
  <c r="I297" i="96"/>
  <c r="L297" i="96" s="1"/>
  <c r="I296" i="96"/>
  <c r="L296" i="96" s="1"/>
  <c r="I295" i="96"/>
  <c r="L295" i="96" s="1"/>
  <c r="I294" i="96"/>
  <c r="L294" i="96" s="1"/>
  <c r="I293" i="96"/>
  <c r="I292" i="96"/>
  <c r="L292" i="96" s="1"/>
  <c r="I291" i="96"/>
  <c r="L291" i="96" s="1"/>
  <c r="I290" i="96"/>
  <c r="L290" i="96" s="1"/>
  <c r="I289" i="96"/>
  <c r="L289" i="96" s="1"/>
  <c r="I288" i="96"/>
  <c r="L288" i="96" s="1"/>
  <c r="I287" i="96"/>
  <c r="L287" i="96" s="1"/>
  <c r="I286" i="96"/>
  <c r="L286" i="96" s="1"/>
  <c r="I285" i="96"/>
  <c r="L285" i="96" s="1"/>
  <c r="I284" i="96"/>
  <c r="L284" i="96" s="1"/>
  <c r="I283" i="96"/>
  <c r="L283" i="96" s="1"/>
  <c r="I282" i="96"/>
  <c r="L282" i="96" s="1"/>
  <c r="I281" i="96"/>
  <c r="L281" i="96" s="1"/>
  <c r="I280" i="96"/>
  <c r="L280" i="96" s="1"/>
  <c r="I279" i="96"/>
  <c r="L279" i="96" s="1"/>
  <c r="I278" i="96"/>
  <c r="L278" i="96" s="1"/>
  <c r="I277" i="96"/>
  <c r="L277" i="96" s="1"/>
  <c r="I276" i="96"/>
  <c r="L276" i="96" s="1"/>
  <c r="I275" i="96"/>
  <c r="L275" i="96" s="1"/>
  <c r="I274" i="96"/>
  <c r="L274" i="96" s="1"/>
  <c r="I273" i="96"/>
  <c r="L273" i="96" s="1"/>
  <c r="I272" i="96"/>
  <c r="L272" i="96" s="1"/>
  <c r="I271" i="96"/>
  <c r="L271" i="96" s="1"/>
  <c r="I270" i="96"/>
  <c r="L270" i="96" s="1"/>
  <c r="I269" i="96"/>
  <c r="L269" i="96" s="1"/>
  <c r="I268" i="96"/>
  <c r="L268" i="96" s="1"/>
  <c r="I267" i="96"/>
  <c r="L267" i="96" s="1"/>
  <c r="I266" i="96"/>
  <c r="L266" i="96" s="1"/>
  <c r="I265" i="96"/>
  <c r="L265" i="96" s="1"/>
  <c r="I264" i="96"/>
  <c r="L264" i="96" s="1"/>
  <c r="I263" i="96"/>
  <c r="L263" i="96" s="1"/>
  <c r="I262" i="96"/>
  <c r="L262" i="96" s="1"/>
  <c r="I261" i="96"/>
  <c r="L261" i="96" s="1"/>
  <c r="I260" i="96"/>
  <c r="L260" i="96" s="1"/>
  <c r="I259" i="96"/>
  <c r="L259" i="96" s="1"/>
  <c r="I258" i="96"/>
  <c r="L258" i="96" s="1"/>
  <c r="I257" i="96"/>
  <c r="L257" i="96" s="1"/>
  <c r="I256" i="96"/>
  <c r="L256" i="96" s="1"/>
  <c r="I255" i="96"/>
  <c r="L255" i="96" s="1"/>
  <c r="I254" i="96"/>
  <c r="L254" i="96" s="1"/>
  <c r="I253" i="96"/>
  <c r="L253" i="96" s="1"/>
  <c r="I252" i="96"/>
  <c r="L252" i="96" s="1"/>
  <c r="I251" i="96"/>
  <c r="L251" i="96" s="1"/>
  <c r="I250" i="96"/>
  <c r="L250" i="96" s="1"/>
  <c r="I249" i="96"/>
  <c r="L249" i="96" s="1"/>
  <c r="I248" i="96"/>
  <c r="L248" i="96" s="1"/>
  <c r="I247" i="96"/>
  <c r="L247" i="96" s="1"/>
  <c r="I246" i="96"/>
  <c r="L246" i="96" s="1"/>
  <c r="I245" i="96"/>
  <c r="L245" i="96" s="1"/>
  <c r="I244" i="96"/>
  <c r="L244" i="96" s="1"/>
  <c r="I243" i="96"/>
  <c r="L243" i="96" s="1"/>
  <c r="I242" i="96"/>
  <c r="L242" i="96" s="1"/>
  <c r="I241" i="96"/>
  <c r="L241" i="96" s="1"/>
  <c r="I240" i="96"/>
  <c r="L240" i="96" s="1"/>
  <c r="I239" i="96"/>
  <c r="L239" i="96" s="1"/>
  <c r="I238" i="96"/>
  <c r="L238" i="96" s="1"/>
  <c r="I237" i="96"/>
  <c r="L237" i="96" s="1"/>
  <c r="I236" i="96"/>
  <c r="L236" i="96" s="1"/>
  <c r="I235" i="96"/>
  <c r="L235" i="96" s="1"/>
  <c r="I234" i="96"/>
  <c r="L234" i="96" s="1"/>
  <c r="I233" i="96"/>
  <c r="L233" i="96" s="1"/>
  <c r="I232" i="96"/>
  <c r="L232" i="96" s="1"/>
  <c r="I231" i="96"/>
  <c r="L231" i="96" s="1"/>
  <c r="I230" i="96"/>
  <c r="L230" i="96" s="1"/>
  <c r="I229" i="96"/>
  <c r="L229" i="96" s="1"/>
  <c r="I228" i="96"/>
  <c r="L228" i="96" s="1"/>
  <c r="I227" i="96"/>
  <c r="L227" i="96" s="1"/>
  <c r="I226" i="96"/>
  <c r="L226" i="96" s="1"/>
  <c r="I225" i="96"/>
  <c r="L225" i="96" s="1"/>
  <c r="I224" i="96"/>
  <c r="L224" i="96" s="1"/>
  <c r="I223" i="96"/>
  <c r="L223" i="96" s="1"/>
  <c r="I222" i="96"/>
  <c r="L222" i="96" s="1"/>
  <c r="I221" i="96"/>
  <c r="L221" i="96" s="1"/>
  <c r="I220" i="96"/>
  <c r="L220" i="96" s="1"/>
  <c r="I219" i="96"/>
  <c r="L219" i="96" s="1"/>
  <c r="I218" i="96"/>
  <c r="L218" i="96" s="1"/>
  <c r="I217" i="96"/>
  <c r="L217" i="96" s="1"/>
  <c r="I216" i="96"/>
  <c r="L216" i="96" s="1"/>
  <c r="I215" i="96"/>
  <c r="L215" i="96" s="1"/>
  <c r="I214" i="96"/>
  <c r="L214" i="96" s="1"/>
  <c r="I213" i="96"/>
  <c r="L213" i="96" s="1"/>
  <c r="I212" i="96"/>
  <c r="L212" i="96" s="1"/>
  <c r="I211" i="96"/>
  <c r="L211" i="96" s="1"/>
  <c r="I210" i="96"/>
  <c r="L210" i="96" s="1"/>
  <c r="I209" i="96"/>
  <c r="L209" i="96" s="1"/>
  <c r="I208" i="96"/>
  <c r="L208" i="96" s="1"/>
  <c r="I207" i="96"/>
  <c r="L207" i="96" s="1"/>
  <c r="I206" i="96"/>
  <c r="L206" i="96" s="1"/>
  <c r="I205" i="96"/>
  <c r="L205" i="96" s="1"/>
  <c r="I204" i="96"/>
  <c r="L204" i="96" s="1"/>
  <c r="I203" i="96"/>
  <c r="L203" i="96" s="1"/>
  <c r="I202" i="96"/>
  <c r="L202" i="96" s="1"/>
  <c r="I201" i="96"/>
  <c r="L201" i="96" s="1"/>
  <c r="I200" i="96"/>
  <c r="L200" i="96" s="1"/>
  <c r="I199" i="96"/>
  <c r="L199" i="96" s="1"/>
  <c r="I198" i="96"/>
  <c r="L198" i="96" s="1"/>
  <c r="I197" i="96"/>
  <c r="L197" i="96" s="1"/>
  <c r="I196" i="96"/>
  <c r="L196" i="96" s="1"/>
  <c r="I195" i="96"/>
  <c r="L195" i="96" s="1"/>
  <c r="I194" i="96"/>
  <c r="L194" i="96" s="1"/>
  <c r="I193" i="96"/>
  <c r="L193" i="96" s="1"/>
  <c r="I192" i="96"/>
  <c r="L192" i="96" s="1"/>
  <c r="I191" i="96"/>
  <c r="L191" i="96" s="1"/>
  <c r="I190" i="96"/>
  <c r="L190" i="96" s="1"/>
  <c r="I189" i="96"/>
  <c r="L189" i="96" s="1"/>
  <c r="I188" i="96"/>
  <c r="L188" i="96" s="1"/>
  <c r="I187" i="96"/>
  <c r="L187" i="96" s="1"/>
  <c r="I186" i="96"/>
  <c r="L186" i="96" s="1"/>
  <c r="I185" i="96"/>
  <c r="L185" i="96" s="1"/>
  <c r="I184" i="96"/>
  <c r="L184" i="96" s="1"/>
  <c r="I183" i="96"/>
  <c r="L183" i="96" s="1"/>
  <c r="I182" i="96"/>
  <c r="L182" i="96" s="1"/>
  <c r="I181" i="96"/>
  <c r="L181" i="96" s="1"/>
  <c r="I180" i="96"/>
  <c r="L180" i="96" s="1"/>
  <c r="I179" i="96"/>
  <c r="L179" i="96" s="1"/>
  <c r="I178" i="96"/>
  <c r="L178" i="96" s="1"/>
  <c r="I177" i="96"/>
  <c r="L177" i="96" s="1"/>
  <c r="I176" i="96"/>
  <c r="L176" i="96" s="1"/>
  <c r="I175" i="96"/>
  <c r="L175" i="96" s="1"/>
  <c r="I174" i="96"/>
  <c r="L174" i="96" s="1"/>
  <c r="I173" i="96"/>
  <c r="L173" i="96" s="1"/>
  <c r="I172" i="96"/>
  <c r="L172" i="96" s="1"/>
  <c r="I171" i="96"/>
  <c r="L171" i="96" s="1"/>
  <c r="I170" i="96"/>
  <c r="L170" i="96" s="1"/>
  <c r="I169" i="96"/>
  <c r="L169" i="96" s="1"/>
  <c r="I168" i="96"/>
  <c r="L168" i="96" s="1"/>
  <c r="I167" i="96"/>
  <c r="L167" i="96" s="1"/>
  <c r="I166" i="96"/>
  <c r="L166" i="96" s="1"/>
  <c r="I165" i="96"/>
  <c r="L165" i="96" s="1"/>
  <c r="I164" i="96"/>
  <c r="L164" i="96" s="1"/>
  <c r="I163" i="96"/>
  <c r="L163" i="96" s="1"/>
  <c r="I162" i="96"/>
  <c r="L162" i="96" s="1"/>
  <c r="I161" i="96"/>
  <c r="I160" i="96"/>
  <c r="L160" i="96" s="1"/>
  <c r="I159" i="96"/>
  <c r="L159" i="96" s="1"/>
  <c r="I158" i="96"/>
  <c r="L158" i="96" s="1"/>
  <c r="I157" i="96"/>
  <c r="L157" i="96" s="1"/>
  <c r="I156" i="96"/>
  <c r="L156" i="96" s="1"/>
  <c r="I155" i="96"/>
  <c r="L155" i="96" s="1"/>
  <c r="I154" i="96"/>
  <c r="L154" i="96" s="1"/>
  <c r="I153" i="96"/>
  <c r="L153" i="96" s="1"/>
  <c r="I152" i="96"/>
  <c r="L152" i="96" s="1"/>
  <c r="I151" i="96"/>
  <c r="L151" i="96" s="1"/>
  <c r="I150" i="96"/>
  <c r="L150" i="96" s="1"/>
  <c r="I149" i="96"/>
  <c r="L149" i="96" s="1"/>
  <c r="I148" i="96"/>
  <c r="L148" i="96" s="1"/>
  <c r="I147" i="96"/>
  <c r="L147" i="96" s="1"/>
  <c r="I146" i="96"/>
  <c r="L146" i="96" s="1"/>
  <c r="I145" i="96"/>
  <c r="L145" i="96" s="1"/>
  <c r="I144" i="96"/>
  <c r="L144" i="96" s="1"/>
  <c r="I143" i="96"/>
  <c r="L143" i="96" s="1"/>
  <c r="I142" i="96"/>
  <c r="L142" i="96" s="1"/>
  <c r="I141" i="96"/>
  <c r="L141" i="96" s="1"/>
  <c r="I140" i="96"/>
  <c r="L140" i="96" s="1"/>
  <c r="I139" i="96"/>
  <c r="L139" i="96" s="1"/>
  <c r="I138" i="96"/>
  <c r="L138" i="96" s="1"/>
  <c r="I137" i="96"/>
  <c r="L137" i="96" s="1"/>
  <c r="I136" i="96"/>
  <c r="L136" i="96" s="1"/>
  <c r="I135" i="96"/>
  <c r="L135" i="96" s="1"/>
  <c r="I134" i="96"/>
  <c r="L134" i="96" s="1"/>
  <c r="I133" i="96"/>
  <c r="I132" i="96"/>
  <c r="L132" i="96" s="1"/>
  <c r="I131" i="96"/>
  <c r="L131" i="96" s="1"/>
  <c r="I130" i="96"/>
  <c r="L130" i="96" s="1"/>
  <c r="I129" i="96"/>
  <c r="L129" i="96" s="1"/>
  <c r="I128" i="96"/>
  <c r="L128" i="96" s="1"/>
  <c r="I127" i="96"/>
  <c r="L127" i="96" s="1"/>
  <c r="I126" i="96"/>
  <c r="L126" i="96" s="1"/>
  <c r="I125" i="96"/>
  <c r="L125" i="96" s="1"/>
  <c r="I124" i="96"/>
  <c r="L124" i="96" s="1"/>
  <c r="I123" i="96"/>
  <c r="L123" i="96" s="1"/>
  <c r="I122" i="96"/>
  <c r="L122" i="96" s="1"/>
  <c r="I121" i="96"/>
  <c r="L121" i="96" s="1"/>
  <c r="I120" i="96"/>
  <c r="L120" i="96" s="1"/>
  <c r="I119" i="96"/>
  <c r="L119" i="96" s="1"/>
  <c r="I118" i="96"/>
  <c r="L118" i="96" s="1"/>
  <c r="I117" i="96"/>
  <c r="L117" i="96" s="1"/>
  <c r="I116" i="96"/>
  <c r="L116" i="96" s="1"/>
  <c r="I115" i="96"/>
  <c r="L115" i="96" s="1"/>
  <c r="I114" i="96"/>
  <c r="L114" i="96" s="1"/>
  <c r="I113" i="96"/>
  <c r="L113" i="96" s="1"/>
  <c r="I112" i="96"/>
  <c r="L112" i="96" s="1"/>
  <c r="I111" i="96"/>
  <c r="L111" i="96" s="1"/>
  <c r="I110" i="96"/>
  <c r="L110" i="96" s="1"/>
  <c r="I109" i="96"/>
  <c r="L109" i="96" s="1"/>
  <c r="I108" i="96"/>
  <c r="L108" i="96" s="1"/>
  <c r="I107" i="96"/>
  <c r="L107" i="96" s="1"/>
  <c r="I106" i="96"/>
  <c r="L106" i="96" s="1"/>
  <c r="I105" i="96"/>
  <c r="L105" i="96" s="1"/>
  <c r="I104" i="96"/>
  <c r="L104" i="96" s="1"/>
  <c r="I103" i="96"/>
  <c r="L103" i="96" s="1"/>
  <c r="I102" i="96"/>
  <c r="L102" i="96" s="1"/>
  <c r="I101" i="96"/>
  <c r="L101" i="96" s="1"/>
  <c r="I100" i="96"/>
  <c r="L100" i="96" s="1"/>
  <c r="I99" i="96"/>
  <c r="L99" i="96" s="1"/>
  <c r="I98" i="96"/>
  <c r="L98" i="96" s="1"/>
  <c r="I97" i="96"/>
  <c r="L97" i="96" s="1"/>
  <c r="I96" i="96"/>
  <c r="L96" i="96" s="1"/>
  <c r="I95" i="96"/>
  <c r="L95" i="96" s="1"/>
  <c r="I94" i="96"/>
  <c r="L94" i="96" s="1"/>
  <c r="I93" i="96"/>
  <c r="L93" i="96" s="1"/>
  <c r="I92" i="96"/>
  <c r="L92" i="96" s="1"/>
  <c r="I91" i="96"/>
  <c r="L91" i="96" s="1"/>
  <c r="I90" i="96"/>
  <c r="L90" i="96" s="1"/>
  <c r="I89" i="96"/>
  <c r="L89" i="96" s="1"/>
  <c r="I88" i="96"/>
  <c r="L88" i="96" s="1"/>
  <c r="I87" i="96"/>
  <c r="L87" i="96" s="1"/>
  <c r="I86" i="96"/>
  <c r="L86" i="96" s="1"/>
  <c r="I85" i="96"/>
  <c r="L85" i="96" s="1"/>
  <c r="I84" i="96"/>
  <c r="L84" i="96" s="1"/>
  <c r="I83" i="96"/>
  <c r="L83" i="96" s="1"/>
  <c r="I82" i="96"/>
  <c r="L82" i="96" s="1"/>
  <c r="I81" i="96"/>
  <c r="L81" i="96" s="1"/>
  <c r="I80" i="96"/>
  <c r="L80" i="96" s="1"/>
  <c r="I79" i="96"/>
  <c r="L79" i="96" s="1"/>
  <c r="I78" i="96"/>
  <c r="L78" i="96" s="1"/>
  <c r="I77" i="96"/>
  <c r="L77" i="96" s="1"/>
  <c r="I76" i="96"/>
  <c r="L76" i="96" s="1"/>
  <c r="I75" i="96"/>
  <c r="L75" i="96" s="1"/>
  <c r="I74" i="96"/>
  <c r="L74" i="96" s="1"/>
  <c r="I73" i="96"/>
  <c r="L73" i="96" s="1"/>
  <c r="I72" i="96"/>
  <c r="L72" i="96" s="1"/>
  <c r="I71" i="96"/>
  <c r="L71" i="96" s="1"/>
  <c r="I70" i="96"/>
  <c r="L70" i="96" s="1"/>
  <c r="I69" i="96"/>
  <c r="L69" i="96" s="1"/>
  <c r="I68" i="96"/>
  <c r="L68" i="96" s="1"/>
  <c r="I67" i="96"/>
  <c r="L67" i="96" s="1"/>
  <c r="I66" i="96"/>
  <c r="L66" i="96" s="1"/>
  <c r="I65" i="96"/>
  <c r="L65" i="96" s="1"/>
  <c r="I64" i="96"/>
  <c r="L64" i="96" s="1"/>
  <c r="I63" i="96"/>
  <c r="L63" i="96" s="1"/>
  <c r="I62" i="96"/>
  <c r="L62" i="96" s="1"/>
  <c r="I61" i="96"/>
  <c r="L61" i="96" s="1"/>
  <c r="I60" i="96"/>
  <c r="L60" i="96" s="1"/>
  <c r="I59" i="96"/>
  <c r="L59" i="96" s="1"/>
  <c r="I58" i="96"/>
  <c r="L58" i="96" s="1"/>
  <c r="I57" i="96"/>
  <c r="L57" i="96" s="1"/>
  <c r="I56" i="96"/>
  <c r="L56" i="96" s="1"/>
  <c r="I55" i="96"/>
  <c r="L55" i="96" s="1"/>
  <c r="I54" i="96"/>
  <c r="L54" i="96" s="1"/>
  <c r="I53" i="96"/>
  <c r="L53" i="96" s="1"/>
  <c r="I52" i="96"/>
  <c r="L52" i="96" s="1"/>
  <c r="I51" i="96"/>
  <c r="L51" i="96" s="1"/>
  <c r="I50" i="96"/>
  <c r="L50" i="96" s="1"/>
  <c r="I49" i="96"/>
  <c r="L49" i="96" s="1"/>
  <c r="I48" i="96"/>
  <c r="L48" i="96" s="1"/>
  <c r="I47" i="96"/>
  <c r="L47" i="96" s="1"/>
  <c r="I46" i="96"/>
  <c r="L46" i="96" s="1"/>
  <c r="I45" i="96"/>
  <c r="L45" i="96" s="1"/>
  <c r="I44" i="96"/>
  <c r="L44" i="96" s="1"/>
  <c r="I43" i="96"/>
  <c r="L43" i="96" s="1"/>
  <c r="I42" i="96"/>
  <c r="L42" i="96" s="1"/>
  <c r="I41" i="96"/>
  <c r="L41" i="96" s="1"/>
  <c r="I40" i="96"/>
  <c r="L40" i="96" s="1"/>
  <c r="I39" i="96"/>
  <c r="L39" i="96" s="1"/>
  <c r="I38" i="96"/>
  <c r="L38" i="96" s="1"/>
  <c r="I37" i="96"/>
  <c r="L37" i="96" s="1"/>
  <c r="I36" i="96"/>
  <c r="L36" i="96" s="1"/>
  <c r="I35" i="96"/>
  <c r="L35" i="96" s="1"/>
  <c r="I34" i="96"/>
  <c r="L34" i="96" s="1"/>
  <c r="I33" i="96"/>
  <c r="L33" i="96" s="1"/>
  <c r="I32" i="96"/>
  <c r="L32" i="96" s="1"/>
  <c r="I31" i="96"/>
  <c r="L31" i="96" s="1"/>
  <c r="I30" i="96"/>
  <c r="L30" i="96" s="1"/>
  <c r="I29" i="96"/>
  <c r="L29" i="96" s="1"/>
  <c r="I28" i="96"/>
  <c r="L28" i="96" s="1"/>
  <c r="I27" i="96"/>
  <c r="L27" i="96" s="1"/>
  <c r="I26" i="96"/>
  <c r="L26" i="96" s="1"/>
  <c r="I25" i="96"/>
  <c r="L25" i="96" s="1"/>
  <c r="I24" i="96"/>
  <c r="L24" i="96" s="1"/>
  <c r="I23" i="96"/>
  <c r="L23" i="96" s="1"/>
  <c r="I22" i="96"/>
  <c r="L22" i="96" s="1"/>
  <c r="I21" i="96"/>
  <c r="L21" i="96" s="1"/>
  <c r="I20" i="96"/>
  <c r="L20" i="96" s="1"/>
  <c r="I19" i="96"/>
  <c r="L19" i="96" s="1"/>
  <c r="I18" i="96"/>
  <c r="L18" i="96" s="1"/>
  <c r="I17" i="96"/>
  <c r="L17" i="96" s="1"/>
  <c r="I16" i="96"/>
  <c r="L16" i="96" s="1"/>
  <c r="I15" i="96"/>
  <c r="L15" i="96" s="1"/>
  <c r="I14" i="96"/>
  <c r="L14" i="96" s="1"/>
  <c r="I13" i="96"/>
  <c r="L13" i="96" s="1"/>
  <c r="I12" i="96"/>
  <c r="L12" i="96" s="1"/>
  <c r="I11" i="96"/>
  <c r="L11" i="96" s="1"/>
  <c r="I10" i="96"/>
  <c r="L10" i="96" s="1"/>
  <c r="I9" i="96"/>
  <c r="L9" i="96" s="1"/>
  <c r="I8" i="96"/>
  <c r="L8" i="96" s="1"/>
  <c r="I7" i="96"/>
  <c r="L7" i="96" s="1"/>
  <c r="I6" i="96"/>
  <c r="L6" i="96" s="1"/>
  <c r="I5" i="96"/>
  <c r="L5" i="96" s="1"/>
  <c r="I4" i="96"/>
  <c r="L4" i="96" s="1"/>
  <c r="I3" i="96"/>
  <c r="L3" i="96" s="1"/>
  <c r="I2" i="96"/>
  <c r="L2" i="96" s="1"/>
  <c r="N1" i="96"/>
  <c r="F483" i="96"/>
  <c r="L369" i="96" l="1"/>
  <c r="H478" i="96"/>
  <c r="L161" i="96"/>
  <c r="L298" i="96"/>
  <c r="L440" i="96"/>
  <c r="L472" i="96"/>
  <c r="L133" i="96"/>
  <c r="L475" i="96"/>
  <c r="L473" i="96"/>
  <c r="L471" i="96"/>
  <c r="L455" i="96"/>
  <c r="L443" i="96"/>
  <c r="L441" i="96"/>
  <c r="L439" i="96"/>
  <c r="L431" i="96"/>
  <c r="L347" i="96"/>
  <c r="L293" i="96"/>
  <c r="L405" i="96"/>
  <c r="L357" i="96"/>
  <c r="I476" i="96"/>
  <c r="L337" i="96"/>
  <c r="L370" i="96"/>
  <c r="L432" i="96"/>
  <c r="L442" i="96"/>
  <c r="L462" i="96"/>
  <c r="L470" i="96"/>
  <c r="L474" i="96"/>
  <c r="I478" i="96"/>
  <c r="L358" i="96"/>
  <c r="L430" i="96"/>
  <c r="L468" i="96"/>
  <c r="AP78" i="68" l="1"/>
  <c r="S44" i="89"/>
  <c r="R58" i="89"/>
  <c r="S41" i="89"/>
  <c r="AL10" i="68" l="1"/>
  <c r="AL12" i="68"/>
  <c r="AL11" i="68"/>
  <c r="AL67" i="68"/>
  <c r="AG67" i="68"/>
  <c r="V104" i="68" l="1"/>
  <c r="I47" i="95" l="1"/>
  <c r="I46" i="95"/>
  <c r="I45" i="95"/>
  <c r="I44" i="95"/>
  <c r="I43" i="95"/>
  <c r="I42" i="95"/>
  <c r="I37" i="95"/>
  <c r="I36" i="95"/>
  <c r="I35" i="95"/>
  <c r="I34" i="95"/>
  <c r="I29" i="95"/>
  <c r="I28" i="95"/>
  <c r="I23" i="95"/>
  <c r="I22" i="95"/>
  <c r="I21" i="95"/>
  <c r="I17" i="95"/>
  <c r="I16" i="95"/>
  <c r="I15" i="95"/>
  <c r="I14" i="95"/>
  <c r="I13" i="95"/>
  <c r="I12" i="95"/>
  <c r="H47" i="95"/>
  <c r="I11" i="95"/>
  <c r="I7" i="95"/>
  <c r="I6" i="95"/>
  <c r="I5" i="95"/>
  <c r="T36" i="68"/>
  <c r="AL56" i="68" l="1"/>
  <c r="AL55" i="68"/>
  <c r="AH55" i="68"/>
  <c r="T34" i="68" l="1"/>
  <c r="T33" i="68"/>
  <c r="T32" i="68"/>
  <c r="T31" i="68"/>
  <c r="T30" i="68"/>
  <c r="T35" i="68" l="1"/>
  <c r="K46" i="95" l="1"/>
  <c r="H46" i="95"/>
  <c r="J45" i="95"/>
  <c r="J44" i="95"/>
  <c r="J43" i="95"/>
  <c r="J42" i="95"/>
  <c r="K37" i="95"/>
  <c r="H37" i="95"/>
  <c r="J36" i="95"/>
  <c r="J35" i="95"/>
  <c r="J34" i="95"/>
  <c r="K29" i="95"/>
  <c r="H29" i="95"/>
  <c r="J28" i="95"/>
  <c r="J29" i="95" s="1"/>
  <c r="K23" i="95"/>
  <c r="H23" i="95"/>
  <c r="J22" i="95"/>
  <c r="J21" i="95"/>
  <c r="J23" i="95" s="1"/>
  <c r="K17" i="95"/>
  <c r="H17" i="95"/>
  <c r="J16" i="95"/>
  <c r="J15" i="95"/>
  <c r="J14" i="95"/>
  <c r="J13" i="95"/>
  <c r="J12" i="95"/>
  <c r="J11" i="95"/>
  <c r="K7" i="95"/>
  <c r="K47" i="95" s="1"/>
  <c r="J7" i="95"/>
  <c r="H7" i="95"/>
  <c r="J6" i="95"/>
  <c r="J5" i="95"/>
  <c r="U53" i="68"/>
  <c r="J37" i="95" l="1"/>
  <c r="J46" i="95"/>
  <c r="J17" i="95"/>
  <c r="J47" i="95" s="1"/>
  <c r="T79" i="68"/>
  <c r="T56" i="68"/>
  <c r="T49" i="68"/>
  <c r="T47" i="68"/>
  <c r="T39" i="68"/>
  <c r="T38" i="68"/>
  <c r="T40" i="68"/>
  <c r="O33" i="68" l="1"/>
  <c r="P28" i="68"/>
  <c r="Y48" i="68" l="1"/>
  <c r="N18" i="89" l="1"/>
  <c r="AN61" i="68" l="1"/>
  <c r="AN62" i="68"/>
  <c r="AN59" i="68"/>
  <c r="AN60" i="68"/>
  <c r="W48" i="68" l="1"/>
  <c r="Y40" i="68"/>
  <c r="Q77" i="68" l="1"/>
  <c r="AG108" i="68" l="1"/>
  <c r="L45" i="56" l="1"/>
  <c r="K45" i="56"/>
  <c r="L52" i="56"/>
  <c r="K52" i="56"/>
  <c r="O31" i="68" l="1"/>
  <c r="O78" i="68" l="1"/>
  <c r="P70" i="68" l="1"/>
  <c r="O70" i="68"/>
  <c r="AG11" i="68"/>
  <c r="AG12" i="68"/>
  <c r="V106" i="68" l="1"/>
  <c r="AG87" i="68" l="1"/>
  <c r="AG84" i="68"/>
  <c r="AG83" i="68"/>
  <c r="AG82" i="68"/>
  <c r="AG78" i="68"/>
  <c r="AG77" i="68"/>
  <c r="AG76" i="68"/>
  <c r="AG73" i="68"/>
  <c r="AG72" i="68"/>
  <c r="AG55" i="68"/>
  <c r="AG54" i="68"/>
  <c r="AG53" i="68"/>
  <c r="AG50" i="68"/>
  <c r="AG43" i="68"/>
  <c r="AG42" i="68"/>
  <c r="AG41" i="68"/>
  <c r="AG29" i="68"/>
  <c r="AG28" i="68"/>
  <c r="AG27" i="68"/>
  <c r="AG24" i="68"/>
  <c r="AG23" i="68"/>
  <c r="AG20" i="68"/>
  <c r="AG19" i="68"/>
  <c r="AG18" i="68"/>
  <c r="AG10" i="68"/>
  <c r="AG7" i="68"/>
  <c r="AG6" i="68"/>
  <c r="AG109" i="68"/>
  <c r="AG107" i="68"/>
  <c r="AG106" i="68"/>
  <c r="AG105" i="68"/>
  <c r="AG103" i="68"/>
  <c r="AG102" i="68"/>
  <c r="AG101" i="68"/>
  <c r="AG34" i="68"/>
  <c r="AG33" i="68"/>
  <c r="AG32" i="68"/>
  <c r="AG31" i="68"/>
  <c r="U32" i="68" l="1"/>
  <c r="X32" i="68" s="1"/>
  <c r="AA110" i="68"/>
  <c r="AG39" i="68" l="1"/>
  <c r="AG38" i="68"/>
  <c r="AG56" i="68"/>
  <c r="AG79" i="68"/>
  <c r="AG49" i="68"/>
  <c r="AG47" i="68"/>
  <c r="P122" i="68" l="1"/>
  <c r="O122" i="68"/>
  <c r="N122" i="68"/>
  <c r="P121" i="68"/>
  <c r="P123" i="68" s="1"/>
  <c r="O121" i="68"/>
  <c r="O123" i="68" s="1"/>
  <c r="N121" i="68"/>
  <c r="AA119" i="68"/>
  <c r="P118" i="68"/>
  <c r="O118" i="68"/>
  <c r="N118" i="68"/>
  <c r="AK117" i="68"/>
  <c r="AJ117" i="68"/>
  <c r="AI117" i="68"/>
  <c r="P114" i="68"/>
  <c r="AE110" i="68"/>
  <c r="AE116" i="68" s="1"/>
  <c r="AA116" i="68"/>
  <c r="AA117" i="68" s="1"/>
  <c r="Y110" i="68"/>
  <c r="W110" i="68"/>
  <c r="T110" i="68"/>
  <c r="P110" i="68"/>
  <c r="O110" i="68"/>
  <c r="N110" i="68"/>
  <c r="AC109" i="68"/>
  <c r="X109" i="68"/>
  <c r="Q109" i="68"/>
  <c r="X108" i="68"/>
  <c r="Q108" i="68"/>
  <c r="AC107" i="68"/>
  <c r="X107" i="68"/>
  <c r="Q107" i="68"/>
  <c r="AC106" i="68"/>
  <c r="X106" i="68"/>
  <c r="Q106" i="68"/>
  <c r="AC105" i="68"/>
  <c r="X105" i="68"/>
  <c r="Q105" i="68"/>
  <c r="AC104" i="68"/>
  <c r="X104" i="68"/>
  <c r="Q104" i="68"/>
  <c r="AC103" i="68"/>
  <c r="X103" i="68"/>
  <c r="Q103" i="68"/>
  <c r="AC102" i="68"/>
  <c r="X102" i="68"/>
  <c r="Z102" i="68" s="1"/>
  <c r="AD102" i="68" s="1"/>
  <c r="AF102" i="68" s="1"/>
  <c r="AH102" i="68" s="1"/>
  <c r="Q102" i="68"/>
  <c r="AC101" i="68"/>
  <c r="X101" i="68"/>
  <c r="Q101" i="68"/>
  <c r="AA99" i="68"/>
  <c r="V99" i="68"/>
  <c r="T99" i="68"/>
  <c r="P99" i="68"/>
  <c r="O99" i="68"/>
  <c r="N99" i="68"/>
  <c r="AK98" i="68"/>
  <c r="Q98" i="68"/>
  <c r="Q99" i="68" s="1"/>
  <c r="AQ96" i="68"/>
  <c r="AE91" i="68"/>
  <c r="AB91" i="68"/>
  <c r="AA91" i="68"/>
  <c r="S90" i="68"/>
  <c r="AE88" i="68"/>
  <c r="AB88" i="68"/>
  <c r="AA88" i="68"/>
  <c r="Y88" i="68"/>
  <c r="W88" i="68"/>
  <c r="V88" i="68"/>
  <c r="P88" i="68"/>
  <c r="O88" i="68"/>
  <c r="N88" i="68"/>
  <c r="AC87" i="68"/>
  <c r="AC88" i="68" s="1"/>
  <c r="X87" i="68"/>
  <c r="X88" i="68" s="1"/>
  <c r="Q87" i="68"/>
  <c r="AE85" i="68"/>
  <c r="AB85" i="68"/>
  <c r="AA85" i="68"/>
  <c r="Y85" i="68"/>
  <c r="W85" i="68"/>
  <c r="V85" i="68"/>
  <c r="U85" i="68"/>
  <c r="T85" i="68"/>
  <c r="S85" i="68"/>
  <c r="P85" i="68"/>
  <c r="O85" i="68"/>
  <c r="N85" i="68"/>
  <c r="M85" i="68"/>
  <c r="L85" i="68"/>
  <c r="K85" i="68"/>
  <c r="AC84" i="68"/>
  <c r="X84" i="68"/>
  <c r="Q84" i="68"/>
  <c r="AC83" i="68"/>
  <c r="X83" i="68"/>
  <c r="Q83" i="68"/>
  <c r="AC82" i="68"/>
  <c r="AC85" i="68" s="1"/>
  <c r="X82" i="68"/>
  <c r="Q82" i="68"/>
  <c r="AK81" i="68"/>
  <c r="AE80" i="68"/>
  <c r="AB80" i="68"/>
  <c r="AA80" i="68"/>
  <c r="Y80" i="68"/>
  <c r="W80" i="68"/>
  <c r="V80" i="68"/>
  <c r="T80" i="68"/>
  <c r="S80" i="68"/>
  <c r="R80" i="68"/>
  <c r="P80" i="68"/>
  <c r="O80" i="68"/>
  <c r="N80" i="68"/>
  <c r="M80" i="68"/>
  <c r="L80" i="68"/>
  <c r="K80" i="68"/>
  <c r="AC79" i="68"/>
  <c r="U79" i="68"/>
  <c r="Q79" i="68"/>
  <c r="AC78" i="68"/>
  <c r="X78" i="68"/>
  <c r="Q78" i="68"/>
  <c r="AK77" i="68"/>
  <c r="AF77" i="68"/>
  <c r="AH77" i="68" s="1"/>
  <c r="AC77" i="68"/>
  <c r="X77" i="68"/>
  <c r="AC76" i="68"/>
  <c r="X76" i="68"/>
  <c r="Q76" i="68"/>
  <c r="AK75" i="68"/>
  <c r="AN74" i="68"/>
  <c r="AE74" i="68"/>
  <c r="AB74" i="68"/>
  <c r="AA74" i="68"/>
  <c r="Y74" i="68"/>
  <c r="W74" i="68"/>
  <c r="V74" i="68"/>
  <c r="U74" i="68"/>
  <c r="T74" i="68"/>
  <c r="S74" i="68"/>
  <c r="P74" i="68"/>
  <c r="O74" i="68"/>
  <c r="N74" i="68"/>
  <c r="M74" i="68"/>
  <c r="L74" i="68"/>
  <c r="K74" i="68"/>
  <c r="AC73" i="68"/>
  <c r="X73" i="68"/>
  <c r="Q73" i="68"/>
  <c r="AC72" i="68"/>
  <c r="X72" i="68"/>
  <c r="Q72" i="68"/>
  <c r="Z72" i="68" s="1"/>
  <c r="AD72" i="68" s="1"/>
  <c r="AF72" i="68" s="1"/>
  <c r="AK71" i="68"/>
  <c r="AE70" i="68"/>
  <c r="AA70" i="68"/>
  <c r="W70" i="68"/>
  <c r="V70" i="68"/>
  <c r="U70" i="68"/>
  <c r="T70" i="68"/>
  <c r="S70" i="68"/>
  <c r="N70" i="68"/>
  <c r="M70" i="68"/>
  <c r="L70" i="68"/>
  <c r="K70" i="68"/>
  <c r="AC69" i="68"/>
  <c r="X69" i="68"/>
  <c r="Q69" i="68"/>
  <c r="AC68" i="68"/>
  <c r="X68" i="68"/>
  <c r="Q68" i="68"/>
  <c r="Y67" i="68"/>
  <c r="X67" i="68"/>
  <c r="AC66" i="68"/>
  <c r="X66" i="68"/>
  <c r="Q66" i="68"/>
  <c r="AC65" i="68"/>
  <c r="X65" i="68"/>
  <c r="Q65" i="68"/>
  <c r="AK64" i="68"/>
  <c r="AN63" i="68"/>
  <c r="AE63" i="68"/>
  <c r="AD63" i="68"/>
  <c r="AB63" i="68"/>
  <c r="AA63" i="68"/>
  <c r="Y63" i="68"/>
  <c r="W63" i="68"/>
  <c r="V63" i="68"/>
  <c r="P63" i="68"/>
  <c r="O63" i="68"/>
  <c r="N63" i="68"/>
  <c r="AK62" i="68"/>
  <c r="AH62" i="68"/>
  <c r="AC62" i="68"/>
  <c r="X62" i="68"/>
  <c r="Q62" i="68"/>
  <c r="AK61" i="68"/>
  <c r="AH61" i="68"/>
  <c r="AC61" i="68"/>
  <c r="X61" i="68"/>
  <c r="Q61" i="68"/>
  <c r="AK60" i="68"/>
  <c r="AH60" i="68"/>
  <c r="AC60" i="68"/>
  <c r="X60" i="68"/>
  <c r="Q60" i="68"/>
  <c r="AK59" i="68"/>
  <c r="AH59" i="68"/>
  <c r="AC59" i="68"/>
  <c r="X59" i="68"/>
  <c r="Q59" i="68"/>
  <c r="AC58" i="68"/>
  <c r="X58" i="68"/>
  <c r="AE57" i="68"/>
  <c r="AB57" i="68"/>
  <c r="AA57" i="68"/>
  <c r="Y57" i="68"/>
  <c r="W57" i="68"/>
  <c r="V57" i="68"/>
  <c r="R57" i="68"/>
  <c r="N57" i="68"/>
  <c r="L57" i="68"/>
  <c r="K57" i="68"/>
  <c r="AC56" i="68"/>
  <c r="T57" i="68"/>
  <c r="S57" i="68"/>
  <c r="O56" i="68"/>
  <c r="M56" i="68"/>
  <c r="M57" i="68" s="1"/>
  <c r="AC55" i="68"/>
  <c r="U55" i="68"/>
  <c r="X55" i="68" s="1"/>
  <c r="P55" i="68"/>
  <c r="AC54" i="68"/>
  <c r="U54" i="68"/>
  <c r="X54" i="68" s="1"/>
  <c r="Q54" i="68"/>
  <c r="AC53" i="68"/>
  <c r="X53" i="68"/>
  <c r="Q53" i="68"/>
  <c r="AK52" i="68"/>
  <c r="AE51" i="68"/>
  <c r="AB51" i="68"/>
  <c r="AA51" i="68"/>
  <c r="V51" i="68"/>
  <c r="P51" i="68"/>
  <c r="O51" i="68"/>
  <c r="N51" i="68"/>
  <c r="L51" i="68"/>
  <c r="K51" i="68"/>
  <c r="AC50" i="68"/>
  <c r="U50" i="68"/>
  <c r="X50" i="68" s="1"/>
  <c r="Q50" i="68"/>
  <c r="M50" i="68"/>
  <c r="M51" i="68" s="1"/>
  <c r="AC49" i="68"/>
  <c r="U49" i="68"/>
  <c r="X49" i="68" s="1"/>
  <c r="Q49" i="68"/>
  <c r="AC48" i="68"/>
  <c r="Y51" i="68"/>
  <c r="U48" i="68"/>
  <c r="X48" i="68" s="1"/>
  <c r="Q48" i="68"/>
  <c r="AC47" i="68"/>
  <c r="U47" i="68"/>
  <c r="X47" i="68" s="1"/>
  <c r="T51" i="68"/>
  <c r="S51" i="68"/>
  <c r="Q47" i="68"/>
  <c r="AK46" i="68"/>
  <c r="AE45" i="68"/>
  <c r="AA45" i="68"/>
  <c r="Y45" i="68"/>
  <c r="V45" i="68"/>
  <c r="R45" i="68"/>
  <c r="N45" i="68"/>
  <c r="M45" i="68"/>
  <c r="L45" i="68"/>
  <c r="K45" i="68"/>
  <c r="AC44" i="68"/>
  <c r="T44" i="68"/>
  <c r="AG44" i="68" s="1"/>
  <c r="Q44" i="68"/>
  <c r="AC43" i="68"/>
  <c r="U43" i="68"/>
  <c r="X43" i="68" s="1"/>
  <c r="Q43" i="68"/>
  <c r="AC42" i="68"/>
  <c r="U42" i="68"/>
  <c r="X42" i="68" s="1"/>
  <c r="Q42" i="68"/>
  <c r="AC41" i="68"/>
  <c r="U41" i="68"/>
  <c r="X41" i="68" s="1"/>
  <c r="Q41" i="68"/>
  <c r="W40" i="68"/>
  <c r="U40" i="68"/>
  <c r="X40" i="68" s="1"/>
  <c r="Q40" i="68"/>
  <c r="AC39" i="68"/>
  <c r="AS38" i="68"/>
  <c r="U38" i="68"/>
  <c r="Q38" i="68"/>
  <c r="AK37" i="68"/>
  <c r="AJ36" i="68"/>
  <c r="AA36" i="68"/>
  <c r="Y36" i="68"/>
  <c r="W36" i="68"/>
  <c r="V36" i="68"/>
  <c r="R36" i="68"/>
  <c r="P36" i="68"/>
  <c r="O36" i="68"/>
  <c r="N36" i="68"/>
  <c r="M36" i="68"/>
  <c r="L36" i="68"/>
  <c r="K36" i="68"/>
  <c r="AC35" i="68"/>
  <c r="AG35" i="68"/>
  <c r="Q35" i="68"/>
  <c r="AC34" i="68"/>
  <c r="U34" i="68"/>
  <c r="X34" i="68" s="1"/>
  <c r="Q34" i="68"/>
  <c r="AC33" i="68"/>
  <c r="U33" i="68"/>
  <c r="X33" i="68" s="1"/>
  <c r="Q33" i="68"/>
  <c r="AP4" i="68"/>
  <c r="AC32" i="68"/>
  <c r="Q32" i="68"/>
  <c r="AC31" i="68"/>
  <c r="U31" i="68"/>
  <c r="X31" i="68" s="1"/>
  <c r="Q31" i="68"/>
  <c r="S36" i="68"/>
  <c r="Q30" i="68"/>
  <c r="AC29" i="68"/>
  <c r="X29" i="68"/>
  <c r="Q29" i="68"/>
  <c r="AC28" i="68"/>
  <c r="X28" i="68"/>
  <c r="Q28" i="68"/>
  <c r="AC27" i="68"/>
  <c r="X27" i="68"/>
  <c r="Q27" i="68"/>
  <c r="AK26" i="68"/>
  <c r="AE25" i="68"/>
  <c r="AB25" i="68"/>
  <c r="AA25" i="68"/>
  <c r="Y25" i="68"/>
  <c r="W25" i="68"/>
  <c r="V25" i="68"/>
  <c r="U25" i="68"/>
  <c r="T25" i="68"/>
  <c r="S25" i="68"/>
  <c r="P25" i="68"/>
  <c r="O25" i="68"/>
  <c r="N25" i="68"/>
  <c r="M25" i="68"/>
  <c r="L25" i="68"/>
  <c r="K25" i="68"/>
  <c r="AC24" i="68"/>
  <c r="X24" i="68"/>
  <c r="Q24" i="68"/>
  <c r="AC23" i="68"/>
  <c r="X23" i="68"/>
  <c r="Q23" i="68"/>
  <c r="AE22" i="68"/>
  <c r="AB22" i="68"/>
  <c r="AA22" i="68"/>
  <c r="Y22" i="68"/>
  <c r="W22" i="68"/>
  <c r="V22" i="68"/>
  <c r="S22" i="68"/>
  <c r="R22" i="68"/>
  <c r="P22" i="68"/>
  <c r="O22" i="68"/>
  <c r="N22" i="68"/>
  <c r="M22" i="68"/>
  <c r="L22" i="68"/>
  <c r="K22" i="68"/>
  <c r="AC21" i="68"/>
  <c r="T21" i="68"/>
  <c r="AG21" i="68" s="1"/>
  <c r="Q21" i="68"/>
  <c r="AC20" i="68"/>
  <c r="U20" i="68"/>
  <c r="X20" i="68" s="1"/>
  <c r="Q20" i="68"/>
  <c r="AC19" i="68"/>
  <c r="U19" i="68"/>
  <c r="X19" i="68" s="1"/>
  <c r="Q19" i="68"/>
  <c r="AC18" i="68"/>
  <c r="U18" i="68"/>
  <c r="Q18" i="68"/>
  <c r="X17" i="68"/>
  <c r="AK14" i="68"/>
  <c r="AC14" i="68"/>
  <c r="X14" i="68"/>
  <c r="AC13" i="68"/>
  <c r="AC91" i="68" s="1"/>
  <c r="Y13" i="68"/>
  <c r="W13" i="68"/>
  <c r="V13" i="68"/>
  <c r="U13" i="68"/>
  <c r="T13" i="68"/>
  <c r="S13" i="68"/>
  <c r="R13" i="68"/>
  <c r="O13" i="68"/>
  <c r="N13" i="68"/>
  <c r="X12" i="68"/>
  <c r="Q12" i="68"/>
  <c r="X11" i="68"/>
  <c r="Q11" i="68"/>
  <c r="X10" i="68"/>
  <c r="P10" i="68"/>
  <c r="P13" i="68" s="1"/>
  <c r="AE8" i="68"/>
  <c r="AB8" i="68"/>
  <c r="AB90" i="68" s="1"/>
  <c r="AA8" i="68"/>
  <c r="Y8" i="68"/>
  <c r="Y90" i="68" s="1"/>
  <c r="W8" i="68"/>
  <c r="V8" i="68"/>
  <c r="V90" i="68" s="1"/>
  <c r="U8" i="68"/>
  <c r="U90" i="68" s="1"/>
  <c r="T8" i="68"/>
  <c r="T90" i="68" s="1"/>
  <c r="P8" i="68"/>
  <c r="P90" i="68" s="1"/>
  <c r="P116" i="68" s="1"/>
  <c r="O8" i="68"/>
  <c r="O90" i="68" s="1"/>
  <c r="O116" i="68" s="1"/>
  <c r="N8" i="68"/>
  <c r="N90" i="68" s="1"/>
  <c r="AC7" i="68"/>
  <c r="X7" i="68"/>
  <c r="Q7" i="68"/>
  <c r="AC6" i="68"/>
  <c r="X6" i="68"/>
  <c r="Q6" i="68"/>
  <c r="AQ4" i="68"/>
  <c r="N3" i="68"/>
  <c r="W45" i="68" l="1"/>
  <c r="Q10" i="68"/>
  <c r="U21" i="68"/>
  <c r="X21" i="68" s="1"/>
  <c r="Z21" i="68" s="1"/>
  <c r="AD21" i="68" s="1"/>
  <c r="R89" i="68"/>
  <c r="Y70" i="68"/>
  <c r="V110" i="68"/>
  <c r="AG104" i="68"/>
  <c r="AG110" i="68" s="1"/>
  <c r="W51" i="68"/>
  <c r="W89" i="68" s="1"/>
  <c r="W96" i="68" s="1"/>
  <c r="AG48" i="68"/>
  <c r="AL61" i="68"/>
  <c r="Q121" i="68"/>
  <c r="Q123" i="68" s="1"/>
  <c r="Z106" i="68"/>
  <c r="AD106" i="68" s="1"/>
  <c r="AF106" i="68" s="1"/>
  <c r="AC51" i="68"/>
  <c r="Q25" i="68"/>
  <c r="Z73" i="68"/>
  <c r="AD73" i="68" s="1"/>
  <c r="AD74" i="68" s="1"/>
  <c r="AK74" i="68" s="1"/>
  <c r="Z105" i="68"/>
  <c r="AD105" i="68" s="1"/>
  <c r="AF105" i="68" s="1"/>
  <c r="AH105" i="68" s="1"/>
  <c r="T9" i="68"/>
  <c r="Y9" i="68"/>
  <c r="AC22" i="68"/>
  <c r="T22" i="68"/>
  <c r="Z87" i="68"/>
  <c r="AC25" i="68"/>
  <c r="U35" i="68"/>
  <c r="X35" i="68" s="1"/>
  <c r="Z35" i="68" s="1"/>
  <c r="AD35" i="68" s="1"/>
  <c r="U44" i="68"/>
  <c r="X44" i="68" s="1"/>
  <c r="Z44" i="68" s="1"/>
  <c r="AD44" i="68" s="1"/>
  <c r="AL65" i="68"/>
  <c r="X8" i="68"/>
  <c r="X90" i="68" s="1"/>
  <c r="AC8" i="68"/>
  <c r="AC90" i="68" s="1"/>
  <c r="P9" i="68"/>
  <c r="Z11" i="68"/>
  <c r="AD11" i="68" s="1"/>
  <c r="AK11" i="68" s="1"/>
  <c r="U22" i="68"/>
  <c r="N89" i="68"/>
  <c r="S45" i="68"/>
  <c r="S89" i="68" s="1"/>
  <c r="S96" i="68" s="1"/>
  <c r="Z50" i="68"/>
  <c r="AD50" i="68" s="1"/>
  <c r="AF50" i="68" s="1"/>
  <c r="AH50" i="68" s="1"/>
  <c r="X70" i="68"/>
  <c r="AB70" i="68"/>
  <c r="X74" i="68"/>
  <c r="Q118" i="68"/>
  <c r="P45" i="68"/>
  <c r="P89" i="68" s="1"/>
  <c r="P96" i="68" s="1"/>
  <c r="Z20" i="68"/>
  <c r="AD20" i="68" s="1"/>
  <c r="AF20" i="68" s="1"/>
  <c r="AH20" i="68" s="1"/>
  <c r="U39" i="68"/>
  <c r="X39" i="68" s="1"/>
  <c r="T45" i="68"/>
  <c r="U56" i="68"/>
  <c r="X56" i="68" s="1"/>
  <c r="X57" i="68" s="1"/>
  <c r="AC67" i="68"/>
  <c r="Q85" i="68"/>
  <c r="Z83" i="68"/>
  <c r="AD83" i="68" s="1"/>
  <c r="AF83" i="68" s="1"/>
  <c r="AH83" i="68" s="1"/>
  <c r="Z41" i="68"/>
  <c r="AD41" i="68" s="1"/>
  <c r="AF41" i="68" s="1"/>
  <c r="AH41" i="68" s="1"/>
  <c r="Z7" i="68"/>
  <c r="AD7" i="68" s="1"/>
  <c r="AL7" i="68" s="1"/>
  <c r="V9" i="68"/>
  <c r="V89" i="68"/>
  <c r="V96" i="68" s="1"/>
  <c r="Z23" i="68"/>
  <c r="Z28" i="68"/>
  <c r="AD28" i="68" s="1"/>
  <c r="AK28" i="68" s="1"/>
  <c r="Z29" i="68"/>
  <c r="AD29" i="68" s="1"/>
  <c r="AK29" i="68" s="1"/>
  <c r="AL62" i="68"/>
  <c r="AL66" i="68"/>
  <c r="X85" i="68"/>
  <c r="Z98" i="68"/>
  <c r="Z99" i="68" s="1"/>
  <c r="AD99" i="68" s="1"/>
  <c r="AK99" i="68" s="1"/>
  <c r="AC57" i="68"/>
  <c r="AA89" i="68"/>
  <c r="AC80" i="68"/>
  <c r="Z6" i="68"/>
  <c r="AD6" i="68" s="1"/>
  <c r="X18" i="68"/>
  <c r="X22" i="68" s="1"/>
  <c r="Q36" i="68"/>
  <c r="Z61" i="68"/>
  <c r="Z82" i="68"/>
  <c r="AD82" i="68" s="1"/>
  <c r="AL82" i="68" s="1"/>
  <c r="X110" i="68"/>
  <c r="X63" i="68"/>
  <c r="AL68" i="68"/>
  <c r="Z104" i="68"/>
  <c r="AD104" i="68" s="1"/>
  <c r="AL104" i="68" s="1"/>
  <c r="Z48" i="68"/>
  <c r="AD48" i="68" s="1"/>
  <c r="AK48" i="68" s="1"/>
  <c r="X25" i="68"/>
  <c r="AL29" i="68"/>
  <c r="Z43" i="68"/>
  <c r="AD43" i="68" s="1"/>
  <c r="AF43" i="68" s="1"/>
  <c r="AH43" i="68" s="1"/>
  <c r="Q70" i="68"/>
  <c r="AD67" i="68"/>
  <c r="AF67" i="68" s="1"/>
  <c r="AH67" i="68" s="1"/>
  <c r="Z109" i="68"/>
  <c r="AD109" i="68" s="1"/>
  <c r="Q122" i="68"/>
  <c r="X51" i="68"/>
  <c r="N123" i="68"/>
  <c r="T123" i="68" s="1"/>
  <c r="Z103" i="68"/>
  <c r="AD103" i="68" s="1"/>
  <c r="AL103" i="68" s="1"/>
  <c r="AK6" i="68"/>
  <c r="AF6" i="68"/>
  <c r="AR4" i="68"/>
  <c r="Z31" i="68"/>
  <c r="AD31" i="68" s="1"/>
  <c r="AL31" i="68" s="1"/>
  <c r="AL6" i="68"/>
  <c r="Q8" i="68"/>
  <c r="W90" i="68"/>
  <c r="AG90" i="68" s="1"/>
  <c r="W9" i="68"/>
  <c r="AE90" i="68"/>
  <c r="AE9" i="68"/>
  <c r="AF29" i="68"/>
  <c r="AH29" i="68" s="1"/>
  <c r="AA90" i="68"/>
  <c r="AA9" i="68"/>
  <c r="P91" i="68"/>
  <c r="AK7" i="68"/>
  <c r="Z10" i="68"/>
  <c r="Q13" i="68"/>
  <c r="AF11" i="68"/>
  <c r="AK12" i="68"/>
  <c r="T91" i="68"/>
  <c r="X13" i="68"/>
  <c r="Q22" i="68"/>
  <c r="N116" i="68"/>
  <c r="Q94" i="68"/>
  <c r="O9" i="68"/>
  <c r="AP96" i="68"/>
  <c r="AR96" i="68" s="1"/>
  <c r="U91" i="68"/>
  <c r="Y91" i="68"/>
  <c r="Z19" i="68"/>
  <c r="AD19" i="68" s="1"/>
  <c r="AL19" i="68" s="1"/>
  <c r="Z24" i="68"/>
  <c r="AD24" i="68" s="1"/>
  <c r="Z32" i="68"/>
  <c r="AD32" i="68" s="1"/>
  <c r="Z33" i="68"/>
  <c r="AD33" i="68" s="1"/>
  <c r="Z40" i="68"/>
  <c r="Z42" i="68"/>
  <c r="AD42" i="68" s="1"/>
  <c r="Z47" i="68"/>
  <c r="P57" i="68"/>
  <c r="Q55" i="68"/>
  <c r="Q63" i="68"/>
  <c r="AL63" i="68" s="1"/>
  <c r="AL59" i="68"/>
  <c r="Z59" i="68"/>
  <c r="AC70" i="68"/>
  <c r="AF104" i="68"/>
  <c r="AH104" i="68" s="1"/>
  <c r="AH72" i="68"/>
  <c r="N96" i="68"/>
  <c r="N91" i="68"/>
  <c r="N92" i="68" s="1"/>
  <c r="R96" i="68"/>
  <c r="V91" i="68"/>
  <c r="AD23" i="68"/>
  <c r="Z27" i="68"/>
  <c r="U30" i="68"/>
  <c r="X38" i="68"/>
  <c r="O45" i="68"/>
  <c r="Q39" i="68"/>
  <c r="U51" i="68"/>
  <c r="AL72" i="68"/>
  <c r="AK72" i="68"/>
  <c r="X79" i="68"/>
  <c r="U80" i="68"/>
  <c r="R91" i="68"/>
  <c r="Z34" i="68"/>
  <c r="AD34" i="68" s="1"/>
  <c r="AB9" i="68"/>
  <c r="O91" i="68"/>
  <c r="S91" i="68"/>
  <c r="W91" i="68"/>
  <c r="Y89" i="68"/>
  <c r="Z53" i="68"/>
  <c r="O57" i="68"/>
  <c r="Q56" i="68"/>
  <c r="AC63" i="68"/>
  <c r="AL60" i="68"/>
  <c r="Z60" i="68"/>
  <c r="Z108" i="68"/>
  <c r="Q112" i="68"/>
  <c r="Z49" i="68"/>
  <c r="AD49" i="68" s="1"/>
  <c r="Q51" i="68"/>
  <c r="Z54" i="68"/>
  <c r="AD54" i="68" s="1"/>
  <c r="AL54" i="68" s="1"/>
  <c r="Q74" i="68"/>
  <c r="AC74" i="68"/>
  <c r="AL77" i="68"/>
  <c r="Z77" i="68"/>
  <c r="Q88" i="68"/>
  <c r="Z101" i="68"/>
  <c r="Q110" i="68"/>
  <c r="I99" i="68"/>
  <c r="AK105" i="68"/>
  <c r="Z62" i="68"/>
  <c r="AL102" i="68"/>
  <c r="AK102" i="68"/>
  <c r="Z76" i="68"/>
  <c r="Z78" i="68"/>
  <c r="AD78" i="68" s="1"/>
  <c r="AL78" i="68" s="1"/>
  <c r="Q80" i="68"/>
  <c r="Z84" i="68"/>
  <c r="AD84" i="68" s="1"/>
  <c r="AL84" i="68" s="1"/>
  <c r="AL105" i="68"/>
  <c r="Z107" i="68"/>
  <c r="AD107" i="68" s="1"/>
  <c r="AL107" i="68" s="1"/>
  <c r="AC9" i="68" l="1"/>
  <c r="AL34" i="68"/>
  <c r="AF34" i="68"/>
  <c r="AK67" i="68"/>
  <c r="AL50" i="68"/>
  <c r="AK41" i="68"/>
  <c r="AL106" i="68"/>
  <c r="AL109" i="68"/>
  <c r="AF109" i="68"/>
  <c r="AH109" i="68" s="1"/>
  <c r="AK106" i="68"/>
  <c r="AH106" i="68"/>
  <c r="AL20" i="68"/>
  <c r="AK20" i="68"/>
  <c r="U57" i="68"/>
  <c r="T89" i="68"/>
  <c r="T96" i="68" s="1"/>
  <c r="AK21" i="68"/>
  <c r="AF21" i="68"/>
  <c r="AH21" i="68" s="1"/>
  <c r="AL21" i="68"/>
  <c r="Z79" i="68"/>
  <c r="AD79" i="68" s="1"/>
  <c r="AF79" i="68" s="1"/>
  <c r="AH79" i="68" s="1"/>
  <c r="AN79" i="68"/>
  <c r="AN80" i="68" s="1"/>
  <c r="AL83" i="68"/>
  <c r="AG91" i="68"/>
  <c r="X9" i="68"/>
  <c r="AA92" i="68"/>
  <c r="AA115" i="68" s="1"/>
  <c r="AK68" i="68"/>
  <c r="AF66" i="68"/>
  <c r="AH66" i="68" s="1"/>
  <c r="AK66" i="68"/>
  <c r="AL48" i="68"/>
  <c r="AF48" i="68"/>
  <c r="AH48" i="68" s="1"/>
  <c r="AL41" i="68"/>
  <c r="AA96" i="68"/>
  <c r="X45" i="68"/>
  <c r="AF28" i="68"/>
  <c r="AH28" i="68" s="1"/>
  <c r="AL28" i="68"/>
  <c r="AF44" i="68"/>
  <c r="AH44" i="68" s="1"/>
  <c r="AL44" i="68"/>
  <c r="AK44" i="68"/>
  <c r="AL35" i="68"/>
  <c r="AF35" i="68"/>
  <c r="AH35" i="68" s="1"/>
  <c r="AK35" i="68"/>
  <c r="AK83" i="68"/>
  <c r="O89" i="68"/>
  <c r="O92" i="68" s="1"/>
  <c r="V92" i="68"/>
  <c r="V93" i="68" s="1"/>
  <c r="Z74" i="68"/>
  <c r="AH74" i="68" s="1"/>
  <c r="Z88" i="68"/>
  <c r="AD87" i="68"/>
  <c r="Z18" i="68"/>
  <c r="AD18" i="68" s="1"/>
  <c r="N117" i="68"/>
  <c r="AL43" i="68"/>
  <c r="Y92" i="68"/>
  <c r="U45" i="68"/>
  <c r="AK104" i="68"/>
  <c r="W92" i="68"/>
  <c r="AK50" i="68"/>
  <c r="Q57" i="68"/>
  <c r="AK43" i="68"/>
  <c r="AD8" i="68"/>
  <c r="AF7" i="68"/>
  <c r="AF8" i="68" s="1"/>
  <c r="Z8" i="68"/>
  <c r="AF68" i="68"/>
  <c r="AH68" i="68" s="1"/>
  <c r="X80" i="68"/>
  <c r="AK109" i="68"/>
  <c r="Z38" i="68"/>
  <c r="AK103" i="68"/>
  <c r="AF103" i="68"/>
  <c r="AK69" i="68"/>
  <c r="AF69" i="68"/>
  <c r="AH69" i="68" s="1"/>
  <c r="AF23" i="68"/>
  <c r="AD25" i="68"/>
  <c r="AK23" i="68"/>
  <c r="AF73" i="68"/>
  <c r="AK73" i="68"/>
  <c r="AK107" i="68"/>
  <c r="AF107" i="68"/>
  <c r="AH107" i="68" s="1"/>
  <c r="AD85" i="68"/>
  <c r="AF82" i="68"/>
  <c r="AK82" i="68"/>
  <c r="AD53" i="68"/>
  <c r="AL32" i="68"/>
  <c r="AK32" i="68"/>
  <c r="AF32" i="68"/>
  <c r="AH32" i="68" s="1"/>
  <c r="AK34" i="68"/>
  <c r="AH34" i="68"/>
  <c r="U36" i="68"/>
  <c r="X30" i="68"/>
  <c r="Z63" i="68"/>
  <c r="AK24" i="68"/>
  <c r="AF24" i="68"/>
  <c r="AH24" i="68" s="1"/>
  <c r="AL24" i="68"/>
  <c r="Q91" i="68"/>
  <c r="Z25" i="68"/>
  <c r="AH6" i="68"/>
  <c r="Z22" i="68"/>
  <c r="Q90" i="68"/>
  <c r="Q9" i="68"/>
  <c r="AL8" i="68"/>
  <c r="Z110" i="68"/>
  <c r="Z119" i="68"/>
  <c r="AD101" i="68"/>
  <c r="Z85" i="68"/>
  <c r="AH85" i="68" s="1"/>
  <c r="AK49" i="68"/>
  <c r="AF49" i="68"/>
  <c r="AH49" i="68" s="1"/>
  <c r="AL73" i="68"/>
  <c r="Z56" i="68"/>
  <c r="AD56" i="68" s="1"/>
  <c r="AL49" i="68"/>
  <c r="Z70" i="68"/>
  <c r="AH70" i="68" s="1"/>
  <c r="AD27" i="68"/>
  <c r="AL69" i="68"/>
  <c r="AL33" i="68"/>
  <c r="AK33" i="68"/>
  <c r="AF33" i="68"/>
  <c r="AH33" i="68" s="1"/>
  <c r="AK19" i="68"/>
  <c r="AF19" i="68"/>
  <c r="AH19" i="68" s="1"/>
  <c r="X91" i="68"/>
  <c r="AD10" i="68"/>
  <c r="Z13" i="68"/>
  <c r="Z90" i="68"/>
  <c r="AD94" i="68" s="1"/>
  <c r="AK94" i="68" s="1"/>
  <c r="Z9" i="68"/>
  <c r="AF31" i="68"/>
  <c r="AH31" i="68" s="1"/>
  <c r="AK31" i="68"/>
  <c r="AD76" i="68"/>
  <c r="AK54" i="68"/>
  <c r="AF54" i="68"/>
  <c r="AH54" i="68" s="1"/>
  <c r="Z39" i="68"/>
  <c r="AD39" i="68" s="1"/>
  <c r="AL39" i="68" s="1"/>
  <c r="Z55" i="68"/>
  <c r="AD55" i="68" s="1"/>
  <c r="AK84" i="68"/>
  <c r="AF84" i="68"/>
  <c r="AH84" i="68" s="1"/>
  <c r="AK78" i="68"/>
  <c r="AF78" i="68"/>
  <c r="AH78" i="68" s="1"/>
  <c r="AL74" i="68"/>
  <c r="AD70" i="68"/>
  <c r="AF65" i="68"/>
  <c r="AK65" i="68"/>
  <c r="AL23" i="68"/>
  <c r="P117" i="68"/>
  <c r="P119" i="68" s="1"/>
  <c r="P125" i="68" s="1"/>
  <c r="P92" i="68"/>
  <c r="Q95" i="68"/>
  <c r="Q45" i="68"/>
  <c r="Z51" i="68"/>
  <c r="AH51" i="68" s="1"/>
  <c r="AD47" i="68"/>
  <c r="AK42" i="68"/>
  <c r="AF42" i="68"/>
  <c r="AH42" i="68" s="1"/>
  <c r="AL42" i="68"/>
  <c r="S92" i="68"/>
  <c r="Y96" i="68"/>
  <c r="Q116" i="68"/>
  <c r="N119" i="68"/>
  <c r="AD90" i="68"/>
  <c r="AK90" i="68" s="1"/>
  <c r="AK8" i="68"/>
  <c r="AD9" i="68"/>
  <c r="AK9" i="68" s="1"/>
  <c r="T92" i="68" l="1"/>
  <c r="U93" i="68" s="1"/>
  <c r="AL79" i="68"/>
  <c r="Z80" i="68"/>
  <c r="AH80" i="68" s="1"/>
  <c r="AK79" i="68"/>
  <c r="AH103" i="68"/>
  <c r="U89" i="68"/>
  <c r="U92" i="68" s="1"/>
  <c r="AK87" i="68"/>
  <c r="AF87" i="68"/>
  <c r="AL87" i="68"/>
  <c r="AD88" i="68"/>
  <c r="AL88" i="68" s="1"/>
  <c r="Q93" i="68"/>
  <c r="O96" i="68"/>
  <c r="O117" i="68"/>
  <c r="O119" i="68" s="1"/>
  <c r="O125" i="68" s="1"/>
  <c r="O127" i="68" s="1"/>
  <c r="P95" i="68"/>
  <c r="Z45" i="68"/>
  <c r="AF90" i="68"/>
  <c r="AH90" i="68" s="1"/>
  <c r="AF9" i="68"/>
  <c r="AH9" i="68" s="1"/>
  <c r="AH8" i="68"/>
  <c r="AK85" i="68"/>
  <c r="AL85" i="68"/>
  <c r="AF25" i="68"/>
  <c r="AH23" i="68"/>
  <c r="AK47" i="68"/>
  <c r="AD51" i="68"/>
  <c r="AF47" i="68"/>
  <c r="AL47" i="68"/>
  <c r="AK56" i="68"/>
  <c r="AF56" i="68"/>
  <c r="AH56" i="68" s="1"/>
  <c r="AK101" i="68"/>
  <c r="AF101" i="68"/>
  <c r="AL101" i="68"/>
  <c r="AL9" i="68"/>
  <c r="Z95" i="68"/>
  <c r="AH73" i="68"/>
  <c r="AF74" i="68"/>
  <c r="AK10" i="68"/>
  <c r="AD13" i="68"/>
  <c r="AF10" i="68"/>
  <c r="AF13" i="68" s="1"/>
  <c r="N125" i="68"/>
  <c r="AH65" i="68"/>
  <c r="AF70" i="68"/>
  <c r="AK39" i="68"/>
  <c r="AF39" i="68"/>
  <c r="AH39" i="68" s="1"/>
  <c r="AD80" i="68"/>
  <c r="AK80" i="68" s="1"/>
  <c r="AK76" i="68"/>
  <c r="AF76" i="68"/>
  <c r="AL76" i="68"/>
  <c r="AL90" i="68"/>
  <c r="Z94" i="68"/>
  <c r="Z57" i="68"/>
  <c r="AH57" i="68" s="1"/>
  <c r="AF55" i="68"/>
  <c r="AK55" i="68"/>
  <c r="AK70" i="68"/>
  <c r="AL70" i="68"/>
  <c r="Z91" i="68"/>
  <c r="AK27" i="68"/>
  <c r="AF27" i="68"/>
  <c r="AL27" i="68"/>
  <c r="Z116" i="68"/>
  <c r="AD22" i="68"/>
  <c r="AF18" i="68"/>
  <c r="AK18" i="68"/>
  <c r="AL18" i="68"/>
  <c r="Q89" i="68"/>
  <c r="Z30" i="68"/>
  <c r="X36" i="68"/>
  <c r="X89" i="68" s="1"/>
  <c r="AF53" i="68"/>
  <c r="AK53" i="68"/>
  <c r="AD57" i="68"/>
  <c r="AL53" i="68"/>
  <c r="AH82" i="68"/>
  <c r="AF85" i="68"/>
  <c r="AK25" i="68"/>
  <c r="AL25" i="68"/>
  <c r="U96" i="68" l="1"/>
  <c r="Q117" i="68"/>
  <c r="Q119" i="68" s="1"/>
  <c r="Q125" i="68" s="1"/>
  <c r="T119" i="68"/>
  <c r="AH87" i="68"/>
  <c r="AF88" i="68"/>
  <c r="T125" i="68"/>
  <c r="AD95" i="68"/>
  <c r="AE95" i="68"/>
  <c r="AH76" i="68"/>
  <c r="AF80" i="68"/>
  <c r="AH101" i="68"/>
  <c r="AH53" i="68"/>
  <c r="AF57" i="68"/>
  <c r="AH27" i="68"/>
  <c r="Z93" i="68"/>
  <c r="Q92" i="68"/>
  <c r="Q96" i="68"/>
  <c r="AF91" i="68"/>
  <c r="AH91" i="68" s="1"/>
  <c r="AF51" i="68"/>
  <c r="AH47" i="68"/>
  <c r="AK22" i="68"/>
  <c r="AL22" i="68"/>
  <c r="X92" i="68"/>
  <c r="X96" i="68"/>
  <c r="AK57" i="68"/>
  <c r="AL57" i="68"/>
  <c r="Z36" i="68"/>
  <c r="AH18" i="68"/>
  <c r="AF22" i="68"/>
  <c r="AD91" i="68"/>
  <c r="AK13" i="68"/>
  <c r="AL13" i="68"/>
  <c r="AK51" i="68"/>
  <c r="AL51" i="68"/>
  <c r="Z89" i="68" l="1"/>
  <c r="AK91" i="68"/>
  <c r="AL91" i="68"/>
  <c r="AH22" i="68"/>
  <c r="AK95" i="68"/>
  <c r="Z92" i="68" l="1"/>
  <c r="Z115" i="68" s="1"/>
  <c r="Z96" i="68"/>
  <c r="Z117" i="68" l="1"/>
  <c r="B44" i="59" l="1"/>
  <c r="O43" i="58"/>
  <c r="N43" i="58"/>
  <c r="M43" i="58"/>
  <c r="P42" i="58"/>
  <c r="P43" i="58" s="1"/>
  <c r="O37" i="58"/>
  <c r="N37" i="58"/>
  <c r="M37" i="58"/>
  <c r="P36" i="58"/>
  <c r="Q36" i="58" s="1"/>
  <c r="R34" i="58"/>
  <c r="Q34" i="58"/>
  <c r="R33" i="58"/>
  <c r="Q33" i="58"/>
  <c r="O31" i="58"/>
  <c r="N31" i="58"/>
  <c r="M31" i="58"/>
  <c r="P29" i="58"/>
  <c r="R29" i="58" s="1"/>
  <c r="P27" i="58"/>
  <c r="O25" i="58"/>
  <c r="N25" i="58"/>
  <c r="M25" i="58"/>
  <c r="P24" i="58"/>
  <c r="R24" i="58" s="1"/>
  <c r="R20" i="58"/>
  <c r="Q20" i="58"/>
  <c r="P19" i="58"/>
  <c r="R19" i="58" s="1"/>
  <c r="P18" i="58"/>
  <c r="O16" i="58"/>
  <c r="N16" i="58"/>
  <c r="M16" i="58"/>
  <c r="P15" i="58"/>
  <c r="R15" i="58" s="1"/>
  <c r="P14" i="58"/>
  <c r="R14" i="58" s="1"/>
  <c r="P13" i="58"/>
  <c r="Q13" i="58" s="1"/>
  <c r="P12" i="58"/>
  <c r="R12" i="58" s="1"/>
  <c r="R11" i="58"/>
  <c r="Q11" i="58"/>
  <c r="P10" i="58"/>
  <c r="R10" i="58" s="1"/>
  <c r="O8" i="58"/>
  <c r="M8" i="58"/>
  <c r="P7" i="58"/>
  <c r="R7" i="58" s="1"/>
  <c r="R6" i="58"/>
  <c r="Q6" i="58"/>
  <c r="L24" i="56"/>
  <c r="K24" i="56"/>
  <c r="L20" i="56"/>
  <c r="K20" i="56"/>
  <c r="L15" i="56"/>
  <c r="K15" i="56"/>
  <c r="L8" i="56"/>
  <c r="L25" i="56" s="1"/>
  <c r="K8" i="56"/>
  <c r="K25" i="56" s="1"/>
  <c r="R43" i="58" l="1"/>
  <c r="Q10" i="58"/>
  <c r="Q12" i="58"/>
  <c r="O44" i="58"/>
  <c r="R13" i="58"/>
  <c r="R36" i="58"/>
  <c r="P37" i="58"/>
  <c r="R37" i="58" s="1"/>
  <c r="Q37" i="58"/>
  <c r="P25" i="58"/>
  <c r="R25" i="58" s="1"/>
  <c r="Q7" i="58"/>
  <c r="Q8" i="58" s="1"/>
  <c r="P8" i="58"/>
  <c r="R8" i="58" s="1"/>
  <c r="P31" i="58"/>
  <c r="R31" i="58" s="1"/>
  <c r="P16" i="58"/>
  <c r="R16" i="58" s="1"/>
  <c r="R27" i="58"/>
  <c r="Q42" i="58"/>
  <c r="Q43" i="58" s="1"/>
  <c r="M44" i="58"/>
  <c r="N44" i="58"/>
  <c r="Q15" i="58"/>
  <c r="Q19" i="58"/>
  <c r="R42" i="58"/>
  <c r="Q14" i="58"/>
  <c r="Q18" i="58"/>
  <c r="Q24" i="58"/>
  <c r="Q29" i="58"/>
  <c r="R18" i="58"/>
  <c r="Q27" i="58"/>
  <c r="N45" i="58" l="1"/>
  <c r="Q31" i="58"/>
  <c r="Q16" i="58"/>
  <c r="P44" i="58"/>
  <c r="R44" i="58" s="1"/>
  <c r="Q25" i="58"/>
  <c r="Q44" i="58" l="1"/>
  <c r="P45" i="58" s="1"/>
  <c r="AC38" i="68" l="1"/>
  <c r="AD38" i="68"/>
  <c r="AF38" i="68" s="1"/>
  <c r="AH38" i="68" l="1"/>
  <c r="AK38" i="68"/>
  <c r="AL38" i="68"/>
  <c r="AB119" i="68" l="1"/>
  <c r="AD108" i="68"/>
  <c r="AL108" i="68" s="1"/>
  <c r="AC108" i="68"/>
  <c r="AC110" i="68" s="1"/>
  <c r="AC116" i="68" s="1"/>
  <c r="AB110" i="68"/>
  <c r="AD111" i="68" s="1"/>
  <c r="AB116" i="68" l="1"/>
  <c r="AD116" i="68" s="1"/>
  <c r="AK108" i="68"/>
  <c r="AD110" i="68"/>
  <c r="AC111" i="68"/>
  <c r="AF108" i="68"/>
  <c r="AF119" i="68" l="1"/>
  <c r="AK110" i="68"/>
  <c r="AF111" i="68"/>
  <c r="AL110" i="68"/>
  <c r="AL116" i="68" s="1"/>
  <c r="AH108" i="68"/>
  <c r="AF110" i="68"/>
  <c r="AF116" i="68" l="1"/>
  <c r="AH110" i="68"/>
  <c r="AH116" i="68" l="1"/>
  <c r="AG30" i="68"/>
  <c r="AC30" i="68"/>
  <c r="AC36" i="68" s="1"/>
  <c r="AB36" i="68"/>
  <c r="AD30" i="68"/>
  <c r="AD36" i="68" l="1"/>
  <c r="AL30" i="68"/>
  <c r="AH36" i="68"/>
  <c r="AL36" i="68" l="1"/>
  <c r="AC40" i="68"/>
  <c r="AG40" i="68"/>
  <c r="AD40" i="68"/>
  <c r="AL40" i="68" s="1"/>
  <c r="AB45" i="68"/>
  <c r="AC45" i="68" s="1"/>
  <c r="AC89" i="68" s="1"/>
  <c r="AC92" i="68" s="1"/>
  <c r="AC115" i="68" s="1"/>
  <c r="AC117" i="68" s="1"/>
  <c r="AB89" i="68" l="1"/>
  <c r="AB92" i="68" s="1"/>
  <c r="AB115" i="68" s="1"/>
  <c r="AF40" i="68"/>
  <c r="AF45" i="68" s="1"/>
  <c r="AH45" i="68"/>
  <c r="AD45" i="68"/>
  <c r="AK40" i="68"/>
  <c r="AB96" i="68" l="1"/>
  <c r="AD96" i="68" s="1"/>
  <c r="AD93" i="68"/>
  <c r="AG89" i="68"/>
  <c r="AH40" i="68"/>
  <c r="AG92" i="68"/>
  <c r="AC93" i="68"/>
  <c r="AL45" i="68"/>
  <c r="AK45" i="68"/>
  <c r="AD89" i="68"/>
  <c r="AB117" i="68"/>
  <c r="AD115" i="68"/>
  <c r="AL96" i="68" l="1"/>
  <c r="AL115" i="68" s="1"/>
  <c r="AL117" i="68" s="1"/>
  <c r="AL89" i="68"/>
  <c r="AD92" i="68"/>
  <c r="AD117" i="68"/>
  <c r="AD119" i="68"/>
  <c r="AC119" i="68"/>
  <c r="AL92" i="68" l="1"/>
  <c r="AK30" i="68"/>
  <c r="AE36" i="68"/>
  <c r="AE89" i="68" s="1"/>
  <c r="AF30" i="68"/>
  <c r="AF36" i="68" s="1"/>
  <c r="AF89" i="68" s="1"/>
  <c r="AE93" i="68" l="1"/>
  <c r="AK93" i="68" s="1"/>
  <c r="AE92" i="68"/>
  <c r="AK89" i="68"/>
  <c r="AH89" i="68"/>
  <c r="AE96" i="68"/>
  <c r="AF96" i="68"/>
  <c r="AF93" i="68"/>
  <c r="AH30" i="68"/>
  <c r="AK36" i="68"/>
  <c r="AK96" i="68" l="1"/>
  <c r="AH96" i="68"/>
  <c r="AE115" i="68"/>
  <c r="AF92" i="68"/>
  <c r="AF115" i="68" s="1"/>
  <c r="AF117" i="68" s="1"/>
  <c r="AK92" i="68"/>
  <c r="AH92" i="68" l="1"/>
  <c r="AF120" i="68"/>
  <c r="AH115" i="68"/>
  <c r="AH117" i="68" s="1"/>
  <c r="AE117" i="68"/>
  <c r="AF121" i="68" s="1"/>
  <c r="AE121" i="68" s="1"/>
</calcChain>
</file>

<file path=xl/comments1.xml><?xml version="1.0" encoding="utf-8"?>
<comments xmlns="http://schemas.openxmlformats.org/spreadsheetml/2006/main">
  <authors>
    <author>Julian Mauricio Martínez</author>
  </authors>
  <commentList>
    <comment ref="AN79" authorId="0">
      <text>
        <r>
          <rPr>
            <b/>
            <sz val="9"/>
            <color indexed="81"/>
            <rFont val="Tahoma"/>
            <family val="2"/>
          </rPr>
          <t>RESTRICCIÓN POR HACIENDA EN $
3.000.000</t>
        </r>
        <r>
          <rPr>
            <sz val="9"/>
            <color indexed="81"/>
            <rFont val="Tahoma"/>
            <family val="2"/>
          </rPr>
          <t xml:space="preserve">
</t>
        </r>
      </text>
    </comment>
  </commentList>
</comments>
</file>

<file path=xl/sharedStrings.xml><?xml version="1.0" encoding="utf-8"?>
<sst xmlns="http://schemas.openxmlformats.org/spreadsheetml/2006/main" count="21807" uniqueCount="3643">
  <si>
    <t>PLAN ANUAL DE ADQUISICIONES</t>
  </si>
  <si>
    <t>A. INFORMACIÓN GENERAL DE LA ENTIDAD</t>
  </si>
  <si>
    <t>Nombre</t>
  </si>
  <si>
    <t>DEPARTAMENTO ADMINISTRATIVO DE LA FUNCION PUBLICA</t>
  </si>
  <si>
    <r>
      <rPr>
        <sz val="11"/>
        <color theme="1"/>
        <rFont val="Calibri"/>
        <family val="2"/>
        <scheme val="minor"/>
      </rPr>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r>
  </si>
  <si>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</si>
  <si>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</si>
  <si>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</si>
  <si>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</si>
  <si>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</si>
  <si>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</si>
  <si>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</si>
  <si>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</si>
  <si>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</si>
  <si>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</si>
  <si>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</si>
  <si>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</si>
  <si>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</si>
  <si>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</si>
  <si>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Dependencia</t>
  </si>
  <si>
    <t>Códigos UNSPSC</t>
  </si>
  <si>
    <t>Fecha estimada de inicio de proceso de selección</t>
  </si>
  <si>
    <t xml:space="preserve">Modalidad de selección </t>
  </si>
  <si>
    <t>Rubro</t>
  </si>
  <si>
    <t>Fuente de los recursos</t>
  </si>
  <si>
    <t>Valor total estimado</t>
  </si>
  <si>
    <t>Valor estimado en la vigencia actual</t>
  </si>
  <si>
    <t>¿Se requieren vigencias futuras?</t>
  </si>
  <si>
    <t>Estado de solicitud de vigencias futuras</t>
  </si>
  <si>
    <t>Datos de contacto del responsable</t>
  </si>
  <si>
    <t>No. 
CTO</t>
  </si>
  <si>
    <t xml:space="preserve">FECHA DE SUSCRIPCION </t>
  </si>
  <si>
    <t>OBJETO</t>
  </si>
  <si>
    <t>TIPO DE CONTRATO</t>
  </si>
  <si>
    <t>FORMA DE PAGO</t>
  </si>
  <si>
    <t>PRESUPUESTO DE FUNCIONAMIENTO</t>
  </si>
  <si>
    <t>REGISTRO PRESUPUESTAL</t>
  </si>
  <si>
    <t>ASEGURADORA</t>
  </si>
  <si>
    <t>FECHA DE APROBACION PÓLIZA</t>
  </si>
  <si>
    <t>PLAZO DE EJECUCION</t>
  </si>
  <si>
    <t>FECHA DE INICIO</t>
  </si>
  <si>
    <t>FECHA DE TERMINACION</t>
  </si>
  <si>
    <t xml:space="preserve">AREA DEL SUPERVISOR </t>
  </si>
  <si>
    <t>PAGO ENERO</t>
  </si>
  <si>
    <t>PAGO FEBRERO</t>
  </si>
  <si>
    <t>PAGO MARZO</t>
  </si>
  <si>
    <t xml:space="preserve">PAGO ABRIL </t>
  </si>
  <si>
    <t>PAGO MAYO</t>
  </si>
  <si>
    <t>PAGO JUNIO</t>
  </si>
  <si>
    <t>PAGO JULIO</t>
  </si>
  <si>
    <t>PAGO AGOSTO</t>
  </si>
  <si>
    <t>PAGO SEPTIEMBRE</t>
  </si>
  <si>
    <t>PAGO OCTUBRE</t>
  </si>
  <si>
    <t>PAGO NOVIEMBRE</t>
  </si>
  <si>
    <t>PAGO DICEMBRE</t>
  </si>
  <si>
    <t>FUNCIONAMIENTO</t>
  </si>
  <si>
    <t>N/A</t>
  </si>
  <si>
    <t>Prestar el servicio de mantenimiento preventivo y correctivo a los equipos y sistemas hidrosanitarios y complementarios del edificio sede, que sean de propiedad de la Función Pública.</t>
  </si>
  <si>
    <t>2 0 4 5 2 MANTENIMIENTO DE BIENES MUEBLES, EQUIPOS Y ENSERES</t>
  </si>
  <si>
    <t>Prestar el servicio de mantenimiento preventivo y correctivo de la central telefónica digital (DBS) y del sistema de procesamiento de voz o guía de voz, de los equipos del edificio sede de la Función Pública.</t>
  </si>
  <si>
    <t>2 0 4 5 5 MANTENIMIENTO EQUIPO COMUNICACIÓN Y COMPUTACION</t>
  </si>
  <si>
    <t>Roger Quirama García Tel 334 40 80 Ext. 205</t>
  </si>
  <si>
    <t>Claudia Patricia Hernandez Tel 3344080 ext 158</t>
  </si>
  <si>
    <t>Adquirir la suscripción al periodico EL TIEMPO Y PORTAFOLIO.</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</si>
  <si>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</si>
  <si>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</si>
  <si>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</si>
  <si>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</si>
  <si>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Adquirir la suscripción a la Revista SEMANA para la Función Pública.</t>
  </si>
  <si>
    <t>2 0 4 4 2 DOTACIONES</t>
  </si>
  <si>
    <t>2 0 4 6 8 OTROS COMUNICACIONES Y TRANSPORTE</t>
  </si>
  <si>
    <t>Juan Pablo Caicedo Montaña  Tel 3344080 ext 208</t>
  </si>
  <si>
    <t>2 0 4 21 4 SERVICIOS DE BIENESTAR SOCIAL</t>
  </si>
  <si>
    <t>María del Pilar García Tel 3344080 ext 164</t>
  </si>
  <si>
    <t>2 0 4 1 8 SOFTWARE</t>
  </si>
  <si>
    <t>2 0 4 4 20 REPUESTOS</t>
  </si>
  <si>
    <t>Adquisición de elementos de Ferreteria para la entidad.</t>
  </si>
  <si>
    <t>2 0 4 21 8 SERVICIOS PARA ESTIMULOS</t>
  </si>
  <si>
    <t>2 0 4 5 1 MANTENIMIENTO DE BIENES INMUEBLES</t>
  </si>
  <si>
    <t>www.funcionpublica.gov.co</t>
  </si>
  <si>
    <t>GLOBAL</t>
  </si>
  <si>
    <t>CONTRATACION DIRECTA</t>
  </si>
  <si>
    <t>SI</t>
  </si>
  <si>
    <t>Para trámite</t>
  </si>
  <si>
    <t xml:space="preserve">ACUERDO MARCO DE PRECIOS </t>
  </si>
  <si>
    <t>NO</t>
  </si>
  <si>
    <t>Julian Mauricio Martinez Tel 3344080 Ext. 123</t>
  </si>
  <si>
    <t xml:space="preserve">Adquisición de la dotación de labor y elementos de trabajo (batas, overoles y botas) para los servidores de la Función Pública. </t>
  </si>
  <si>
    <t>Luz Mary Riaño Tel 334 27 71 Ext. 110</t>
  </si>
  <si>
    <t>Adquisición de llantas, necesarias para el normal funcionamiento del parque automotor de la FUNCION PUBLICA</t>
  </si>
  <si>
    <t>GRANDES SUPERFICIES</t>
  </si>
  <si>
    <t>2 0 4 4 6 LLANTAS Y ACCESORIOS</t>
  </si>
  <si>
    <t>Adquisición de elementos de aseo</t>
  </si>
  <si>
    <t>MÍNIMA CUANTÍA</t>
  </si>
  <si>
    <t>Adquisición productos de cafetería</t>
  </si>
  <si>
    <t>Prestacion del servicio de Aseo y Cafeteria para el edificio Sede del Departamento</t>
  </si>
  <si>
    <t>2 0 4 5 8 SERVICIO DE ASEO</t>
  </si>
  <si>
    <t>2 0 4 6 2 CORREO</t>
  </si>
  <si>
    <t>Prestar el servicio de custodia, transporte y almacenamiento externo de los medios magnéticos que contienen las copias de respaldo de la información del Departamento, de acuerdo con las condiciones técnicas establecidas en los Estudios Previos</t>
  </si>
  <si>
    <t>UNIDAD</t>
  </si>
  <si>
    <t>Suscripción al servicio de actualización jurídica vía internet</t>
  </si>
  <si>
    <t>CONTRATACIÓN DIRECTA</t>
  </si>
  <si>
    <t>2 0 4 7 6 OTROS GASTOS POR IMPRESOS Y PUBLICACIONES</t>
  </si>
  <si>
    <t>Publicación aviso Banco de Exitos.</t>
  </si>
  <si>
    <t>Publicación aviso Convocatoria CNSC</t>
  </si>
  <si>
    <t>Adquisición de SOAT</t>
  </si>
  <si>
    <t>2 0 4 9 4 SEGURO DE INCENDIO
2 0 4 9 7 SEGUROS EQUIPOS ELECTRICOS
2 0 4 9 8 SEGURO RESPONSABILIDAD CIVIL
2 0 4 9 9 SEGURO SUSTRACCION Y HURTO
2 0 4 9 13 OTROS SEGUROS</t>
  </si>
  <si>
    <t>Nohora Constanza Siabato Tel 3344080 Ext. 139</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</si>
  <si>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</si>
  <si>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</si>
  <si>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</si>
  <si>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</si>
  <si>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</si>
  <si>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Prestar servicios profesionales para apoyar tecnicamente la etapa precontractual y contractual del contrato que resulte del proceso de selección cuyo objeto lo constituye la realización de los estudios necesarios, para la adquisición y puesta en funcionamiento de dos ascensores para el edificio sede la función pública</t>
  </si>
  <si>
    <t>C-123-1000-5 RECURSO 10</t>
  </si>
  <si>
    <t>INVERSIÓN</t>
  </si>
  <si>
    <t>CONCURSO DE MERITOS</t>
  </si>
  <si>
    <t>Julian Mauricio Martinez Tel 3344080 Ext. 124</t>
  </si>
  <si>
    <t xml:space="preserve">44122101 44121503 44121605 44121612 44121615 44121618 44121619 44121621 44121630 44121634 44121701 44121702 44121704 44121706 44121716 44121804 44121902 44121905 44122003 44122011 44122104 44122107 </t>
  </si>
  <si>
    <t>Prestar los Servicios Profesionales para apoyar el proceso de elaboración del Plan de Acción Institucional 2016 en los temas relacionados con: Participación, Transparencia y Servicio al Ciudadano</t>
  </si>
  <si>
    <t>Prestar los Servicios Profesionales en la Subdirección para apoyar la planeación, producción de reportes e informes sobre la propuesta del modelo de servicio al ciudadano, la estrategia de racionalización de trámites y el Espacio Virtual de Asesoría</t>
  </si>
  <si>
    <t>Prestar los Servicios Profesionales para apoyar el diseño y validación de una metodología de asistencia técnica a entidades nacionales y territoriales, para la implementación de la estrategia de Enlace Estado-Ciudadano en los temas de Participación Ciudadana en la Gestión, Transparencia y Servicio al Ciudadano, del Departamento Administrativo de la Función Pública.</t>
  </si>
  <si>
    <t>Prestar los Servicios Profesionales en la Dirección General, para apoyar la elaboración del diagnóstico, la caracterización y el cronograma anual como la actualización de la Estrategia de Gestión Internacional de Función Pública</t>
  </si>
  <si>
    <t xml:space="preserve">Prestar servicios profesionales en la Dirección para apoyar la gestión de las actividades relacionadas con los componentes de visibilidad, cooperación técnica y financiera y de formación contemplados en la Estrategia de Gestión Internacional al interior de la entidad, en el marco del Proyecto de Inversión </t>
  </si>
  <si>
    <t>Prestar los servicios profesionales en la Función Pública, para apoyar en el proyecto diversidad.</t>
  </si>
  <si>
    <t>Prestar los Servicios Profesionales en la Dirección de Control Interno y Racionalización de Trámites de la Función Pública, con el fin de apoyar la implementación de las estrategias definidas para validar y difundir en el territorio , las experiencias vigentes que se encuentran registradas en el Banco de Éxitos y validar las experiencias que se postulen en el Premio Nacional de Alta Gerencia para el 2016.</t>
  </si>
  <si>
    <t>Prestar los servicios Profesionales en la Subdirección, para apoyar el seguimiento y control en los aspectos técnico, administrativo y financiero, derivados del proyecto MEJORAMIENTO, FORTALECIMIENTO PARA EL DESARROLLO DE LAS POLITICAS PUBLICAS. NACIONAL.</t>
  </si>
  <si>
    <t>Evaluación cuantitativa con información estadística relevante, sobre el Empleo Público y sus características en Colombia</t>
  </si>
  <si>
    <t xml:space="preserve">Prestar los servicios profesionales en la Dirección General de la Función Pública, para apoyar en la ejecución del Proyecto “Pedagogía de paz y cambio cultural” en el territorio , en el marco del Proyecto de Inversión </t>
  </si>
  <si>
    <t>Selección y relatoría de los conceptos jurídicos y técnicos que ha emitido la Función Pública, y su concordancia con la normatividad, jurisprudencia y doctrina relevante del sector Función Pública.</t>
  </si>
  <si>
    <t>Prestar los Servicios Profesionales, para realizar la recopilación de normas y documentos jurídicos, extractos y reseñas de jurisprudencia</t>
  </si>
  <si>
    <t>Digitador - Prestar los Servicios de Apoyo a la Gestión en la Dirección Jurídica de la Función Pública, para realizar labores de digitación e ingreso de la información requerida para el Gestor Normativo</t>
  </si>
  <si>
    <t xml:space="preserve"> UNIDAD</t>
  </si>
  <si>
    <t>Adriana Daza Tel 3344080 Ett. 192</t>
  </si>
  <si>
    <t>C-123-1000-4 Recurso 10</t>
  </si>
  <si>
    <t>C-520-1403-1 Recurso 10</t>
  </si>
  <si>
    <t>C-520-1000-10 Recurso 10</t>
  </si>
  <si>
    <t>Prestar los Servicios Profesionales en la Función Pública, para apoyar la planeación y puesta en marcha de los objetivos y estrategias esbozadas en el capítulo de Buen Gobierno del Plan Nacional de Desarrollo, en el marco del Proyecto de Inversión denominado MEJORAMIENTO, FORTALECIMIENTO PARA EL DESARROLLO DE LAS POLITICAS PUBLICAS. NACIONAL.</t>
  </si>
  <si>
    <t>Prestar los servicios profesionales en la Función Pública, para apoyar la planeación y formulación de los proyectos, planes y programas que estén a cargo de la Subdirección y de las Direcciones Técnicas, en el marco del Proyecto de Inversión, "MEJORAMIENTO, FORTALECIMIENTO DE LA CAPACIDAD INSTITUCIONAL PARA EL DESARROLLO DE LAS POLÍTICAS PÚBLICAS NACIONAL".</t>
  </si>
  <si>
    <t>Prestar los Servicios Profesionales para fortalecer la presencia del Departamento Administrativo de la Función Pública en las redes sociales, en el marco del Proyecto de Inversión “MEJORAMIENTO, FORTALECIMIENTO DE LA CAPACIDAD INSTITUCIONAL PARA EL DESARROLLO DE LAS POLITICAS PUBLICAS. NACIONAL.</t>
  </si>
  <si>
    <t>Prestar los servicios de soporte y derechos de actualizacion de versiones, para la correcta operación de la mesa de servicio de la herramienta proactivaNET.</t>
  </si>
  <si>
    <t xml:space="preserve">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SUIT)
</t>
  </si>
  <si>
    <t>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FURAG)</t>
  </si>
  <si>
    <t xml:space="preserve">Suscripción, uso y soporte al servicio de Email Marketing para la Función Pública. </t>
  </si>
  <si>
    <t>Prestar los Servicios Profesionales, para apoyar la ejecución de las actividades propias de la gestión, administración, seguimiento, documentación y control, requeridos para los Proyectos relacionados con los servicios y adquisiciones de componentes de Tecnología de la Información.</t>
  </si>
  <si>
    <t>Prestar los servicios profesionales para apoyar jurídicamente el Proyecto de Inversión denominado “Mejoramiento de la Gestión de las Políticas Públicas a Través de las Tecnologías de Información TICS” a cargo de la Oficina de Sistema del Departamento, en materia de Contratación Pública</t>
  </si>
  <si>
    <t>Prestar el servicio de soporte extendido del SIGEP para apalancar técnicamente los requerimientos de actualización, ajustes y/o mejoras que el departamento requiera, según la estrategia de despliegue  y puesta en operación del mismo</t>
  </si>
  <si>
    <t>Prestar los Servicios Profesionales, para apoyar la ejecución de las actividades propias de levantamiento de requerimientos, diseño, desarrollo, implementación y pruebas, documentación y control de cambios, requeridos para la visibilización de los sistemas de información de la función pública en dispositivos móviles.</t>
  </si>
  <si>
    <t xml:space="preserve">Selección Abreviada por subasta </t>
  </si>
  <si>
    <t>Contratación Directa</t>
  </si>
  <si>
    <t>MINIMA CUANTIA</t>
  </si>
  <si>
    <t xml:space="preserve">Prestar los Servicios Profesionales en el Departamento Administrativo de la Función Pública para aplicar una estrategia de comunicaciones a Servidores Públicos, en el marco del Proyecto de Inversión “MEJORAMIENTO, FORTALECIMIENTO DE LA CAPACIDAD INSTITUCIONAL PARA EL DESARROLLO DE LAS POLITICAS PUBLICAS. NACIONAL. </t>
  </si>
  <si>
    <t xml:space="preserve">Prestar los Servicios Profesionales para apoyar la implementación de la estrategia de comunicaciones externa y territorial del Departamento Administrativo de la Función Pública, en el marco del Proyecto de Inversión “DESARROLLO DE LA CAPACIDAD INSTITUCIONAL DE LAS ENTIDADES PÚBLICAS DEL ORDEN TERRITORIAL”. </t>
  </si>
  <si>
    <t>Prestar los Servicios Profesionales para apoyar la estrategia de comunicación con los servidores públicos a través de comunicación directa entre el Departamento Administrativo de la Función Pública y las entidades estatales, en el marco del Proyecto de Inversión “MEJORAMIENTO, FORTALECIMIENTO DE LA CAPACIDAD INSTITUCIONAL PARA EL DESARROLLO DE LAS POLITICAS PUBLICAS. NACIONAL.</t>
  </si>
  <si>
    <t>Prestar los Servicios Profesionales en la Dirección, para apoyar el diseño y la implementación de la segunda fase de la estrategia  de pedagogía y construcción de paz en la administración pública, en el marco del Proyecto de Inversión “MEJORAMIENTO, FORTALECIMIENTO DE LA CAPACIDAD INSTITUCIONAL PARA EL DESARROLLO DE LAS POLITICAS PUBLICAS. NACIONAL.</t>
  </si>
  <si>
    <t xml:space="preserve">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 </t>
  </si>
  <si>
    <t>Prestar los Servicios Profesionales en la Dirección, para coordinar el diseño y la implementación de la segunda fase de la estrategia  de pedagogía y construcción de paz en la administración pública,  en el marco del Proyecto de Inversión “MEJORAMIENTO, FORTALECIMIENTO DE LA CAPACIDAD INSTITUCIONAL PARA EL DESARROLLO DE LAS POLÍTICAS PÚBLICAS. NACIONAL”.</t>
  </si>
  <si>
    <t>Prestar los Servicios Profesionales en la Subdirección, para apoyar la gestión de los procesos en la Estrategia de Gestión Territorial y el desarrollo de actividades de alistamiento para el inicio y puesta en marcha al interior de la entidad, en el marco del Proyecto de Inversión ¨DESARROLLO CAPACIDAD INSTITUCIONAL DE LAS ENTIDADES PÚBLICAS DEL ORDEN TERRITORIAL¨.</t>
  </si>
  <si>
    <t>Prestar los Servicios Profesionales en la Subdirección,  para apoyar la  gestión, dar orientaciones y lineamientos para la puesta en marcha de la Estrategia de Gestión Territorial al interior de la entidad, en el marco del Proyecto de Inversión “DESARROLLO CAPACIDAD INSTITUCIONAL DE LAS ENTIDADES PÚBLICAS DEL ORDEN TERRITORIAL”.</t>
  </si>
  <si>
    <t>81112201
81112202
81112204</t>
  </si>
  <si>
    <t>53101902
53102102
53101904
53111501
 53111601
53111601</t>
  </si>
  <si>
    <t>53131608 
14111704
42132205
70141504</t>
  </si>
  <si>
    <t>50161814
50201706</t>
  </si>
  <si>
    <t>39101605
39111801</t>
  </si>
  <si>
    <t>72101510
72101511
72101509</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</si>
  <si>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</si>
  <si>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</si>
  <si>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</si>
  <si>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</si>
  <si>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</si>
  <si>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</si>
  <si>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</si>
  <si>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</si>
  <si>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</si>
  <si>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</si>
  <si>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</si>
  <si>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</si>
  <si>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Julian Mauricio Martinez Tel 3344080 Ext. 125</t>
  </si>
  <si>
    <t>Julian Mauricio Martinez Tel 3344080 Ext. 126</t>
  </si>
  <si>
    <t>72102900 72101500 72101507</t>
  </si>
  <si>
    <t>Contratación para la implementación del servicio de CRM de la entidad según las caractarísricas señaladas en el ánexo técnico.</t>
  </si>
  <si>
    <t xml:space="preserve">Prestar los Servicios Profesionales en LA FUNCIÓN PÚBLICA, para la actualización, soporte y monitoreo del procedimiento de construcción y mantenimiento del Micrositio Web, denominado  Espacio Virtual de Asesoría – EVA del Departamento Administrativo de la Función Pública, con cargo al Proyecto de Inversión denominado “Mejoramiento de la Gestión de las Políticas Públicas a Través de las Tecnologías de Información TICS”. </t>
  </si>
  <si>
    <t>Prestar los servicios profesionales en LA FUNCIÓN PÚBLICA, para el mantenimiento, soporte, actualización, ajuste y monitoreo del Micrositio Web, denominado Espacio Virtual de Asesoría – EVA del Departamento Administrativo de la Función Pública, teniendo en cuenta los lineamientos de Gobierno en Línea, con cargo al Proyecto de Inversión denominado “Mejoramiento de la Gestión de las Políticas Públicas a Través de las Tecnologías de Información TICS”.</t>
  </si>
  <si>
    <t>Prestar los Servicios Profesionales en la Función Pública, para realizar la actualización y transferencia de conocimiento de los lineamientos a seguir para la adecuada operación y mantenimiento de la aplicación “Gestor Normativo”, en el marco del Proyecto de Inversión “MEJORAMIENTO DE LA GESTION DE LAS POLITICAS PUBLICAS A TRAVES DE LAS TECNOLOGIAS DE INFORMACION TICS”.</t>
  </si>
  <si>
    <t>Prestar los Servicios Profesionales para apoyar y brindar el soporte técnico a la  FUNCIÓN PÚBLICA, en el mantenimiento, ajuste y actualización de la aplicación denominada “Gestor Normativo”, en el marco del Proyecto de Inversión “MEJORAMIENTO DE LA GESTION DE LAS POLITICAS PUBLICAS A TRAVES DE LAS TECNOLOGIAS DE INFORMACION TICS”.</t>
  </si>
  <si>
    <t>Herramienta de Chat para la Función Pública</t>
  </si>
  <si>
    <t>VIRGINIA GUEVARA</t>
  </si>
  <si>
    <t xml:space="preserve">Prestar los servicios profesionales en la Oficina Asesora de Planeación para la apropiación y mejoramiento funcional y documental del Sistema de Gestión Integrado de la Función Pública, en el marco del Proyecto de Inversión denominado: "MEJORAMIENTO, FORTALECIMIENTO DE LA CAPACIDAD INSTITUCIONAL PARA EL DESARROLLO DE LAS POLÍTICAS PÚBLICAS NACIONAL" 
</t>
  </si>
  <si>
    <t xml:space="preserve">Prestar los servicios profesionales en la Oficina Asesora de Planeación para apoyar la implementación de la segunda fase del Modelo de Gestión de la Información de la Función Pública y del modelo de seguimiento y evaluación integrados al modelo de operación institucional, en el marco del proyecto de inversión: "MEJORAMIENTO, FORTALECIMIENTO DE LA CAPACIDAD INSTITUCIONAL PARA EL DESARROLLO DE LAS POLÍTICAS PÚBLICAS NACIONAL" </t>
  </si>
  <si>
    <t>Prestar los Servicios Profesionales en LA FUNCIÓN PÚBLICA, para realizar los ajustes, aplicación de diseño instruccional , cargue de contenidos en el micrositio  y actualizaciones en el diseño del Gestor Normativo y del micrositio denominado Espacio Virtual de Asesoría - EVA de la Entidad, con cargo al Proyecto de Inversión denominado “Mejoramiento de la Gestión de las Políticas Públicas a Través de las Tecnologías de Información TICS”.</t>
  </si>
  <si>
    <t>Prestar los servicios profesionales en la Función Pública para el rediseño, desarrollo e implementación de la nueva aplicación WEB para el Banco de Éxitos, teniendo en cuenta los lineamientos de Gobierno en Línea, en el marco del Proyecto de Inversión.</t>
  </si>
  <si>
    <t>Prestar los servicios profesionales en la Dirección de Empleo Público, para apoyar en la actualización e implementación de la Política de Empleo Público, en el marco del Proyecto de Inversión, "MEJORAMIENTO, FORTALECIMIENTO DE LA CAPACIDAD INSTITUCIONAL PARA EL DESARROLLO DE LAS POLÍTICAS PÚBLICAS NACIONAL".</t>
  </si>
  <si>
    <t>PRESTACIÓN DE SERVICIOS</t>
  </si>
  <si>
    <t>Francisco Amézquita Tel  3344080 Ext  216. 5667649</t>
  </si>
  <si>
    <t>Prestar los servicios profesionales para la diagramación del informe de Ley de Cuotas y el documento de política dedatos personales enel marco del Proyecto de Inversión  “MEJORAMIENTO, FORTALECIMIENTO DE LA CAPACIDAD INSTITUCIONAL PARA EL DESARROLLO DE LAS POLITICAS PUBLICAS. NACIONAL.</t>
  </si>
  <si>
    <t>Prestar los servicios profesionales en la Subdirección para apoyar la aelaboración del plan de acción para la implementación de la Estrategia de Gestión Territorial, en el marco del Proyecto de Inversión “DESARROLLO CAPACIDAD INSTITUCIONAL DE LAS ENTIDADES PÚBLICAS DEL ORDEN TERRITORIAL”.</t>
  </si>
  <si>
    <t>SSF</t>
  </si>
  <si>
    <t>Prestar sus servicios de apoyo a la gestión en el Grupo de Gestión Administrativa y Documental para la organización de las historias laborales y actualización del inventario documental correspondiente a los ex servidores del Departamento Administrativo de la Función Pública y en la revisión de las transferencias documentales primarias</t>
  </si>
  <si>
    <t>Prestar sus servicios de apoyo a la gestión en el Grupo de Gestión Administrativa y Documental en la organización y depuración de los archivos de gestión de las áreas misionales del Departamento Administrativo de la Función Pública que se le asignen y en la revisión de las transferencias documentales primarias.</t>
  </si>
  <si>
    <t xml:space="preserve">Prestar sus servicios de apoyo a la gestión en el Grupo de Gestión Administrativa y Documental en la revisión, clasificación y actualización de los archivos de gestión de las áreas del Departamento Administrativo de la Función Pública, de conformidad con los seguimientos realizados por parte del grupo enlace y en la revisión de las transferencias documentales primarias y  organización de archivos electrónicos.
</t>
  </si>
  <si>
    <t>Prestación de servicios profesionales para adelantar los procesos de selección meritocrática</t>
  </si>
  <si>
    <t xml:space="preserve">Contratar la Suscripción al soporte y actualización de venticuatro (24) Linux Red Hat Enterprise última versión, según las especificaciones mínimas establecidas en el Pliego de Condiciones. </t>
  </si>
  <si>
    <t>VALOR TOTAL DEL CTO</t>
  </si>
  <si>
    <t>CERTIFICADO DE RUBRO PRESUPUESTAL</t>
  </si>
  <si>
    <t>RUBRO</t>
  </si>
  <si>
    <t>FECHA DE EXPEDICION POLIZA</t>
  </si>
  <si>
    <t>SUPERVISOR</t>
  </si>
  <si>
    <t>001/2016</t>
  </si>
  <si>
    <t>ORGANIZACIÓN TERPEL S.A.</t>
  </si>
  <si>
    <t>Contratar el suministro de gasolina corriente en Estaciones de Servicio para el funcionamiento de los vehículos automotor por los cuales sea legalmente responsable la Función Pública.</t>
  </si>
  <si>
    <t>CONTRATO DE SUMINISTRO</t>
  </si>
  <si>
    <t>La Función Pública pagará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</si>
  <si>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Certificado de Disponibilidad Presupuestal N° 1116 del  06 de Enero de 2016</t>
  </si>
  <si>
    <t>1216 DEL 08-Enero-2016</t>
  </si>
  <si>
    <t>Será hasta el treinta y uno (31) de diciembre de 2016, previo registro presupuestal y demás condiciones  establecidas en el Acuerdo Marco de Precios suscrito por Colombia Compra Eficiente.</t>
  </si>
  <si>
    <t>JULIAN MAURICIO MARTINEZ ALVARADO</t>
  </si>
  <si>
    <t>GRUPO DE SERVICIOS ADMINISTRATIVOS</t>
  </si>
  <si>
    <t>028/2016</t>
  </si>
  <si>
    <t>WILLSON FARFÁN SUAREZ</t>
  </si>
  <si>
    <t xml:space="preserve">Prestar los Servicios Profesionales en la Subdirección, para apoyar la gestión de los procesos en la Estrategia de Gestión Territorial y el desarrollo de actividades de alistamiento para el inicio y puesta en marcha al interior de la entidad, en el marco del Proyecto de Inversión ¨DESARROLLO CAPACIDAD INSTITUCIONAL DE LAS ENTIDADES PÚBLICAS DEL ORDEN TERRITORIAL¨. </t>
  </si>
  <si>
    <t>PRESTACION DE SERVICIOS PROFESIONALES</t>
  </si>
  <si>
    <t>Dos (2) mensualidades vencidas, cada una por valor de CUATRO MILLONES DE PESOS ($4’000.000) M/CTE</t>
  </si>
  <si>
    <r>
      <t>Certificado de Disponibilidad Presupuestal N° 58</t>
    </r>
    <r>
      <rPr>
        <sz val="12"/>
        <rFont val="Arial"/>
        <family val="2"/>
      </rPr>
      <t>16</t>
    </r>
    <r>
      <rPr>
        <sz val="12"/>
        <color theme="1"/>
        <rFont val="Arial"/>
        <family val="2"/>
      </rPr>
      <t xml:space="preserve"> del  14 de Enero de 2016</t>
    </r>
  </si>
  <si>
    <t>MEJORAMIENTO, CAPACIDAD INSTITUCIONAL DE LAS ENTIDADES PUBLICAS DEL ORDEN TERRITORIAL</t>
  </si>
  <si>
    <t>4816 DEL 19-Enero-2016</t>
  </si>
  <si>
    <t>Será dos (2) meses, contados a partir del perfeccionamiento del mismo, previo Registro Presupuestal.</t>
  </si>
  <si>
    <t xml:space="preserve">ADRIANA KATHERINE DAZA SIERRA  </t>
  </si>
  <si>
    <t>SUBDIRECCION</t>
  </si>
  <si>
    <t>002/2016</t>
  </si>
  <si>
    <t xml:space="preserve">FERNANDO AUGUSTO SEGURA RESTREPO </t>
  </si>
  <si>
    <t>Prestar los Servicios Profesionales para apoyar la definición de los planes y las actividades a adelantar por el Departamento Administrativo de la Función Pública, para la implementación de la estrategia de Enlace Estado – Ciudadano, en los temas relacionados con Participación Ciudadana en la Gestión Pública, Transparencia, Racionalización de Trámites y Servicio al Ciudadano durante el año 2016, en el marco del Proyecto de Inversión “MEJORAMIENTO, FORTALECIMIENTO DE LA CAPACIDAD INSTITUCIONAL PARA EL DESARROLLO DE LAS POLÍTICAS PÚBLICAS. NACIONAL”.</t>
  </si>
  <si>
    <t>Dos (2) mensualidades vencidas, previa presentación del informe de actividades, soporte del pago del Sistema de Seguridad Social Integral en Salud y Riesgos Laborales, verificación de la actualización de la hoja de vida en el SIGEP y expedición del certificado de recibido a satisfacción por parte del supervisor del contrato. PARÁGRAFO PRIMERO: Cualquier actividad adicional que se haga sin la debida autorización por parte del Supervisor del Contrato</t>
  </si>
  <si>
    <t>Certificado de Disponibilidad Presupuestal N° 1216 del  06 de Enero de 2016</t>
  </si>
  <si>
    <t>MEJORAMIENTO, FORTALECIMIENTO DE LA CAPACIDAD INSTITUCIONAL PARA EL DESARROLLO DE POLITICAS PUBLICAS. NACIONAL</t>
  </si>
  <si>
    <t>1316 DEL 08-Enero-2016</t>
  </si>
  <si>
    <t xml:space="preserve">Dos (2) meses, contados a partir del perfeccionamiento del mismo, previo registro presupuestal. </t>
  </si>
  <si>
    <t xml:space="preserve">ADRIANA KATHERINE DAZA SIERRA </t>
  </si>
  <si>
    <t>014/2016</t>
  </si>
  <si>
    <t>LAURA CAMILA RONDON LIZARAZO</t>
  </si>
  <si>
    <t>Dos (2) mensualidades vencidas, cada una por valor de DOS MILLONES TRECIENTOS MIL PESOS ($2’300.000.oo) M/CTE</t>
  </si>
  <si>
    <r>
      <t xml:space="preserve">Certificado de Disponibilidad Presupuestal N° </t>
    </r>
    <r>
      <rPr>
        <sz val="12"/>
        <rFont val="Arial"/>
        <family val="2"/>
      </rPr>
      <t>2016</t>
    </r>
    <r>
      <rPr>
        <sz val="12"/>
        <color theme="1"/>
        <rFont val="Arial"/>
        <family val="2"/>
      </rPr>
      <t xml:space="preserve"> del  06 de Enero de 2016</t>
    </r>
  </si>
  <si>
    <t>2416 DEL 08-Enero-2016</t>
  </si>
  <si>
    <t>015/2016</t>
  </si>
  <si>
    <t>CATALINA FONSECA VELANDIA</t>
  </si>
  <si>
    <t>Prestar los Servicios Profesionales en la Dirección General de la Función Pública, para apoyar el desarrollo del Modelo de Investigación de la Función Pública y la implementación del Modelo de Gestión del Conocimiento, en el marco del Proyecto de Inversión “MEJORAMIENTO, FORTALECIMIENTO DE LA CAPACIDAD INSTITUCIONAL PARA EL DESARROLLO DE LAS POLITICAS PUBLICAS. NACIONAL.”</t>
  </si>
  <si>
    <t>Dos (2) mensualidades vencidas, cada una por valor de DOS MILLONES QUINIENTOS MIL PESOS ($2’500.000.oo) M/CTE</t>
  </si>
  <si>
    <r>
      <t xml:space="preserve">Certificado de Disponibilidad Presupuestal N° </t>
    </r>
    <r>
      <rPr>
        <sz val="12"/>
        <rFont val="Arial"/>
        <family val="2"/>
      </rPr>
      <t>3816</t>
    </r>
    <r>
      <rPr>
        <sz val="12"/>
        <color theme="1"/>
        <rFont val="Arial"/>
        <family val="2"/>
      </rPr>
      <t xml:space="preserve"> del  08 de Enero de 2016</t>
    </r>
  </si>
  <si>
    <t>3216 DEL 15-Enero-2016</t>
  </si>
  <si>
    <t>DIEGO BELTRAN</t>
  </si>
  <si>
    <t>DIRECCION GENERAL</t>
  </si>
  <si>
    <t>007/2016</t>
  </si>
  <si>
    <t>MAUREEN GUERRERO GUTIERREZ</t>
  </si>
  <si>
    <t xml:space="preserve">Prestar los Servicios Profesionales en la Función Pública, para apoyar la implementación de la segunda fase, de la estrategia de pedagogía y construcción de paz en la administración pública, en el marco del Proyecto de Inversión “MEJORAMIENTO, FORTALECIMIENTO DE LA CAPACIDAD INSTITUCIONAL PARA EL DESARROLLO DE LAS POLITICAS PUBLICAS. NACIONAL”. </t>
  </si>
  <si>
    <t xml:space="preserve">Dos (2) mensualidades vencidas, cada una por valor de CINCO MILLONES DE PESOS ($5’000.000) M/CTE </t>
  </si>
  <si>
    <t>Certificado de Disponibilidad Presupuestal N° 1816 del  06 de Enero de 2016</t>
  </si>
  <si>
    <t>1816 DEL 08-Enero-2016</t>
  </si>
  <si>
    <t xml:space="preserve">JUAN PABLO CAICEDO MONTAÑA  </t>
  </si>
  <si>
    <t>012/2016</t>
  </si>
  <si>
    <t>MARIA JULIANA RUIZ HAKSPIEL</t>
  </si>
  <si>
    <t xml:space="preserve">Prestar los Servicios Profesionales en la Función Pública, para apoyar la planeación y puesta en marcha de los objetivos y estrategias esbozadas en el capítulo de Buen Gobierno del Plan Nacional de Desarrollo, en el marco del Proyecto de Inversión denominado MEJORAMIENTO, FORTALECIMIENTO PARA EL DESARROLLO DE LAS POLITICAS PUBLICAS. NACIONAL. </t>
  </si>
  <si>
    <t xml:space="preserve">Dos (2) mensualidades vencidas, cada una por valor de CINCO MILLONES OCHOCIENTOS MIL PESOS ($5’800.000) M/CTE </t>
  </si>
  <si>
    <r>
      <t xml:space="preserve">Certificado de Disponibilidad Presupuestal N° </t>
    </r>
    <r>
      <rPr>
        <sz val="12"/>
        <rFont val="Arial"/>
        <family val="2"/>
      </rPr>
      <t>3716</t>
    </r>
    <r>
      <rPr>
        <sz val="12"/>
        <color theme="1"/>
        <rFont val="Arial"/>
        <family val="2"/>
      </rPr>
      <t xml:space="preserve"> del  07 de Enero de 2016</t>
    </r>
  </si>
  <si>
    <t>2216 DEL 08-Enero-2016</t>
  </si>
  <si>
    <t>010/2016</t>
  </si>
  <si>
    <t>CARLOS ARTURO FERRO ROJAS</t>
  </si>
  <si>
    <t>Dos (2) mensualidades vencidas cada una por valor de DIEZ MILLONES DE PESOS ($10´000.000.oo) M/CTE</t>
  </si>
  <si>
    <t>2116 DEL 08-Enero-2016</t>
  </si>
  <si>
    <t xml:space="preserve">HILDA RAMÍREZ VILLEGAS </t>
  </si>
  <si>
    <r>
      <t xml:space="preserve">Certificado de Disponibilidad Presupuestal N° </t>
    </r>
    <r>
      <rPr>
        <sz val="10"/>
        <rFont val="Arial"/>
        <family val="2"/>
      </rPr>
      <t>3616</t>
    </r>
    <r>
      <rPr>
        <sz val="10"/>
        <color theme="1"/>
        <rFont val="Arial"/>
        <family val="2"/>
      </rPr>
      <t xml:space="preserve"> del  07 de Enero de 2016</t>
    </r>
  </si>
  <si>
    <t>005/2016</t>
  </si>
  <si>
    <t>OLGA LUCIA PEREZ GARCIA</t>
  </si>
  <si>
    <t xml:space="preserve">Dos (2) mensualidades vencidas, cada una por valor de NUEVE MILLONES QUINIENTOS MIL PESOS ($9’500.000) M/CTE </t>
  </si>
  <si>
    <t>Certificado de Disponibilidad Presupuestal N° 2716 del  06 de Enero de 2016</t>
  </si>
  <si>
    <t>1616 DEL 08-Enero-2016</t>
  </si>
  <si>
    <t>008/2016</t>
  </si>
  <si>
    <t>LILIANA MORENO HERNANDEZ</t>
  </si>
  <si>
    <t xml:space="preserve">Prestar los Servicios Profesionales para apoyar la implementación de la estrategia de comunicaciones externa y territorial, del Departamento Administrativo de la Función Pública, en el marco del Proyecto de Inversión “DESARROLLO DE LA CAPACIDAD INSTITUCIONAL DE LAS ENTIDADES PÚBLICAS DEL ORDEN TERRITORIAL”. </t>
  </si>
  <si>
    <t>Dos (2) mensualidades vencidas, cada una por valor de CINCO MILLONES CIENTO CINCUENTA MIL PESOS ($5’150.000) M/CTE</t>
  </si>
  <si>
    <r>
      <t xml:space="preserve">Certificado de Disponibilidad Presupuestal N° </t>
    </r>
    <r>
      <rPr>
        <sz val="12"/>
        <rFont val="Arial"/>
        <family val="2"/>
      </rPr>
      <t>2716</t>
    </r>
    <r>
      <rPr>
        <sz val="12"/>
        <color theme="1"/>
        <rFont val="Arial"/>
        <family val="2"/>
      </rPr>
      <t xml:space="preserve"> del  06 de Enero de 2016</t>
    </r>
  </si>
  <si>
    <t>1916 DEL 08-Enero-2016</t>
  </si>
  <si>
    <t>009/2016</t>
  </si>
  <si>
    <t>Dos (2) mensualidades vencidas, cada una por valor de TRES MILLONES NOVENTA MIL PESOS ($3’090.000.oo) M/CTE</t>
  </si>
  <si>
    <t>Certificado de Disponibilidad Presupuestal N° 2516 del  06 de Enero de 2016</t>
  </si>
  <si>
    <t>2016 DEL 08-Enero-2016</t>
  </si>
  <si>
    <t>013/2016</t>
  </si>
  <si>
    <t>JORGE IVÁN GIRALDO DÍAZ</t>
  </si>
  <si>
    <r>
      <t xml:space="preserve">Certificado de Disponibilidad Presupuestal N° </t>
    </r>
    <r>
      <rPr>
        <sz val="12"/>
        <rFont val="Arial"/>
        <family val="2"/>
      </rPr>
      <t>1316</t>
    </r>
    <r>
      <rPr>
        <sz val="12"/>
        <color theme="1"/>
        <rFont val="Arial"/>
        <family val="2"/>
      </rPr>
      <t xml:space="preserve"> del  06 de Enero de 2016</t>
    </r>
  </si>
  <si>
    <t>2316 DEL 08-Enero-2016</t>
  </si>
  <si>
    <t>039/2016</t>
  </si>
  <si>
    <t>006/2016</t>
  </si>
  <si>
    <t>SEBASTIAN GUERRA SÁNCHEZ</t>
  </si>
  <si>
    <t>Prestar los Servicios Profesionales en la Dirección, para apoyar el diseño y la implementación de la segunda fase de la estrategia  de pedagogía y construcción de paz en la administración pública, en el marco del Proyecto de Inversión “MEJORAMIENTO, FORTALECIMIENTO DE LA CAPACIDAD INSTITUCIONAL PARA EL DESARROLLO DE LAS POLITICAS PUBLICAS. NACIONAL”.</t>
  </si>
  <si>
    <t xml:space="preserve">Dos (2) mensualidades vencidas, cada una por valor de CINCO MILLONES QUINIENTOS MIL PESOS ($5’500.000) M/CTE </t>
  </si>
  <si>
    <t>Certificado de Disponibilidad Presupuestal N° 1416 del  06 de Enero de 2016</t>
  </si>
  <si>
    <t>1716 DEL 08-Enero-2016</t>
  </si>
  <si>
    <t>017/2016</t>
  </si>
  <si>
    <t>LIZET OREALIS ARCOS MENDEZ</t>
  </si>
  <si>
    <t>Prestar los Servicios Profesionales en la Subdirección para apoyar la planeación, producción de reportes e informes, sobre la Propuesta del Modelo de Servicio al Ciudadano, la Estrategia de Racionalización de Trámites y el Espacio Virtual de Asesoría, en el marco del Proyecto de Inversión “MEJORAMIENTO, FORTALECIMIENTO DE LA CAPACIDAD INSTITUCIONAL PARA EL DESARROLLO DE LAS POLITICAS PUBLICAS. NACIONAL”.</t>
  </si>
  <si>
    <t>Dos (2) mensualidades vencidas, cada una por valor de TRES MILLONES DE PESOS ($3’000.000) M/CTE</t>
  </si>
  <si>
    <r>
      <t>Certificado de Disponibilidad Presupuestal N° 49</t>
    </r>
    <r>
      <rPr>
        <sz val="12"/>
        <rFont val="Arial"/>
        <family val="2"/>
      </rPr>
      <t>16</t>
    </r>
    <r>
      <rPr>
        <sz val="12"/>
        <color theme="1"/>
        <rFont val="Arial"/>
        <family val="2"/>
      </rPr>
      <t xml:space="preserve"> del  13 de Enero de 2016</t>
    </r>
  </si>
  <si>
    <t>3416 DEL 15-Enero-2016</t>
  </si>
  <si>
    <t>018/2016</t>
  </si>
  <si>
    <t>ALEJANDRA TEODORA  BEITIA ROJAS</t>
  </si>
  <si>
    <t>Prestar los servicios de Apoyo a la Gestión en la Función Pública, en la articulación de las actividades encaminadas a fortalecer las políticas públicas del Sector en el marco del Proyecto de Inversión denominado MEJORAMIENTO, FORTALECIMIENTO PARA EL DESARROLLO DE LAS POLITICAS PUBLICAS. NACIONAL.</t>
  </si>
  <si>
    <t>PRESTACION DE SERVICIOS DE APOYO A LA GESTION</t>
  </si>
  <si>
    <t>Dos (2) mensualidades vencidas, cada una por valor de UN MILLÓN SETECIENTOS MIL PESOS ($1’700.000) M/CTE</t>
  </si>
  <si>
    <r>
      <t>Certificado de Disponibilidad Presupuestal N° 52</t>
    </r>
    <r>
      <rPr>
        <sz val="12"/>
        <rFont val="Arial"/>
        <family val="2"/>
      </rPr>
      <t>16</t>
    </r>
    <r>
      <rPr>
        <sz val="12"/>
        <color theme="1"/>
        <rFont val="Arial"/>
        <family val="2"/>
      </rPr>
      <t xml:space="preserve"> del  13 de Enero de 2016</t>
    </r>
  </si>
  <si>
    <t>3516 DEL 15-Enero-2016</t>
  </si>
  <si>
    <t>029/2016</t>
  </si>
  <si>
    <t xml:space="preserve">Prestar los Servicios Profesionales para apoyar el diseño de una metodología de asistencia técnica a entidades nacionales y territoriales, para la implementación de la estrategia de Enlace Estado-Ciudadano, en los temas de Participación Ciudadana en la Gestión, Transparencia y Servicio al Ciudadano, del Departamento Administrativo de la Función Pública, en el marco del Proyecto de Inversión denominado MEJORAMIENTO, FORTALECIMIENTO PARA EL DESARROLLO DE LAS POLITICAS PUBLICAS. NACIONAL. </t>
  </si>
  <si>
    <t>Dos (2) mensualidades vencidas, cada una por valor de SEIS MILLONES DE PESOS ($6’000.000,00) M/CTE</t>
  </si>
  <si>
    <r>
      <t>Certificado de Disponibilidad Presupuestal N° 15</t>
    </r>
    <r>
      <rPr>
        <sz val="12"/>
        <rFont val="Arial"/>
        <family val="2"/>
      </rPr>
      <t>16</t>
    </r>
    <r>
      <rPr>
        <sz val="12"/>
        <color theme="1"/>
        <rFont val="Arial"/>
        <family val="2"/>
      </rPr>
      <t xml:space="preserve"> del  06 de Enero de 2016</t>
    </r>
  </si>
  <si>
    <t>4916 DEL 19-Enero-2016</t>
  </si>
  <si>
    <t>019/2016</t>
  </si>
  <si>
    <t>PAULIUS YAMIN SLOTKUS</t>
  </si>
  <si>
    <t>Prestar los Servicios Profesionales en la Función Pública, para apoyar la ejecución del Proyecto “Estrategia de Cambio Cultural”, en el marco del Proyecto de Inversión “MEJORAMIENTO, FORTALECIMIENTO DE LA CAPACIDAD INSTITUCIONAL PARA EL DESARROLLO DE LAS POLÍTICAS PÚBLICAS. NACIONAL”.</t>
  </si>
  <si>
    <t>Dos (2) mensualidades vencidas, cada una por valor de SIETE MILLONES DE PESOS ($7’000.000) M/CTE</t>
  </si>
  <si>
    <r>
      <t>Certificado de Disponibilidad Presupuestal N° 53</t>
    </r>
    <r>
      <rPr>
        <sz val="12"/>
        <rFont val="Arial"/>
        <family val="2"/>
      </rPr>
      <t>16</t>
    </r>
    <r>
      <rPr>
        <sz val="12"/>
        <color theme="1"/>
        <rFont val="Arial"/>
        <family val="2"/>
      </rPr>
      <t xml:space="preserve"> del  13 de Enero de 2016</t>
    </r>
  </si>
  <si>
    <t>3616 DEL 15-Enero-2016</t>
  </si>
  <si>
    <t>016/2016</t>
  </si>
  <si>
    <t>CAMILA ANDREA ROJAS RUIZ</t>
  </si>
  <si>
    <t xml:space="preserve">Prestar los Servicios Profesionales en la Dirección para apoyar la gestión de las actividades relacionadas con los componentes de visibilidad, cooperación técnica y financiera y de formación contemplados en la Estrategia de Gestión Internacional al interior de la entidad, en el marco del Proyecto de Inversión “MEJORAMIENTO, FORTALECIMIENTO DE LA CAPACIDAD INSTITUCIONAL PARA EL DESARROLLO DE LAS POLITICAS PUBLICAS. NACIONAL.” </t>
  </si>
  <si>
    <t>Dos (2) mensualidades vencidas, cada una por valor de TRES MILLONES  DE PESOS ($3’000.000.oo) M/CTE</t>
  </si>
  <si>
    <r>
      <t>Certificado de Disponibilidad Presupuestal N° 48</t>
    </r>
    <r>
      <rPr>
        <sz val="12"/>
        <rFont val="Arial"/>
        <family val="2"/>
      </rPr>
      <t>16</t>
    </r>
    <r>
      <rPr>
        <sz val="12"/>
        <color theme="1"/>
        <rFont val="Arial"/>
        <family val="2"/>
      </rPr>
      <t xml:space="preserve"> del  13 de Enero de 2016</t>
    </r>
  </si>
  <si>
    <t>3316 DEL 15-Enero-2016</t>
  </si>
  <si>
    <t>030/2016</t>
  </si>
  <si>
    <t>ROSA MARIA BOLAÑOS TOVAR</t>
  </si>
  <si>
    <t>Prestar los Servicios Profesionales en la Subdirección, para apoyar el seguimiento y control en los aspectos técnico, administrativo y financiero, derivados del Proyecto de Inversión “MEJORAMIENTO, FORTALECIMIENTO DE LA CAPACIDAD INSTITUCIONAL PARA EL DESARROLLO DE LAS POLITICAS PUBLICAS. NACIONAL”.</t>
  </si>
  <si>
    <t>Dos (2) mensualidades vencidas, cada una por valor de CUATRO MILLONES QUINIENTOS MIL PESOS ($4’500.000,oo) M/CTE</t>
  </si>
  <si>
    <r>
      <t>Certificado de Disponibilidad Presupuestal N° 57</t>
    </r>
    <r>
      <rPr>
        <sz val="12"/>
        <rFont val="Arial"/>
        <family val="2"/>
      </rPr>
      <t>16</t>
    </r>
    <r>
      <rPr>
        <sz val="12"/>
        <color theme="1"/>
        <rFont val="Arial"/>
        <family val="2"/>
      </rPr>
      <t xml:space="preserve"> del  14 de Enero de 2016</t>
    </r>
  </si>
  <si>
    <t>5016 DEL 19-Enero-2016</t>
  </si>
  <si>
    <t>004/2016</t>
  </si>
  <si>
    <t>DIEGO ORLANDO NIÑO RUIZ</t>
  </si>
  <si>
    <t xml:space="preserve">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 </t>
  </si>
  <si>
    <t>Certificado de Disponibilidad Presupuestal N° 1616 del  06 de Enero de 2016</t>
  </si>
  <si>
    <t>1516 DEL 08-Enero-2016</t>
  </si>
  <si>
    <t>DORIS ATAHUALPA POLANCO</t>
  </si>
  <si>
    <t>GRUPO DE GESTION CONTRACTUAL</t>
  </si>
  <si>
    <t>003/2016</t>
  </si>
  <si>
    <t>MAYRA GISELLE CASTELLANOS CAQUEZA</t>
  </si>
  <si>
    <t>Certificado de Disponibilidad Presupuestal N° 1916 del  06 de Enero de 2016</t>
  </si>
  <si>
    <t>1416 DEL 08-Enero-2016</t>
  </si>
  <si>
    <t>020/2016</t>
  </si>
  <si>
    <t>CLARA INES COLLAZOS MARTINEZ</t>
  </si>
  <si>
    <t xml:space="preserve">Prestar los Servicios Profesionales en la Subdirección, para apoyar la gestión, dar orientaciones y lineamientos para la puesta en marcha de la Estrategia de Gestión Territorial al interior de la entidad, en el marco del Proyecto de Inversión “DESARROLLO DE LA CAPACIDAD INSTITUCIONAL DE LAS ENTIDADES PÚBLICAS DEL ORDEN TERRITORIAL”. </t>
  </si>
  <si>
    <t>Dos (2) mensualidades vencidas, cada una por valor de DIEZ MILLONES CUATROCIENTOS CUARENTA MIL PESOS ($10’440.000) M/CTE</t>
  </si>
  <si>
    <r>
      <t>Certificado de Disponibilidad Presupuestal N° 69</t>
    </r>
    <r>
      <rPr>
        <sz val="12"/>
        <rFont val="Arial"/>
        <family val="2"/>
      </rPr>
      <t>16</t>
    </r>
    <r>
      <rPr>
        <sz val="12"/>
        <color theme="1"/>
        <rFont val="Arial"/>
        <family val="2"/>
      </rPr>
      <t xml:space="preserve"> del  15 de Enero de 2016</t>
    </r>
  </si>
  <si>
    <t>4016 DEL 18-Enero-2016</t>
  </si>
  <si>
    <t>031/2016</t>
  </si>
  <si>
    <t>ADRIAN MAURICIO CASTELLANOS GARCÍA</t>
  </si>
  <si>
    <t xml:space="preserve">Prestar los servicios profesionales en la Dirección de Empleo Público, para apoyar en la actualización e implementación de la Política de Empleo Público, en el marco del Proyecto de Inversión, "MEJORAMIENTO, FORTALECIMIENTO DE LA CAPACIDAD INSTITUCIONAL PARA EL DESARROLLO DE LAS POLÍTICAS PÚBLICAS NACIONAL". </t>
  </si>
  <si>
    <t>Dos (2) mensualidades vencidas, cada una por valor de TRES MILLONES NOVECIENTOS MIL PESOS ($3’900.000)</t>
  </si>
  <si>
    <r>
      <t>Certificado de Disponibilidad Presupuestal N° 59</t>
    </r>
    <r>
      <rPr>
        <sz val="12"/>
        <rFont val="Arial"/>
        <family val="2"/>
      </rPr>
      <t>16</t>
    </r>
    <r>
      <rPr>
        <sz val="12"/>
        <color theme="1"/>
        <rFont val="Arial"/>
        <family val="2"/>
      </rPr>
      <t xml:space="preserve"> del  14 de Enero de 2016</t>
    </r>
  </si>
  <si>
    <t>6916 DEL 20-Enero-2016</t>
  </si>
  <si>
    <t>FRANCISCO CAMARGO SALAS</t>
  </si>
  <si>
    <t>DIRECCION DE EMPLEO PUBLICO</t>
  </si>
  <si>
    <t>Prestar los Servicios Profesionales, para apoyar el Proceso de Administración de la Tecnología Informática, en el desarrollo, optimización, mejoramiento, actualización, monitoreo y mantenimiento de los Sistemas de Información y Gestión, así como la generación y actualización de herramientas, que permitan la visualización y/o publicación de información sensible y de utilidad, para los usuarios internos y externos de la Entidad, teniendo en cuenta los lineamientos de Gobierno en Línea, en el marco del Proyecto de Inversión denominado “Mejoramiento de la Gestión de las Políticas Públicas a Través de las Tecnologías de Información TICS”.</t>
  </si>
  <si>
    <t>Once (11) mensualidades vencidas, cada una por valor de SEIS MILLONES DOSCIENTOS MIL PESOS ($6’200.000,00) M/CTE, incluido IVA y demás gastos asociados a la ejecución del Contrato, a la entrega del informe mensual de actividades, junto con la cuenta de cobro, y b) Un (1) último pago por valor de TRES MILLONES CIEN MIL PESOS ($3’100.000,00) M/CTE.</t>
  </si>
  <si>
    <t>MEJORAMIENTO DE LA GESTION DE LAS POLITICAS PUBLICAS A TRAVES DE LAS TECNOLOGIAS DE INFORMACION TICS</t>
  </si>
  <si>
    <t xml:space="preserve">Se contará a partir del perfeccionamiento del mismo, previo registro presupuestal y hasta el treinta (30) de diciembre de 2016. </t>
  </si>
  <si>
    <t>EDUAR ALFONSO GAVIRIA VERA</t>
  </si>
  <si>
    <t>OFICINA DE SISTEMAS</t>
  </si>
  <si>
    <t xml:space="preserve">Prestar los Servicios Profesionales, para apoyar el Proceso de Administración de la Tecnología Informática, en el desarrollo, optimización, mejoramiento, actualización, monitoreo y mantenimiento de los Sistemas de Información y Gestión, así como los Portales, con los que cuenta LA FUNCIÓN PÚBLICA, en el marco del Proyecto de Inversión denominado “Mejoramiento de la Gestión de las Políticas Públicas a Través de las Tecnologías de Información TICS”. </t>
  </si>
  <si>
    <t>FRANCISCO JOSE URBINA SUAREZ</t>
  </si>
  <si>
    <t>022/2016</t>
  </si>
  <si>
    <t>GREISTLY KARINE VEGA PÉREZ</t>
  </si>
  <si>
    <t xml:space="preserve">Prestar los Servicios Profesionales, para apoyar la ejecución de las actividades y tareas tendientes a la adquisición de bienes y contratación de servicios de Tecnologías de la Información para la Entidad, con cargo al Proyecto de Inversión denominado “Mejoramiento de la Gestión de las Políticas Públicas a Través de las Tecnologías de Información TICS”. </t>
  </si>
  <si>
    <t>Once (11) mensualidades vencidas, cada una por valor de TRES MILLONES QUINIENTOS MIL PESOS ($3’500.000,00) M/CTE, incluido IVA y demás gastos asociados a la ejecución del Contrato, a la entrega del informe mensual de actividades, junto con la cuenta de cobro, y b) Un (1) último pago por valor de UN MILLÓN SETECIENTOS CINCUENTA MIL PESOS ($1’750.000,00) M/CTE</t>
  </si>
  <si>
    <r>
      <t>Certificado de Disponibilidad Presupuestal N° 39</t>
    </r>
    <r>
      <rPr>
        <sz val="12"/>
        <rFont val="Arial"/>
        <family val="2"/>
      </rPr>
      <t>16</t>
    </r>
    <r>
      <rPr>
        <sz val="12"/>
        <color theme="1"/>
        <rFont val="Arial"/>
        <family val="2"/>
      </rPr>
      <t xml:space="preserve"> del  08 de Enero de 2016</t>
    </r>
  </si>
  <si>
    <t>4216 DEL 18-Enero-2016</t>
  </si>
  <si>
    <t>ROGER QUIRAMA GARCIA</t>
  </si>
  <si>
    <t>026/2016</t>
  </si>
  <si>
    <t>PEDRO ANTONIO GARCÍA MEDINA</t>
  </si>
  <si>
    <r>
      <t>Certificado de Disponibilidad Presupuestal N° 41</t>
    </r>
    <r>
      <rPr>
        <sz val="12"/>
        <rFont val="Arial"/>
        <family val="2"/>
      </rPr>
      <t>16</t>
    </r>
    <r>
      <rPr>
        <sz val="12"/>
        <color theme="1"/>
        <rFont val="Arial"/>
        <family val="2"/>
      </rPr>
      <t xml:space="preserve"> del  08 de Enero de 2016</t>
    </r>
  </si>
  <si>
    <t>4516 DEL 18-Enero-2016</t>
  </si>
  <si>
    <t>027/2016</t>
  </si>
  <si>
    <t>JHON EDINSON HALLEY MOSQUERA MIRANDA</t>
  </si>
  <si>
    <r>
      <t>Certificado de Disponibilidad Presupuestal N° 43</t>
    </r>
    <r>
      <rPr>
        <sz val="12"/>
        <rFont val="Arial"/>
        <family val="2"/>
      </rPr>
      <t>16</t>
    </r>
    <r>
      <rPr>
        <sz val="12"/>
        <color theme="1"/>
        <rFont val="Arial"/>
        <family val="2"/>
      </rPr>
      <t xml:space="preserve"> del  08 de Enero de 2016</t>
    </r>
  </si>
  <si>
    <t>4716 DEL 18-Enero-2016</t>
  </si>
  <si>
    <t>023/2016</t>
  </si>
  <si>
    <t>JAVIER LEÓN RICARDO SANCHEZ LIZARAZO</t>
  </si>
  <si>
    <t>Prestar los Servicios Profesionales en LA FUNCIÓN PÚBLICA, para la actualización, soporte y monitoreo del procedimiento de construcción y mantenimiento del Micrositio Web, denominado Espacio Virtual de Asesoría – EVA del Departamento Administrativo de la Función Pública, con cargo al Proyecto de Inversión denominado “Mejoramiento de la Gestión de las Políticas Públicas a Través de las Tecnologías de Información TICS”.</t>
  </si>
  <si>
    <t>Cuatro (4) mensualidades vencidas, cada una por valor de SEIS MILLONES DOSCIENTOS MIL PESOS ($6’200.000) M/CTE</t>
  </si>
  <si>
    <r>
      <t>Certificado de Disponibilidad Presupuestal N° 45</t>
    </r>
    <r>
      <rPr>
        <sz val="12"/>
        <rFont val="Arial"/>
        <family val="2"/>
      </rPr>
      <t>16</t>
    </r>
    <r>
      <rPr>
        <sz val="12"/>
        <color theme="1"/>
        <rFont val="Arial"/>
        <family val="2"/>
      </rPr>
      <t xml:space="preserve"> del  08 de Enero de 2016</t>
    </r>
  </si>
  <si>
    <t>4316 DEL 18-Enero-2016</t>
  </si>
  <si>
    <t xml:space="preserve">Cuatro (4) meses, contados a partir del perfeccionamiento del mismo, previo registro presupuestal. </t>
  </si>
  <si>
    <t>024/2016</t>
  </si>
  <si>
    <t>JOHNATHAN ARROYO ARROYO</t>
  </si>
  <si>
    <t xml:space="preserve">Prestar los servicios profesionales en LA FUNCIÓN PÚBLICA, para el mantenimiento, soporte, actualización, ajuste y monitoreo del Micrositio Web, denominado Espacio Virtual de Asesoría – EVA, del Departamento Administrativo de la Función Pública, teniendo en cuenta los lineamientos de Gobierno en Línea, con cargo al Proyecto de Inversión denominado “Mejoramiento de la Gestión de las Políticas Públicas a Través de las Tecnologías de Información TICS”. </t>
  </si>
  <si>
    <r>
      <t>Certificado de Disponibilidad Presupuestal N° 46</t>
    </r>
    <r>
      <rPr>
        <sz val="12"/>
        <rFont val="Arial"/>
        <family val="2"/>
      </rPr>
      <t>16</t>
    </r>
    <r>
      <rPr>
        <sz val="12"/>
        <color theme="1"/>
        <rFont val="Arial"/>
        <family val="2"/>
      </rPr>
      <t xml:space="preserve"> del  08 de Enero de 2016</t>
    </r>
  </si>
  <si>
    <t>4416 DEL 18-Enero-2016</t>
  </si>
  <si>
    <t>032/2016</t>
  </si>
  <si>
    <t>MYRIAM ALINA ORMAZA ARANGO</t>
  </si>
  <si>
    <t xml:space="preserve">Prestar los Servicios Profesionales en la Dirección Jurídica, para apoyar en la selección, actualización y relatoría de los conceptos jurídicos y técnicos que ha emitido la Función Pública, así como la normatividad, jurisprudencia, doctrina relevante del sector Función Pública,  con el fin de ser incorporados en el Gestor Normativo del Departamento, en el marco del Proyecto de Inversión “MEJORAMIENTO, FORTALECIMIENTO DE LA CAPACIDAD INSTITUCIONAL PARA EL DESARROLLO DE LAS POLITICAS PUBLICAS. NACIONAL”. </t>
  </si>
  <si>
    <t>Dos (2) mensualidades vencidas, cada una por valor de CINCO MILLONES DE PESOS ($5.000.000)</t>
  </si>
  <si>
    <r>
      <t>Certificado de Disponibilidad Presupuestal N° 75</t>
    </r>
    <r>
      <rPr>
        <sz val="12"/>
        <rFont val="Arial"/>
        <family val="2"/>
      </rPr>
      <t>16</t>
    </r>
    <r>
      <rPr>
        <sz val="12"/>
        <color theme="1"/>
        <rFont val="Arial"/>
        <family val="2"/>
      </rPr>
      <t xml:space="preserve"> del  19 de Enero de 2016</t>
    </r>
  </si>
  <si>
    <t>7116 DEL 22-Enero-2016</t>
  </si>
  <si>
    <t>JHON VICENTE CUADROS</t>
  </si>
  <si>
    <t>DIRECCION JURIDICA</t>
  </si>
  <si>
    <t>034/2016</t>
  </si>
  <si>
    <t>AUDREY KARINA MENA MOSQUERA</t>
  </si>
  <si>
    <t xml:space="preserve">Prestar los servicios profesionales en la Dirección, para apoyar la ejecución del Proyecto “Diversidad e Inclusión en el Empleo Público”, en el marco del Proyecto de Inversión “MEJORAMIENTO, FORTALECIMIENTO DE LA CAPACIDAD INSTITUCIONAL PARA EL DESARROLLO DE LAS POLÍTICAS PÚBLICAS. NACIONAL” </t>
  </si>
  <si>
    <t>Dos (2) mensualidades vencidas, cada una por valor de SEIS MILLONES DOSCIENTOS MIL PESOS ($6’200.000) M/CTE.</t>
  </si>
  <si>
    <r>
      <t>Certificado de Disponibilidad Presupuestal N° 51</t>
    </r>
    <r>
      <rPr>
        <sz val="12"/>
        <rFont val="Arial"/>
        <family val="2"/>
      </rPr>
      <t>16</t>
    </r>
    <r>
      <rPr>
        <sz val="12"/>
        <color theme="1"/>
        <rFont val="Arial"/>
        <family val="2"/>
      </rPr>
      <t xml:space="preserve"> del  13 de Enero de 2016</t>
    </r>
  </si>
  <si>
    <t>13316 DEL 25-Enero-2016</t>
  </si>
  <si>
    <t>035/2016</t>
  </si>
  <si>
    <t>VALERIA CABALLERO GONZALEZ</t>
  </si>
  <si>
    <t xml:space="preserve">Prestar los servicios profesionales en la Subdirección, para apoyar la elaboración del plan de acción para la implementación de la Estrategia de Gestión Territorial, en el marco del Proyecto de Inversión ¨DESARROLLO CAPACIDAD INSTITUCIONAL DE LAS ENTIDADES PÚBLICAS DEL ORDEN TERRITORIAL¨. </t>
  </si>
  <si>
    <r>
      <t>Certificado de Disponibilidad Presupuestal N° 50</t>
    </r>
    <r>
      <rPr>
        <sz val="12"/>
        <rFont val="Arial"/>
        <family val="2"/>
      </rPr>
      <t>16</t>
    </r>
    <r>
      <rPr>
        <sz val="12"/>
        <color theme="1"/>
        <rFont val="Arial"/>
        <family val="2"/>
      </rPr>
      <t xml:space="preserve"> del  13 de Enero de 2016</t>
    </r>
  </si>
  <si>
    <t>13416 DEL 25-Enero-2016</t>
  </si>
  <si>
    <t>036/2016</t>
  </si>
  <si>
    <t>JOHANNA JIMENEZ CORREA</t>
  </si>
  <si>
    <t>Prestar los servicios profesionales en la Oficina Asesora de Planeación, para apoyar la formulación de los proyectos de gestión y de los planes operativos, así como la  implementación de esquemas de seguimiento y medición de los proyectos de gestión durante el periodo de ejecución del contrato y de los indicadores Sinergia, en el marco del proyecto de inversión: "MEJORAMIENTO, FORTALECIMIENTO DE LA CAPACIDAD INSTITUCIONAL PARA EL DESARROLLO DE LAS POLÍTICAS PÚBLICAS NACIONAL"</t>
  </si>
  <si>
    <r>
      <t>Certificado de Disponibilidad Presupuestal N° 650</t>
    </r>
    <r>
      <rPr>
        <sz val="12"/>
        <rFont val="Arial"/>
        <family val="2"/>
      </rPr>
      <t>16</t>
    </r>
    <r>
      <rPr>
        <sz val="12"/>
        <color theme="1"/>
        <rFont val="Arial"/>
        <family val="2"/>
      </rPr>
      <t xml:space="preserve"> del  15 de Enero de 2016</t>
    </r>
  </si>
  <si>
    <t>13516 DEL 25-Enero-2016</t>
  </si>
  <si>
    <t>MARIA DEL CARMEN LOPEZ</t>
  </si>
  <si>
    <t>OFICINA ASESORA DE PLANEACION</t>
  </si>
  <si>
    <t>037/2016</t>
  </si>
  <si>
    <t>DIANA MARITZA BUENHOMBRE GUERRERO</t>
  </si>
  <si>
    <t>038/2016</t>
  </si>
  <si>
    <t>ADRIANA MILENA CHAMORRO TRONCOSO</t>
  </si>
  <si>
    <t>Prestar los servicios profesionales en la Oficina Asesora de Planeación para la apropiación y mejoramiento funcional y documental del Sistema de Gestión Integrado de la Función Pública, en el marco del Proyecto de Inversión denominado: "MEJORAMIENTO, FORTALECIMIENTO DE LA CAPACIDAD INSTITUCIONAL PARA EL DESARROLLO DE LAS POLÍTICAS PÚBLICAS NACIONAL"</t>
  </si>
  <si>
    <t>Dos (2) mensualidades vencidas, cada una por valor de CUATRO MILLONES QUINIENTOS MIL PESOS ($4’500.000)</t>
  </si>
  <si>
    <r>
      <t>Certificado de Disponibilidad Presupuestal N° 63</t>
    </r>
    <r>
      <rPr>
        <sz val="12"/>
        <rFont val="Arial"/>
        <family val="2"/>
      </rPr>
      <t>16</t>
    </r>
    <r>
      <rPr>
        <sz val="12"/>
        <color theme="1"/>
        <rFont val="Arial"/>
        <family val="2"/>
      </rPr>
      <t xml:space="preserve"> del  15 de Enero de 2016</t>
    </r>
  </si>
  <si>
    <t>13816 DEL 26-Enero-2016</t>
  </si>
  <si>
    <t>OLGA LUCIA ARANGO</t>
  </si>
  <si>
    <r>
      <t>Certificado de Disponibilidad Presupuestal N° 64</t>
    </r>
    <r>
      <rPr>
        <sz val="12"/>
        <rFont val="Arial"/>
        <family val="2"/>
      </rPr>
      <t>16</t>
    </r>
    <r>
      <rPr>
        <sz val="12"/>
        <color theme="1"/>
        <rFont val="Arial"/>
        <family val="2"/>
      </rPr>
      <t xml:space="preserve"> del  15 de Enero de 2016</t>
    </r>
  </si>
  <si>
    <t>13916 DEL 26-Enero-2016</t>
  </si>
  <si>
    <t>040/2016</t>
  </si>
  <si>
    <t>MÓNICA SILVA ELIAS</t>
  </si>
  <si>
    <t xml:space="preserve">Prestar los Servicios Profesionales en LA FUNCIÓN PÚBLICA, para realizar los ajustes y actualizaciones en el diseño del Gestor Normativo y del micrositio denominado Espacio Virtual de Asesoría - EVA de la Entidad, con cargo al Proyecto de Inversión denominado “MEJORAMIENTO DE LA GESTIÓN DE LAS POLÍTICAS PÚBLICAS A TRAVÉS DE LAS TECNOLOGÍAS DE INFORMACIÓN TICS”. </t>
  </si>
  <si>
    <t>Cuatro (4) mensualidades vencidas, cada una por valor de CINCO MILLONES DE PESOS ($5’000.000,00) M/CTE</t>
  </si>
  <si>
    <t>041/2016</t>
  </si>
  <si>
    <t>EDGAR MAURICIO GRACIA DIAZ</t>
  </si>
  <si>
    <t>Prestar los Servicios Profesionales en la Función Pública, para realizar la actualización y transferencia de conocimiento de los lineamientos a seguir, para la adecuada operación y mantenimiento de la aplicación “Gestor Normativo”, en el marco del Proyecto de Inversión “MEJORAMIENTO DE LA GESTION DE LAS POLITICAS PUBLICAS A TRAVES DE LAS TECNOLOGIAS DE INFORMACION TICS”.</t>
  </si>
  <si>
    <t>Dos (2) mensualidades vencidas, cada una por valor de OCHO MILLONES DOSCIENTOS MIL PESOS ($8’200.000) M/CTE</t>
  </si>
  <si>
    <t>HONORARIOS</t>
  </si>
  <si>
    <t>FORTALECIMIENTO DE LOS SISTEMAS DE INFORMACIÓN DEL EMPLEO PÚBLICO EN COLOMBIA</t>
  </si>
  <si>
    <t>MEJORAMIENTO DE LA INFRAESTRUCTURA PROPIA DEL SECTOR</t>
  </si>
  <si>
    <t>TOTAL PRESUPUESTO</t>
  </si>
  <si>
    <t>Total Presupuesto de INVERSIÓN</t>
  </si>
  <si>
    <t>Inversión SSF</t>
  </si>
  <si>
    <t>Inversión CSF</t>
  </si>
  <si>
    <t>Transferencias Corrientes</t>
  </si>
  <si>
    <t>Gastos Generales</t>
  </si>
  <si>
    <t>RESUMEN</t>
  </si>
  <si>
    <t/>
  </si>
  <si>
    <t>DESARROLLO CAPACIDAD INSTITUCIONAL DE LAS ENTIDADES PÚBLICAS DEL ORDEN TERRITORIAL</t>
  </si>
  <si>
    <t>CSF</t>
  </si>
  <si>
    <t>10</t>
  </si>
  <si>
    <t>Nación</t>
  </si>
  <si>
    <t>1</t>
  </si>
  <si>
    <t>1403</t>
  </si>
  <si>
    <t>520</t>
  </si>
  <si>
    <t>C</t>
  </si>
  <si>
    <t>MEJORAMIENTO TECNOLÓGICO Y OPERATIVO DE LA GESTIÓN DOCUMENTAL DEL DEPARTAMENTO ADMINISTRATIVO DE LA FUNCIÓN PÚBLICA</t>
  </si>
  <si>
    <t>11</t>
  </si>
  <si>
    <t>1000</t>
  </si>
  <si>
    <t>5</t>
  </si>
  <si>
    <t>123</t>
  </si>
  <si>
    <t>MEJORAMIENTO FORTALECIMIENTO DE LA CAPACIDAD INSTITUCIONAL PARA EL DESARROLLO DE POLITICAS PUBLICAS. NACIONAL</t>
  </si>
  <si>
    <t>15</t>
  </si>
  <si>
    <t>4</t>
  </si>
  <si>
    <t>111</t>
  </si>
  <si>
    <t>OTRAS TRANSFERENCIAS - PREVIO CONCEPTO DGPPN</t>
  </si>
  <si>
    <t>20</t>
  </si>
  <si>
    <t>3</t>
  </si>
  <si>
    <t>6</t>
  </si>
  <si>
    <t>A</t>
  </si>
  <si>
    <t>2</t>
  </si>
  <si>
    <t>ADQUISICION DE BIENES Y SERVICIOS</t>
  </si>
  <si>
    <t>0</t>
  </si>
  <si>
    <t>9</t>
  </si>
  <si>
    <t>APR. VIGENTE</t>
  </si>
  <si>
    <t>APR. ADICIONADA</t>
  </si>
  <si>
    <t>APR. INICIAL</t>
  </si>
  <si>
    <t>DESCRIPCION</t>
  </si>
  <si>
    <t>SIT</t>
  </si>
  <si>
    <t>REC</t>
  </si>
  <si>
    <t>FUENTE</t>
  </si>
  <si>
    <t>SOR
ORD</t>
  </si>
  <si>
    <t>ORD</t>
  </si>
  <si>
    <t>OBJ</t>
  </si>
  <si>
    <t>SUB
CTA</t>
  </si>
  <si>
    <t>CTA</t>
  </si>
  <si>
    <t>TIPO</t>
  </si>
  <si>
    <t>DEPARTAMENTO ADMINISTRATIVO DE LA FUNCIÓN PÚBLICA</t>
  </si>
  <si>
    <t>SUBTOTAL GASTOS GENERALES</t>
  </si>
  <si>
    <t>SUBTOTALES  GASTOS DE PERSONAL</t>
  </si>
  <si>
    <t>REPORTE PRESUPUESTO - PLAN ANUAL DE ADQUSICIONES</t>
  </si>
  <si>
    <t>SUBTOTAL TRANSFERENCIAS CORRIENTES</t>
  </si>
  <si>
    <t>SUBTOTAL PROYECTOS DE INVERSIÓN</t>
  </si>
  <si>
    <t>OTROS SERVICIOS PERSONALES INDIRECTOS</t>
  </si>
  <si>
    <t>COMPRA DE EQUIPO</t>
  </si>
  <si>
    <t>SOFTWARE</t>
  </si>
  <si>
    <t>TIQUETES AL EXTERIOR</t>
  </si>
  <si>
    <t>VIATICOS AL EXTERIOR</t>
  </si>
  <si>
    <t>TIQUETES AL INTERIOR</t>
  </si>
  <si>
    <t>VIATICOS AL INTERIOR</t>
  </si>
  <si>
    <t>MANTENIMIENTO SERVICIO EQUIPO DE NAVEGACION Y TRANSPORTE</t>
  </si>
  <si>
    <t>SERVICIO DE SEGURIDAD Y VIGILANCIA</t>
  </si>
  <si>
    <t>MANTENIMIENTO DE OTROS BIENES</t>
  </si>
  <si>
    <t>CORREO</t>
  </si>
  <si>
    <t>SERVICIOS DE TRANSMISION DE INFORMACION</t>
  </si>
  <si>
    <t>TRANSPORTE</t>
  </si>
  <si>
    <t>IMPRESOS Y PUBLICACIONES</t>
  </si>
  <si>
    <t>SUSCRIPCIONES</t>
  </si>
  <si>
    <t>SERVICIOS PUBLICOS</t>
  </si>
  <si>
    <t>ACUEDUCTO ALCANTARILLADO Y ASEO</t>
  </si>
  <si>
    <t>ENERGÍA</t>
  </si>
  <si>
    <t>TELEFONÍA MOVIL CELULAR</t>
  </si>
  <si>
    <t>SEGUROS</t>
  </si>
  <si>
    <t>COMUNICACIONES Y TRANSPORTES</t>
  </si>
  <si>
    <t>SEGURO DE INCENDIO</t>
  </si>
  <si>
    <t>OTROS SEGUROS</t>
  </si>
  <si>
    <t>ARRENDAMIENTOS</t>
  </si>
  <si>
    <t>ARRENDAMIENTOS DE BIENES INMUEBLES</t>
  </si>
  <si>
    <t>VIATICOS Y GASTOS DE VIAJE</t>
  </si>
  <si>
    <t>SERVICIOS DE BIENESTAR SOCIAL</t>
  </si>
  <si>
    <t>SERVICIOS PARA ESTIMULOS</t>
  </si>
  <si>
    <t>CAPACITACION, BIENESTAR SOCIAL Y ESTIMULOS</t>
  </si>
  <si>
    <t>OTROS COMPRA DE EQUIPO</t>
  </si>
  <si>
    <t>MATERIALES Y SUMINISTROS</t>
  </si>
  <si>
    <t>COMBUSTIBLE Y LUBRICANTES</t>
  </si>
  <si>
    <t>DOTACIÓN</t>
  </si>
  <si>
    <t>LLANTAS Y ACCESORIOS</t>
  </si>
  <si>
    <t>PRODUCTOS DE ASEO Y LIMPIEZA</t>
  </si>
  <si>
    <t>PRODUCTOS DE CAFETERÍA Y RESTAURANTE</t>
  </si>
  <si>
    <t>OTROS MATERIALES Y SUMINISTROS</t>
  </si>
  <si>
    <t>SUBTOTAL MATERIALES Y SUMINISTROS</t>
  </si>
  <si>
    <t xml:space="preserve">MANTENIMIENTO </t>
  </si>
  <si>
    <t>SERVICIO DE ASEO</t>
  </si>
  <si>
    <t>SUBTOTAL MANTENIMIENTO</t>
  </si>
  <si>
    <t>SUBTOTAL COMPRA DE EQUIPO</t>
  </si>
  <si>
    <t>SUBTOTAL COMUNICACIONES Y TRANSPORTE</t>
  </si>
  <si>
    <t>SEGUROS EQUIPOS ELECTRICOS</t>
  </si>
  <si>
    <t>SUBTOTAL SEGUROS</t>
  </si>
  <si>
    <t>SEGURO SUSTRACCION Y HURTO</t>
  </si>
  <si>
    <t>TELEFONÍA FIJA, FAX Y OTROS</t>
  </si>
  <si>
    <t>SUBTOTAL SERVICIOS PUBLICOS</t>
  </si>
  <si>
    <t>SUBTOTAL ARRENDAMIENTOS</t>
  </si>
  <si>
    <t>SUBTOTAL VIATICOS Y GASTOS DE VIAJE</t>
  </si>
  <si>
    <t>SUBTOTAL SERVICIOS PERSONALES INDIRECTOS</t>
  </si>
  <si>
    <t>MANTENIMIENTO DE BIENES INMUEBLES (ASCENSORES $8.074,767 + VENTANA$ 644,733)</t>
  </si>
  <si>
    <t>SUBTOTAL CAPACITACIÓN , BIENESTAR Y ESTÍMULOS</t>
  </si>
  <si>
    <t>OTROS GASTOS POR IMPRESOS Y PUBLICACIONES ( CNSC $800.000+BANCO EXITOS $800.000)</t>
  </si>
  <si>
    <t>DESCRIPCIÓN</t>
  </si>
  <si>
    <t>SUBTOTAL FUNCIONAMIENTO</t>
  </si>
  <si>
    <t>SUBTOTAL INVERSIÓN</t>
  </si>
  <si>
    <t>GRAN TOTAL</t>
  </si>
  <si>
    <t>Duración estimada del contrato  en meses</t>
  </si>
  <si>
    <t>Prestar los Servicios Profesionales en la Dirección de Empleo Público, para apoyar la planificación específica del Proyecto de Servidores Públicos Innovadores y Competentes y el Plan Operativo Anual de la Dirección, en el marco del Proyecto de Inversión, "MEJORAMIENTO, FORTALECIMIENTO DE LA CAPACIDAD INSTITUCIONAL PARA EL DESARROLLO DE LAS POLÍTICAS PÚBLICAS NACIONAL".</t>
  </si>
  <si>
    <t>8</t>
  </si>
  <si>
    <t>25</t>
  </si>
  <si>
    <t>17</t>
  </si>
  <si>
    <t>18</t>
  </si>
  <si>
    <t>23</t>
  </si>
  <si>
    <t>12</t>
  </si>
  <si>
    <t>7</t>
  </si>
  <si>
    <t>13</t>
  </si>
  <si>
    <t>21</t>
  </si>
  <si>
    <t>NACIÓN</t>
  </si>
  <si>
    <t xml:space="preserve"> </t>
  </si>
  <si>
    <t>Prestar los servicios de apoyo a la gestión en la Función Pública  en la articulación de las actividades encaminadas a fortalecer las políticas públicas del Sector en el marco del Proyecto de Inversión  “MEJORAMIENTO, FORTALECIMIENTO DE LA CAPACIDAD INSTITUCIONAL PARA EL DESARROLLO DE LAS POLITICAS PUBLICAS. NACIONAL.</t>
  </si>
  <si>
    <t xml:space="preserve">Prestar los servicios profesionales en la Oficina Asesora de Planeación, para apoyar la formulación de los proyectos de gestión y de los planes operativos, así como la  implementación de esquemas de seguimiento y medición de los proyectos de gestión y de los indicadores Sinergia, en el marco del proyecto de inversión: "MEJORAMIENTO, FORTALECIMIENTO DE LA CAPACIDAD INSTITUCIONAL PARA EL DESARROLLO DE LAS POLÍTICAS PÚBLICAS NACIONAL" </t>
  </si>
  <si>
    <t>C-520-1000-11 Recurso 10</t>
  </si>
  <si>
    <t>PAGOS NO ASOCIADOS A CONTRATOS</t>
  </si>
  <si>
    <t>EDICION DE LIBROS,REVISTAS,ESCRITOS Y TRABAJOS TIPOGRAFICOS</t>
  </si>
  <si>
    <t>ADQUISICION DE LIBROS Y REVISTAS</t>
  </si>
  <si>
    <t>EJECUCIÓN VIGENCIA 2013</t>
  </si>
  <si>
    <t>EJECUCIÓN VIGENCIA 2014</t>
  </si>
  <si>
    <t>EJECUCIÓN VIGENCIA 2015</t>
  </si>
  <si>
    <t>VIGENCIA 2016</t>
  </si>
  <si>
    <t>EQUIPO DE SISTEMAS</t>
  </si>
  <si>
    <t>MOBILIARIO Y ENSERES</t>
  </si>
  <si>
    <t>SUBTOTAL MUEBLES Y ENSERES</t>
  </si>
  <si>
    <t>UTENSILIOS DE CAFETERÍA</t>
  </si>
  <si>
    <t>ARRENDAMIENTOS DE BIENES MUEBLES</t>
  </si>
  <si>
    <t>14</t>
  </si>
  <si>
    <t>SUBTOTAL IMPRESOS Y PUBLICACIONES</t>
  </si>
  <si>
    <t>SERVICIOS DE CAPACITACIÓN</t>
  </si>
  <si>
    <t>EQUIPO DE COMUNICACIONES</t>
  </si>
  <si>
    <t>EQUIPO Y MAQUINARIA PARA OFICINA</t>
  </si>
  <si>
    <t>PAPELERÍA UTILES DE ESCRITORIO Y OFICINA (INCLUYE TONER )</t>
  </si>
  <si>
    <t>043/2016</t>
  </si>
  <si>
    <t>GRUPO EMPRESARIA FUTURO GEF</t>
  </si>
  <si>
    <t>Adquirir los elementos de aseo y cafetería, necesarios para el normal funcionamiento de la entidad, según las especificaciones mínimas establecidas en la Anexo Técnico.</t>
  </si>
  <si>
    <t>CONTRATO DE COMPRAVENTA</t>
  </si>
  <si>
    <t>Un (1) único  pago, incluido IVA y demás gastos asociados, previa presentación de la factura, y de la expedición del certificado de recibido a satisfacción por parte del Supervisor del Contrato, sin que el monto total de los servicios prestados pueda exceder la cuantía total del mismo.</t>
  </si>
  <si>
    <t>Certificado de Disponibilidad Presupuestal N° 3516 del  07 de Enero de 2016</t>
  </si>
  <si>
    <t>Un (1) mes, contado a partir del perfeccionamiento del mismo, previo registro presupuestal y aprobación de pólizas.</t>
  </si>
  <si>
    <t>1 MES</t>
  </si>
  <si>
    <t>044/2016</t>
  </si>
  <si>
    <t>LA PREVISORA</t>
  </si>
  <si>
    <t>Adquirir el Seguro Obligatorio de Accidentes de Tránsito - SOAT para la protección de los automóviles pertenecientes al parque automotor de la Función Pública, de conformidad con el plan de adquisiciones para la vigencia 2016 y lo señalado por el Acuerdo Marco de Precios de Colombia Compra Eficiente.</t>
  </si>
  <si>
    <t>CONTRATO DE SEGUROS</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</si>
  <si>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</si>
  <si>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Certificado de Disponibilidad Presupuestal N° 7416 del  19 de Enero de 2016</t>
  </si>
  <si>
    <t>será hasta el treinta y uno (31) de diciembre de 2016, de conformidad con lo estipulado por el Acuerdo Marco de Precios de Colombia Compra Eficiente.</t>
  </si>
  <si>
    <t>042/2016</t>
  </si>
  <si>
    <t>LUPA JURIDICA S.A</t>
  </si>
  <si>
    <t>Prestar los servicios de vigilancia, seguimiento y control de los procesos adelantados en los diferentes despachos judiciales a nivel Nacional, diferentes a la ciudad de Bogotá D.C., en los que es parte la Función Pública,  así como aquellos que se inicien durante la ejecución del Contrato.</t>
  </si>
  <si>
    <t xml:space="preserve">PRESTACION DE SERVICIOS </t>
  </si>
  <si>
    <t>Once (11) pagos, distribuidos en diez (10) mensualidades vencidas, en relación con el número de procesos y tutelas efectivamente vigilados en dicha mensualidad, y un (1) último pago proporcional a los servicios efectivamente prestados durante el último periodo</t>
  </si>
  <si>
    <t>Certificado de Disponibilidad Presupuestal N° 5416 del  14 de Enero de 2016</t>
  </si>
  <si>
    <t>Será hasta el dieciséis (16) de diciembre de 2016, contado a partir del perfeccionamiento del mismo, previo Registro presupuestal y aprobación de las pólizas.</t>
  </si>
  <si>
    <t>ANDRY MARCELI OSORIO</t>
  </si>
  <si>
    <t>048/2016</t>
  </si>
  <si>
    <t>CLAUDIA MARCELA GONZALEZ AREVALO</t>
  </si>
  <si>
    <t xml:space="preserve">Prestar los Servicios Profesionales en la Dirección General, para el diseño y/o edición del material gráfico, de los documentos y piezas visuales generadas por la Dirección General de la Función Pública para el posicionamiento externo de la Entidad y sus proyectos, según se requiera en el desarrollo de todos los procesos de la Entidad. </t>
  </si>
  <si>
    <t>Dos (2) mensualidades vencidas, cada una por valor de CUATRO MILLONES CUATROCIENTOS MIL PESOS ($4.400.000.oo) M/CTE</t>
  </si>
  <si>
    <t>Certificado de Disponibilidad Presupuestal N° 6216 del  15 de Enero de 2016</t>
  </si>
  <si>
    <t>15416 DEL 02-Febrero 2016</t>
  </si>
  <si>
    <t>ANGELICA MARIA ALBARRACIN DAGUER</t>
  </si>
  <si>
    <t>Prestar los Servicios Profesionales para la diagramación del informe de Ley de Cuotas y el documento de política de datos personales, en el marco del Proyecto de Inversión “MEJORAMIENTO, FORTALECIMIENTO DE LA CAPACIDAD INSTITUCIONAL PARA EL DESARROLLO DE LAS POLITICAS PÚBLICAS. NACIONAL</t>
  </si>
  <si>
    <t xml:space="preserve">Dos (2) mensualidades vencidas, previa presentación del informe de actividades, verificación de la actualización de la hoja de vida en el SIGEP y expedición del certificado de recibido a satisfacción por parte del supervisor del contrato. </t>
  </si>
  <si>
    <t>Certificado de Disponibilidad Presupuestal N° 6616 del  15 de Enero de 2016</t>
  </si>
  <si>
    <t>14016 DEL 26-Enero-2016</t>
  </si>
  <si>
    <t>HILDA RAMIREZ</t>
  </si>
  <si>
    <t>045/2016</t>
  </si>
  <si>
    <t>JULIANA TORRES QUIJANO</t>
  </si>
  <si>
    <t>Prestar los Servicios Profesionales en la Dirección General, para apoyar en la caracterización y el cronograma anual, para el desarrollo de la Estrategia de Gestión Internacional de Función Pública, en el marco del Proyecto de Inversión “MEJORAMIENTO, FORTALECIMIENTO DE LA CAPACIDAD INSTITUCIONAL PARA EL DESARROLLO DE LAS POLITICAS PUBLICAS. NACIONAL”.</t>
  </si>
  <si>
    <t>Dos (2) mensualidades vencidas, cada una por valor de SEIS MILLONES QUINIENTOS MIL PESOS ($6’500.000,oo) M/CTE</t>
  </si>
  <si>
    <t>Certificado de Disponibilidad Presupuestal N° 8116 del  25 de Enero de 2016</t>
  </si>
  <si>
    <t>Prestar los servicios de Apoyo a la Gestión en el Grupo de Gestión Contractual, para la organización de la documentación generada en el marco del Proyecto de Inversión.</t>
  </si>
  <si>
    <t>050/2016</t>
  </si>
  <si>
    <t>047/2016</t>
  </si>
  <si>
    <t>ALEXANDER MARQUEZ RIOS</t>
  </si>
  <si>
    <t>Dos (2) mensualidades vencidas, cada una por valor de OCHO MILLONES DE PESOS ($8’000.000.oo) M/CTE</t>
  </si>
  <si>
    <t>Certificado de Disponibilidad Presupuestal N° 6016 del  14 de Enero de 2016</t>
  </si>
  <si>
    <t>14916 DEL 01-Febrero 2016</t>
  </si>
  <si>
    <t>033/2016</t>
  </si>
  <si>
    <t>NATALIA ANDREA GONZALEZ PUIN</t>
  </si>
  <si>
    <t xml:space="preserve">Prestar los Servicios de Apoyo a la Gestión en la Dirección Jurídica, para realizar labores de digitación e ingreso de la información requerida para la actualización del Gestor Normativo, en temas relacionados con las políticas públicas, incluyendo los conceptos, la jurisprudencia, doctrina y normativa legal, en el marco del Proyecto de Inversión “MEJORAMIENTO, FORTALECIMIENTO DE LA CAPACIDAD INSTITUCIONAL PARA EL DESARROLLO DE LAS POLITICAS PUBLICAS. NACIONAL”. </t>
  </si>
  <si>
    <t>Dos (2) mensualidades vencidas, cada una por valor de UN MILLÓN QUINIENTOS MIL PESOS ($1’500.000) M/CTE</t>
  </si>
  <si>
    <t>Certificado de Disponibilidad Presupuestal N° 5916 del  14 de Enero de 2016</t>
  </si>
  <si>
    <t>10716 DEL 22-Enero-2016</t>
  </si>
  <si>
    <t>046/2016</t>
  </si>
  <si>
    <t>DANIEL ENRIQUE BERNAL CONTRERAS</t>
  </si>
  <si>
    <t>Prestar los Servicios Profesionales en la  FUNCIÓN PÚBLICA, para apoyar y brindar el soporte técnico en el mantenimiento, ajuste, integración y actualización de la aplicación denominada “Gestor Normativo”, en el marco del Proyecto de Inversión “MEJORAMIENTO DE LA GESTION DE LAS POLITICAS PUBLICAS A TRAVES DE LAS TECNOLOGIAS DE INFORMACION TICS”.</t>
  </si>
  <si>
    <t>Dos (2) mensualidades vencidas, cada una por valor de CUATRO MILLONES DE PESOS ($4’000.000.oo) M/CTE</t>
  </si>
  <si>
    <t>Certificado de Disponibilidad Presupuestal N° 7916 del  19 de Enero de 2016</t>
  </si>
  <si>
    <t>5 MESES</t>
  </si>
  <si>
    <t>Prestar los Servicios Profesionales en LA FUNCIÓN PÚBLICA, para articular las actividades tendientes al posicionamiento del Espacio Virtual de Asesoría - EVA de la Entidad, con cargo al Proyecto de Inversión denominado “Mejoramiento Fortalecimiento de la capacidad institucional para el desarrollo de políticas públicas. Nacional”</t>
  </si>
  <si>
    <t>2 MESES</t>
  </si>
  <si>
    <t xml:space="preserve">Prestar sus  servicios de apoyo a la gestión documental de la Coordinación del Grupo de Gestión Administrativa y Documental, en el levantamiento de las Tablas de Valoración Documental del archivo central y apoyo en la  organización de los archivos electrónicos de las dependencias del Departamento Administrativo de la Función Pública. </t>
  </si>
  <si>
    <t>Prestar los Servicios Profesionales en la Dirección de Desarrollo Organizacional para apoyar la implementación, desarrollo y el seguimiento técnico, administrativo y operativo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</si>
  <si>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C-123-1000-4 Recurso 15</t>
  </si>
  <si>
    <t>Clara Collazos Tel 3344080 Ext. 200</t>
  </si>
  <si>
    <t>Prestar los servicios profesionales en la Dirección de Desarrollo Organizacional para apoyar el estudio de los datos obtenidos de fuentes primarias y secundarias y el seguimiento a las acciones derivadas del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</si>
  <si>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 xml:space="preserve">Realizar la Auditoria del Proyecto “FORTALECIMIENTO DE LA GESTIÓN TERRITORIAL A PARTIR DE LA ARTICULACIÓN INSTITUCIONAL, CON ÉNFASIS EN SERVICIO AL CIUDADANO Y CONSTRUCCIÓN DE PAZ”, financiado con recursos de la Agencia Española de Cooperación Internacional para el Desarrollo –AECID, siguiendo las reglas establecidas por el cooperante para tal fin. </t>
  </si>
  <si>
    <t>Adquisición para la prestación de servicios de logística para la realización de talleres en los municipios de Quibdó, Istmina, Buenaventura, Guapi y Tumaco, para el proyecto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</si>
  <si>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Adquisición de elementos para Publicidad y difusión (pendones, plegables, afiches) para el proyecto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</si>
  <si>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Adquisión para la prestación de servicios de Impresión de materiales para talleres, manuales de oferta y USB para difusión ciudadana para el proyecto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</si>
  <si>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Prestar los Servicios Profesionales en la Subdirección, para apoyar el cumplimiento de los compromisos  estratégicos y misionales programados durante la ejecución del contrato, en el marco del Proyecto de Inversión denominado MEJORAMIENTO, FORTALECIMIENTO PARA EL DESARROLLO DE LAS POLITICAS PUBLICAS. NACIONAL.</t>
  </si>
  <si>
    <t>Prestar los servicios de apoyo a la gestión, para realizar labores de digitación e ingreso de la información requerida para la actualización del Gestor Normativo, en temas relacionados con las políticas públicas, incluyendo los conceptos, la jurisprudencia, doctrina y normativa legal</t>
  </si>
  <si>
    <t>Adquisición e instalación de puntos de red con el fin de ampliar la capacidad actual y cubrir las necesidades de la entidad.</t>
  </si>
  <si>
    <t>MANTENIMIENTO DE BIENES MUEBLES, EQUIPOS Y ENSERES (HIDROSANITARIOS $8.150.000)</t>
  </si>
  <si>
    <t>Prestar los Servicios Profesionales en la Dirección Jurídica, para apoyar en la revisión de los conceptos jurídicos y técnicos que ha emitido la Función Pública, así como de la normatividad, jurisprudencia, doctrina relevante del sector Función Pública,  con el fin de ser incorporados en el Gestor Normativo.</t>
  </si>
  <si>
    <t>Prestar los Servicios Profesionales en la Dirección de Desarrollo Organziacional para continuar con la implementación y mejoramiento del Índice sintético de desempeño institucional en las entidades del orden nacional  y construir e implementar un índice sintético de desempeño territorial en el marco de los proyectos de inversión " Desarrollo  de la capacidad institucional de las entidades públicas del orden territorial " y "Mejoramiento, fortalecimiento para el desarrollo de las políticas públicas, Nacional"</t>
  </si>
  <si>
    <t>Transporte de vehículo automotor en camabaja de Medellín a la ciudad de Bogotá.</t>
  </si>
  <si>
    <t>Julián Mauricio Martínez Alvarado - Coordinadora Grupo Gestion Administrativa y Documental
Doris Atahualpa Polanco - Coordinadora Grupo de Gestión Contractual</t>
  </si>
  <si>
    <t>064/2016</t>
  </si>
  <si>
    <t>063/2016</t>
  </si>
  <si>
    <t>060/2016</t>
  </si>
  <si>
    <t>WILLIAM RICARDO SOSA CRUZ</t>
  </si>
  <si>
    <t>Prestar los Servicios de Apoyo a la Gestión en el Grupo de Gestión Administrativa y Documental, para la revisión, clasificación, actualización de los archivos de gestión de las áreas de la Función Pública, revisión de las transferencias documentales primarias y  organización de archivos electrónicos, de conformidad con los seguimientos realizados por parte del grupo enlace de Gestión Documental.</t>
  </si>
  <si>
    <t>Diez (10) mensualidades vencidas, cada una por valor de UN MILLÓN CUATROCIENTOS MIL PESOS ($1’400.000) M/CTE</t>
  </si>
  <si>
    <t>Certificado de Disponibilidad Presupuestal N° 9016 del  03 de Febrero de 2016</t>
  </si>
  <si>
    <t xml:space="preserve">Diez (10) meses, contados a partir del perfeccionamiento del mismo, previo registro presupuestal. </t>
  </si>
  <si>
    <t>059/2016</t>
  </si>
  <si>
    <t xml:space="preserve">Prestar los Servicios de Apoyo a la Gestión en el Grupo de Gestión Administrativa y Documental, para la organización de las historias laborales y actualización del inventario documental, correspondiente a los ex-servidores del Departamento Administrativo de la Función Pública y en la revisión de las transferencias documentales primarias. </t>
  </si>
  <si>
    <t>Certificado de Disponibilidad Presupuestal N° 8916 del  03 de Febrero de 2016</t>
  </si>
  <si>
    <t>170116 DEL 12-Febrero 2016</t>
  </si>
  <si>
    <t>055/2016</t>
  </si>
  <si>
    <t>JUAN PABLO BENITEZ SANDOVAL</t>
  </si>
  <si>
    <t xml:space="preserve">Prestar los Servicios de Apoyo a la Gestión en el Grupo de Gestión Administrativa y Documental, para la organización y depuración de los archivos de gestión de las áreas misionales, del Departamento Administrativo de la Función Pública que le sean asignadas, así como la revisión de las transferencias documentales primarias. </t>
  </si>
  <si>
    <t>Diez (10) mensualidades vencidas, cada una por valor de UN MILLÓN SETECIENTOS MIL PESOS ($1’700.000.oo) M/CTE</t>
  </si>
  <si>
    <t>Certificado de Disponibilidad Presupuestal N° 9116 del  03 de Febrero de 2016</t>
  </si>
  <si>
    <t>058/2016</t>
  </si>
  <si>
    <t>SARA VICTORIA ALBARRACIN CHAPARRO</t>
  </si>
  <si>
    <t>Prestar los Servicios de Apoyo a la Gestión en el Grupo de Gestión Administrativa y Documental, para apoyar el levantamiento de las Tablas de Valoración Documental del archivo central, así como en la  organización de los archivos electrónicos de las dependencias del Departamento Administrativo de la Función Pública.</t>
  </si>
  <si>
    <t>Certificado de Disponibilidad Presupuestal N° 9216 del  03 de Febrero de 2016</t>
  </si>
  <si>
    <t>053/2016</t>
  </si>
  <si>
    <t>NESTOR ALVARO GONZALEZ ALBARRACIN</t>
  </si>
  <si>
    <t xml:space="preserve">Prestar los Servicios Profesionales para apoyar técnicamente la etapa precontractual y contractual, del contrato que resulte del Concurso de Méritos cuyo objeto lo constituye: “la consultoría para la realización de los estudios, incluyendo el análisis y definición de las especificaciones técnicas y de mercado, para la adquisición y puesta en funcionamiento de dos (2) ascensores en el Edificio sede del Departamento Administrativo de la Función Pública, ubicado en la Carrera 6 N°. 12- 62 de la ciudad de Bogotá D.C”. </t>
  </si>
  <si>
    <t>Un primer pago, por la suma de TRES MILLONES DOSCIENTOS MIL DE PESOS ($3´200.000,00) MCTE, al terminar la etapa precontractual, acompañado del informe que contenga las actividades realizadas en dicha etapa; b) Un segundo y último pago, por la suma de CUATRO MILLONES OCHOCIENTOS MIL DE PESOS  ($4’800.000,oo) M/CTE</t>
  </si>
  <si>
    <t>Certificado de Disponibilidad Presupuestal N° 8316 del  28 de Enero de 2016</t>
  </si>
  <si>
    <t>15816 DEL 08-Febrero 2016</t>
  </si>
  <si>
    <t>Será a partir de la suscripción del Acta de Inicio entre el Supervisor del Contrato y el Contratista, previo perfeccionamiento del mismo y hasta la fecha de terminación del contrato que resulte del Concurso de Méritos</t>
  </si>
  <si>
    <t>057/2016</t>
  </si>
  <si>
    <t>062/2016</t>
  </si>
  <si>
    <t>JULIANA SALCEDO MONCALEANO</t>
  </si>
  <si>
    <t>061/2016</t>
  </si>
  <si>
    <t>GLORIA ESPERANZA JIMENEZ CABRERA</t>
  </si>
  <si>
    <t>Prestar los Servicios de Apoyo a la Gestión en la Dirección Jurídica, para realizar labores de digitación e ingreso de la información requerida para la actualización del Gestor Normativo, en temas relacionados con las políticas públicas, incluyendo los conceptos, la jurisprudencia, doctrina y normativa legal, en el marco del Proyecto de Inversión “MEJORAMIENTO, FORTALECIMIENTO DE LA CAPACIDAD INSTITUCIONAL PARA EL DESARROLLO DE LAS POLITICAS PUBLICAS. NACIONAL”.</t>
  </si>
  <si>
    <t>Un (1) único pago, por valor de UN MILLÓN QUINIENTOS MIL PESOS ($1’500.000) M/CTE</t>
  </si>
  <si>
    <t>Certificado de Disponibilidad Presupuestal N° 9416 del  08 de Febrero de 2016</t>
  </si>
  <si>
    <t xml:space="preserve">Un (1) mes, contado a partir del perfeccionamiento del mismo, previo registro presupuestal. </t>
  </si>
  <si>
    <t>SEGUROS DEL ESTADO</t>
  </si>
  <si>
    <t>054/2016</t>
  </si>
  <si>
    <t>ADRIANA MARCELA BELTRAN GARZÓN</t>
  </si>
  <si>
    <t xml:space="preserve">Prestar los Servicios Profesionales para apoyar los Procesos de Selección Meritocráticos que adelanta la Función Pública, para la provisión de vacantes de Entidades Públicas. </t>
  </si>
  <si>
    <t>Cinco (5) mensualidades vencidas, cada una por valor de DOS MILLONES SETECIENTOS MIL PESOS ($2’700.000,00) M/CTE</t>
  </si>
  <si>
    <t>Certificado de Disponibilidad Presupuestal N° 6716 del  15 de Enero de 2016</t>
  </si>
  <si>
    <t>16116 DEL 09-Febrero 2016</t>
  </si>
  <si>
    <t>Cinco (5) meses, contado a partir del perfeccionamiento del mismo, previo registró presupuestal.</t>
  </si>
  <si>
    <t>FRANCISCO AMEZQUITA</t>
  </si>
  <si>
    <t>GRUPO DE APOYO A LA MERITOCRACIA</t>
  </si>
  <si>
    <t>052/2016</t>
  </si>
  <si>
    <t>DANIEL ASDRUBAL ROMERO GONZALEZ</t>
  </si>
  <si>
    <t xml:space="preserve">Prestar los Servicios Profesionales en LA FUNCIÓN PÚBLICA, para articular las actividades tendientes al posicionamiento del Espacio Virtual de Asesoría - EVA de la Entidad, con cargo al Proyecto de Inversión denominado “Mejoramiento Fortalecimiento de la capacidad institucional para el desarrollo de políticas públicas. Nacional”. </t>
  </si>
  <si>
    <t>Dos (2) mensualidades vencidas, cada una por valor de OCHO MILLONES QUINIENTOS MIL PESOS ($8.500.000.oo)</t>
  </si>
  <si>
    <t>Certificado de Disponibilidad Presupuestal N° 9316 del  04 de Febrero de 2016</t>
  </si>
  <si>
    <t>15716 DEL 08-Febrero 2016</t>
  </si>
  <si>
    <t>NATALIA CARDONA</t>
  </si>
  <si>
    <t>SECRETARIA GENERAL</t>
  </si>
  <si>
    <t>056/2016</t>
  </si>
  <si>
    <t>MARIA BIBIANA BELTRAN BALLESTEROS</t>
  </si>
  <si>
    <t>Certificado de Disponibilidad Presupuestal N° 9516 del  08 de Febrero de 2016</t>
  </si>
  <si>
    <t>TANDEM S.A.</t>
  </si>
  <si>
    <t>Prestar el servicio de custodia, transporte y almacenamiento externo de los medios magnéticos, que contienen  las copias de respaldo de la información de la Función Pública, de acuerdo con las condiciones técnicas establecidas en la Ficha Técnica (Anexo N° 2).</t>
  </si>
  <si>
    <t>Cinco (5) pagos bimensuales de acuerdo con los servicios efectivamente prestados y un último pago por el mes restante acorde con los servicios efectivamente prestados</t>
  </si>
  <si>
    <t>Hasta el treinta (30) de diciembre de 2016, contado a partir del perfeccionamiento del mismo, previo Registro Presupuestal y aprobación de pólizas.</t>
  </si>
  <si>
    <t>ANA GISELLE CASTRO</t>
  </si>
  <si>
    <t>Certificado de Disponibilidad Presupuestal N° 8016 del  25 de Enero de 2016</t>
  </si>
  <si>
    <t>MOSTHYE VICENTE MEDINA</t>
  </si>
  <si>
    <t>Adquirir e instalar una ventana corrediza en aluminio, para el puente del piso 9° del edificio sede de la Función Pública, de acuerdo con las condiciones técnicas establecidas en la Ficha Técnica (Anexo N° 2).</t>
  </si>
  <si>
    <t>Un (1) solo pago, a la entrega de la ventana debidamente instalada y en funcionamiento en el piso 9°, previa presentación de la factura</t>
  </si>
  <si>
    <t>Diez (10) días hábiles, contados a partir del perfeccionamiento del mismo, previo Registro Presupuestal</t>
  </si>
  <si>
    <t>GLORIA RUTH MUTIS</t>
  </si>
  <si>
    <t>Certificado de Disponibilidad Presupuestal N° 8516 del  28 de Enero de 2016</t>
  </si>
  <si>
    <t>066/2016</t>
  </si>
  <si>
    <t>065/2016</t>
  </si>
  <si>
    <t>2 0 4 4 1 COMBUSTIBLES Y LUBRICANTES</t>
  </si>
  <si>
    <t>15216 DEL 01-Febrero 2016</t>
  </si>
  <si>
    <t>GRUPO DE SERVICIOS ADMINISTRATIVOS Y DOCUMENTAL</t>
  </si>
  <si>
    <t>17416 DEL 15-Febrero 2016</t>
  </si>
  <si>
    <t>17516 DEL 15-Febrero 2016</t>
  </si>
  <si>
    <t>ASEGURADORA SOLIDARIA</t>
  </si>
  <si>
    <t>14516 DEL 29-Enero 2016</t>
  </si>
  <si>
    <t>14416 DEL 29-Enero-2016</t>
  </si>
  <si>
    <t>17116 DEL 12-Febrero 2016</t>
  </si>
  <si>
    <t>16616 DEL 12-Febrero 2016</t>
  </si>
  <si>
    <t>16916 DEL 12-Febrero 2016</t>
  </si>
  <si>
    <t>070/2016</t>
  </si>
  <si>
    <t>VANESSA YISETH LOZANO GUERRERO</t>
  </si>
  <si>
    <t>Prestar los Servicios Profesionales en la Dirección de Control Interno y Racionalización de Trámites de la Función Pública, para apoyar en la revisión de las experiencias registradas en el Banco de Éxitos y en la elaboración de la estrategia de difusión de las experiencias, que sean pertinentes de ser replicadas en las entidades de la Administración Pública colombiana, en el marco del Proyecto de Inversión “DESARROLLO DE LA CAPACIDAD INSTITUCIONAL DE LAS ENTIDADES PÚBLICAS DEL ORDEN TERRITORIAL”.</t>
  </si>
  <si>
    <t>(2) mensualidades vencidas, cada una por valor de TRES MILLONES TRESCIENTOS MIL PESOS ($3’300.000.oo)</t>
  </si>
  <si>
    <t>Certificado de Disponibilidad Presupuestal N° 10216 del  12 de Febrero de 2016</t>
  </si>
  <si>
    <t>26816 DEL 26-Febrero 2016</t>
  </si>
  <si>
    <t>OLGA LUCIA ECHEVERRY</t>
  </si>
  <si>
    <t>DIRECCION DE CONTROL INTERNO Y RACIONALIZACION DE TRAMITES</t>
  </si>
  <si>
    <t>DIEGO ALEXANDER MAYORGA MAYORGA</t>
  </si>
  <si>
    <t xml:space="preserve">Prestar los Servicios de Apoyo a la Gestión en el Grupo de Gestión Contractual, para la organización de la documentación generada, en el marco de los Proyectos de Inversión  “MEJORAMIENTO, FORTALECIMIENTO DE LA CAPACIDAD INSTITUCIONAL PARA EL DESARROLLO DE LAS POLÍTICAS PÚBLICAS. NACIONAL” y “DESARROLLO DE LA CAPACIDAD INSTITUCIONAL DE LAS ENTIDADES PUBLICAS DEL ORDEN TERRITOTRIAL”. </t>
  </si>
  <si>
    <t>Certificado de Disponibilidad Presupuestal N° 7916 del  22 de Enero de 2016</t>
  </si>
  <si>
    <t>MEJORAMIENTO, FORTALECIMIENTO DE LA CAPACIDAD INSTITUCIONAL PARA EL DESARROLLO DE POLITICAS PUBLICAS. NACIONAL -  MEJORAMIENTO, CAPACIDAD INSTITUCIONAL DE LAS ENTIDADES PUBLICAS DEL ORDEN TERRITORIAL</t>
  </si>
  <si>
    <t>15516 DEL 02-Febrero 2016</t>
  </si>
  <si>
    <t>071/2016</t>
  </si>
  <si>
    <t>DAVID RICARDO RACERO MAYORCA</t>
  </si>
  <si>
    <t xml:space="preserve">Prestar los servicios profesionales en la Dirección General, para apoyar la ejecución de la estrategia de pedagogía y construcción de paz en el territorio, en el marco del Proyecto de Inversión “DESARROLLO  DE LA CAPACIDAD INSTITUCIONAL DE LAS ENTIDADES PÚBLICAS DEL ORDEN TERRITORIAL. </t>
  </si>
  <si>
    <t>Diez (10) mensualidades vencidas, cada una por valor de CUATRO MILLONES QUINIENTOS MIL PESOS ($4’500.000) M/CTE</t>
  </si>
  <si>
    <t>Certificado de Disponibilidad Presupuestal N° 11316 del  24 de Febrero de 2016</t>
  </si>
  <si>
    <t>26916 DEL 26-Febrero 2016</t>
  </si>
  <si>
    <t>DIANA ELIZABETH SALINAS GUTIERREZ</t>
  </si>
  <si>
    <t>Prestar los Servicios Profesionales en la Dirección Jurídica, para apoyar en la revisión de los conceptos jurídicos y técnicos que ha emitido la Función Pública, así como de la normatividad, jurisprudencia y doctrina relevante del sector Función Pública, con el fin de ser incorporados en el Gestor Normativo, en el marco del Proyecto de Inversión “MEJORAMIENTO, FORTALECIMIENTO DE LA CAPACIDAD INSTITUCIONAL PARA EL DESARROLLO DE LAS POLITICAS PUBLICAS. NACIONAL”.</t>
  </si>
  <si>
    <t>Un (1) único pago, por valor de CUATRO MILLONES DE PESOS ($4’000.000,oo) M/CTE</t>
  </si>
  <si>
    <t>Certificado de Disponibilidad Presupuestal N° 9716 del  08 de Febrero de 2016</t>
  </si>
  <si>
    <t>18216 DEL 16-Febrero 2016</t>
  </si>
  <si>
    <t xml:space="preserve">Un (1) mes, contado a partir del perfeccionamiento del mismo, previo Registro Presupuestal. </t>
  </si>
  <si>
    <t>MELITZA DONADO DIAZ GRANADOS</t>
  </si>
  <si>
    <t xml:space="preserve">Prestar los Servicios Profesionales en la Dirección Jurídica, para apoyar en la revisión de los conceptos jurídicos y técnicos que ha emitido la Función Pública, así como de la normatividad, jurisprudencia y doctrina relevante del sector Función Pública, con el fin de ser incorporados en el Gestor Normativo, en el marco del Proyecto de Inversión “MEJORAMIENTO, FORTALECIMIENTO DE LA CAPACIDAD INSTITUCIONAL PARA EL DESARROLLO DE LAS POLITICAS PUBLICAS. NACIONAL”. </t>
  </si>
  <si>
    <t>Certificado de Disponibilidad Presupuestal N° 9616 del  08 de Febrero de 2016</t>
  </si>
  <si>
    <t>18116 DEL 16-Febrero 2016</t>
  </si>
  <si>
    <t>GERALDINE GIRALDO MORENO</t>
  </si>
  <si>
    <t>Prestar los Servicios Profesionales en la Dirección Jurídica, para apoyar la actualización de normas y documentos jurídicos, extractos y reseñas de jurisprudencia, del sector Función Pública, así como el cargue de enlaces y concordancias, en el Gestor Normativo de la Función Pública, en el marco del Proyecto de Inversión “MEJORAMIENTO, FORTALECIMIENTO DE LA CAPACIDAD INSTITUCIONAL PARA EL DESARROLLO DE LAS POLITICAS PUBLICAS. NACIONAL”.</t>
  </si>
  <si>
    <t>Un (1) único pago por valor de DOS MILLONES TRESCIENTOS MIL PESOS ($2’300.000,oo) M/CTE</t>
  </si>
  <si>
    <t>Certificado de Disponibilidad Presupuestal N° 9916 del  08 de Febrero de 2016</t>
  </si>
  <si>
    <t>16816 DEL 12-Febrero 2016</t>
  </si>
  <si>
    <t>Certificado de Disponibilidad Presupuestal N° 9816 del  08 de Febrero de 2016</t>
  </si>
  <si>
    <t>17316 DEL 12-Febrero 2016</t>
  </si>
  <si>
    <t>17216 DEL 12-Febrero 2016</t>
  </si>
  <si>
    <t>Certificado de Disponibilidad Presupuestal N° 4416 del  08 de Enero de 2016</t>
  </si>
  <si>
    <t>14116 DEL 26-Enero-2016</t>
  </si>
  <si>
    <t>Certificado de Disponibilidad Presupuestal N° 7716 del  19 de Enero de 2016</t>
  </si>
  <si>
    <t>14216 DEL 26-Enero-2016</t>
  </si>
  <si>
    <t>ROGER QUIRAMA GARCIA                                        JOSE CEBALLOS</t>
  </si>
  <si>
    <t>14816 DEL 29-Enero 2016</t>
  </si>
  <si>
    <t>069/2016</t>
  </si>
  <si>
    <t>VALERIA GABRIELA PARRA GREGORY</t>
  </si>
  <si>
    <t>Prestar los Servicios Profesionales en la Subdirección, para apoyar y hacer seguimiento al cumplimiento de los compromisos estratégicos y misionales, para la ejecución del Proyecto de Inversión denominado MEJORAMIENTO, FORTALECIMIENTO PARA EL DESARROLLO DE LAS POLITICAS PUBLICAS. NACIONAL.</t>
  </si>
  <si>
    <t>Dos (2) mensualidades vencidas, cada una por valor de TRES MILLONES QUINIIENTOS MIL PESOS ($3’500.000) M/CTE</t>
  </si>
  <si>
    <t>Certificado de Disponibilidad Presupuestal N° 10516 del  17 de Febrero de 2016</t>
  </si>
  <si>
    <t>26716 DEL 25-Febrero 2016</t>
  </si>
  <si>
    <t>16716 DEL 12-Febrero 2016</t>
  </si>
  <si>
    <t>068/2016</t>
  </si>
  <si>
    <t>ARMANDO ARDILA DELGADO</t>
  </si>
  <si>
    <t>Prestar los servicios profesionales en la Dirección de Desarrollo Organizacional (DDO), para apoyar en la implementación y mejoramiento del índice sintético de desempeño institucional de las entidades del orden nacional, así como, en la elaboración e implementación de un índice sintético de desempeño territorial, en el marco de los Proyectos de Inversión denominados “MEJORAMIENTO, FORTALECIMIENTO DE LA CAPACIDAD INSTITUCIONAL PARA EL DESARROLLO DE LAS POLÍTICAS PÚBLICAS. NACIONAL” y “DESARROLLO  DE LA CAPACIDAD INSTITUCIONAL DE LAS ENTIDADES PÚBLICAS DEL ORDEN TERRITORIAL”.</t>
  </si>
  <si>
    <t>Diez (10) mensualidades vencidas cada una por valor de QUINCE MILLONES TRESCIENTOS MIL PESOS ($15’300.000.oo) M/CTE</t>
  </si>
  <si>
    <t>Certificado de Disponibilidad Presupuestal N° 10916 del  22 de Febrero de 2016</t>
  </si>
  <si>
    <t>26616 DEL 23-Febrero 2016</t>
  </si>
  <si>
    <t xml:space="preserve">Diez (10) meses, contados a partir del perfeccionamiento del mismo, previo registro presupuestal y aprobación de pólizas. </t>
  </si>
  <si>
    <t>HERNANDO DAZA</t>
  </si>
  <si>
    <t xml:space="preserve">DIRECCION DE DESARROLLO ORGANIZACIONAL  </t>
  </si>
  <si>
    <t>Transporte de vehículo automotor en cama baja de Ibagué a la ciudad de Bogotá.</t>
  </si>
  <si>
    <t>Publicación de Edictos</t>
  </si>
  <si>
    <t>Prestar los servicios  de Apoyo para la realización de actividades de organización  y mantenimiento general requeridas por el Grupo de Gestión Administrativa para el edificio sede  de la entidad.</t>
  </si>
  <si>
    <t>Prestación de servicios profesionales para adelantar el proceso relacionado con el cálculo actuarial</t>
  </si>
  <si>
    <t>Prestación de servicios profesionales para adelantar el proceso de avalúo comercial de los bienes  muebles y de software del Departamento</t>
  </si>
  <si>
    <t>Francisco Amézquita Tel  3344080 Ext  216. 5667649.</t>
  </si>
  <si>
    <t xml:space="preserve">Adquirir pruebas Test de Wartegg, para la evaluación de las competencias laborales de los aspirantes a cargos de los distintos niveles de la  Administración Pública, de acuerdo con lo establecido en las condiciones técnicas.  </t>
  </si>
  <si>
    <t>IMPUESTOS Y MULTAS</t>
  </si>
  <si>
    <t>IMPUESTO PREDIAL</t>
  </si>
  <si>
    <t>SALDO PARA COMPROMETER</t>
  </si>
  <si>
    <t>IMPUESTO DE VEHÍCULOS</t>
  </si>
  <si>
    <t>SUBTOTAL IMPUESTOS Y MULTAS</t>
  </si>
  <si>
    <t>MENOS APR. REDUCIDA(AZUL APROPIAC BLOQUEADA)</t>
  </si>
  <si>
    <t>Gastos de Personal -Servicios personales indirectos</t>
  </si>
  <si>
    <t>PRUEBA VALORES</t>
  </si>
  <si>
    <t>Total Funcionamiento PAA</t>
  </si>
  <si>
    <t>PRUEBAS VALORES</t>
  </si>
  <si>
    <t>Cantidad estimada</t>
  </si>
  <si>
    <t>Suministro e intalación de una ventana corrediza en aluminio para el puenta de la Dirección en el piso 9</t>
  </si>
  <si>
    <t>073/2016</t>
  </si>
  <si>
    <t>Prestar el servicio de mantenimiento preventivo y correctivo de la central telefónica digital (DBS) y del sistema de procesamiento de voz o guía de voz, en los equipos de  la Función Pública de acuerdo con las condiciones establecidas en el Anexo Técnico N° 2.</t>
  </si>
  <si>
    <t>Seis (06) mensualidades vencidas conforme a los servicios efectivamente prestados, previa presentación de la factura, la expedición del certificado de recibido a satisfacción por parte del supervisor del contrato, sin que el monto total de los servicios prestados pueda exceder la cuantía total del mismo.</t>
  </si>
  <si>
    <t>Certificado de Disponibilidad Presupuestal N° 8616 del  02 de Febrero de 2016</t>
  </si>
  <si>
    <t>27316 DEL 01- Marzo 2016</t>
  </si>
  <si>
    <t xml:space="preserve">Será hasta el 31 de agosto de 2016, contados a partir del perfeccionamiento del mismo, previo Registro Presupuestal.
</t>
  </si>
  <si>
    <t>074/2016</t>
  </si>
  <si>
    <t>SLENDY CONTRERAS AMADO</t>
  </si>
  <si>
    <t>Dos (2) mensualidades vencidas, cada una por valor de TRES MILLONES TRESCIENTOS MIL PESOS ($3’300.000)</t>
  </si>
  <si>
    <t>Certificado de Disponibilidad Presupuestal N° 10816 del  19 de Febrero de 2016</t>
  </si>
  <si>
    <t>27216 DEL 01- Marzo 2016</t>
  </si>
  <si>
    <t xml:space="preserve">Prestar los servicios profesionales en la Dirección de Empleo Público (DEP) para apoyar la elaboración de un documento que contenga un análisis normativo y jurisprudencial en materia de empleo público, que incluya la normatividad vigente, los fallos proferidos por la Corte Constitucional y el Consejo de Estado y presente las recomendaciones para consolidar un documento de reforma normativa del empleo público en Colombia, en el marco de los Proyectos de Inversión denominados “MEJORAMIENTO, FORTALECIMIENTO DE LA CAPACIDAD INSTITUCIONAL PARA EL DESARROLLO DE LAS POLÍTICAS PÚBLICAS. NACIONAL” </t>
  </si>
  <si>
    <t>Unidad de Medida</t>
  </si>
  <si>
    <t>OBSERVACIONES</t>
  </si>
  <si>
    <t>DIFERENCIA VALORES DE REGISTRO EN PAA</t>
  </si>
  <si>
    <t>2 0 4 4 18 PRODUCTOS DE CAFETERIA Y RESTAURANTE ($5.740.453)</t>
  </si>
  <si>
    <t>2 0 4 4 17 PRODUCTOS DE ASEO Y LIMPIEZA ($ 3.101.205)  Y VER SALDO POR 2 0 4 4 18 PRODUCTOS DE CAFETERIA Y RESTAURANTE</t>
  </si>
  <si>
    <t>2 0 4 6 5 SERVICIOS DE TRANSMISIÓN DE INFORMACIÓN</t>
  </si>
  <si>
    <t>VALORES CONTRATADOS  DEL PAA</t>
  </si>
  <si>
    <t>DIFERENCIA</t>
  </si>
  <si>
    <t>Luz mary Riaño Tel 3344080 Ext. 110</t>
  </si>
  <si>
    <t>VALOR INICIAL REGISTRO PAA</t>
  </si>
  <si>
    <r>
      <t>REPUESTOS (FERRETERIA $5.500.000) +</t>
    </r>
    <r>
      <rPr>
        <b/>
        <sz val="8"/>
        <color rgb="FFFF0000"/>
        <rFont val="Arial"/>
        <family val="2"/>
      </rPr>
      <t xml:space="preserve"> EXTINTORES $100.000+ FOTOCOPIADORAS $700.000</t>
    </r>
  </si>
  <si>
    <t>MANTENIMIENTO EQUIPO COMUNICACIÓN Y COMPUTACION ( CENTRAL $3,990,000+ TURBO WEB $702.746.</t>
  </si>
  <si>
    <t>OTROS COMUNICACIONES Y TRANSPORTE (MEDIOS MAGNETICOS $3.500.000)</t>
  </si>
  <si>
    <t>INCLUIR EN TRASLADO 
   $8 MILLONES. PORQUE EL VALOR PROMEDIO ES DE $76.000.000</t>
  </si>
  <si>
    <t>VALOR NETO DEL CONTRATO</t>
  </si>
  <si>
    <t xml:space="preserve">CONTRATISTA </t>
  </si>
  <si>
    <t>C-123-1000-4 Recurso 11</t>
  </si>
  <si>
    <t>Prestación de servicos en temas de pedagogía de paz</t>
  </si>
  <si>
    <t>HASTA EL 30 DE DICIEMBRE</t>
  </si>
  <si>
    <t xml:space="preserve">C-123-1000-4 Recurso 11
</t>
  </si>
  <si>
    <t>Prestar los Servicios Profesionales en el Grupo de Comunicaciones Estratégicas, con el fin de difundir entre los medios de comunicación nacionales y territoriales.</t>
  </si>
  <si>
    <t>Prestar los Servicios Profesionales en el Grupo de Comunicaciones Estratégicas, con el fin de apoyar la estrategia de comunicaciones dirigida a los servidores públicos y entidades estatales</t>
  </si>
  <si>
    <t>Prestar los Servicios Profesionales en el Grupo de Comunicaciones Estratégicas, con el fin de liderar la actualización de la estrategia de comunicaciones.</t>
  </si>
  <si>
    <t xml:space="preserve">Prestar los Servicios Profesionales en el Grupo de Comunicaciones Estratégicas, con el fin de implementar la estrategia de comunicaciones en las redes sociales institucionales del Departamento. </t>
  </si>
  <si>
    <t>Prestar los Servicios Profesionales, para apoyar y hacer seguimiento al cumplimiento e implementación de los compromisos estratégicos en los temas relacionados con: Participación, Transparencia y Servicio al Ciudadano.</t>
  </si>
  <si>
    <t>Hasta el 22 de diciembre 2016</t>
  </si>
  <si>
    <t>C-123-1000-4 Recurso 11 (50%)</t>
  </si>
  <si>
    <t>C-520-1403-1 Recurso 10 (50%)</t>
  </si>
  <si>
    <t>18 MESES</t>
  </si>
  <si>
    <t xml:space="preserve">Adquirir códigos de acceso (PIN) requeridos por la Función Pública para la realización de las pruebas psicotécnicas KOMPE ESTATAL, así como la asistencia técnica de la empresa PSIGMA CORPORATION S.A.S., de acuerdo con lo establecido en las condiciones técnicas.  </t>
  </si>
  <si>
    <t>C-123-1000-4 Recurso 10 (+$3,670,000)</t>
  </si>
  <si>
    <t xml:space="preserve">
C-520-1403-1 Recurso 10 (50%)(+$2.666,667)</t>
  </si>
  <si>
    <t xml:space="preserve">C-123-1000-4 Recurso 10 (50%)
</t>
  </si>
  <si>
    <t>C-123-1000-4 Recurso 10 (+$6,670,000)</t>
  </si>
  <si>
    <t xml:space="preserve">C-123-1000-4 Recurso 10 ( 10 mill.)
</t>
  </si>
  <si>
    <t>Contratar el servicio de Mantenimiento y cargue de extintores de la Función Pública.</t>
  </si>
  <si>
    <t>Prestar los servicios profesionales en la Dirección de Desarrollo Organizacional, para asesorar técnicamente las actividades que permitirán lograr los resultados previstos para el desarrollo de la iniciativa “Fortalecimiento de la gestión territorial a partir de la articulación institucional, con énfasis en servicio al ciudadano y construcción de paz” en el marco del Proyecto de Inversión MEJORAMIENTO, FORTALECIMIENTO DE LA CAPACIDAD INSTITUCIONAL PARA EL DESARROLLO DE LAS POLITICAS PUBLICAS. NACIONAL.</t>
  </si>
  <si>
    <t>Prestar los Servicios Profesionales en  la Dirección de Desarrollo Organizacional, para apoyar en la revisión y el análisis de información cualitativa, cuantitativa y la producción de documentos técnicos, relacionados con 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</si>
  <si>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Prestar servicios profesionales en la Dirección de Desarrollo Organizacional para apoyar las actividades de recolección de información territorial y de contexto, en 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NACIONAL.</t>
  </si>
  <si>
    <t>Prestar los Servicios Profesionales en la  Dirección de Desarrollo Organizacional para apoyar en las actividades de recolección de información territorial y de contexto, en 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NACIONAL., conforme a las normas exigidas por esta entidad.</t>
  </si>
  <si>
    <t>Suministro de tiquetes aéreos nacionales para el desplazamiento de los contratistas (en cuyos contratos esté pactada esta condición),  del Departamento Administrativo de la Función Pública, de conformidad con las especificaciones de la ficha técnica del Acuerdo Marco de Precios, en 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</si>
  <si>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 xml:space="preserve">
C-520 -1403 1 Recurso 10 (143 millon)</t>
  </si>
  <si>
    <t>RUBROS  PRESUPUESTALES</t>
  </si>
  <si>
    <t>DENOMNACIÓN</t>
  </si>
  <si>
    <t>OTROS MATERIALES Y SUMINISTROS ($20.000.000)</t>
  </si>
  <si>
    <t>Funcionamiento: $ 1.832.096.690  
Inversión CSF: $8.907.120.000 
SSF:$6.288.000.000</t>
  </si>
  <si>
    <t>N° de Orden</t>
  </si>
  <si>
    <t>075/2016</t>
  </si>
  <si>
    <t>GPS ELECTRONICS LTDA</t>
  </si>
  <si>
    <t xml:space="preserve">
Prestar el servicio de mantenimiento preventivo y correctivo a los equipos y sistemas hidrosanitarios y complementarios del edificio sede, de la Función Pública, de acuerdo con las condiciones técnicas establecidas en el Anexo Técnico N° 2.
</t>
  </si>
  <si>
    <t>Certificado de Disponibilidad Presupuestal N° 3316 del  07 de Enero de 2016</t>
  </si>
  <si>
    <t>28316 DEL 04- Marzo 2016</t>
  </si>
  <si>
    <t>Hasta el treinta y uno (31) de diciembre de 2016, contados a partir del perfeccionamiento del mismo, previo registro presupuestal y aprobación de pólizas.</t>
  </si>
  <si>
    <t>081/2016</t>
  </si>
  <si>
    <t>UNIMSALUD S.A.S</t>
  </si>
  <si>
    <t xml:space="preserve">                                                               INGRID JOHANNA PARADA MENDOZA</t>
  </si>
  <si>
    <t>$ 3.090.000                           $ 927.000</t>
  </si>
  <si>
    <t>C-123-1000-4 Recurso 10 ($1.700.000)</t>
  </si>
  <si>
    <t>Suscripción al licenciamiento y servicios de soporte para las licencias del software Liferay Portal Enterprise Edition y nuevas licencias de desarrollo, conforme lo especificado en la ficha técnica.</t>
  </si>
  <si>
    <t>Prestación de servicios profesionales para la reorganziación del archivo central del la Función Pública - Fase 1.</t>
  </si>
  <si>
    <t>Adquirir inmobiliario y enseres para el archivo central de la Función Pública</t>
  </si>
  <si>
    <t>076/2016</t>
  </si>
  <si>
    <t>PSICOLOGOS ESPECIALISTAS ASOCIADOS S.A.S</t>
  </si>
  <si>
    <t xml:space="preserve">Adquirir las Pruebas Test de WARTEGG, requeridas por la Función Pública, para la evaluación de las competencias laborales de los aspirantes a cargos en los distintos niveles de la  Administración Pública, de acuerdo con lo establecido en las especificaciones técnicas. </t>
  </si>
  <si>
    <t xml:space="preserve">Un (1) solo pago, previa presentación de la respectiva factura y expedición del certificado de recibido a satisfacción por parte del Supervisor del Contrato, sin que el monto total de los servicios prestados pueda exceder la cuantía total del mismo. </t>
  </si>
  <si>
    <t>Certificado de Disponibilidad Presupuestal N° 11116 del  22 de Febrera de 2016</t>
  </si>
  <si>
    <t>28916 DEL 08- Marzo 2016</t>
  </si>
  <si>
    <t xml:space="preserve">Un (1) mes, contado a partir de la fecha de perfeccionamiento del Contrato, previa expedición del Registro Presupuestal. </t>
  </si>
  <si>
    <t>DIANA PATRICIA CARDENAS ZAPATA</t>
  </si>
  <si>
    <t>080/2016</t>
  </si>
  <si>
    <t>Prestar los Servicios Profesionales en la Función Pública, para apoyar la implementación de la segunda fase, de la estrategia de pedagogía y construcción de paz en la administración pública, en el marco de los Proyectos de Inversión “MEJORAMIENTO, FORTALECIMIENTO DE LA CAPACIDAD INSTITUCIONAL PARA EL DESARROLLO DE LAS POLITICAS PUBLICAS. NACIONAL” y “DESARROLLO DE LA CAPACIDAD INSTITUCIONAL DE LAS ENTIDADES PÚBLICAS DEL ORDEN TERRITORIAL”.</t>
  </si>
  <si>
    <t>Once (11) pagos así: Nueve (9) mensualidades vencidas, cada una por valor de CINCO MILLONES DOSCIENTOS SESENTA Y SEIS MIL CIENTO OCHENTA Y SEIS PESOS ($5’266.186.oo) M/CTE, incluido IVA y demás gastos asociados a la ejecución del Contrato, un décimo (10) pago por valor de DOS MILLONES CIEN MIL PESOS ($2’100.000.oo) M/CTE, el cual se realizará a mas tardar el 22 de diciembre de 2016, y un pago final por valor de UN MILLON QUINIENTOS OCHENTA Y SEIS MIL TRESCIENTOS VEINTISEIS PESOS ($1’586.326.oo) M/CTE</t>
  </si>
  <si>
    <t>Certificado de Disponibilidad Presupuestal N° 11916 del                 10 de   Marzo de 2016</t>
  </si>
  <si>
    <t>Hasta el treinta (30) de diciembre de 2016, contados a partir del perfeccionamiento del mismo, previo registro presupuestal.</t>
  </si>
  <si>
    <t>079/2016</t>
  </si>
  <si>
    <t>Prestar los Servicios Profesionales en la Función Pública, para apoyar la implementación de la segunda fase de la estrategia  de pedagogía y construcción de paz en la administración pública, en el marco de los Proyectos de Inversión “MEJORAMIENTO, FORTALECIMIENTO DE LA CAPACIDAD INSTITUCIONAL PARA EL DESARROLLO DE LAS POLITICAS PUBLICAS. NACIONAL” y “DESARROLLO DE LA CAPACIDAD INSTITUCIONAL DE LAS ENTIDADES PÚBLICAS DEL ORDEN TERRITORIAL”.</t>
  </si>
  <si>
    <t>Once (11) pagos, así: nueve (9) mensualidades vencidas, cada una por valor de CINCO MILLONES SETECIENTOS SETENTA Y CINCO MIL PESOS ($5’775.000.oo) M/CTE, incluido IVA y demás gastos asociados a la ejecución del Contrato, un décimo (10) pago por valor de DOS MILLONES TRESCIENTOS DIEZ MIL PESOS ($2’310.000.oo) M/CTE, incluido IVA y demás gastos asociados a la ejecución del Contrato, el cual se realizará a mas tardar el 22 de diciembre de 2016, y un pago final por valor de UN MILLÓN NOVECIENTOS CINCO MIL PESOS ($1’905.000.oo) M/CTE</t>
  </si>
  <si>
    <t>Certificado de Disponibilidad Presupuestal N° 12016 del                 10 de   Marzo de 2016</t>
  </si>
  <si>
    <t>Prestar los servicios profesionales en la Subdirección del Departamento, para apoyar los procesos misionales.</t>
  </si>
  <si>
    <t>078/2016</t>
  </si>
  <si>
    <t>Prestar los Servicios Profesionales en la Subdirección de la FUNCIÓN PÚBLICA, para apoyar la ejecución y seguimiento al cumplimiento de las metas institucionales, establecidas para cada una de las Direcciones Técnicas, en el marco del Proyecto de Inversión, "MEJORAMIENTO, FORTALECIMIENTO DE LA CAPACIDAD INSTITUCIONAL PARA EL DESARROLLO DE LAS POLÍTICAS PÚBLICAS NACIONAL".</t>
  </si>
  <si>
    <t>Once (11) pagos, así: nueve (9) mensualidades vencidas cada una por valor de DIEZ MILLONES QUINIENTOS MIL PESOS ($10´500.000.oo) M/CTE, un décimo pago por valor de CUATRO MILLONES SETECIENTOS CUARENTA Y CINCO MIL PESOS ($4’745.000.oo), a más tardar el veintidós (22) de diciembre de 2016 y un (1) pago final por valor de DOS MILLONES NOVECIENTOS VEINTE MIL PESOS ($2´920.000.oo) M/CTE</t>
  </si>
  <si>
    <t>Certificado de Disponibilidad Presupuestal N° 12116 del           10 de   Marzo de 2016</t>
  </si>
  <si>
    <t>Hasta el treinta (30) de diciembre de 2016, contado a partir del perfeccionamiento del mismo, previo registro presupuestal y aprobación de pólizas.</t>
  </si>
  <si>
    <t>TOTALES</t>
  </si>
  <si>
    <t>072/2016</t>
  </si>
  <si>
    <t xml:space="preserve">Adquirir los elementos de papelería, útiles de escritorio y oficina, necesarios para el normal funcionamiento de la Función Pública, según las especificaciones mínimas establecidas en la ficha técnica del presente documento. </t>
  </si>
  <si>
    <t>Un (1) pago, de acuerdo con los elementos efectivamente entregados, de conformidad con las condiciones estipuladas por Colombia Compra Eficiente en el acuerdo marco de precios</t>
  </si>
  <si>
    <t>Certificado de Disponibilidad Presupuestal N° 10616 del  19 de Febrero de 2016</t>
  </si>
  <si>
    <t>27116 DEL 29-Febrero 2016</t>
  </si>
  <si>
    <t>Hasta el 31 de diciembre de 2016, de conformidad con lo estipulado por el acuerdo marco de precios de Colombia Compra Eficiente.</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</si>
  <si>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</si>
  <si>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La Función Pública pagará el valor del Contrato en mensualidades vencidas, de acuerdo con los exámenes médicos efectivamente realizados en el correspondiente mes, previa presentación de la factura y a la expedición del Certificado de Recibido a Satisfacción por parte del Supervisor del Contrato, sin que el monto total de los servicios prestados pueda exceder la cuantía total del mismo.</t>
  </si>
  <si>
    <t>Certificado de Disponibilidad Presupuestal N° 10016 del                 10 de  Febrero de 2016</t>
  </si>
  <si>
    <t>hasta el día treinta y uno (31) de diciembre de 2016, o hasta agotar el presupuesto, lo primero que ocurra..</t>
  </si>
  <si>
    <t>LUZ MARY RIAÑO</t>
  </si>
  <si>
    <t>GRUPO DE GESTION HUMANA</t>
  </si>
  <si>
    <t>082/2016</t>
  </si>
  <si>
    <t>PSIGMA CORPORATION S.A.S</t>
  </si>
  <si>
    <t xml:space="preserve">Adquirir los códigos de acceso (PIN) requeridos por la Función Pública, para la realización de las pruebas psicotécnicas KOMPE ESTATAL, así como la asistencia técnica de la empresa PSIGMA CORPORATION S.A.S., de acuerdo con lo establecido en las condiciones técnicas. </t>
  </si>
  <si>
    <t>Un (1) solo pago, previa Certificación emitida por EL CONTRATISTA, de la activación de quinientos cincuenta (550) códigos de acceso (PIN) para desarrollar la prueba KOMPE ESTATAL, y previa expedición del certificado de recibido a satisfacción por parte del Supervisor del Contrato</t>
  </si>
  <si>
    <t>Certificado de Disponibilidad Presupuestal N° 11216 del                 22 de  Febrero de 2016</t>
  </si>
  <si>
    <t>Será de dieciocho (18) meses, contados a partir del perfeccionamiento del mismo, previo Registro Presupuestal.</t>
  </si>
  <si>
    <t>083/2016</t>
  </si>
  <si>
    <t xml:space="preserve">Prestar los Servicios Profesionales en el Grupo de Comunicaciones Estratégicas, con el fin de apoyar la actualización de la estrategia de comunicaciones de la Función Pública, en el marco del Proyecto de Inversión “MEJORAMIENTO, FORTALECIMIENTO DE LA CAPACIDAD INSTITUCIONAL PARA EL DESARROLLO DE LAS POLITICAS PUBLICAS. NACIONAL. </t>
  </si>
  <si>
    <t>Dos (2) mensualidades vencidas, cada una por valor de NUEVE MILLONES NOVECIENTOS SETENTA Y CINCO MIL PESOS ($9’975.000.oo) M/CTE</t>
  </si>
  <si>
    <t>Certificado de Disponibilidad Presupuestal N° 12316 del                 15 de  Marzo de 2016</t>
  </si>
  <si>
    <t>34716 DEL 16- Marzo 2016</t>
  </si>
  <si>
    <t>Dos (2) meses, contado a partir del perfeccionamiento del mismo, previo registró presupuestal. .</t>
  </si>
  <si>
    <t>Prestación de servicios para apoyo a estrategia de análisis de información</t>
  </si>
  <si>
    <t>Prestación de servicios  para apoyar a Premio Nacional de alta gerencia y banco de éxitos</t>
  </si>
  <si>
    <t>Prestación de servicios  para apoyar estrategia. 2° fase en control interno</t>
  </si>
  <si>
    <t xml:space="preserve">Prestación de servicios  para apoyar el Modelo Unificado de Gestión </t>
  </si>
  <si>
    <t>Prestación de servicios para la elaboración de escenarios para reducción de brechas salariales de niveles directivo y asesor</t>
  </si>
  <si>
    <t xml:space="preserve">Prestar servicios profesionales para apoyar la implementación, monitoreo y seguimiento de la Estrategia de Gestión Territorial al interior de la Función Pública, en el marco del Proyecto de Inversión </t>
  </si>
  <si>
    <t xml:space="preserve">Prestar los Servicios Profesionales  para apoyar la gestión de las actividades relacionadas con las entidades territoriales y su articulación con los aliados de la Estrategia Territorial, para el seguimiento, sistematización y documentación de los avances, en el marco del Proyecto de inversión </t>
  </si>
  <si>
    <t xml:space="preserve">Prestar servicios profesionalespara apoyar la organización, generación y análisis de información estratégica y la elaboración de instrumentos metodológicos y herramientas para el seguimiento a la implementación de la Estrategia de Gestión Territorial al interior de la entidad, en el marco del Proyecto de Inversión </t>
  </si>
  <si>
    <t xml:space="preserve">Prestar los servicios profesionales para realizar seguimiento a los proyectos de la Dirección General </t>
  </si>
  <si>
    <t xml:space="preserve">Prestar los servicios profesionales para desarrollar la estrategia de cambio cultural </t>
  </si>
  <si>
    <t xml:space="preserve">Prestar los servicios profesionales para apoyar la estrategia de cambio cultural </t>
  </si>
  <si>
    <t>Prestar los servicios profesionales para apoyar la gestión internacional</t>
  </si>
  <si>
    <t>Prestar los servicios profesionales para el Diseño gráfico</t>
  </si>
  <si>
    <t>Prestar los servicios profesionales que apoye al enfoque diferencial</t>
  </si>
  <si>
    <t>Prestar los Servicios Profesionales en la Dirección Jurídica de la Función Pública, como relator y coordinador del Gestor Normativo.</t>
  </si>
  <si>
    <t>Apoyar el desarrollo de las actividades de estructuración de concordancias y enlaces, a partir del análisis de la información que se sea suministrada, ya sean conceptos, jurisprudencia, doctrina y normatividad.</t>
  </si>
  <si>
    <t>Prestar los Servicios de Apoyo a la Gestión en la Dirección Jurídica de la Función Pública, para realizar labores de digitación e ingreso de la información requerida para el Gestor Normativo</t>
  </si>
  <si>
    <t>Apoyar la producción de reportes e informes sobre la propuesta del modelo de servicio al ciudadano, la estrategia de racionalización de trámites y el Centro de Asesoría Virtual</t>
  </si>
  <si>
    <t>Implementación de la estrategia de asistencia técnica a entidades nacionales y territoriales, en el proceso de rendición de cuentas y control social a nivel territorial</t>
  </si>
  <si>
    <t>Prestar los Servicios Profesionales para apoyar la planificación específica del Proyecto de Servidores Públicos Innovadores y Competentes y el Plan Operativo Anual de la Dirección</t>
  </si>
  <si>
    <t>Prestar los servicios profesionales para apoyar en la actualización e implementación de la Política de Empleo Público</t>
  </si>
  <si>
    <t>Prestar los servicios profesionales para liderar la definición, diseño e implementación preliminar del Sistema de Gerencia Pública</t>
  </si>
  <si>
    <t>Prestar los Servicios Profesionales para apoyar el desarrollo del Modelo de Gestión del Conocimiento</t>
  </si>
  <si>
    <t>Prestar los Servicios Profesionales para la adecuación funcional y documental del Sistema de Gestión Integrado de la Función Pública</t>
  </si>
  <si>
    <t xml:space="preserve">Prestar los Servicios Profesionales para apoyar el levantamiento de la actualización del Sistema de Gestión Integrado de la Función Pública, </t>
  </si>
  <si>
    <t>Prestar los Servicios Profesionales para apoyar la administración de los proyectos de inversión de Políticas y Territorial.</t>
  </si>
  <si>
    <t>Prestación los servicios profesionales para la coordinación EVA</t>
  </si>
  <si>
    <t>Prestación los servicios profesionales para apoyar la logística y los desplazamientos en la ejecución del proyecto</t>
  </si>
  <si>
    <t>Prestación los servicios profesionales para apoyar los procesos contractuales</t>
  </si>
  <si>
    <t>Adquisición de tíquetes aéreos nacionales e internacionales (EXTERIOR $6.000.000+ INTERIOR $9.000.000)</t>
  </si>
  <si>
    <t>ADQUISICIÓN BIENES Y SERVICIOS</t>
  </si>
  <si>
    <t>SERVICIOS PERSONALES INDIRECTOS (PARA PAA)</t>
  </si>
  <si>
    <t>2 0 4 11 1 VIATICOS Y GASTOS DE VIAJE AL EXTERIOR
2 0 4 11 2 VIATICOS Y GASTOS DE VIAJE AL INTERIOR ( $9.000.000)</t>
  </si>
  <si>
    <t>Prestación de los servicios de actualización y soporte técnico, para los productos VMWARE ya licenciados por la Función Pública, de acuerdo con las condiciones establecidas en la Ficha Técnica</t>
  </si>
  <si>
    <t xml:space="preserve">Actualización y renovación del servicio de soporte del Software Update License and Support (SULS) para el licenciamiento Oracle que posee la Función Pública, conforme los lineamientos establecidos en el Contrato de Agregación de Demanda N° CCE- 211-AG-2015. </t>
  </si>
  <si>
    <t>JULIO</t>
  </si>
  <si>
    <t>Colombia Compra Eficiente</t>
  </si>
  <si>
    <t>Nuevos servicios Centro de Datos (Maquinas Virtuales, Almacenamiento entre otros.)</t>
  </si>
  <si>
    <t xml:space="preserve">Adquisición de discos de almacenamiento para SAN de 15 TB, Datacenter Interno. </t>
  </si>
  <si>
    <t>Adquisición de computadores portátiles MAC para  la Función Pública, con un (1) año de garantía, según las especificaciones mínimas establecidas en la Ficha Técnica.</t>
  </si>
  <si>
    <t>Contratar los servicios para la implementación de una solución de búsqueda personalizada para los sitios web, bases de datos y sistemas de archivos del Departamento Administrativo de la Función Pública basado en el uso del dispositivo Google Search Appliance (GSA), según las especificaciones mínimas que se describen en las Especificaciones Técnicas</t>
  </si>
  <si>
    <t>Acuerdo marco de precios</t>
  </si>
  <si>
    <t>Renovación del soporte del software de backup - Dataprotector, y el licenciamiento del respaldo granular</t>
  </si>
  <si>
    <t>Adquisición de solución de Voz IP y servicios de colaboración según lo específicado en la ficha técnica</t>
  </si>
  <si>
    <t>Adquisición e instalación del rack de comunicaciones.</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</si>
  <si>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</si>
  <si>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</si>
  <si>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</si>
  <si>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 xml:space="preserve">Contratación para el diseño, planificación, implementación y seguimiento de la estrategia de Gobierno en línea de la Función Pública, contemplando los componentes de seguridad  TIC para Servicios, TIC para Gestión y TIC para gobierno abierto, según las características señaladas en el anexo técnico. </t>
  </si>
  <si>
    <t xml:space="preserve">Adquirir el Licenciamiento de office 365 Enterprise E1, conforme a las especificaciones del anexo técnico. </t>
  </si>
  <si>
    <t>Adquirir computadores de escritorio y portátiles, con el fin de remplazar los equipos en obsolecencia, acorde con las Especificaciones Técnicas</t>
  </si>
  <si>
    <t>Suscripción al sistema Global Suite</t>
  </si>
  <si>
    <t xml:space="preserve">
C-520-1403-1 Recurso 10(50%)</t>
  </si>
  <si>
    <t xml:space="preserve">C-123-1000-4 Recurso 11 (50%)
</t>
  </si>
  <si>
    <t>DIRECCIÓN DE GESTIÓN Y DESEMPEÑO INSTITUCIONAL</t>
  </si>
  <si>
    <t>DIRECCIÓN DE DESARROLLO ORGANIZACIONAL</t>
  </si>
  <si>
    <t>DIRECCIÓN DE EMPLEO PÚBLICO</t>
  </si>
  <si>
    <t>DIRECCIÓN GENERAL</t>
  </si>
  <si>
    <t>DIRECCIÓN DE GESTIÓN DEL CONOCIMIENTO</t>
  </si>
  <si>
    <t>DIRECCIÓN JURÍDICA</t>
  </si>
  <si>
    <t>DIRECCIÓN DE PARTICIPACIÓN, TRANSPARENCIA Y SERVICIO AL CIUDADANO</t>
  </si>
  <si>
    <t>GRUPO DE GESTIÓN ADMINISTRATIVA Y DOCUMENTAL</t>
  </si>
  <si>
    <t>2 0 4 5 2 MANTENIMIENTO DE BIENES MUEBLES, EQUIPOS Y ENSERES ($2,400,000)</t>
  </si>
  <si>
    <t>GRUPO GESTIÓN FINANCIERA</t>
  </si>
  <si>
    <t>GRUPO GESTIÓN HUMANA</t>
  </si>
  <si>
    <t>GRUPO APOYO A LA GESTIÓN MERITOCRÁTICA</t>
  </si>
  <si>
    <t>OFICINA ASESORA DE PLANEACIÓN</t>
  </si>
  <si>
    <t xml:space="preserve">
C-520-1403-1 Recurso 10 ($1,700,000)</t>
  </si>
  <si>
    <t>OFICINA TECNOLOGÍAS DE LA INFORMACIÓN Y COMUNICACIONES</t>
  </si>
  <si>
    <t>SECRETARÍA GENERAL</t>
  </si>
  <si>
    <t>SUBDIRECCIÓN</t>
  </si>
  <si>
    <t>SALDO PARA GASTOS</t>
  </si>
  <si>
    <t xml:space="preserve">MENOS GASTOS CAJA MENOR 2016 </t>
  </si>
  <si>
    <t>TOTAL ASIGNADO POR RUBRO POR AÑO</t>
  </si>
  <si>
    <t xml:space="preserve">GRAN TOTAL </t>
  </si>
  <si>
    <t>Prestar los servicios profesionales en la Oficina Asesora de Planeación, para apoyar seguimiento y medición de los proyectos de gestión y planes opertativos</t>
  </si>
  <si>
    <t xml:space="preserve">
C-520-1403-1 Recurso 10 
 (-$2.666,667)</t>
  </si>
  <si>
    <t>085/2016</t>
  </si>
  <si>
    <t>SEAQ SERVICIOS CIA LIMITADA</t>
  </si>
  <si>
    <t>Suscripción al servicio de soporte Linux Red Hat Enterprise última versión, según las especificaciones técnicas mínimas establecidas en el presente documento.</t>
  </si>
  <si>
    <t>Un (1) único pago, una vez realizado el perfeccionamiento del contrato, expedido el registro presupuestal, efectuada la aprobación de pólizas y realizada la entrega del oficio o enviado el correo electrónico, con las claves y/u order id para acceder a la activación del soporte para las veinticuatro (24) licencias Linux Red Hat Enterprise, última versión.</t>
  </si>
  <si>
    <t xml:space="preserve">un (1) año, el cual empezará a contar para cada una de las suscripciones, así:  
• Para las Quince (15) nuevas suscripciones al soporte de Linux Red Hat, a partir de la entrega de las claves y/u order id, previo el perfeccionamiento del Contrato, expedición del registro presupuestal y aprobación de la póliza.
• Para tres (3) de las nueve (9) suscripciones al soporte de Linux Red Hat, a partir del veintinueve (29) de marzo de 2016.
• Para las seis (6) suscripciones restantes al soporte de Linux Red Hat, a partir del tres (3) de agosto de 2016. 
</t>
  </si>
  <si>
    <t>EDWIN VARGAS</t>
  </si>
  <si>
    <t>090/2016</t>
  </si>
  <si>
    <t>RAUL ACEVEDO</t>
  </si>
  <si>
    <t xml:space="preserve">Prestar los Servicios Profesionales, para apoyar jurídicamente los procesos de contratación para la adquisición de bienes y servicios de Tecnologías de la Información para la Entidad, con cargo al Proyecto de Inversión denominado “Mejoramiento de la Gestión de las Políticas Públicas a Través de las Tecnologías de Información TICS”. </t>
  </si>
  <si>
    <t>Nueve (9) mensualidades vencidas, cada una por valor de CUATRO MILLONES DE PESOS ($4’000.000) M/CTE</t>
  </si>
  <si>
    <r>
      <t>Certificado de Disponibilidad Presupuestal N° 125</t>
    </r>
    <r>
      <rPr>
        <sz val="12"/>
        <rFont val="Arial"/>
        <family val="2"/>
      </rPr>
      <t>16</t>
    </r>
    <r>
      <rPr>
        <sz val="12"/>
        <color theme="1"/>
        <rFont val="Arial"/>
        <family val="2"/>
      </rPr>
      <t xml:space="preserve"> del                 15 de  Marzo de 2016</t>
    </r>
  </si>
  <si>
    <t>45116 DEL 28- Marzo 2016</t>
  </si>
  <si>
    <t xml:space="preserve">Nueve (9) meses, contados a partir del perfeccionamiento del mismo, previo registro presupuestal. </t>
  </si>
  <si>
    <t>ROGER QUIRAMA</t>
  </si>
  <si>
    <t>084/2016</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</si>
  <si>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</si>
  <si>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</si>
  <si>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r>
      <t>Certificado de Disponibilidad Presupuestal N° 104</t>
    </r>
    <r>
      <rPr>
        <sz val="12"/>
        <rFont val="Arial"/>
        <family val="2"/>
      </rPr>
      <t>16</t>
    </r>
    <r>
      <rPr>
        <sz val="12"/>
        <color theme="1"/>
        <rFont val="Arial"/>
        <family val="2"/>
      </rPr>
      <t xml:space="preserve"> del                 16 de  Febrero de 2016</t>
    </r>
  </si>
  <si>
    <t>40916 DEL 18- Marzo 2016</t>
  </si>
  <si>
    <t>Hasta el 31 de Diciembre de 2016, de conformidad con lo estipulado por el Acuerdo Marco de Precios de Colombia Compra Eficiente.</t>
  </si>
  <si>
    <t>086/2016</t>
  </si>
  <si>
    <t xml:space="preserve">Prestar los Servicios Profesionales en el Grupo de Comunicaciones Estratégicas, para apoyar la difusión en los medios de comunicación tanto nacionales como territoriales, la información que produce la Función Pública, en el marco del Proyecto de Inversión “DESARROLLO DE LA CAPACIDAD INSTITUCIONAL DE LAS ENTIDADES PÚBLICAS DEL ORDEN TERRITORIAL”. </t>
  </si>
  <si>
    <t>dos (2) mensualidades vencidas, cada una por valor de CINCO MILLONES CUATROCIENTOS SIETE MIL QUINIENTOS PESOS ($5’407.500.oo) M/CTE</t>
  </si>
  <si>
    <r>
      <t>Certificado de Disponibilidad Presupuestal N° 128</t>
    </r>
    <r>
      <rPr>
        <sz val="12"/>
        <rFont val="Arial"/>
        <family val="2"/>
      </rPr>
      <t>16</t>
    </r>
    <r>
      <rPr>
        <sz val="12"/>
        <color theme="1"/>
        <rFont val="Arial"/>
        <family val="2"/>
      </rPr>
      <t xml:space="preserve"> del                 18 de  Marzo de 2016</t>
    </r>
  </si>
  <si>
    <t>44716 DEL 23- Marzo 2016</t>
  </si>
  <si>
    <t xml:space="preserve">Dos (2) meses, contado a partir del perfeccionamiento del mismo, previo registró presupuestal. </t>
  </si>
  <si>
    <t>088/2016</t>
  </si>
  <si>
    <t>Prestar los Servicios Profesionales, para apoyar el seguimiento al cumplimiento de los compromisos estratégicos y misionales en los temas relacionados con: Participación, Transparencia y Servicio al Ciudadano, en el marco del Proyecto de Inversión “MEJORAMIENTO, FORTALECIMIENTO DE LA CAPACIDAD INSTITUCIONAL PARA EL DESARROLLO DE LAS POLÍTICAS PÚBLICAS. NACIONAL”.</t>
  </si>
  <si>
    <t>Diez (10) pagos así: Nueve (9) mensualidades vencidas, cada una por valor de DOS MILLONES QUINIENTOS MIL PESOS ($2’500.000.oo) M/CTE, y un (1) pago final por valor de SEISCIENTOS SESENTA Y SIETE MIL PESOS ($667.000.oo) M/CTE</t>
  </si>
  <si>
    <t>Certificado de Disponibilidad Presupuestal N° 12916 del                 22 de  Marzo de 2016</t>
  </si>
  <si>
    <t>44916 DEL 23- Marzo 2016</t>
  </si>
  <si>
    <t>Hasta el treinta (30) de diciembre de 2016, contado a partir del perfeccionamiento del mismo, previo registró presupuestal.</t>
  </si>
  <si>
    <t>LINA  MONCALEANO</t>
  </si>
  <si>
    <t>DIRECCION DE PARTICIPACION, TRANSPARENCIA Y SERVICIO AL CIUDADANO</t>
  </si>
  <si>
    <t>089/2016</t>
  </si>
  <si>
    <t xml:space="preserve">Prestar los Servicios Profesionales para apoyar a la Dirección General, en el seguimiento de las actividades y compromisos, encaminados a fortalecer las Políticas Públicas del Sector, en el marco del proyecto de inversión denominado “MEJORAMIENTO, FORTALECIMIENTO PARA EL DESARROLLO DE LAS POLÍTICAS PÚBLICAS. NACIONAL”. </t>
  </si>
  <si>
    <t>Diez (10) pagos, así: Nueve (9) mensualidades vencidas, cada una por valor de DOS MILLONES OCHOCIENTOS TREINTA Y CINCO MIL PESOS ($2’835.000.oo) M/CTE incluido IVA, y un (1) pago final por valor de SETECIENTOS CINCUENTA Y SEIS MIL PESOS ($756.000.oo) M/CTE</t>
  </si>
  <si>
    <t>Certificado de Disponibilidad Presupuestal N° 13016 del                 22 de  Marzo de 2016</t>
  </si>
  <si>
    <t>45016 DEL 23- Marzo 2016</t>
  </si>
  <si>
    <t>087/2016</t>
  </si>
  <si>
    <t>Prestar los servicios profesionales en la Función Pública, para apoyar la ejecución del Proyecto “Estrategia de Cambio Cultural”, en el marco del Proyecto de Inversión “MEJORAMIENTO, FORTALECIMIENTO DE LA CAPACIDAD INSTITUCIONAL PARA EL DESARROLLO DE LAS POLÍTICAS PÚBLICAS. NACIONAL”.</t>
  </si>
  <si>
    <t>Diez (10) pagos así: Nueve (9) mensualidades vencidas, cada una por valor de SIETE MILLONES TRESCIENTOS CINCUENTA MIL PESOS ($7’350.000) M/CTE, incluido IVA y demás gastos asociados a la ejecución del Contrato, un pago final por valor de UN MILLON NOVECIENTOS SESENTA MIL PESOS ($1.960.000) M/CTE</t>
  </si>
  <si>
    <r>
      <t>Certificado de Disponibilidad Presupuestal N° 131</t>
    </r>
    <r>
      <rPr>
        <sz val="12"/>
        <rFont val="Arial"/>
        <family val="2"/>
      </rPr>
      <t>16</t>
    </r>
    <r>
      <rPr>
        <sz val="12"/>
        <color theme="1"/>
        <rFont val="Arial"/>
        <family val="2"/>
      </rPr>
      <t xml:space="preserve"> del                 22 de  Marzo de 2016</t>
    </r>
  </si>
  <si>
    <t>44816 DEL 23- Marzo 2016</t>
  </si>
  <si>
    <t>091/2016</t>
  </si>
  <si>
    <t>092/2016</t>
  </si>
  <si>
    <t>093/2016</t>
  </si>
  <si>
    <t xml:space="preserve">Prestar los Servicios Profesionales en el Grupo de Comunicaciones Estratégicas, para apoyar la implementación de la estrategia de comunicaciones en las redes sociales institucionales del Departamento Administrativo de la Función Pública en el marco del Proyecto de Inversión “MEJORAMIENTO, FORTALECIMIENTO DE LA CAPACIDAD INSTITUCIONAL PARA EL DESARROLLO DE LAS POLITICAS PUBLICAS. NACIONAL. </t>
  </si>
  <si>
    <t>Dos (2) mensualidades vencidas, cada una por valor de TRES MILLONES DOSCIENTOS CUARENTA Y CUATRO MIL QUINIENTOS PESOS ($3’244.500) M/CTE</t>
  </si>
  <si>
    <t>Certificado de Disponibilidad Presupuestal N° 13316 del                 28 de  Marzo de 2016</t>
  </si>
  <si>
    <t xml:space="preserve">Dos (2) meses, contados a partir del perfeccionamiento del mismo y Registro Presupuestal. </t>
  </si>
  <si>
    <t>LINA PATRICIA DIMATÉ BENJUMEA</t>
  </si>
  <si>
    <t>Prestar los Servicios Profesionales en el Grupo de Gestión Contractual, para apoyar en la ejecución de los Procesos de Contratación requeridos, en el marco de los Proyectos de Inversión denominados: “MEJORAMIENTO, FORTALECIMIENTO DE LA CAPACIDAD INSTITUCIONAL PARA EL DESARROLLO DE LAS POLÍTICAS PÚBLICAS. NACIONAL” y “DESARROLLO CAPACIDAD INSTITUCIONAL DE LAS ENTIDADES PÚBLICAS DEL ORDEN TERRITORIAL”.</t>
  </si>
  <si>
    <t>Nueve (9) pagos, así: Ocho (8) mensualidades vencidas, cada una por valor de CUATRO MILLONES DOSCIENTOS MIL PESOS ($4’200.000) M/CTE y un último pago, por valor de TRES MILLONES QUINIENTOS MIL PESOS ($3’500.000) M/CTE</t>
  </si>
  <si>
    <r>
      <t>Certificado de Disponibilidad Presupuestal N° 135</t>
    </r>
    <r>
      <rPr>
        <sz val="12"/>
        <rFont val="Arial"/>
        <family val="2"/>
      </rPr>
      <t>16</t>
    </r>
    <r>
      <rPr>
        <sz val="12"/>
        <color theme="1"/>
        <rFont val="Arial"/>
        <family val="2"/>
      </rPr>
      <t xml:space="preserve"> del                 28 de  Marzo de 2016</t>
    </r>
  </si>
  <si>
    <t>Hasta el veintidós (22) de Diciembre de 2016, contado a partir del perfeccionamiento del mismo y Registro Presupuestal.</t>
  </si>
  <si>
    <t>REPUESTOS (FERRETERIA $5.500.000) + EXTINTORES $100.000+ FOTOCOPIADORAS $700.000</t>
  </si>
  <si>
    <t>SEGURO RESPONSABILIDAD CIVIL (GENERAL+SOAT)</t>
  </si>
  <si>
    <t>INSTITUCIONAL STAR SERVICES</t>
  </si>
  <si>
    <t>SATENA</t>
  </si>
  <si>
    <t>067/2016</t>
  </si>
  <si>
    <t>DIEGO HERNAN PEREZ JARAMILLO</t>
  </si>
  <si>
    <t xml:space="preserve">Prestar los servicios profesionales en la Oficina Asesora de Planeación, para apoyar la implementación de la segunda fase del Modelo de Gestión de la Información de la Función Pública y del modelo de seguimiento y evaluación integrados al modelo de operación institucional, en el marco del Proyecto de Inversión: "MEJORAMIENTO, FORTALECIMIENTO DE LA CAPACIDAD INSTITUCIONAL PARA EL DESARROLLO DE LAS POLÍTICAS PÚBLICAS NACIONAL". </t>
  </si>
  <si>
    <t>Dos (2) pagos, cada uno por valor de OCHO MILLONES QUINIENTOS MIL PESOS ($8’500.000.oo) MCTE</t>
  </si>
  <si>
    <r>
      <t>Certificado de Disponibilidad Presupuestal N° 101</t>
    </r>
    <r>
      <rPr>
        <sz val="12"/>
        <rFont val="Arial"/>
        <family val="2"/>
      </rPr>
      <t>16</t>
    </r>
    <r>
      <rPr>
        <sz val="12"/>
        <color theme="1"/>
        <rFont val="Arial"/>
        <family val="2"/>
      </rPr>
      <t xml:space="preserve"> del  11 de Febrero de 2016</t>
    </r>
  </si>
  <si>
    <t>18516 DEL 17-Febrero 2016</t>
  </si>
  <si>
    <t xml:space="preserve">Dos (2) meses, contados a partir del perfeccionamiento del mismo, previo registro presupuestal.  </t>
  </si>
  <si>
    <t>051/2016</t>
  </si>
  <si>
    <t>TCM TECNOLOGIAS CON CLASE MUNDIAL</t>
  </si>
  <si>
    <t xml:space="preserve">Prestar los servicios de soporte, derechos de actualización de versiones y adquisición del licenciamiento para la herramienta ProactivaNET. </t>
  </si>
  <si>
    <t>Un primer pago por valor de CIENTO SESENTA Y NUEVE MILLONES SEISCIENTOS SETENTA MIL QUINIENTOS CUARENTA Y SEIS PESOS ($169’670.546,00) M/CTE incluido IVA y demás gastos asociados a la ejecución del Contrato, una vez se entregue el documento en el que se indique la suscripción y los derechos del servicio de soporte por un (1) año a nombre de la Función Pública, para la totalidad de las Licencias con las que cuenta la herramienta ProactivaNET, las nuevas licencias requeridas y la Bolsa de cien (100) horas, para el soporte especializado. 2) Un segundo y último pago por valor de CINCUENTA MILLONES DE PESOS ($50’000.000,00) M/CTE.</t>
  </si>
  <si>
    <t>Certificado de Disponibilidad Presupuestal N° 8816 del  03 de Febrero de 2016</t>
  </si>
  <si>
    <t>15616 DEL 05-Febrero 2016</t>
  </si>
  <si>
    <t xml:space="preserve">Un (1) año para el servicio de soporte de todas las licencias para la herramienta ProactivaNET, contados a partir de la entrega del documento en el que se indique la suscripción y los derechos de dicho servicio. </t>
  </si>
  <si>
    <t>ANDREA MARTINEZ CALVO</t>
  </si>
  <si>
    <t>025/2016</t>
  </si>
  <si>
    <t>VÍCTOR HUGO JÁUREGUI PAZ</t>
  </si>
  <si>
    <t>Certificado de Disponibilidad Presupuestal N° 4016 del  08 de Enero de 2016</t>
  </si>
  <si>
    <t>4616 DEL 18-Enero-2016</t>
  </si>
  <si>
    <t>021/2016</t>
  </si>
  <si>
    <t>JACK LEONARDO MARTINEZ VANEGAS</t>
  </si>
  <si>
    <t>Certificado de Disponibilidad Presupuestal N° 4216 del  08 de Enero de 2016</t>
  </si>
  <si>
    <t>4116 DEL 18-Enero-2016</t>
  </si>
  <si>
    <t>551217/551219</t>
  </si>
  <si>
    <t>MANTENIMIENTO DE BIENES INMUEBLES</t>
  </si>
  <si>
    <t>8,5 MESES</t>
  </si>
  <si>
    <t>ACUERDO MARCO DE PRECIOS</t>
  </si>
  <si>
    <t>$ 4.000.000                                      $ 2.6666.667</t>
  </si>
  <si>
    <t>113/2016</t>
  </si>
  <si>
    <t>LORENA SUAREZ FIERRO</t>
  </si>
  <si>
    <t>Prestar los servicios profesionales en la Dirección de Empleo Público (DEP), para apoyar la elaboración de un (1) documento  que contenga  aspectos constitucionales y jurisprudenciales en relación con la Comisión Nacional del Servicio Civil, en el marco del Proyecto de Inversión denominado “MEJORAMIENTO, FORTALECIMIENTO DE LA CAPACIDAD INSTITUCIONAL PARA EL DESARROLLO DE LAS POLÍTICAS PÚBLICAS. NACIONAL”</t>
  </si>
  <si>
    <t xml:space="preserve">Dos (2) mensuales  vencidas, previa presentación del informe de actividades, verificación de la actualización de la hoja de vida en el SIGEP y expedición del certificado de recibido a satisfacción por parte del Supervisor del Contrato. PARÁGRAFO PRIMERO: Cualquier actividad adicional que se haga sin la debida autorización por parte del Supervisor del Contrato, LA FUNCIÓN PÚBLICA se abstendrá de pagarlo. PARÁGRAFO SEGUNDO: LA FUNCIÓN PÚBLICA, como requisito previo para autorizar el pago del Contrato, verificará que EL CONTRATISTA se encuentre al día en el pago al Sistema Integral de Seguridad Social en Salud, Pensión y Riesgos Laborales, de conformidad con la normativa vigente. Así mismo, para autorizar el primer pago, se requiere que el Contratista anexe el examen médico pre-ocupacional o de ingreso.  PARÁGRAFO TERCERO: El monto total pagado no podrá exceder el valor total del Contrato. PARAGRAFO CUARTO: LA FUNCIÓN PÚBLICA pagará los gastos de desplazamiento del CONTRATISTA, cuando estos fueren autorizados, previa solicitud del Supervisor del Contrato, en los casos en que la ejecución del objeto contractual deba realizarse en lugares diferentes al domicilio contractual acordado por las partes. Los gastos de desplazamiento, serán cubiertos, tomando como base el setenta por ciento (70%) del valor de los honorarios mensuales, de conformidad con la normatividad aplicable en la materia. </t>
  </si>
  <si>
    <r>
      <t>Certificado de Disponibilidad Presupuestal N° 126</t>
    </r>
    <r>
      <rPr>
        <sz val="12"/>
        <rFont val="Arial"/>
        <family val="2"/>
      </rPr>
      <t>16</t>
    </r>
    <r>
      <rPr>
        <sz val="12"/>
        <color theme="1"/>
        <rFont val="Arial"/>
        <family val="2"/>
      </rPr>
      <t xml:space="preserve"> del                 16 de  Marzo de 2016</t>
    </r>
  </si>
  <si>
    <t xml:space="preserve">Dos (2) meses, contado a partir del perfeccionamiento del mismo y registró presupuestal.  </t>
  </si>
  <si>
    <t>MONICA HERRERA</t>
  </si>
  <si>
    <t>094/2016</t>
  </si>
  <si>
    <t>101/2016</t>
  </si>
  <si>
    <t>HEINSOHN HUMAN GLOBAL SOLUTIONS S.A.S.</t>
  </si>
  <si>
    <t>Prestar el Servicio de Soporte Técnico Especializado en la Función Pública, para el Sistema de Información de Gestión de Empleo Público – SIGEP.</t>
  </si>
  <si>
    <t>LA FUNCIÓN PÚBLICA pagará el valor del Contrato en mensualidades vencidas, de acuerdo con los servicios efectivamente prestados, por parte de los profesionales en sitio, conforme a las actividades desarrolladas y entregadas a satisfacción, en cumplimiento del cronograma pactado y las horas ejecutadas en cada mes, de la bolsa de horas contratada, previo descuento de las compensaciones a que haya lugar.</t>
  </si>
  <si>
    <r>
      <t>Certificado de Disponibilidad Presupuestal N° 114</t>
    </r>
    <r>
      <rPr>
        <sz val="12"/>
        <rFont val="Arial"/>
        <family val="2"/>
      </rPr>
      <t>16</t>
    </r>
    <r>
      <rPr>
        <sz val="12"/>
        <color theme="1"/>
        <rFont val="Arial"/>
        <family val="2"/>
      </rPr>
      <t xml:space="preserve"> del                 25 de  Febrero de 2016</t>
    </r>
  </si>
  <si>
    <t>47316 DEL 04- Abril 2016</t>
  </si>
  <si>
    <t>Hasta el treinta (30) de diciembre de 2016</t>
  </si>
  <si>
    <t>YULY SANTOYA                                                            FRANCISCO URBINA</t>
  </si>
  <si>
    <t>114/2016</t>
  </si>
  <si>
    <t>JUAN NICOLAS NIÑO MURCIA</t>
  </si>
  <si>
    <t>Prestar los Servicios de Apoyo a la Gestión en el Grupo de Gestión Administrativa y Documental, para realizar labores de mantenimiento y  reparaciones locativas, que se requieran para la conservación del edificio sede y de los bienes muebles del Departamento Administrativo de la Función Pública.</t>
  </si>
  <si>
    <t>Ocho (08) mensualidades vencidas, cada una por valor de UN MILLÓN SEISCIENTOS OCHENTA Y UN MIL PESOS ($1’681.000.oo) M/CTE</t>
  </si>
  <si>
    <r>
      <t>Certificado de Disponibilidad Presupuestal N° 122</t>
    </r>
    <r>
      <rPr>
        <sz val="12"/>
        <rFont val="Arial"/>
        <family val="2"/>
      </rPr>
      <t>16</t>
    </r>
    <r>
      <rPr>
        <sz val="12"/>
        <color theme="1"/>
        <rFont val="Arial"/>
        <family val="2"/>
      </rPr>
      <t xml:space="preserve"> del                 11 de  Marzo de 2016</t>
    </r>
  </si>
  <si>
    <t xml:space="preserve">Ocho (08) meses, contado a partir del perfeccionamiento del mismo, previo registró presupuestal. </t>
  </si>
  <si>
    <t>103/2016</t>
  </si>
  <si>
    <t>SEBASTIÁN ARIAS ESPINOSA</t>
  </si>
  <si>
    <t xml:space="preserve">Prestar los Servicios Profesionales en el Grupo de Comunicaciones Estratégicas, con el fin de apoyar la estrategia de comunicación interinstitucional, dirigida a los servidores públicos y entidades estatales, en el marco del Proyecto de Inversión “MEJORAMIENTO, FORTALECIMIENTO DE LA CAPACIDAD INSTITUCIONAL PARA EL DESARROLLO DE LAS POLITICAS PUBLICAS. NACIONAL”. </t>
  </si>
  <si>
    <t>Dos (2) mensualidades vencidas, cada una por valor de TRES MILLONES DOSCIENTOS CUARENTA Y CUATRO MIL QUINIENTOS PESOS ($3’244.500.oo) M/CTE</t>
  </si>
  <si>
    <r>
      <t>Certificado de Disponibilidad Presupuestal N° 132</t>
    </r>
    <r>
      <rPr>
        <sz val="12"/>
        <rFont val="Arial"/>
        <family val="2"/>
      </rPr>
      <t>16</t>
    </r>
    <r>
      <rPr>
        <sz val="12"/>
        <color theme="1"/>
        <rFont val="Arial"/>
        <family val="2"/>
      </rPr>
      <t xml:space="preserve"> del                 23 de  Marzo de 2016</t>
    </r>
  </si>
  <si>
    <t>47516 DEL 04- Abril 2016</t>
  </si>
  <si>
    <t>100/2016</t>
  </si>
  <si>
    <t xml:space="preserve">Prestar los Servicios Profesionales en la Dirección de Desarrollo Organizacional, para apoyar la implementación de la Estrategia de Gestión Territorial al interior de la Función Pública, en el marco del Proyecto de Inversión “DESARROLLO CAPACIDAD INSTITUCIONAL DE LAS ENTIDADES PÚBLICAS DEL ORDEN TERRITORIAL”. </t>
  </si>
  <si>
    <t>Nueve (9) mensualidades vencidas, cada una por valor de DIEZ MILLONES NOVESCIENTOS SESENTA Y DOS MIL PESOS ($10.962.000) M/CTE</t>
  </si>
  <si>
    <t>Certificado de Disponibilidad Presupuestal N° 14516 del                 31 de  Marzo de 2016</t>
  </si>
  <si>
    <t>46516 DEL 01- Abril 2016</t>
  </si>
  <si>
    <t xml:space="preserve">Nueve (09) meses, contados a partir del perfeccionamiento del mismo y registro presupuestal. </t>
  </si>
  <si>
    <t>ALEJANDRO BECKER</t>
  </si>
  <si>
    <t>099/2016</t>
  </si>
  <si>
    <t xml:space="preserve">Prestar los Servicios Profesionales para apoyar las actividades relacionadas con la ejecución de la Estrategia de Gestión Territorial, en el marco del Proyecto de inversión ““DESARROLLO CAPACIDAD INSTITUCIONAL DE LAS ENTIDADES PÚBLICAS DEL ORDEN TERRITORIAL”. </t>
  </si>
  <si>
    <t>Diez (10) pagos así: Ocho (08) mensualidades vencidas, cada una por valor de CUATRO  MILLONES DOSCIENTOS MIL PESOS ($4’200.000) M/CTE, un Noveno (9) pago por valor de TRES MILLONES OCHENTA MIL PESOS ($3’080.000) M/CTE, a más tardar el veintidós (22) de diciembre de 2016 y un pago final por valor de UN MILLÓN CIENTO VEINTE MIL PESOS ($1’120.000) M/CTE</t>
  </si>
  <si>
    <r>
      <t>Certificado de Disponibilidad Presupuestal N° 143</t>
    </r>
    <r>
      <rPr>
        <sz val="12"/>
        <rFont val="Arial"/>
        <family val="2"/>
      </rPr>
      <t>16</t>
    </r>
    <r>
      <rPr>
        <sz val="12"/>
        <color theme="1"/>
        <rFont val="Arial"/>
        <family val="2"/>
      </rPr>
      <t xml:space="preserve"> del                 31 de  Marzo de 2016</t>
    </r>
  </si>
  <si>
    <t>46416 DEL 01- Abril 2016</t>
  </si>
  <si>
    <t>102/2016</t>
  </si>
  <si>
    <t>WILSON FARFÁN SUAREZ</t>
  </si>
  <si>
    <t xml:space="preserve">Prestar los Servicios Profesionales en la Dirección de Desarrollo Organizacional – DDO, para apoyar la implementación de la Estrategia de Gestión Territorial al interior de la Entidad, en el marco del Proyecto de Inversión ”DESARROLLO CAPACIDAD INSTITUCIONAL DE LAS ENTIDADES PÚBLICAS DEL ORDEN TERRITORIAL”. </t>
  </si>
  <si>
    <t>Nueve (9) pagos, cada una por valor de CUATRO MILLONES DOCSCIENTOS MIL PESOS ($4’200.000) M/CTE</t>
  </si>
  <si>
    <r>
      <t>Certificado de Disponibilidad Presupuestal N° 142</t>
    </r>
    <r>
      <rPr>
        <sz val="12"/>
        <rFont val="Arial"/>
        <family val="2"/>
      </rPr>
      <t>16</t>
    </r>
    <r>
      <rPr>
        <sz val="12"/>
        <color theme="1"/>
        <rFont val="Arial"/>
        <family val="2"/>
      </rPr>
      <t xml:space="preserve"> del                 31 de  Marzo de 2016</t>
    </r>
  </si>
  <si>
    <t>47416 DEL 04- Abril 2016</t>
  </si>
  <si>
    <t xml:space="preserve">
Prestar los servicios profesionales para coordinar la gestión internacional</t>
  </si>
  <si>
    <t>097/2016</t>
  </si>
  <si>
    <t xml:space="preserve">Prestar los Servicios Profesionales en la Dirección General, para apoyar el desarrollo de la Estrategia de Gestión Internacional de la Función Pública, en el marco del Proyecto de Inversión “MEJORAMIENTO, FORTALECIMIENTO DE LA CAPACIDAD INSTITUCIONAL PARA EL DESARROLLO DE LAS POLITICAS PUBLICAS. NACIONAL.”. </t>
  </si>
  <si>
    <t>Nueve (9) mensualidades vencidas, cada una por valor de SEIS MILLONES QUINIENTOS MIL PESOS ($6’500.000,oo) M/CTE</t>
  </si>
  <si>
    <t>Certificado de Disponibilidad Presupuestal N° 14916 del                 31 de  Marzo de 2016</t>
  </si>
  <si>
    <t>Nueve (9) meses, contados a partir del perfeccionamiento del mismo, previo Registro Presupuestal.</t>
  </si>
  <si>
    <t>MARIA JULIANA HAKSPIEL</t>
  </si>
  <si>
    <t>096/2016</t>
  </si>
  <si>
    <t>PAULA ANDREA PATRÓN TRUJILLO</t>
  </si>
  <si>
    <t xml:space="preserve">Prestar los servicios profesionales en la Dirección de la Función Pública, para apoyar la gestión de las actividades relacionadas con los componentes de visibilidad, cooperación técnica y financiera y de formación contemplados en la Estrategia de Gestión Internacional al interior de la entidad, en el marco del Proyecto de Inversión “MEJORAMIENTO, FORTALECIMIENTO DE LA CAPACIDAD INSTITUCIONAL PARA EL DESARROLLO DE LAS POLITICAS PUBLICAS. NACIONAL.” </t>
  </si>
  <si>
    <t>Nueve (9) pagos, así: ocho (8) mensualidades vencidas, cada una por valor de TRES MILLONES DE PESOS ($3.000.000) M/CTE, y un último pago por valor de DOS MILLONES DOSCIENTOS MIL PESOS ($2.200.000) M/CTE</t>
  </si>
  <si>
    <t>Certificado de Disponibilidad Presupuestal N° 14616 del                 31 de  Marzo de 2016</t>
  </si>
  <si>
    <t>46116 DEL 01- Abril 2016</t>
  </si>
  <si>
    <t>Hasta el veintidós (22) de diciembre de 2016</t>
  </si>
  <si>
    <t>110/2016</t>
  </si>
  <si>
    <t>Prestar los servicios profesionales en la Dirección, para apoyar la ejecución del Proyecto “Diversidad e Inclusión en el Empleo Público”, en el marco del Proyecto de Inversión “MEJORAMIENTO, FORTALECIMIENTO DE LA CAPACIDAD INSTITUCIONAL PARA EL DESARROLLO DE LAS POLÍTICAS PÚBLICAS. NACIONAL”.</t>
  </si>
  <si>
    <t xml:space="preserve">Tres (3) mensualidades vencidas, cada una por valor de SEIS MILLONES QUINIENTOS DIEZ MIL PESOS ($6.510.000) M/CTE </t>
  </si>
  <si>
    <r>
      <t>Certificado de Disponibilidad Presupuestal N° 157</t>
    </r>
    <r>
      <rPr>
        <sz val="12"/>
        <rFont val="Arial"/>
        <family val="2"/>
      </rPr>
      <t>16</t>
    </r>
    <r>
      <rPr>
        <sz val="12"/>
        <color theme="1"/>
        <rFont val="Arial"/>
        <family val="2"/>
      </rPr>
      <t xml:space="preserve"> del                 04 deAbril de 2016</t>
    </r>
  </si>
  <si>
    <t>49116 DEL 08- Abril 2016</t>
  </si>
  <si>
    <t xml:space="preserve">Tres (3) meses, contados a partir del perfeccionamiento del mismo y registro presupuestal. </t>
  </si>
  <si>
    <t>120/2016</t>
  </si>
  <si>
    <t>119/2016</t>
  </si>
  <si>
    <t>095/2016</t>
  </si>
  <si>
    <t xml:space="preserve">Prestar los Servicios Profesionales en la Dirección de Participación, Trasparencia y Servicio al Ciudadano, para apoyar la implementación del modelo de servicio al ciudadano en la Función Pública y la articulación con el Espacio Virtual de Asesoría - EVA, así como con las demás Direcciones Técnicas de la Función Pública, en el marco del Proyecto de Inversión “MEJORAMIENTO, FORTALECIMIENTO DE LA CAPACIDAD INSTITUCIONAL PARA EL DESARROLLO DE LAS POLITICAS PUBLICAS. NACIONAL”. </t>
  </si>
  <si>
    <t>Cuatro (4) mensualidades vencidas, cada una por valor de TRES MILLONES CIENTO CINCUENTA MIL PESOS ($3’150.000.oo), M/CTE</t>
  </si>
  <si>
    <t>Certificado de Disponibilidad Presupuestal N° 13916 del                 30 de  Marzo de 2016</t>
  </si>
  <si>
    <t>46016 DEL 01- Abril 2016</t>
  </si>
  <si>
    <t xml:space="preserve">Cuatro (4) meses, contados a partir del perfeccionamiento del mismo, previo Registro Presupuestal. </t>
  </si>
  <si>
    <t>LINA MONCALEANO</t>
  </si>
  <si>
    <t>105/2016</t>
  </si>
  <si>
    <t>VIRGINIA GUEVARA SIERRA</t>
  </si>
  <si>
    <t>Prestar los Servicios Profesionales para apoyar en la elaboración de los lineamientos e instrumentos, para promover la participación ciudadana en la gestión pública, la rendición de cuentas y el control social regional en el proceso de democratización de la administración pública, al Departamento Administrativo de la Función Pública, en el marco del Proyecto de Inversión denominado MEJORAMIENTO, FORTALECIMIENTO PARA EL DESARROLLO DE LAS POLITICAS PUBLICAS NACIONAL.</t>
  </si>
  <si>
    <t>Diez (10) pagos así: Ocho (8) mensualidades vencidas cada una por valor de SIETE MILLONES DE PESOS ($7’000.000) M/CTE, incluido IVA  y demás gastos asociados a la ejecución del Contrato, un noveno (9) pago por valor de CINCO MILLONES DE PESOS ($5’000.000) M/CTE, el cual se realizará a más tardar el veintidós (22) de diciembre de 2016, y un pago final por valor de DOS MILLÓNES DE PESOS ($2’000.000.oo) M/CTE</t>
  </si>
  <si>
    <r>
      <t>Certificado de Disponibilidad Presupuestal N° 140</t>
    </r>
    <r>
      <rPr>
        <sz val="12"/>
        <rFont val="Arial"/>
        <family val="2"/>
      </rPr>
      <t>16</t>
    </r>
    <r>
      <rPr>
        <sz val="12"/>
        <color theme="1"/>
        <rFont val="Arial"/>
        <family val="2"/>
      </rPr>
      <t xml:space="preserve"> del                 30 de  Marzo de 2016</t>
    </r>
  </si>
  <si>
    <t>108/2016</t>
  </si>
  <si>
    <t xml:space="preserve">Prestar los Servicios Profesionales en la Dirección de Empleo Público, para apoyar en la elaboración e implementación de una propuesta, de un índice estratégico del talento humano, así como en el desarrollo del proyecto de servidores públicos innovadores y competentes, en el marco del Proyecto de Inversión, "MEJORAMIENTO, FORTALECIMIENTO DE LA CAPACIDAD INSTITUCIONAL PARA EL DESARROLLO DE LAS POLÍTICAS PÚBLICAS NACIONAL". </t>
  </si>
  <si>
    <t>Ocho (8) mensualidades vencidas, cada una por valor de OCHO MILLONES CUATROCIENTOS MIL PESOS ($8´400.000.oo) M/CTE</t>
  </si>
  <si>
    <r>
      <t>Certificado de Disponibilidad Presupuestal N° 154</t>
    </r>
    <r>
      <rPr>
        <sz val="12"/>
        <rFont val="Arial"/>
        <family val="2"/>
      </rPr>
      <t>16</t>
    </r>
    <r>
      <rPr>
        <sz val="12"/>
        <color theme="1"/>
        <rFont val="Arial"/>
        <family val="2"/>
      </rPr>
      <t xml:space="preserve"> del                 01 de  Abril de 2016</t>
    </r>
  </si>
  <si>
    <t>48816 DEL 06- Abril 2016</t>
  </si>
  <si>
    <t xml:space="preserve">Ocho (8) meses, contados a partir del perfeccionamiento del mismo y registro presupuestal. </t>
  </si>
  <si>
    <t>098/2016</t>
  </si>
  <si>
    <t>Prestar los Servicios Profesionales en la Dirección de Gestión del Conocimiento de la Función Pública, para apoyar el desarrollo del Sistema de Gestión de Conocimiento y Grupos de Valor de la Función Pública, en el marco del Proyecto de Inversión “MEJORAMIENTO, FORTALECIMIENTO DE LA CAPACIDAD INSTITUCIONAL PARA EL DESARROLLO DE LAS POLITICAS PUBLICAS. NACIONAL.”</t>
  </si>
  <si>
    <t xml:space="preserve">Nueve (9) mensualidades vencidas, cada una por valor de DOS MILLONES SEISCIENTOS VEINTICINCO  MIL PESOS ($2’625.000) </t>
  </si>
  <si>
    <t>Certificado de Disponibilidad Presupuestal N° 14116 del                 31 de  Marzo de 2016</t>
  </si>
  <si>
    <t>46316 DEL 01- Abril 2016</t>
  </si>
  <si>
    <t>DIRECCION DE GESTION DEL CONOCIMIENTO</t>
  </si>
  <si>
    <t>Prestar los Servicios Profesionales para apoyar el desarrollo del Modelo de Gestión del Conocimiento.</t>
  </si>
  <si>
    <t>Prestar los Servicios Profesionales  para apoyar el desarrollo del Modelo de Gestión del Conocimiento</t>
  </si>
  <si>
    <t>106/2016</t>
  </si>
  <si>
    <t xml:space="preserve">Prestar los Servicios Profesionales en la Oficina Asesora de Planeación para la apropiación, mejoramiento funcional y documental, monitoreo y evaluación del Sistema de Gestión Integrado de la Función Pública, en el marco del Proyecto de Inversión denominado: "MEJORAMIENTO, FORTALECIMIENTO DE LA CAPACIDAD INSTITUCIONAL PARA EL DESARROLLO DE LAS POLÍTICAS PÚBLICAS NACIONAL" </t>
  </si>
  <si>
    <t>Ocho (8) mensualidades vencidas, cada una por valor de CUATRO MILLONES SETECIENTOS VEINTICINCO MIL  PESOS ($4’725.000,00) M/CTE</t>
  </si>
  <si>
    <r>
      <t>Certificado de Disponibilidad Presupuestal N° 1481</t>
    </r>
    <r>
      <rPr>
        <sz val="12"/>
        <rFont val="Arial"/>
        <family val="2"/>
      </rPr>
      <t>6</t>
    </r>
    <r>
      <rPr>
        <sz val="12"/>
        <color theme="1"/>
        <rFont val="Arial"/>
        <family val="2"/>
      </rPr>
      <t xml:space="preserve"> del                 31 de  Marzo de 2016</t>
    </r>
  </si>
  <si>
    <t>48516 DEL 06- Abril 2016</t>
  </si>
  <si>
    <t>107/2016</t>
  </si>
  <si>
    <r>
      <t>Certificado de Disponibilidad Presupuestal N° 147</t>
    </r>
    <r>
      <rPr>
        <sz val="12"/>
        <rFont val="Arial"/>
        <family val="2"/>
      </rPr>
      <t>16</t>
    </r>
    <r>
      <rPr>
        <sz val="12"/>
        <color theme="1"/>
        <rFont val="Arial"/>
        <family val="2"/>
      </rPr>
      <t xml:space="preserve"> del                 31 de  Marzo de 2016</t>
    </r>
  </si>
  <si>
    <t>48616 DEL 06- Abril 2016</t>
  </si>
  <si>
    <t>Prestar los Servicios Profesionales para el diseño y diagramación de publicaciones</t>
  </si>
  <si>
    <t>109/2016</t>
  </si>
  <si>
    <t>Prestar los Servicios Profesionales en el Grupo de Comunicaciones Estratégicas, con el fin de efectuar la diagramación de las publicaciones técnicas y de los documentos institucionales de la entidad, en el marco del Proyecto de Inversión “MEJORAMIENTO, FORTALECIMIENTO DE LA CAPACIDAD INSTITUCIONAL PARA EL DESARROLLO DE LAS POLITICAS PÚBLICAS. NACIONAL”.</t>
  </si>
  <si>
    <t>Dos (2) mensualidades vencidas, cada una por valor de CUATRO MILLONES QUINIENTOS QUINCE MIL PESOS ($4’515.000.oo) M/CTE</t>
  </si>
  <si>
    <t>Certificado de Disponibilidad Presupuestal N° 13816 del                 30 de  Marzo de 2016</t>
  </si>
  <si>
    <t>48916 DEL 06- Abril 2016</t>
  </si>
  <si>
    <t>111/2016</t>
  </si>
  <si>
    <t xml:space="preserve">Prestar los Servicios Profesionales en la Función Pública, para articular con las diferentes dependencias la ejecución de las actividades orientadas a la adecuada operación y funcionamiento del Espacio Virtual de Asesoría – EVA, con cargo al Proyecto de Inversión denominado “Mejoramiento Fortalecimiento de la Capacidad Institucional para el Desarrollo de Políticas Públicas. Nacional”. </t>
  </si>
  <si>
    <t>Diez (10) pagos distribuidos así: Ocho (8) mensualidades vencidas, cada una por valor de OCHO MILLONES NOVECIENTOS VEINITICINCO MIL PESOS ($8.925.000) M/CTE, un noveno (9) pago por valor de CUATRO MILLONES CUATROCIENTOS SESENTA Y DOS MIL QUINIENTOS PESOS ($4’462.500) M/CTE, y un pago final por la suma de DOS MILLONES OCHENTA Y DOS MIL QUINIENTOS PESOS ($2.082.500) M/CTE</t>
  </si>
  <si>
    <r>
      <t>Certificado de Disponibilidad Presupuestal N° 151</t>
    </r>
    <r>
      <rPr>
        <sz val="12"/>
        <rFont val="Arial"/>
        <family val="2"/>
      </rPr>
      <t>16</t>
    </r>
    <r>
      <rPr>
        <sz val="12"/>
        <color theme="1"/>
        <rFont val="Arial"/>
        <family val="2"/>
      </rPr>
      <t xml:space="preserve"> del                 31 de  Marzo de 2016</t>
    </r>
  </si>
  <si>
    <t>49216 DEL 08- Abril 2016</t>
  </si>
  <si>
    <t>Hasta el veintinueve (29) de diciembre de 2016, contado a partir del perfeccionamiento del mismo y registro presupuestal.</t>
  </si>
  <si>
    <t>Prestación de servicios de Apoyo a la gestión para apoyar técnicamente al grupo de Gestión Contractual en la organización de documentación generada.</t>
  </si>
  <si>
    <t>104/2016</t>
  </si>
  <si>
    <t xml:space="preserve">Prestar los Servicios Profesionales en la Oficina Asesora de Planeación, para apoyar el seguimiento a los proyectos de gestión, planes operativos y a los indicadores Sinergia, en el marco del Proyecto de Inversión: "MEJORAMIENTO, FORTALECIMIENTO DE LA CAPACIDAD INSTITUCIONAL PARA EL DESARROLLO DE LAS POLÍTICAS PÚBLICAS. NACIONAL". </t>
  </si>
  <si>
    <t>Ocho (8) mensualidades vencidas, cada una por valor de CINCO MILLONES DOSCIENTOS CINCUENTA MIL PESOS ($5’250.000) M/CTE</t>
  </si>
  <si>
    <t>Certificado de Disponibilidad Presupuestal N° 15016 del                 31 de  Marzo de 2016</t>
  </si>
  <si>
    <t>Ocho (8) meses, contados a partir del perfeccionamiento del mismo y el Registro Presupuestal.</t>
  </si>
  <si>
    <t>efectuar mantenimiento al sistema de señalización interna de la Función Pública</t>
  </si>
  <si>
    <t xml:space="preserve">Prestar los Servicios Profesionales en la Dirección Jurídica, para apoyar en selección de los conceptos jurídicos y técnicos que ha emitido la Función Pública, así como de la normatividad, jurisprudencia, doctrina relevante del sector Función Pública, que deban ser incorporados en el Gestor Normativo, en el marco del Proyecto de Inversión “MEJORAMIENTO, FORTALECIMIENTO DE LA CAPACIDAD INSTITUCIONAL PARA EL DESARROLLO DE LAS POLITICAS PUBLICAS. NACIONAL”. </t>
  </si>
  <si>
    <t>Nueve (9) pagos así: Ocho (08) mensualidades vencidas, cada una por valor de CUATRO MILLONES DOSCIENTOS MIL PESOS ($4’200.000.oo) M/CTE y un Noveno (09) pago por valor de DOS MILLONES CIEN MIL PESOS (2’100.000.oo) M/CTE</t>
  </si>
  <si>
    <r>
      <t>Certificado de Disponibilidad Presupuestal N° 164</t>
    </r>
    <r>
      <rPr>
        <sz val="12"/>
        <rFont val="Arial"/>
        <family val="2"/>
      </rPr>
      <t>16</t>
    </r>
    <r>
      <rPr>
        <sz val="12"/>
        <color theme="1"/>
        <rFont val="Arial"/>
        <family val="2"/>
      </rPr>
      <t xml:space="preserve"> del                 07 de  Abril de 2016</t>
    </r>
  </si>
  <si>
    <t xml:space="preserve">Ocho (08) meses y quince (15) días, contados a partir del perfeccionamiento del mismo y registro presupuestal. </t>
  </si>
  <si>
    <t>118/2016</t>
  </si>
  <si>
    <t>Prestar los Servicios Profesionales en la Dirección Jurídica, para apoyar en selección de los conceptos jurídicos y técnicos que ha emitido la Función Pública, así como de la normatividad, jurisprudencia y doctrina relevante del sector Función Pública, que deban ser incorporados en el Gestor Normativo, en el marco del Proyecto de Inversión “MEJORAMIENTO, FORTALECIMIENTO DE LA CAPACIDAD INSTITUCIONAL PARA EL DESARROLLO DE LAS POLITICAS PUBLICAS. NACIONAL”.</t>
  </si>
  <si>
    <r>
      <t>Certificado de Disponibilidad Presupuestal N° 163</t>
    </r>
    <r>
      <rPr>
        <sz val="12"/>
        <rFont val="Arial"/>
        <family val="2"/>
      </rPr>
      <t>16</t>
    </r>
    <r>
      <rPr>
        <sz val="12"/>
        <color theme="1"/>
        <rFont val="Arial"/>
        <family val="2"/>
      </rPr>
      <t xml:space="preserve"> del                 07 de  Abril de 2016</t>
    </r>
  </si>
  <si>
    <t>50216 DEL 12- Abril 2016</t>
  </si>
  <si>
    <t xml:space="preserve">Prestar los Servicios Profesionales en la Dirección Jurídica, para apoyar las actividades de relatoría del Gestor Normativo, en cuanto a la selección y actualización de los conceptos jurídicos y técnicos que ha emitido la Función Pública, así como la normatividad, jurisprudencia, doctrina relevante del sector Función Pública,  con el fin de ser incorporados en el Gestor Normativo del Departamento, en el marco del Proyecto de Inversión “MEJORAMIENTO, FORTALECIMIENTO DE LA CAPACIDAD INSTITUCIONAL PARA EL DESARROLLO DE LAS POLITICAS PUBLICAS. NACIONAL”. </t>
  </si>
  <si>
    <t>Nueve (9) pagos así:  ocho (8)  mensualidades vencidas, cada una por valor de SEIS MILLONES SETECIENTOS MIL  PESOS ($6’700.000.oo) M/CTE y un Noveno (09) pago por un valor de TRES MILLONES TRESCIENTOS CINCUENTA MIL PESOS ($3’350.000) M/CTE</t>
  </si>
  <si>
    <r>
      <t>Certificado de Disponibilidad Presupuestal N° 162</t>
    </r>
    <r>
      <rPr>
        <sz val="12"/>
        <rFont val="Arial"/>
        <family val="2"/>
      </rPr>
      <t>16</t>
    </r>
    <r>
      <rPr>
        <sz val="12"/>
        <color theme="1"/>
        <rFont val="Arial"/>
        <family val="2"/>
      </rPr>
      <t xml:space="preserve"> del                 07 de  Abril de 2016</t>
    </r>
  </si>
  <si>
    <t>127/2016</t>
  </si>
  <si>
    <t>Prestar los Servicios Profesionales en la Dirección Jurídica, para apoyar la incorporación y actualización en el Gestor Normativo de la Función Pública, tanto de normas como de documentos jurídicos, extractos y reseñas de jurisprudencia del sector Función Pública, así como el cargue de enlaces y concordancias,  en el marco del Proyecto de Inversión “MEJORAMIENTO, FORTALECIMIENTO DE LA CAPACIDAD INSTITUCIONAL PARA EL DESARROLLO DE LAS POLITICAS PUBLICAS. NACIONAL”.</t>
  </si>
  <si>
    <t>Nueve (9) pagos así: Ocho (08) mensualidades vencidas, cada una por valor de DOS MILLONES CUATROCIENTOS QUINCE MIL PESOS ($2’415.000) M/CTE y un noveno (9) pago por valor de UN MILLON DOSCIENTOS SIETE MIL QUINIENTOS PESOS (1’207.500.oo) M/CTE</t>
  </si>
  <si>
    <r>
      <t>Certificado de Disponibilidad Presupuestal N° 165</t>
    </r>
    <r>
      <rPr>
        <sz val="12"/>
        <rFont val="Arial"/>
        <family val="2"/>
      </rPr>
      <t>16</t>
    </r>
    <r>
      <rPr>
        <sz val="12"/>
        <color theme="1"/>
        <rFont val="Arial"/>
        <family val="2"/>
      </rPr>
      <t xml:space="preserve"> del                 07 de  Abril de 2016</t>
    </r>
  </si>
  <si>
    <t>51016 DEL 12- Abril 2016</t>
  </si>
  <si>
    <t>123/2016</t>
  </si>
  <si>
    <t xml:space="preserve">Prestar los Servicios Profesionales en la Dirección Jurídica, para apoyar la incorporación y actualización en el Gestor Normativo de la Función Pública, tanto de normas como de documentos jurídicos, extractos y reseñas de jurisprudencia del sector Función Pública, así como el cargue de enlaces y concordancias, en el marco del Proyecto de Inversión “MEJORAMIENTO, FORTALECIMIENTO DE LA CAPACIDAD INSTITUCIONAL PARA EL DESARROLLO DE LAS POLITICAS PUBLICAS. NACIONAL”. </t>
  </si>
  <si>
    <t>Certificado de Disponibilidad Presupuestal N° 16616 del                 07 de  Abril de 2016</t>
  </si>
  <si>
    <t>50616 DEL 12- Abril 2016</t>
  </si>
  <si>
    <t>125/2016</t>
  </si>
  <si>
    <t>Nueve (9) pagos así: Ocho (08) mensualidades vencidas, cada una por valor de UN MILLÓN QUINIENTOS SETENTA Y CINCO MIL PESOS ($1’575.000.oo) M/CTE y un Noveno (09) pago por valor de SETECIENTOS OCHENTA Y SIETE MIL QUINIENTOS PESOS (787.500.oo) M/CTE</t>
  </si>
  <si>
    <r>
      <t>Certificado de Disponibilidad Presupuestal N° 168</t>
    </r>
    <r>
      <rPr>
        <sz val="12"/>
        <rFont val="Arial"/>
        <family val="2"/>
      </rPr>
      <t>16</t>
    </r>
    <r>
      <rPr>
        <sz val="12"/>
        <color theme="1"/>
        <rFont val="Arial"/>
        <family val="2"/>
      </rPr>
      <t xml:space="preserve"> del                 07 de  Abril de 2016</t>
    </r>
  </si>
  <si>
    <t>50816 DEL 12- Abril 2016</t>
  </si>
  <si>
    <t>126/2016</t>
  </si>
  <si>
    <r>
      <t>Certificado de Disponibilidad Presupuestal N° 169</t>
    </r>
    <r>
      <rPr>
        <sz val="12"/>
        <rFont val="Arial"/>
        <family val="2"/>
      </rPr>
      <t>16</t>
    </r>
    <r>
      <rPr>
        <sz val="12"/>
        <color theme="1"/>
        <rFont val="Arial"/>
        <family val="2"/>
      </rPr>
      <t xml:space="preserve"> del                 07 de  Abril de 2016</t>
    </r>
  </si>
  <si>
    <t>50916 DEL 12- Abril 2016</t>
  </si>
  <si>
    <t>115/2016</t>
  </si>
  <si>
    <t xml:space="preserve">Prestar los Servicios Profesionales en la Subdirección, para apoyar el seguimiento y control de las metas institucionales respecto de los aspectos técnicos, administrativo y financiero, derivados de los Proyectos de Inversión “MEJORAMIENTO, FORTALECIMIENTO DE LA CAPACIDAD INSTITUCIONAL PARA EL DESARROLLO DE LAS POLITICAS PUBLICAS. NACIONAL” y “DESARROLLO DE LA CAPACIDAD INSTITUCIONAL DE LAS ENTIDADES PÚBLICAS DEL ORDEN TERRITORIAL”. </t>
  </si>
  <si>
    <t>Diez (10) pagos, así: (8) mensualidades vencidas cada una por valor de CUATRO MILLONES SETECIENTOS VEINTICINCO MIL PESOS ($4´725.000.oo) M/CTE, un noveno (9) pago por TRES MILLONES TRESCIENTOS VEINTICINCO MIL PESOS ($3’325.000) y (1) último pago por valor de UN MILLÓN CUATROSCIENTOS MIL PESOS MCTE ($1’400.000) M/CTE</t>
  </si>
  <si>
    <t>Certificado de Disponibilidad Presupuestal N° 17116 del                 07 de  Abril de 2016</t>
  </si>
  <si>
    <t>Hasta el 30 de diciembre de 2016, contado a partir del perfeccionamiento del mismo y registro presupuestal.</t>
  </si>
  <si>
    <t>117/2016</t>
  </si>
  <si>
    <t xml:space="preserve">Prestar los Servicios de Apoyo a la Gestión en el Grupo de Gestión Contractual, para la organización y disposición final de la documentación generada, en el marco de los Proyectos de Inversión  “MEJORAMIENTO, FORTALECIMIENTO DE LA CAPACIDAD INSTITUCIONAL PARA EL DESARROLLO DE LAS POLÍTICAS PÚBLICAS. NACIONAL” y “DESARROLLO DE LA CAPACIDAD INSTITUCIONAL DE LAS ENTIDADES PUBLICAS DEL ORDEN TERRITORIAL” </t>
  </si>
  <si>
    <t>Nueve (9) pagos distribuidos así: Ocho (8) mensualidades vencidas, cada una por valor de UN MILLON SETECIENTOS OCHENTA Y CINCO MIL PESOS ($1’785.000) M/CTE, y un noveno (9) pago por valor de OCHOCIENTOS NOVENTA Y TRES MIL PESOS ($893.000 M/CTE</t>
  </si>
  <si>
    <t>Certificado de Disponibilidad Presupuestal N° 17216 del                 07 de  Abril de 2016</t>
  </si>
  <si>
    <t xml:space="preserve">Ocho meses y quince días (8.5) meses, contado a partir del perfeccionamiento del mismo y registro presupuestal. </t>
  </si>
  <si>
    <t>122/2016</t>
  </si>
  <si>
    <r>
      <t>Certificado de Disponibilidad Presupuestal N° 167</t>
    </r>
    <r>
      <rPr>
        <sz val="12"/>
        <rFont val="Arial"/>
        <family val="2"/>
      </rPr>
      <t>16</t>
    </r>
    <r>
      <rPr>
        <sz val="12"/>
        <color theme="1"/>
        <rFont val="Arial"/>
        <family val="2"/>
      </rPr>
      <t xml:space="preserve"> del                 07 de  Abril de 2016</t>
    </r>
  </si>
  <si>
    <t>50516 DEL 12- Abril 2016</t>
  </si>
  <si>
    <t>124/2016</t>
  </si>
  <si>
    <t>DANIEL EDUARDO LÓPEZ ARIAS</t>
  </si>
  <si>
    <t>Prestar los Servicios Profesionales en la Dirección Jurídica, para apoyar la incorporación y actualización en el Gestor Normativo de la Función Pública, tanto de normas como de documentos jurídicos, extractos y reseñas de jurisprudencia del sector Función Pública, así como el cargue de enlaces y concordancias, en el marco del Proyecto de Inversión “MEJORAMIENTO, FORTALECIMIENTO DE LA CAPACIDAD INSTITUCIONAL PARA EL DESARROLLO DE LAS POLITICAS PUBLICAS. NACIONAL”.</t>
  </si>
  <si>
    <r>
      <t>Certificado de Disponibilidad Presupuestal N° 173</t>
    </r>
    <r>
      <rPr>
        <sz val="12"/>
        <rFont val="Arial"/>
        <family val="2"/>
      </rPr>
      <t>16</t>
    </r>
    <r>
      <rPr>
        <sz val="12"/>
        <color theme="1"/>
        <rFont val="Arial"/>
        <family val="2"/>
      </rPr>
      <t xml:space="preserve"> del                 07 de  Abril de 2016</t>
    </r>
  </si>
  <si>
    <t>50716 DEL 12- Abril 2016</t>
  </si>
  <si>
    <t xml:space="preserve">
2 0 4 4 20 REPUESTOS (100.000)</t>
  </si>
  <si>
    <t>Contratar los servicio profesionales de un diseñador para la Dirección General</t>
  </si>
  <si>
    <t>130/2016</t>
  </si>
  <si>
    <t>DIEGO MAURICIO BEJARANO GARCIA</t>
  </si>
  <si>
    <t xml:space="preserve">Prestar los Servicios Profesionales en la Dirección de Desarrollo Organizacional, para apoyar la implementación, desarrollo y el seguimiento técnico, administrativo y operativo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 NACIONAL”. </t>
  </si>
  <si>
    <t>Siete (7) mensualidades vencidas, cada una por valor de CINCO MILLONES DOSCIENTOS SESENTA Y CUATRO MIL QUINIENTOS CINCUENTA Y DOS PESOS ($5´264.552) M/CTE</t>
  </si>
  <si>
    <r>
      <t>Certificado de Disponibilidad Presupuestal N° 174</t>
    </r>
    <r>
      <rPr>
        <sz val="12"/>
        <rFont val="Arial"/>
        <family val="2"/>
      </rPr>
      <t>16</t>
    </r>
    <r>
      <rPr>
        <sz val="12"/>
        <color theme="1"/>
        <rFont val="Arial"/>
        <family val="2"/>
      </rPr>
      <t xml:space="preserve"> del                 11 de  Abril de 2016</t>
    </r>
  </si>
  <si>
    <t xml:space="preserve">Siete (7) meses, contados a partir del perfeccionamiento del mismo y registro presupuestal. </t>
  </si>
  <si>
    <t>131/2016</t>
  </si>
  <si>
    <t>NICHOLAS BENEDETTI AREVALO</t>
  </si>
  <si>
    <t>Prestar los Servicios Profesionales en  la Dirección de Desarrollo Organizacional, para apoyar en la revisión y el análisis de información cualitativa, cuantitativa y la producción de documentos técnicos, relacionados con 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 NACIONAL.</t>
  </si>
  <si>
    <t>Siete (7) mensualidades vencidas, cada una por valor de TRES MILLONES QUINIENTOS MIL PESOS ($3’500.000) M/CTE</t>
  </si>
  <si>
    <r>
      <t>Certificado de Disponibilidad Presupuestal N° 175</t>
    </r>
    <r>
      <rPr>
        <sz val="12"/>
        <rFont val="Arial"/>
        <family val="2"/>
      </rPr>
      <t>16</t>
    </r>
    <r>
      <rPr>
        <sz val="12"/>
        <color theme="1"/>
        <rFont val="Arial"/>
        <family val="2"/>
      </rPr>
      <t xml:space="preserve"> del                 11 de  Abril de 2016</t>
    </r>
  </si>
  <si>
    <t>128/2016</t>
  </si>
  <si>
    <t>LINA MARCELA ALZATE VELASQUEZ</t>
  </si>
  <si>
    <t>Prestar los Servicios Profesionales en la Dirección de Desarrollo Organizacional, para apoyar en el estudio de los datos obtenidos de fuentes primarias y secundarias y el seguimiento a las acciones derivadas, del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 NACIONAL.</t>
  </si>
  <si>
    <r>
      <t>Certificado de Disponibilidad Presupuestal N° 176</t>
    </r>
    <r>
      <rPr>
        <sz val="12"/>
        <rFont val="Arial"/>
        <family val="2"/>
      </rPr>
      <t>16</t>
    </r>
    <r>
      <rPr>
        <sz val="12"/>
        <color theme="1"/>
        <rFont val="Arial"/>
        <family val="2"/>
      </rPr>
      <t xml:space="preserve"> del                 11 de  Abril de 2016</t>
    </r>
  </si>
  <si>
    <t xml:space="preserve">Siete (7) meses, contados a partir del perfeccionamiento del mismo y previo registró presupuestal. </t>
  </si>
  <si>
    <t>129/2016</t>
  </si>
  <si>
    <t>SANDRA XIOMARA SARRIA CRUZ</t>
  </si>
  <si>
    <t xml:space="preserve">Prestar los Servicios Profesionales en la Dirección de Desarrollo Organizacional para apoyar en las actividades de recolección de información territorial y de contexto, en 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NACIONAL”, conforme a las normas exigidas por esta entidad. </t>
  </si>
  <si>
    <t>Seis (6) mensualidades vencidas, cada una por valor de TRES MILLONES QUINIENTOS MIL PESOS ($3’500.000) M/CTE y un último pago por valor de UN MILLÓN SETECIENTOS CINCUENTA MIL PESOS ($1’750.000) M/CTE</t>
  </si>
  <si>
    <r>
      <t>Certificado de Disponibilidad Presupuestal N° 178</t>
    </r>
    <r>
      <rPr>
        <sz val="12"/>
        <rFont val="Arial"/>
        <family val="2"/>
      </rPr>
      <t>16</t>
    </r>
    <r>
      <rPr>
        <sz val="12"/>
        <color theme="1"/>
        <rFont val="Arial"/>
        <family val="2"/>
      </rPr>
      <t xml:space="preserve"> del                 11 de  Abril de 2016</t>
    </r>
  </si>
  <si>
    <t xml:space="preserve">Seis (6) meses y quince (15) días, contados a partir del perfeccionamiento del mismo y registro presupuestal. </t>
  </si>
  <si>
    <t>132/2016</t>
  </si>
  <si>
    <t>BARNARD STITH BEJARANO RENGIFO</t>
  </si>
  <si>
    <t xml:space="preserve">Prestar los Servicios Profesionales en la Función Pública, para apoyar la elaboración de herramientas y metodologías de comunicación,  en las Tecnologías de la Información y las Comunicaciones – TICS, de la  “Estrategia de Cambio Cultural”, en el marco del Proyecto de Inversión “MEJORAMIENTO, FORTALECIMIENTO DE LA CAPACIDAD INSTITUCIONAL PARA EL DESARROLLO DE LAS POLÍTICAS PÚBLICAS. NACIONAL”. </t>
  </si>
  <si>
    <t>Nueve (9) pagos así: Ocho (8) mensualidades vencidas, cada una por valor de TRES MILLONES SEISCIENTOS SETENTA Y CINCO MIL PESOS ($3’675.000) M/CTE y un noveno (9) pago por valor de UN MILLON OCHOCIENTOS TREINTA Y SIETE MIL QUINIENTOS PESOS ($1’837.500)</t>
  </si>
  <si>
    <r>
      <t>Certificado de Disponibilidad Presupuestal N° 182</t>
    </r>
    <r>
      <rPr>
        <sz val="12"/>
        <rFont val="Arial"/>
        <family val="2"/>
      </rPr>
      <t>16</t>
    </r>
    <r>
      <rPr>
        <sz val="12"/>
        <color theme="1"/>
        <rFont val="Arial"/>
        <family val="2"/>
      </rPr>
      <t xml:space="preserve"> del                 14 de  Abril de 2016</t>
    </r>
  </si>
  <si>
    <t>53816 DEL 15- Abril 2016</t>
  </si>
  <si>
    <t xml:space="preserve">Hasta el 30 de diciembre de 2016, contado a partir del perfeccionamiento del mismo y Registro Presupuestal. </t>
  </si>
  <si>
    <t>133/2016</t>
  </si>
  <si>
    <t>SANDRA MILENA ARDILA CUBIDES</t>
  </si>
  <si>
    <t xml:space="preserve">Prestar los Servicios Profesionales en la Dirección de Empleo Público, para apoyar las etapas de ajustes, trámite de aprobación y socialización del documento de política de empleo público, con las entidades de la rama ejecutiva del orden nacional y el seguimiento a las metas definidas por esta dirección en el marco del Proyecto de Inversión “MEJORAMIENTO, FORTALECIMIENTO DE LA CAPACIDAD INSTITUCIONAL PARA EL DESARROLLO DE LAS POLITICAS PÚBLICAS NACIONAL”. </t>
  </si>
  <si>
    <t>Ocho (8) mensualidades vencidas cada una por valor de CUATRO MILLONES NOVENTA Y CINCO MIL PESOS ($4’095.000.oo) M/CTE</t>
  </si>
  <si>
    <r>
      <t>Certificado de Disponibilidad Presupuestal N° 155</t>
    </r>
    <r>
      <rPr>
        <sz val="12"/>
        <rFont val="Arial"/>
        <family val="2"/>
      </rPr>
      <t>16</t>
    </r>
    <r>
      <rPr>
        <sz val="12"/>
        <color theme="1"/>
        <rFont val="Arial"/>
        <family val="2"/>
      </rPr>
      <t xml:space="preserve"> del                 01 de  Abril de 2016</t>
    </r>
  </si>
  <si>
    <t>54216 DEL 15- Abril 2016</t>
  </si>
  <si>
    <t>7,5 MESES</t>
  </si>
  <si>
    <t>Prestar los servicios profesionales para liderar la conceptualización y diseño del SIGEP II</t>
  </si>
  <si>
    <t>Prestar los servicios profesionales en la Dirección de Empleo Público  para apoyar la gestión de la información</t>
  </si>
  <si>
    <t>Prestar los servicios profesionales en la Dirección de Empleo Público  para el desarrollo de investigaciones jurídicas en materia de empleo público.</t>
  </si>
  <si>
    <t>Prestar los servicios profesionales en la Dirección de Empleo Público  para apoyar la reforma del empleo público</t>
  </si>
  <si>
    <t>Prestar los servicios profesionales en la Dirección General para apoyar los temas estratégicos de la Entidad.</t>
  </si>
  <si>
    <t>Prestar los servicios profesionales para procesos de innovación en la gestión pública. Coordinador</t>
  </si>
  <si>
    <t>Prestar los servicios profesionales para procesos de innovación en la gestión pública. Profesionales</t>
  </si>
  <si>
    <t>Prestar los Servicios Profesionales en la Dirección de Gestión del Conocimiento para la evaluación de las políticas públicas de la Función Pública.</t>
  </si>
  <si>
    <t>Prestar los Servicios Profesionales para apoyar el costeo de trámites</t>
  </si>
  <si>
    <t>Prestar los Servicios Profesionales para apoyar cadenas de trámites (producto)</t>
  </si>
  <si>
    <t>Prestar los Servicios Profesionales para apoyar  la estandarización SUIT</t>
  </si>
  <si>
    <t>Prestar los servicios profesionales en la Oficina Asesora de Planeación para apoyar la gestión de la información en metas territoriales.</t>
  </si>
  <si>
    <t>Prestar los servicios profesionales en la Oficina Asesora de Planeación para apoyar la gestión de la información</t>
  </si>
  <si>
    <t>Apoyo seguimiento en temas de la planeación estratégica</t>
  </si>
  <si>
    <t>Prestar los Servicios Profesionales en el Grupo de Comunicaciones Estratégicas, con el fin de apoyar la actualización de la estrategia de comunicaciones de la Función Pública</t>
  </si>
  <si>
    <t xml:space="preserve">Prestar los Servicios Profesionales en el Grupo de Comunicaciones Estratégicas, con el fin de apoyar la estrategia de comunicaciones dirigida a los servidores públicos </t>
  </si>
  <si>
    <t>Prestar los Servicios Profesionales en el Grupo de Comunicaciones Estratégicas, con el fin de efectuar la diagramación de las publicaciones técnicas y de los documentos institucionales de la entidad</t>
  </si>
  <si>
    <t>Prestar los Servicios Profesionales en el Grupo de Comunicaciones Estratégicas, para apoyar la difusión en los medios de comunicación tanto nacionales como territoriales, la información que produce la Función Pública</t>
  </si>
  <si>
    <t>Somos la entidad líder del Sector Función Pública, comprometida con la gestión eficiente del Estado colombiano. Fomentamos el desarrollo de las instituciones y de su talento humano promoviendo en las entidades públicas colombianas una gestión efectiva e i</t>
  </si>
  <si>
    <t>142/2016</t>
  </si>
  <si>
    <t>SERVIASEO S.A.</t>
  </si>
  <si>
    <t>Prestar el Servicio Integral de Aseo y Cafetería, incluidos los elementos que se detallan en la ficha técnica, en las instalaciones físicas del Departamento Administrativo de la Función Pública, ubicadas en la Carrera 6 N° 12 – 62 de la ciudad de Bogotá D.C.</t>
  </si>
  <si>
    <t>La Función Pública pagará el valor del Contrato, de conformidad con las condiciones estipuladas por Colombia Compra Eficiente en el Acuerdo Marco de Precios, para el servicio integral de aseo y cafetería, previa presentación de la respectiva factura y expedición del certificado de recibido a satisfacción por parte del Supervisor del Contrato, sin que el monto total de los servicios de soporte pueda exceder la cuantía total del contrato.</t>
  </si>
  <si>
    <r>
      <t>Certificado de Disponibilidad Presupuestal N° 136</t>
    </r>
    <r>
      <rPr>
        <sz val="12"/>
        <rFont val="Arial"/>
        <family val="2"/>
      </rPr>
      <t>16</t>
    </r>
    <r>
      <rPr>
        <sz val="12"/>
        <color theme="1"/>
        <rFont val="Arial"/>
        <family val="2"/>
      </rPr>
      <t xml:space="preserve"> del                 28 de  Marzo de 2016</t>
    </r>
  </si>
  <si>
    <t>55316 DEL 20- Abril 2016</t>
  </si>
  <si>
    <t xml:space="preserve">Tres (3) meses, contado a partir del perfeccionamiento del mismo, previo registró presupuestal.  </t>
  </si>
  <si>
    <t>141/2016</t>
  </si>
  <si>
    <t>HENRY RODRIGUEZ SOSA</t>
  </si>
  <si>
    <t>Prestar los Servicios Profesionales en la Dirección de Empleo Público, para adelantar la recopilación y análisis de los datos nacionales, territoriales e internacionales sobre empleo público, en el marco del Proyecto de Inversión denominado “MEJORAMIENTO, FORTALECIMIENTO PARA EL DESARROLLO DE LAS POLÍTICAS PÚBLICAS. NACIONAL”.</t>
  </si>
  <si>
    <t>Tres (3) mensualidades vencidas, cada una por valor de ONCE MILLONES DE PESOS ($ 11’000.000.oo) M/CTE</t>
  </si>
  <si>
    <r>
      <t>Certificado de Disponibilidad Presupuestal N° 153</t>
    </r>
    <r>
      <rPr>
        <sz val="12"/>
        <rFont val="Arial"/>
        <family val="2"/>
      </rPr>
      <t>16</t>
    </r>
    <r>
      <rPr>
        <sz val="12"/>
        <color theme="1"/>
        <rFont val="Arial"/>
        <family val="2"/>
      </rPr>
      <t xml:space="preserve"> del                 01 de  Abril de 2016</t>
    </r>
  </si>
  <si>
    <t>VANESA IBAGON IBAGON</t>
  </si>
  <si>
    <t>134/2016</t>
  </si>
  <si>
    <t>NATURA SOFTWARE S.A.S</t>
  </si>
  <si>
    <t>Suscripción al licenciamiento de una Herramienta de Chat, para el Espacio de Asesoría Virtual – EVA del Portal Institucional, con el respectivo soporte, conforme con las condiciones técnicas establecidas en el presente documento.</t>
  </si>
  <si>
    <t>Un (1) único pago, una vez realizada la instalación, configuración y personalización de la herramienta de Chat y una vez entregado el oficio o correo electrónico, con el documento donde indique la suscripción al derecho de uso de la herramienta de Chat y el soporte por un (1) año a nombre de la Función Pública, junto con las claves y usuarios para acceder al mismo.</t>
  </si>
  <si>
    <r>
      <t>Certificado de Disponibilidad Presupuestal N° 115</t>
    </r>
    <r>
      <rPr>
        <sz val="12"/>
        <rFont val="Arial"/>
        <family val="2"/>
      </rPr>
      <t>16</t>
    </r>
    <r>
      <rPr>
        <sz val="12"/>
        <color theme="1"/>
        <rFont val="Arial"/>
        <family val="2"/>
      </rPr>
      <t xml:space="preserve"> del                 25 de  Febrero de 2016</t>
    </r>
  </si>
  <si>
    <t>54816 DEL 19- Abril 2016</t>
  </si>
  <si>
    <t>Un (1) año, para la suscripción al derecho de uso de la herramienta de Chat y el soporte a nombre de la Función Pública, junto con las claves y usuarios para acceder al mismo.</t>
  </si>
  <si>
    <t>140/2016</t>
  </si>
  <si>
    <t>DORCY MAYLY DOMINGUEZ JARAMILLO</t>
  </si>
  <si>
    <t xml:space="preserve">Prestar los Servicios Profesionales en la Dirección de Desarrollo Organizacional, para apoyar las actividades de recolección de información territorial y de contexto, en 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en el marco del Proyecto de inversión denominado “MEJORAMIENTO, FORTALECIMIENTO PARA EL DESARROLLO DE LAS POLÍTICAS PÚBLICAS - NACIONAL”. </t>
  </si>
  <si>
    <r>
      <t>Certificado de Disponibilidad Presupuestal N° 177</t>
    </r>
    <r>
      <rPr>
        <sz val="12"/>
        <rFont val="Arial"/>
        <family val="2"/>
      </rPr>
      <t>16</t>
    </r>
    <r>
      <rPr>
        <sz val="12"/>
        <color theme="1"/>
        <rFont val="Arial"/>
        <family val="2"/>
      </rPr>
      <t xml:space="preserve"> del                 11 de  Abril de 2016</t>
    </r>
  </si>
  <si>
    <t>55116 DEL 19- Abril 2016</t>
  </si>
  <si>
    <t>121/2016</t>
  </si>
  <si>
    <t>SATENA S.A.</t>
  </si>
  <si>
    <t xml:space="preserve">Suministro de tiquetes aéreos nacionales para el desplazamiento de los Contratistas de la Función Pública, para el desarrollo de la iniciativa “Fortalecimiento de la gestión territorial a partir de la articulación institucional, con énfasis en servicio al ciudadano y construcción de paz” financiado con recursos de la Agencia Española de Cooperación Internacional para el Desarrollo - AECID.  </t>
  </si>
  <si>
    <t>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t>
  </si>
  <si>
    <r>
      <t>Certificado de Disponibilidad Presupuestal N° 137</t>
    </r>
    <r>
      <rPr>
        <sz val="12"/>
        <rFont val="Arial"/>
        <family val="2"/>
      </rPr>
      <t>16</t>
    </r>
    <r>
      <rPr>
        <sz val="12"/>
        <color theme="1"/>
        <rFont val="Arial"/>
        <family val="2"/>
      </rPr>
      <t xml:space="preserve"> del                 28 de  Marzo de 2016</t>
    </r>
  </si>
  <si>
    <t>51116 DEL 12- Abril 2016</t>
  </si>
  <si>
    <t>Ocho (8) meses, de conformidad con lo estipulado  por el Acuerdo Marco de Precios de Colombia Compra Eficiente</t>
  </si>
  <si>
    <t>136/2016</t>
  </si>
  <si>
    <t>SOLUCIONES &amp; GESTIÓN S.A.S</t>
  </si>
  <si>
    <t xml:space="preserve">
Prestar los Servicios Profesionales para actualizar y determinar el valor total del pasivo pensional, mediante entrega del Cálculo Actuarial con corte a treinta y uno (31) de diciembre de 2015, de las obligaciones sobre pensión sanción del liquidado Fondo de Bienestar Social – Club de Empleados Oficiales a cargo del Departamento Administrativo de la Función Pública, incluyendo las contingencias de este pasivo pensional, y las demás que se desprendan de los procesos judiciales en curso.
</t>
  </si>
  <si>
    <t>La Función Pública cancelará el valor del Contrato resultante del proceso de selección en un (1) único pago,  a la entrega del cálculo actuarial, previa presentación de la respectiva factura y/o cuenta de cobro por parte del Contratista y expedición del certificado de recibido a satisfacción por parte del Supervisor del Contrato, sin que el monto total de  los servicios prestados exceda la cuantía total del Contrato.</t>
  </si>
  <si>
    <r>
      <t>Certificado de Disponibilidad Presupuestal N° 127</t>
    </r>
    <r>
      <rPr>
        <sz val="12"/>
        <rFont val="Arial"/>
        <family val="2"/>
      </rPr>
      <t>16</t>
    </r>
    <r>
      <rPr>
        <sz val="12"/>
        <color theme="1"/>
        <rFont val="Arial"/>
        <family val="2"/>
      </rPr>
      <t xml:space="preserve"> del                 16 de  Abril de 2016</t>
    </r>
  </si>
  <si>
    <t>54716 DEL 19- Abril 2016</t>
  </si>
  <si>
    <t xml:space="preserve">Hasta el treinta (30) de Junio de 2016. </t>
  </si>
  <si>
    <t>138/2016</t>
  </si>
  <si>
    <t>SURAMERICANA S.A.</t>
  </si>
  <si>
    <t>Adquirir el Seguro Obligatorio de Accidentes de Tránsito - SOAT para la protección de uno (1)  de los autos que conforman el parque automotor de la Función Pública, de conformidad con el plan de adquisiciones para la vigencia 2016 y lo señalado por el Acuerdo Marco de Precios de Colombia Compra Eficiente.</t>
  </si>
  <si>
    <t>Un (1) único pago, de conformidad con las condiciones estipuladas en el Acuerdo Marco de Precios de Colombia Compra Eficiente, para el suministro de Seguro Obligatorio de Accidentes de Tránsito - SOAT, previa presentación de la respectiva factura y expedición del certificado de recibido a satisfacción por parte del Supervisor del Contrato</t>
  </si>
  <si>
    <r>
      <t>Certificado de Disponibilidad Presupuestal N° 161</t>
    </r>
    <r>
      <rPr>
        <sz val="12"/>
        <rFont val="Arial"/>
        <family val="2"/>
      </rPr>
      <t>16</t>
    </r>
    <r>
      <rPr>
        <sz val="12"/>
        <color theme="1"/>
        <rFont val="Arial"/>
        <family val="2"/>
      </rPr>
      <t xml:space="preserve"> del                 07 de  Abril de 2016</t>
    </r>
  </si>
  <si>
    <t>54916 DEL 19- Abril 2016</t>
  </si>
  <si>
    <t xml:space="preserve">Hasta el treinta y uno (31) de Diciembre de 2016. </t>
  </si>
  <si>
    <t>Prestación de Servicios Prefionales para la Guía de auditoría Financiera</t>
  </si>
  <si>
    <t xml:space="preserve">Prestar los servicios profesionales para apoyar los temas estratégicos en la Dirección General </t>
  </si>
  <si>
    <t>135/2016</t>
  </si>
  <si>
    <t>JUAN PABLO CAICEDO MONTAÑA</t>
  </si>
  <si>
    <t xml:space="preserve">Prestar los Servicios Profesionales en la Función Pública, para apoyar el seguimiento –- y el cumplimiento delas metas de cada una de las Áreas Misionales  de la  Función Pública, planteadas en el capítulo de Buen Gobierno del Plan Nacional de Desarrollo, en el marco del Proyecto de Inversión denominado MEJORAMIENTO, FORTALECIMIENTO PARA EL DESARROLLO DE LAS POLITICAS PUBLICAS. NACIONAL”. </t>
  </si>
  <si>
    <t>Nueve (9) pagos, así: ocho (8) mensualidades vencidas, cada una por valor de SEIS MILLONES QUINIENTOS MIL PESOS ($6’500.000) M/CTE y un pago final de TRES MILLONES DOSCIENTOS CINCUENTA MIL PESOS ($3’250.000) M/CTE</t>
  </si>
  <si>
    <r>
      <t>Certificado de Disponibilidad Presupuestal N° 185</t>
    </r>
    <r>
      <rPr>
        <sz val="12"/>
        <rFont val="Arial"/>
        <family val="2"/>
      </rPr>
      <t>16</t>
    </r>
    <r>
      <rPr>
        <sz val="12"/>
        <color theme="1"/>
        <rFont val="Arial"/>
        <family val="2"/>
      </rPr>
      <t xml:space="preserve"> del                 18 de  Abril de 2016</t>
    </r>
  </si>
  <si>
    <t>54316 DEL 18- Abril 2016</t>
  </si>
  <si>
    <t xml:space="preserve">Hasta el treinta (30) de diciembre de 2016, contado a partir del perfeccionamiento del mismo y registro presupuestal.  </t>
  </si>
  <si>
    <t xml:space="preserve">Prestar los Servicios Profesionales para el cumplimiento de las metas propuestas, encaminadas al fortalecimiento de las políticas públicas a cargo de la Entidad </t>
  </si>
  <si>
    <t>137/2016</t>
  </si>
  <si>
    <t>ALKOSTO S.A.</t>
  </si>
  <si>
    <t>Adquisición de computadores portátiles para la Función Pública, con un (1) año de garantía, conforme con las condiciones técnicas establecidas en el presente documento.</t>
  </si>
  <si>
    <t>Un (1) único pago, una vez efectuada la entrega de la totalidad de los equipos, la certificación de la garantía y los manifiestos de importación de los equipos y a la presentación de la respectiva factura por parte del Contratista y expedición del certificado de recibido a satisfacción por parte del Supervisor del Contrato</t>
  </si>
  <si>
    <r>
      <t>Certificado de Disponibilidad Presupuestal N° 186</t>
    </r>
    <r>
      <rPr>
        <sz val="12"/>
        <rFont val="Arial"/>
        <family val="2"/>
      </rPr>
      <t>16</t>
    </r>
    <r>
      <rPr>
        <sz val="12"/>
        <color theme="1"/>
        <rFont val="Arial"/>
        <family val="2"/>
      </rPr>
      <t xml:space="preserve"> del                 18 de  Abril de 2016</t>
    </r>
  </si>
  <si>
    <t>55516 DEL 21- Abril 2016</t>
  </si>
  <si>
    <t>Un (1) mes contado a partir de la expedición del registro presupuestal</t>
  </si>
  <si>
    <t xml:space="preserve">Adquirir el Licenciamiento Microsoft y la suscripción de una bolsa de horas de soporte especializado Microsoft, así como capacitación certificada por una Entidad avalada por Microsoft en uno o varios de los productos, según las especificaciones mínimas establecidas en el Pliego de Condiciones. Licenciamiento CAL, de como mínimo de 50 licencas adicionales. y adquirir el Licenciamiento de office 365 Enterprise E1, conforme a las especificaciones del anexo técnico. </t>
  </si>
  <si>
    <t xml:space="preserve">Adquisición de perifericos </t>
  </si>
  <si>
    <t>143/2016</t>
  </si>
  <si>
    <t xml:space="preserve">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
</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</si>
  <si>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</si>
  <si>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r>
      <t>Certificado de Disponibilidad Presupuestal N° 170</t>
    </r>
    <r>
      <rPr>
        <sz val="12"/>
        <rFont val="Arial"/>
        <family val="2"/>
      </rPr>
      <t>16</t>
    </r>
    <r>
      <rPr>
        <sz val="12"/>
        <color theme="1"/>
        <rFont val="Arial"/>
        <family val="2"/>
      </rPr>
      <t xml:space="preserve"> del                 07 de  Abril de 2016</t>
    </r>
  </si>
  <si>
    <t>62016 DEL 25- Abril 2016</t>
  </si>
  <si>
    <t xml:space="preserve">Hasta el  treinta y uno (31) de julio de 2016. </t>
  </si>
  <si>
    <t>Prestar el servicio de apoyo logístico a nivel nacional, para la organización de los eventos de difusión de políticas requeridos por el Departamento Administrativo de la Función Pública</t>
  </si>
  <si>
    <t>7 MESES</t>
  </si>
  <si>
    <t>ASIGNADO CAJA MENOR POR SUBRUBROS POR EL AÑO 2016</t>
  </si>
  <si>
    <t>DEBITAR</t>
  </si>
  <si>
    <t>CONTRA ACREDITAR</t>
  </si>
  <si>
    <t>CDP INICIAL DE CAJA MENOR</t>
  </si>
  <si>
    <t>REINTEGROS CAJA MENOR (Manual)</t>
  </si>
  <si>
    <t>PRUEBAS</t>
  </si>
  <si>
    <t>TOPES PARA REINTEGRO  AÑO 2016</t>
  </si>
  <si>
    <t>ADICION A CONTRATOS Y CIRCULAR 01 2016 VIATICOS</t>
  </si>
  <si>
    <t>SALDO POR EJECUTAR</t>
  </si>
  <si>
    <t>Descripción</t>
  </si>
  <si>
    <t>153/2016</t>
  </si>
  <si>
    <t>FERNANDO GUERRERO CARO</t>
  </si>
  <si>
    <t xml:space="preserve">Adquirir la dotación de vestuario de labor y elementos de trabajo, para los servidores de la Función Pública, acorde con las especificaciones técnicas previstas en la Ficha Técnica de bienes y calzado (Anexo N° 1) establecida por Colombia Compra Eficiente. </t>
  </si>
  <si>
    <t>La Función Pública pagará el valor del Contrato, de conformidad con las condiciones estipuladas por Colombia Compra Eficiente en el Acuerdo Marco de Precios, dotación de vestuario, previa presentación de la respectiva factura y expedición del certificado de recibido a satisfacción por parte del Supervisor del Contrato, sin que el monto total de los servicios suministrados pueda exceder la cuantía total del contrato.</t>
  </si>
  <si>
    <r>
      <t>Certificado de Disponibilidad Presupuestal N° 191</t>
    </r>
    <r>
      <rPr>
        <sz val="12"/>
        <rFont val="Arial"/>
        <family val="2"/>
      </rPr>
      <t>16</t>
    </r>
    <r>
      <rPr>
        <sz val="12"/>
        <color theme="1"/>
        <rFont val="Arial"/>
        <family val="2"/>
      </rPr>
      <t xml:space="preserve"> del                 20 de  Abril de 2016</t>
    </r>
  </si>
  <si>
    <t>64216 DEL 04- Mayo 2016</t>
  </si>
  <si>
    <t>Hasta el treinta (30) de diciembre de 2016 y registro presupuestal.</t>
  </si>
  <si>
    <t>154/2016</t>
  </si>
  <si>
    <t>TWITY S.A.</t>
  </si>
  <si>
    <r>
      <t>Certificado de Disponibilidad Presupuestal N° 192</t>
    </r>
    <r>
      <rPr>
        <sz val="12"/>
        <rFont val="Arial"/>
        <family val="2"/>
      </rPr>
      <t>16</t>
    </r>
    <r>
      <rPr>
        <sz val="12"/>
        <color theme="1"/>
        <rFont val="Arial"/>
        <family val="2"/>
      </rPr>
      <t xml:space="preserve"> del                 21 de  Abril de 2016</t>
    </r>
  </si>
  <si>
    <t>64816 DEL 04- Mayo 2016</t>
  </si>
  <si>
    <t xml:space="preserve">Hasta el treinta (30) de diciembre de 2016, contado a partir del perfeccionamiento del mismo y registro presupuestal. </t>
  </si>
  <si>
    <t>155/2016</t>
  </si>
  <si>
    <t>65016 DEL 04- Mayo 2016</t>
  </si>
  <si>
    <t>156/2016</t>
  </si>
  <si>
    <t>CONFECCIONES PAEZ S.A.</t>
  </si>
  <si>
    <t>65116 DEL 04- Mayo 2016</t>
  </si>
  <si>
    <t>157/2016</t>
  </si>
  <si>
    <t>65216 DEL 04- Mayo 2016</t>
  </si>
  <si>
    <t>VASS CONSULTORÍA DE SISTEMAS COLOMBIA S.A.S.</t>
  </si>
  <si>
    <t xml:space="preserve">Suscripción y soporte técnico para el licenciamiento Liferay Portal Enterprise Edition. </t>
  </si>
  <si>
    <t>Un (1) único pago, una vez perfeccionado el Contrato, expedido el registro presupuestal, efectuada la aprobación de pólizas y realizada la entrega del documento, donde indique la suscripción y el derecho a usar, los servicios de soporte por parte del fabricante por Un (1) año, para las Cuatro (4) licencias del software Liferay Portal Enterprise Edition, detallando que Tres (3) licencias son de Producción y Una (1) licencia es de Pre Producción, junto con las claves u order id, para acceder a la activación de las licencias y el soporte de Liferay Portal Enterprise Edition modalidad GOLD 8*5.</t>
  </si>
  <si>
    <r>
      <t>Certificado de Disponibilidad Presupuestal N° 103</t>
    </r>
    <r>
      <rPr>
        <sz val="12"/>
        <rFont val="Arial"/>
        <family val="2"/>
      </rPr>
      <t>16</t>
    </r>
    <r>
      <rPr>
        <sz val="12"/>
        <color theme="1"/>
        <rFont val="Arial"/>
        <family val="2"/>
      </rPr>
      <t xml:space="preserve"> del                 12 de  Febrero de 2016</t>
    </r>
  </si>
  <si>
    <t>45916 DEL 01- Abril 2016</t>
  </si>
  <si>
    <t xml:space="preserve">Un (1) año, para la suscripción y soporte técnico del licenciamiento Liferay Portal Enterprise Edition, contado a partir de la entrega de la carta o documento, donde indique la suscripción y los derechos de dicho servicio. </t>
  </si>
  <si>
    <t>GRUPO DE COMUNICACIONES ESTRATEGICAS</t>
  </si>
  <si>
    <t>147/2016</t>
  </si>
  <si>
    <t>SERVIMEDIOS S.A.S</t>
  </si>
  <si>
    <t>Publicación de cuatro (4) avisos de prensa en un periódico de amplia circulación nacional, por muerte de dos (2) servidores públicos que prestaron sus servicios al Departamento Administrativo de la Función Pública.</t>
  </si>
  <si>
    <t>La Función Pública cancelará el valor total del Contrato, en un (1) único pago, previa presentación de las copias de las publicaciones de los avisos de prensa, la factura y expedición del Certificado de Recibido a Satisfacción por parte del Supervisor del Contrato, sin que el monto total de los servicios prestados puedan exceder la cuantía total del contrato.</t>
  </si>
  <si>
    <r>
      <t>Certificado de Disponibilidad Presupuestal N° 184</t>
    </r>
    <r>
      <rPr>
        <sz val="12"/>
        <rFont val="Arial"/>
        <family val="2"/>
      </rPr>
      <t>16</t>
    </r>
    <r>
      <rPr>
        <sz val="12"/>
        <color theme="1"/>
        <rFont val="Arial"/>
        <family val="2"/>
      </rPr>
      <t xml:space="preserve"> del                 15 de  Abril de 2016</t>
    </r>
  </si>
  <si>
    <t>63816 DEL 29- Abril 2016</t>
  </si>
  <si>
    <t xml:space="preserve">Será de treinta (30) días calendario, contados a partir del perfeccionamiento del mismo y previo registro presupuestal.. </t>
  </si>
  <si>
    <t>YEISON RAMIREZ</t>
  </si>
  <si>
    <t>145/2016</t>
  </si>
  <si>
    <t>HENRY AMOROCHO MORENO</t>
  </si>
  <si>
    <t>Prestar los Servicios Profesionales en la Dirección de Gestión y Desempeño Institucional de la Función Pública, para apoyar en la estructuración de una Guía de Auditoría, que contenga lineamientos generales con enfoque Financiero para no financieros.</t>
  </si>
  <si>
    <t>Cinco (5) mensualidades vencidas, cada una por valor de SIETE MILLONES DE PESOS ($7’000.000.oo) M/CTE</t>
  </si>
  <si>
    <r>
      <t>Certificado de Disponibilidad Presupuestal N° 195</t>
    </r>
    <r>
      <rPr>
        <sz val="12"/>
        <rFont val="Arial"/>
        <family val="2"/>
      </rPr>
      <t>16</t>
    </r>
    <r>
      <rPr>
        <sz val="12"/>
        <color theme="1"/>
        <rFont val="Arial"/>
        <family val="2"/>
      </rPr>
      <t xml:space="preserve"> del                 25 de  Abril de 2016</t>
    </r>
  </si>
  <si>
    <t>63216 DEL 27- Abril 2016</t>
  </si>
  <si>
    <t xml:space="preserve">Cinco (5) meses, contados a partir del perfeccionamiento del mismo y registro presupuestal. . </t>
  </si>
  <si>
    <t xml:space="preserve">MARIA DEL PILAR GARCIA </t>
  </si>
  <si>
    <t>DIRECCION DE GESTION Y DESEMPEÑO INSTITUCIONAL</t>
  </si>
  <si>
    <t>149/2016</t>
  </si>
  <si>
    <t xml:space="preserve">Prestar los Servicios Profesionales en la Dirección de Gestión y Desempeño Institucional de la Función Pública, con el fin de apoyar la implementación de la Estrategia de posicionamiento de experiencias exitosas a nivel nacional e internacional y el otorgamiento del Premio Nacional de la Alta Gerencia para el 2016, en el marco del Proyecto de Inversión “DESARROLLO DE LA CAPACIDAD INSTITUCIONAL DE LAS ENTIDADES PÚBLICAS DEL ORDEN TERRITORIAL”. </t>
  </si>
  <si>
    <t>Siete (7) mensualidades vencidas, cada una por valor de TRES MILLONES CUATROCIENTOS SESENTA Y CINCO MIL PESOS ($3’465.000) M/CTE, y un último pago por valor de UN MILLON SETECIENTOS TREINTA Y DOS MIL QUINIENTOS PESOS ($1’732.500) M/CTE</t>
  </si>
  <si>
    <r>
      <t>Certificado de Disponibilidad Presupuestal N° 202</t>
    </r>
    <r>
      <rPr>
        <sz val="12"/>
        <rFont val="Arial"/>
        <family val="2"/>
      </rPr>
      <t>16</t>
    </r>
    <r>
      <rPr>
        <sz val="12"/>
        <color theme="1"/>
        <rFont val="Arial"/>
        <family val="2"/>
      </rPr>
      <t xml:space="preserve"> del                 28 de  Abril de 2016</t>
    </r>
  </si>
  <si>
    <t>64016 DEL 02- Mayo 2016</t>
  </si>
  <si>
    <t>Siete (7) meses y quince (15) días, contados a partir del perfeccionamiento del mismo y registro presupuestal.</t>
  </si>
  <si>
    <t>150/2016</t>
  </si>
  <si>
    <r>
      <t>Certificado de Disponibilidad Presupuestal N° 201</t>
    </r>
    <r>
      <rPr>
        <sz val="12"/>
        <rFont val="Arial"/>
        <family val="2"/>
      </rPr>
      <t>16</t>
    </r>
    <r>
      <rPr>
        <sz val="12"/>
        <color theme="1"/>
        <rFont val="Arial"/>
        <family val="2"/>
      </rPr>
      <t xml:space="preserve"> del                 28 de  Abril de 2016</t>
    </r>
  </si>
  <si>
    <t>64916 DEL 04- Mayo 2016</t>
  </si>
  <si>
    <t>158/2016</t>
  </si>
  <si>
    <t>MANUEL ALBERTO RESTREPO MEDINA</t>
  </si>
  <si>
    <t>Prestar los Servicios Profesionales en la Dirección de Gestión y Desempeño Institucional de la Función Pública, para apoyar en la estructuración de un Modelo de Gestión que integre los Sistemas de Desarrollo Administrativo y de Gestión de la Calidad y se articule con los Sistemas Nacional e Institucional de Control Interno.</t>
  </si>
  <si>
    <t>Nueve (9) pagos así: a) Siete (7) mensualidades vencidas, cada una por valor de SIETE MILLONES DE PESOS ($7’000.000.oo) M/CTE, b) Un octavo (8) pago a más tardar el veintidós (22) de diciembre de 2016, por la suma de CINCO MILLONES DE PESOS ($5’000.000.oo) M/CTE, y c) Un noveno (9) y último pago por la suma de DOS MILLONES DE PESOS ($2’000.000.oo) M/CTE</t>
  </si>
  <si>
    <r>
      <t>Certificado de Disponibilidad Presupuestal N° 207</t>
    </r>
    <r>
      <rPr>
        <sz val="12"/>
        <rFont val="Arial"/>
        <family val="2"/>
      </rPr>
      <t>16</t>
    </r>
    <r>
      <rPr>
        <sz val="12"/>
        <color theme="1"/>
        <rFont val="Arial"/>
        <family val="2"/>
      </rPr>
      <t xml:space="preserve"> del                 03 de  Mayo de 2016</t>
    </r>
  </si>
  <si>
    <t>65716 DEL 06- Mayo 2016</t>
  </si>
  <si>
    <t xml:space="preserve">Seis (6) meses, contados a partir del perfeccionamiento del mismo y registro presupuestal. </t>
  </si>
  <si>
    <t>MARIA DEL PILAR GARCIA GONZALEZ</t>
  </si>
  <si>
    <t>146/2016</t>
  </si>
  <si>
    <t>CARLOS EDUARDO HERNÁNDEZ VALDEBLANQUEZ</t>
  </si>
  <si>
    <t xml:space="preserve">Prestar los Servicios Profesionales en la Dirección General, para el diseño del material gráfico, los documentos y piezas visuales generadas por la Dirección General de la Función Pública, para el posicionamiento externo de la Entidad y sus proyectos, según se requiera en el desarrollo de todos los procesos de la Entidad. </t>
  </si>
  <si>
    <t>Ocho (8) mensualidades vencidas, cada una por valor de TRES MILLONES SEISCIENTOS SETENTA Y CINCO MIL PESOS ($3’675.000.oo) M/CTE</t>
  </si>
  <si>
    <r>
      <t>Certificado de Disponibilidad Presupuestal N° 196</t>
    </r>
    <r>
      <rPr>
        <sz val="12"/>
        <rFont val="Arial"/>
        <family val="2"/>
      </rPr>
      <t>16</t>
    </r>
    <r>
      <rPr>
        <sz val="12"/>
        <color theme="1"/>
        <rFont val="Arial"/>
        <family val="2"/>
      </rPr>
      <t xml:space="preserve"> del                 26 de  Abril de 2016</t>
    </r>
  </si>
  <si>
    <t>63416 DEL 28- Abril 2016</t>
  </si>
  <si>
    <t>MARÍA JULIANA RUIZ HASKPIEL</t>
  </si>
  <si>
    <t>151/2016</t>
  </si>
  <si>
    <t>ANA KARINA MARIN QUIROZ</t>
  </si>
  <si>
    <t xml:space="preserve">Prestar los Servicios Profesionales en la Dirección de Empleo Público para apoyar en la elaboración de la propuesta del nuevo modelo de Gerencia Pública en Colombia, en el marco del Proyecto de Inversión denominado “MEJORAMIENTO, FORTALECIMIENTO PARA EL DESARROLLO DE LAS POLÍTICAS PÚBLICAS. NACIONAL”. </t>
  </si>
  <si>
    <t>Nueve (9) pagos así: a) Siete (7) mensualidades vencidas, cada una por valor de DIEZ MILLONES DE PESOS ($10’000.000.oo) M/CTE, b) Un octavo (8) pago a más tardar el veintidós (22) de diciembre de 2016, por la suma de SIETE MILLONES DE PESOS ($7’000.000.oo) M/CTE,  y c) Un noveno (9) y último pago, por la suma de TRES MILLONES DE PESOS ($3’000.000.oo) M/CTE</t>
  </si>
  <si>
    <r>
      <t>Certificado de Disponibilidad Presupuestal N° 156</t>
    </r>
    <r>
      <rPr>
        <sz val="12"/>
        <rFont val="Arial"/>
        <family val="2"/>
      </rPr>
      <t>16</t>
    </r>
    <r>
      <rPr>
        <sz val="12"/>
        <color theme="1"/>
        <rFont val="Arial"/>
        <family val="2"/>
      </rPr>
      <t xml:space="preserve"> del                 01 de  Abril de 2016</t>
    </r>
  </si>
  <si>
    <t>159/2016</t>
  </si>
  <si>
    <t>Prestar los Servicios Profesionales en la Subdirección, para apoyar el cumplimiento de las metas propuestas, encaminadas al fortalecimiento de las políticas públicas a cargo de la Entidad y apoyar el desarrollo de los equipos transversales, en el marco del Proyecto de Inversión denominado “MEJORAMIENTO, FORTALECIMIENTO PARA EL DESARROLLO DE LAS POLITICAS PUBLICAS. NACIONAL”.</t>
  </si>
  <si>
    <t>Nueve (9) pagos distribuidos así: a) Siete (7) mensualidades vencidas cada una por valor de TRES MILLONES QUINIENTOS MIL PESOS ($3’500.000) M/CTE, b) Un octavo (8) pago a más tardar el veintidós (22) de diciembre de 2016 por la suma de TRES MILLONES DE PESOS ($3’000.000) M/CTE, y c) Un noveno (9) y último pago, por la suma de QUINIENTOS MIL PESOS ($500.000) M/CTE</t>
  </si>
  <si>
    <r>
      <t>Certificado de Disponibilidad Presupuestal N° 206</t>
    </r>
    <r>
      <rPr>
        <sz val="12"/>
        <rFont val="Arial"/>
        <family val="2"/>
      </rPr>
      <t>16</t>
    </r>
    <r>
      <rPr>
        <sz val="12"/>
        <color theme="1"/>
        <rFont val="Arial"/>
        <family val="2"/>
      </rPr>
      <t xml:space="preserve"> del                 03 de  Mayo de 2016</t>
    </r>
  </si>
  <si>
    <t xml:space="preserve">Hasta el treinta (30) de diciembre de 2016, contado a partir del perfeccionamiento del mismo, y registro presupuestal. </t>
  </si>
  <si>
    <t xml:space="preserve">
CLAUDIA PATRICIA HERNÁNDEZ LEÓN
</t>
  </si>
  <si>
    <t>148/2016</t>
  </si>
  <si>
    <t>PROJECT BUSINESS MANAGEMENT S.A.S</t>
  </si>
  <si>
    <t>Adquisición de discos duros externos, conforme con las condiciones técnicas establecidas en el presente documento.</t>
  </si>
  <si>
    <t>La Función Pública cancelará el valor total del Contrato, en un (1) único pago, una vez entregados los discos duros, junto con la certificación de la garantía en el Área de Almacén del Departamento Administrativo de la Función Pública, ubicada en la Carrera 6 N° 12- 62, Piso 3, Edificio sede de la Entidad.</t>
  </si>
  <si>
    <r>
      <t>Certificado de Disponibilidad Presupuestal N° 179</t>
    </r>
    <r>
      <rPr>
        <sz val="12"/>
        <rFont val="Arial"/>
        <family val="2"/>
      </rPr>
      <t>16</t>
    </r>
    <r>
      <rPr>
        <sz val="12"/>
        <color theme="1"/>
        <rFont val="Arial"/>
        <family val="2"/>
      </rPr>
      <t xml:space="preserve"> del                 13 de  Abril de 2016</t>
    </r>
  </si>
  <si>
    <t>Será de treinta (30) días calendario contados a partir del perfeccionamiento del Contrato, previo registro presupuestal.</t>
  </si>
  <si>
    <t>ANA YISED CASTRO ORTIZ</t>
  </si>
  <si>
    <t xml:space="preserve">OFICINA DE TECNOLOGIAS DE LA INFORMACION Y LAS COMUNICACIONES </t>
  </si>
  <si>
    <t>152/2016</t>
  </si>
  <si>
    <t>LINA MARIA CRUZ SILVA</t>
  </si>
  <si>
    <t>Prestar los Servicios Profesionales en la Dirección de Empleo Público, para apoyar la estandarización de la información de la base de datos del SIGEP y demás bases que se requieran, para la generación de reportes en materia de empleo público; en el marco del Proyecto de Inversión “Mejoramiento, Fortalecimiento de la capacidad institucional para el Desarrollo de Políticas Públicas. Nacional”.</t>
  </si>
  <si>
    <t>144/2016</t>
  </si>
  <si>
    <t>CESAR ALEXANDER CORREDOR MELO</t>
  </si>
  <si>
    <t xml:space="preserve">Prestar los Servicios Profesionales en el Grupo de Comunicaciones Estratégicas, con el fin de apoyar la actualización e implementación de la estrategia de comunicaciones de la Función Pública, en el marco del Proyecto de Inversión “MEJORAMIENTO, FORTALECIMIENTO DE LA CAPACIDAD INSTITUCIONAL PARA EL DESARROLLO DE LAS POLITICAS PUBLICAS. NACIONAL. </t>
  </si>
  <si>
    <t>Ocho (8) mensualidades vencidas, cada una por valor de DIEZ MILLONES DE PESOS ($10’000.000.oo) M/CTE</t>
  </si>
  <si>
    <r>
      <t>Certificado de Disponibilidad Presupuestal N° 197</t>
    </r>
    <r>
      <rPr>
        <sz val="12"/>
        <rFont val="Arial"/>
        <family val="2"/>
      </rPr>
      <t>16</t>
    </r>
    <r>
      <rPr>
        <sz val="12"/>
        <color theme="1"/>
        <rFont val="Arial"/>
        <family val="2"/>
      </rPr>
      <t xml:space="preserve"> del                 27 de  Abril de 2016</t>
    </r>
  </si>
  <si>
    <t xml:space="preserve">Ocho (8) meses contados a partir del perfeccionamiento del mismo y Registro Presupuestal. </t>
  </si>
  <si>
    <t>% PROMEDIO DE AVANCE EN LA EJECUCIÓN DEL PAA.</t>
  </si>
  <si>
    <t>SALDO TOTAL  DISPONIBLE DEL PROYECTO</t>
  </si>
  <si>
    <t>% EJECUCIÓN del PAA POR RUBRO</t>
  </si>
  <si>
    <t xml:space="preserve">Realizar el desarrollo del concepto gráfico para el diseño del la red social  de servidores públicosGestor Normativo en el Espacio Virtual de Asesoría – EVA. </t>
  </si>
  <si>
    <t>COORDINADOR GRUPO GESTIÓN ADMINISTRATIVA</t>
  </si>
  <si>
    <t>SUBTOTAL POR PROGRAMAR EN EL PAA</t>
  </si>
  <si>
    <t>Adquirir el licenciamiento para el sistema de monitoreo basado en código abierto para el Departamento Administrativo de la Función Pública.</t>
  </si>
  <si>
    <t>Prestar los Servicios profesionales en la Dirección Jurídica  para apoyar respuesta a peticiones relacionados con empleo público</t>
  </si>
  <si>
    <t xml:space="preserve">Prestar los Servicios Profesionales en LA FUNCIÓN PÚBLICA, para la elaboración de la arquitectura, desarrollo e implementación de la red social de servidores públicos, así como la actualización y ajustes del Micrositio web denominado Espacio Virtual de Asesoría – EVA. </t>
  </si>
  <si>
    <t xml:space="preserve">Prestar los Servicios Profesionales en LA FUNCIÓN PÚBLICA, para el mantenimiento, soporte, actualización, ajuste y monitoreo de la red social de servidores públicos, así como del micrositio web denominado Espacio Virtual de Asesoría – EVA del Departamento Administrativo de la Función Pública”. </t>
  </si>
  <si>
    <t xml:space="preserve">C-123-1000-4 Recurso 11 (18,15%)
</t>
  </si>
  <si>
    <t xml:space="preserve">
C-520-1403-1 Recurso 10(81,55%)</t>
  </si>
  <si>
    <t>C-111-1000-1 Recurso 10</t>
  </si>
  <si>
    <t>DIRECCIÓN DE EMPLEO PÚBLICO - DPDSC -DGyDI</t>
  </si>
  <si>
    <t>junio</t>
  </si>
  <si>
    <t>Prestar los servicios profesionales como apoyo logístico y administrativo para las jornadas de pedagogía de paz</t>
  </si>
  <si>
    <t>Año Fiscal:</t>
  </si>
  <si>
    <t>Vigencia:</t>
  </si>
  <si>
    <t>Actual</t>
  </si>
  <si>
    <t>Periodo:</t>
  </si>
  <si>
    <t>UEJ</t>
  </si>
  <si>
    <t>NOMBRE UEJ</t>
  </si>
  <si>
    <t>ITEM</t>
  </si>
  <si>
    <t>SUB
ITEM</t>
  </si>
  <si>
    <t>APR. REDUCIDA</t>
  </si>
  <si>
    <t>APR BLOQUEADA</t>
  </si>
  <si>
    <t>CDP</t>
  </si>
  <si>
    <t>APR. DISPONIBLE</t>
  </si>
  <si>
    <t>COMPROMISO</t>
  </si>
  <si>
    <t>OBLIGACION</t>
  </si>
  <si>
    <t>ORDEN PAGO</t>
  </si>
  <si>
    <t>PAGOS</t>
  </si>
  <si>
    <t>05-01-01</t>
  </si>
  <si>
    <t>DEPARTAMENTO FUNCION PUBLICA - GESTION GENERAL</t>
  </si>
  <si>
    <t>A-1-0-1-1-1</t>
  </si>
  <si>
    <t>SUELDOS</t>
  </si>
  <si>
    <t>A-1-0-1-1-2</t>
  </si>
  <si>
    <t>SUELDOS DE VACACIONES</t>
  </si>
  <si>
    <t>A-1-0-1-1-4</t>
  </si>
  <si>
    <t>INCAPACIDADES Y LICENCIA DE MATERNIDAD</t>
  </si>
  <si>
    <t>A-1-0-1-4-1</t>
  </si>
  <si>
    <t>PRIMA TECNICA SALARIAL</t>
  </si>
  <si>
    <t>A-1-0-1-4-2</t>
  </si>
  <si>
    <t>PRIMA TECNICA NO SALARIAL</t>
  </si>
  <si>
    <t>A-1-0-1-5-1</t>
  </si>
  <si>
    <t>GASTOS DE REPRESENTACION</t>
  </si>
  <si>
    <t>A-1-0-1-5-2</t>
  </si>
  <si>
    <t>BONIFICACION POR SERVICIOS PRESTADOS</t>
  </si>
  <si>
    <t>A-1-0-1-5-5</t>
  </si>
  <si>
    <t>BONIFICACION ESPECIAL DE RECREACION</t>
  </si>
  <si>
    <t>A-1-0-1-5-12</t>
  </si>
  <si>
    <t>SUBSIDIO DE ALIMENTACION</t>
  </si>
  <si>
    <t>A-1-0-1-5-13</t>
  </si>
  <si>
    <t>AUXILIO DE TRANSPORTE</t>
  </si>
  <si>
    <t>A-1-0-1-5-14</t>
  </si>
  <si>
    <t>PRIMA DE SERVICIO</t>
  </si>
  <si>
    <t>A-1-0-1-5-15</t>
  </si>
  <si>
    <t>PRIMA DE VACACIONES</t>
  </si>
  <si>
    <t>A-1-0-1-5-16</t>
  </si>
  <si>
    <t>16</t>
  </si>
  <si>
    <t>PRIMA DE NAVIDAD</t>
  </si>
  <si>
    <t>A-1-0-1-5-19</t>
  </si>
  <si>
    <t>19</t>
  </si>
  <si>
    <t>PRIMA DE RIESGO</t>
  </si>
  <si>
    <t>A-1-0-1-5-47</t>
  </si>
  <si>
    <t>47</t>
  </si>
  <si>
    <t>PRIMA DE COORDINACION</t>
  </si>
  <si>
    <t>A-1-0-1-5-92</t>
  </si>
  <si>
    <t>92</t>
  </si>
  <si>
    <t>BONIFICACION DE DIRECCION</t>
  </si>
  <si>
    <t>A-1-0-1-9-1</t>
  </si>
  <si>
    <t>HORAS EXTRAS</t>
  </si>
  <si>
    <t>A-1-0-1-9-3</t>
  </si>
  <si>
    <t>INDEMNIZACION POR VACACIONES</t>
  </si>
  <si>
    <t>A-1-0-2-12</t>
  </si>
  <si>
    <t>A-1-0-2-100</t>
  </si>
  <si>
    <t>100</t>
  </si>
  <si>
    <t>A-1-0-5-1-1</t>
  </si>
  <si>
    <t>CAJAS DE COMPENSACION PRIVADAS</t>
  </si>
  <si>
    <t>A-1-0-5-1-3</t>
  </si>
  <si>
    <t>FONDOS ADMINISTRADORES DE PENSIONES PRIVADOS</t>
  </si>
  <si>
    <t>A-1-0-5-1-4</t>
  </si>
  <si>
    <t>EMPRESAS PRIVADAS PROMOTORAS DE SALUD</t>
  </si>
  <si>
    <t>A-1-0-5-2-2</t>
  </si>
  <si>
    <t>FONDO NACIONAL DEL AHORRO</t>
  </si>
  <si>
    <t>A-1-0-5-2-3</t>
  </si>
  <si>
    <t>FONDOS ADMINISTRADORES DE PENSIONES PUBLICOS</t>
  </si>
  <si>
    <t>A-1-0-5-2-6</t>
  </si>
  <si>
    <t>EMPRESAS PUBLICAS PROMOTORAS DE SALUD</t>
  </si>
  <si>
    <t>A-1-0-5-2-7</t>
  </si>
  <si>
    <t>ADMINISTRADORAS PUBLICAS DE APORTES PARA ACCIDENTES DE TRABAJO Y ENFERMEDADES PROFESIONALES</t>
  </si>
  <si>
    <t>A-1-0-5-6</t>
  </si>
  <si>
    <t>APORTES AL ICBF</t>
  </si>
  <si>
    <t>A-1-0-5-7</t>
  </si>
  <si>
    <t>APORTES AL SENA</t>
  </si>
  <si>
    <t>A-1-0-5-8</t>
  </si>
  <si>
    <t>APORTES A LA ESAP</t>
  </si>
  <si>
    <t>A-1-0-5-9</t>
  </si>
  <si>
    <t>APORTES A ESCUELAS INDUSTRIALES E INSTITUTOS TECNICOS</t>
  </si>
  <si>
    <t>A-2-0-3-50-2</t>
  </si>
  <si>
    <t>50</t>
  </si>
  <si>
    <t>IMPUESTO DE VEHICULO</t>
  </si>
  <si>
    <t>A-2-0-3-50-3</t>
  </si>
  <si>
    <t>A-2-0-4-1-8</t>
  </si>
  <si>
    <t>A-2-0-4-1-25</t>
  </si>
  <si>
    <t>OTRAS COMPRAS DE EQUIPOS</t>
  </si>
  <si>
    <t>A-2-0-4-1-26</t>
  </si>
  <si>
    <t>26</t>
  </si>
  <si>
    <t>A-2-0-4-4-1</t>
  </si>
  <si>
    <t>A-2-0-4-4-2</t>
  </si>
  <si>
    <t>DOTACION</t>
  </si>
  <si>
    <t>A-2-0-4-4-6</t>
  </si>
  <si>
    <t>A-2-0-4-4-15</t>
  </si>
  <si>
    <t>PAPELERIA, UTILES DE ESCRITORIO Y OFICINA</t>
  </si>
  <si>
    <t>A-2-0-4-4-17</t>
  </si>
  <si>
    <t>A-2-0-4-4-18</t>
  </si>
  <si>
    <t>PRODUCTOS DE CAFETERIA Y RESTAURANTE</t>
  </si>
  <si>
    <t>A-2-0-4-4-20</t>
  </si>
  <si>
    <t>REPUESTOS</t>
  </si>
  <si>
    <t>A-2-0-4-4-21</t>
  </si>
  <si>
    <t>UTENSILIOS DE CAFETERIA</t>
  </si>
  <si>
    <t>A-2-0-4-4-23</t>
  </si>
  <si>
    <t>A-2-0-4-5-1</t>
  </si>
  <si>
    <t>A-2-0-4-5-2</t>
  </si>
  <si>
    <t>MANTENIMIENTO DE BIENES MUEBLES, EQUIPOS Y ENSERES</t>
  </si>
  <si>
    <t>A-2-0-4-5-5</t>
  </si>
  <si>
    <t>MANTENIMIENTO EQUIPO COMUNICACIONES Y COMPUTACION</t>
  </si>
  <si>
    <t>A-2-0-4-5-6</t>
  </si>
  <si>
    <t>MANTENIMIENTO EQUIPO DE NAVEGACION Y TRANSPORTE</t>
  </si>
  <si>
    <t>A-2-0-4-5-8</t>
  </si>
  <si>
    <t>A-2-0-4-5-10</t>
  </si>
  <si>
    <t>A-2-0-4-5-12</t>
  </si>
  <si>
    <t>A-2-0-4-6-2</t>
  </si>
  <si>
    <t>A-2-0-4-6-5</t>
  </si>
  <si>
    <t>A-2-0-4-6-7</t>
  </si>
  <si>
    <t>A-2-0-4-6-8</t>
  </si>
  <si>
    <t>OTROS COMUNICACIONES Y TRANSPORTE</t>
  </si>
  <si>
    <t>A-2-0-4-7-1</t>
  </si>
  <si>
    <t>A-2-0-4-7-3</t>
  </si>
  <si>
    <t>A-2-0-4-7-5</t>
  </si>
  <si>
    <t>A-2-0-4-7-6</t>
  </si>
  <si>
    <t>OTROS GASTOS POR IMPRESOS Y PUBLICACIONES</t>
  </si>
  <si>
    <t>A-2-0-4-8-1</t>
  </si>
  <si>
    <t>A-2-0-4-8-2</t>
  </si>
  <si>
    <t>ENERGIA</t>
  </si>
  <si>
    <t>A-2-0-4-8-5</t>
  </si>
  <si>
    <t>TELEFONIA MOVIL CELULAR</t>
  </si>
  <si>
    <t>A-2-0-4-8-6</t>
  </si>
  <si>
    <t>TELEFONO,FAX Y OTROS</t>
  </si>
  <si>
    <t>A-2-0-4-9-4</t>
  </si>
  <si>
    <t>SEGUROS DE INCENDIOS</t>
  </si>
  <si>
    <t>A-2-0-4-9-7</t>
  </si>
  <si>
    <t>SEGURO EQUIPOS ELECTRICOS</t>
  </si>
  <si>
    <t>A-2-0-4-9-8</t>
  </si>
  <si>
    <t>SEGURO RESPONSABILIDAD CIVIL</t>
  </si>
  <si>
    <t>A-2-0-4-9-9</t>
  </si>
  <si>
    <t>A-2-0-4-9-13</t>
  </si>
  <si>
    <t>A-2-0-4-10-2</t>
  </si>
  <si>
    <t>ARRENDAMIENTOS BIENES INMUEBLES</t>
  </si>
  <si>
    <t>A-2-0-4-11-1</t>
  </si>
  <si>
    <t>VIATICOS Y GASTOS DE VIAJE AL EXTERIOR</t>
  </si>
  <si>
    <t>A-2-0-4-11-2</t>
  </si>
  <si>
    <t>VIATICOS Y GASTOS DE VIAJE AL INTERIOR</t>
  </si>
  <si>
    <t>A-2-0-4-21-4</t>
  </si>
  <si>
    <t>A-2-0-4-21-8</t>
  </si>
  <si>
    <t>A-2-0-4-41-13</t>
  </si>
  <si>
    <t>41</t>
  </si>
  <si>
    <t>OTROS GASTOS POR ADQUISICION DE SERVICIOS</t>
  </si>
  <si>
    <t>A-3-5-1-1-0-2</t>
  </si>
  <si>
    <t>MESADAS PENSIONALES A CARGO DE LA ENTIDAD</t>
  </si>
  <si>
    <t>A-3-6-1-1-2</t>
  </si>
  <si>
    <t>SENTENCIAS</t>
  </si>
  <si>
    <t>C-123-1000-4-0-1010101</t>
  </si>
  <si>
    <t>1010101</t>
  </si>
  <si>
    <t>C-123-1000-4-0-1010104</t>
  </si>
  <si>
    <t>1010104</t>
  </si>
  <si>
    <t>INCAPACIDADES Y LICENCIAS DE MATERNIDAD</t>
  </si>
  <si>
    <t>C-123-1000-4-0-1010903</t>
  </si>
  <si>
    <t>1010903</t>
  </si>
  <si>
    <t>C-123-1000-4-0-1010102</t>
  </si>
  <si>
    <t>1010102</t>
  </si>
  <si>
    <t>C-123-1000-4-0-1050207</t>
  </si>
  <si>
    <t>1050207</t>
  </si>
  <si>
    <t>C-123-1000-4-0-1050600</t>
  </si>
  <si>
    <t>1050600</t>
  </si>
  <si>
    <t>C-123-1000-4-0-1050900</t>
  </si>
  <si>
    <t>1050900</t>
  </si>
  <si>
    <t>C-123-1000-4-0-1050700</t>
  </si>
  <si>
    <t>1050700</t>
  </si>
  <si>
    <t>C-123-1000-4-0-1050202</t>
  </si>
  <si>
    <t>1050202</t>
  </si>
  <si>
    <t>C-123-1000-4-0-0000000</t>
  </si>
  <si>
    <t>0000000</t>
  </si>
  <si>
    <t>MEJORAMIENTO FORTALECIMIENTO DE LA CAPACIDAD INSTITUCIONAL PARA EL DESARROLLO DE LAS POLITICAS PUBLICAS NACIONAL</t>
  </si>
  <si>
    <t>C-123-1000-4-0-1010516</t>
  </si>
  <si>
    <t>1010516</t>
  </si>
  <si>
    <t>C-123-1000-4-0-1010514</t>
  </si>
  <si>
    <t>1010514</t>
  </si>
  <si>
    <t>C-123-1000-4-0-1010515</t>
  </si>
  <si>
    <t>1010515</t>
  </si>
  <si>
    <t>C-123-1000-4-0-1050101</t>
  </si>
  <si>
    <t>1050101</t>
  </si>
  <si>
    <t>C-123-1000-4-0-1050203</t>
  </si>
  <si>
    <t>1050203</t>
  </si>
  <si>
    <t>C-123-1000-4-0-1010502</t>
  </si>
  <si>
    <t>1010502</t>
  </si>
  <si>
    <t>C-123-1000-4-0-1050104</t>
  </si>
  <si>
    <t>1050104</t>
  </si>
  <si>
    <t>C-123-1000-4-0-1050103</t>
  </si>
  <si>
    <t>1050103</t>
  </si>
  <si>
    <t>C-123-1000-4-0-1010505</t>
  </si>
  <si>
    <t>1010505</t>
  </si>
  <si>
    <t>C-123-1000-4-0-1050800</t>
  </si>
  <si>
    <t>1050800</t>
  </si>
  <si>
    <t>C-520-1000-10-0-1010102</t>
  </si>
  <si>
    <t>C-520-1000-10-0-1050900</t>
  </si>
  <si>
    <t>C-520-1000-10-0-1010514</t>
  </si>
  <si>
    <t>C-520-1000-10-0-1010101</t>
  </si>
  <si>
    <t>C-520-1000-10-0-1010505</t>
  </si>
  <si>
    <t>C-520-1000-10-0-1050103</t>
  </si>
  <si>
    <t>C-520-1000-10-0-1010502</t>
  </si>
  <si>
    <t>C-520-1000-10-0-0000000</t>
  </si>
  <si>
    <t>C-520-1000-10-0-1050800</t>
  </si>
  <si>
    <t>C-520-1000-10-0-1050207</t>
  </si>
  <si>
    <t>C-520-1000-10-0-1010903</t>
  </si>
  <si>
    <t>C-520-1000-10-0-1050101</t>
  </si>
  <si>
    <t>C-520-1000-10-0-1010547</t>
  </si>
  <si>
    <t>1010547</t>
  </si>
  <si>
    <t>C-520-1000-10-0-1050600</t>
  </si>
  <si>
    <t>C-520-1000-10-0-1010516</t>
  </si>
  <si>
    <t>C-520-1000-10-0-1050700</t>
  </si>
  <si>
    <t>C-520-1000-10-0-1050202</t>
  </si>
  <si>
    <t>C-520-1000-10-0-1050203</t>
  </si>
  <si>
    <t>C-520-1000-10-0-1010104</t>
  </si>
  <si>
    <t>C-520-1000-10-0-1010515</t>
  </si>
  <si>
    <t>C-520-1000-10-0-1050104</t>
  </si>
  <si>
    <t>C-123-1000-5</t>
  </si>
  <si>
    <t>C-520-1000-11</t>
  </si>
  <si>
    <t>C-520-1403-1</t>
  </si>
  <si>
    <t>MENOS VIGENCIAS FUTURAS 2016</t>
  </si>
  <si>
    <t>% EJECUCIÓN  POR RUBRO</t>
  </si>
  <si>
    <t>OTROS SUBRUBROS PENDIENTES DE EJECUTAR</t>
  </si>
  <si>
    <t>OTROS GASTOS POR ADQUISICIÓN DE SERVICIOS</t>
  </si>
  <si>
    <t xml:space="preserve">OFICINA ASESORA DE PLANEACION </t>
  </si>
  <si>
    <t>Olga Lucia Arango B. 334 40 80 Ext. 156</t>
  </si>
  <si>
    <t>Servicio de Auditoria de Seguimiento de segundo año de la certificación bajo los estándares NTCGP 1000: 2015 y la ISO 9001:2011, para el Departamento Administrativo de la Función Pública</t>
  </si>
  <si>
    <t>11 MESES</t>
  </si>
  <si>
    <t>GRUPO DE GESTION ADMINISTRATIVA</t>
  </si>
  <si>
    <t>72102900 72101500 72101508</t>
  </si>
  <si>
    <t>Contratar por el sistema de precios unitarios fijos, sin formula de reajuste , las obras de adecuaciones locativas necesarias  para permitir la accesibilidad con seguridad de las personas en condición de discapacidad en la sede del Departamento Administrativo de la Función Pública, ubicado en la carrera 6 No. 12-62 de la ciudad de Bogotá, D.C.</t>
  </si>
  <si>
    <t>MENOR CUANTIA</t>
  </si>
  <si>
    <t>GRUPO DE GESTIÓN ADMINISTRATIVA</t>
  </si>
  <si>
    <t>Prestar los servicios profesionales para realizar la inspección general de los Sistemas de Transporte Vertical  existentes en el edificio sede del Departamento Administrativo de la Función Pública</t>
  </si>
  <si>
    <t>15 DIAS</t>
  </si>
  <si>
    <t>Julian Mauricio Martinez Tel 3344080 Ext. 127</t>
  </si>
  <si>
    <t xml:space="preserve">Adquisición del switch core y rack de comunicaciones  para mejorar la capacidad de red y comunicaciones. </t>
  </si>
  <si>
    <t>Prestacion de servicios de apoyo logístico paralos eventos institucionales en le marco de los proyectos de inversión</t>
  </si>
  <si>
    <t>Judy Rodríguez Tel 3344080 Ext. 111</t>
  </si>
  <si>
    <t>CONVENIO DE COOPERACIÓN</t>
  </si>
  <si>
    <t>Servicios profesionales de apoyo  la supervisión de la ejecución del convenio de cooperación suscrito entre la OEI y el DAFP:</t>
  </si>
  <si>
    <t>VALOR REGISTRADO EN PAA PENDIENTE DE CONTRATAR</t>
  </si>
  <si>
    <t xml:space="preserve">2 MESES </t>
  </si>
  <si>
    <t>Prestar los servicios profesionales en la subdirección para apoyar temas estratégicos</t>
  </si>
  <si>
    <t>Prestar los servicios profesionales en la subdirección para el manejo de datos de la información</t>
  </si>
  <si>
    <t>Prestar los servicios profesionales en la oficina asesora de planeación para apoyar e mejoramiento de los procesos.</t>
  </si>
  <si>
    <t>N. CDP</t>
  </si>
  <si>
    <t>FECHA</t>
  </si>
  <si>
    <t>TIPO DE GASTO</t>
  </si>
  <si>
    <t>SALDO POR COMPROMETER</t>
  </si>
  <si>
    <t>OBSERVACION</t>
  </si>
  <si>
    <t>N. CONTRATO</t>
  </si>
  <si>
    <t>116 A-2-0-4-5-10</t>
  </si>
  <si>
    <t>2016-01-06</t>
  </si>
  <si>
    <t>GASTOS GENERALES</t>
  </si>
  <si>
    <t>Contrato de vigilancia 036</t>
  </si>
  <si>
    <t>036</t>
  </si>
  <si>
    <t>216 A-2-0-4-5-8</t>
  </si>
  <si>
    <t>Prestar el servicio de aseo y cafetería en las instalaciones del DAFP</t>
  </si>
  <si>
    <t>108-2014</t>
  </si>
  <si>
    <t>316 A-2-0-4-6-2</t>
  </si>
  <si>
    <t>Contrato 107 de 2014, Servicios Postales Nacionales.</t>
  </si>
  <si>
    <t>104-2014</t>
  </si>
  <si>
    <t>416 A-2-0-4-5-1</t>
  </si>
  <si>
    <t>Prestar el servicio de mantenimiento preventivo y correctivo, incluido el suministro e instalación de repuestos de los dos ascensores.</t>
  </si>
  <si>
    <t>218-2015</t>
  </si>
  <si>
    <t>516 A-2-0-4-5-5</t>
  </si>
  <si>
    <t>Contratar la suscripcion al soporte y mantenimiento para el Sistema de Turnos Web de conformidad con las especificaciones.</t>
  </si>
  <si>
    <t>148-2015</t>
  </si>
  <si>
    <t>616 A-2-0-4-6-5</t>
  </si>
  <si>
    <t>Contrato 109 de 2014-Prestación de los servicios de canal de acceso dedicado a Internet, servicio de colocación y canal dedicado para el DAFP</t>
  </si>
  <si>
    <t>109 de 2014</t>
  </si>
  <si>
    <t>716 A-2-0-4-1-8</t>
  </si>
  <si>
    <t>Adquisición del Licenciamiento y soporte de la Herramienta de Antivirus AVIRA, de conformidad con las condiciones descritas en el Anexo de Especificaciones Técnicas.</t>
  </si>
  <si>
    <t>150-2015</t>
  </si>
  <si>
    <t>816 A-2-0-4-6-5</t>
  </si>
  <si>
    <t>Adquisición centro de datos-nube privada a través Colombia Compra Eficiente</t>
  </si>
  <si>
    <t>113-2014</t>
  </si>
  <si>
    <t>916 A-2-0-4-5-5</t>
  </si>
  <si>
    <t>Soporte y mantenimiento de software y hardware del DAFP</t>
  </si>
  <si>
    <t>114 de 2014</t>
  </si>
  <si>
    <t>1016 A-2-0-4-4-20</t>
  </si>
  <si>
    <t>Adquirir el servicio de mantenimiento preventivo y correctivo, suministro e instalación de repuestos y mano de obra, para los vehículos del DAFP.</t>
  </si>
  <si>
    <t>122</t>
  </si>
  <si>
    <t>1016 A-2-0-4-5-6</t>
  </si>
  <si>
    <t>1116 A-2-0-4-4-1</t>
  </si>
  <si>
    <t>Sumistrar en estaciones de servicio gasolina corriente para el funcionamiento de los Vehiculos por los cuales sea legalmente responsable la Funcion Publica.</t>
  </si>
  <si>
    <t>01-2016</t>
  </si>
  <si>
    <t>1216 C-123-1000-4-0-0000000</t>
  </si>
  <si>
    <t>INVERSION</t>
  </si>
  <si>
    <t>Prestar Servicios Profesionales para apoyar la definicion de planes y actividades a adelantar por la Funcion Publica para la implementacion de la estrategia de Enlace Estado-Ciudadano en los temas relacionados con Transparencia durante el 2016.</t>
  </si>
  <si>
    <t>002-2016</t>
  </si>
  <si>
    <t>1316 C-123-1000-4-0-0000000</t>
  </si>
  <si>
    <t>Prestar los Servicios Profesionales para fortalecer la Presencia de la Funcion Publica en las Redes Sociales en el Marco del Proyecto de Inversion</t>
  </si>
  <si>
    <t>013-2016</t>
  </si>
  <si>
    <t>1416 C-123-1000-4-0-0000000</t>
  </si>
  <si>
    <t>Prestar los Servicios Profesionales para apoyar el diseño y la implementación de la segunda fase de la estrategia de pedagogía y construcción de paz en la Administración Publica en el Marco del Proyecto de Inversión</t>
  </si>
  <si>
    <t>006-2016</t>
  </si>
  <si>
    <t>1516 C-123-1000-4-0-0000000</t>
  </si>
  <si>
    <t>Prestar los Servicios Profesionales para apoyar el diseño y validacion de una metodologia de asistencia tecnica a entidades nacionales y territoriales para la implementación de la estrategia de Enlace Estado-Ciudadano del Departamento Administrativo</t>
  </si>
  <si>
    <t>029-2016</t>
  </si>
  <si>
    <t>1616 C-123-1000-4-0-0000000</t>
  </si>
  <si>
    <t>Prestar los Servicios Profesionales en el Grupo de Gestión Contractual, para apoyar jurídicamente los procesos de contratación en el marco del proyecto de Inversión.</t>
  </si>
  <si>
    <t>004-2016</t>
  </si>
  <si>
    <t>1616 C-520-1403-1</t>
  </si>
  <si>
    <t>1816 C-123-1000-4-0-0000000</t>
  </si>
  <si>
    <t>007-2016</t>
  </si>
  <si>
    <t>1916 C-123-1000-4-0-0000000</t>
  </si>
  <si>
    <t>003-2016</t>
  </si>
  <si>
    <t>1916 C-520-1403-1</t>
  </si>
  <si>
    <t>2016 C-123-1000-4-0-0000000</t>
  </si>
  <si>
    <t>Prestar los Servicios Profesionales para apoyar el proceso de elaboración del Plan de Acción Institucional 2016 en los temas relacionados con: Participación y Servicio al Ciudadano.</t>
  </si>
  <si>
    <t>014-2016</t>
  </si>
  <si>
    <t>2316 C-520-1403-1</t>
  </si>
  <si>
    <t>Prestar los Servicios Profesionales para apoyar la implementación de la estrategia de comunicaciones externa y territorial del DAFP en el marco del Proyecto de Inversion</t>
  </si>
  <si>
    <t>008-2016</t>
  </si>
  <si>
    <t>2516 C-123-1000-4-0-0000000</t>
  </si>
  <si>
    <t>Prestar los Servicios Profesionales para apoyar la estrategia de comunicaciones con los Servidores publicos a traves de Comunicaciones directas entre el DAFP y las Entidades Estatales, en el marco del Proyecto de Inversion.</t>
  </si>
  <si>
    <t>009-2016</t>
  </si>
  <si>
    <t>2716 C-123-1000-4-0-0000000</t>
  </si>
  <si>
    <t>Servicios Profesionales para aplicar una estrategia de Comunicaciones a Servidores Públicos, en el marco del proyecto de Inversión.</t>
  </si>
  <si>
    <t>005-2016</t>
  </si>
  <si>
    <t>2816 A-2-0-4-1-25</t>
  </si>
  <si>
    <t>2016-01-07</t>
  </si>
  <si>
    <t>Compromiso Caja Menor 01 de 2016, según resolución 16 de 07-01-2015</t>
  </si>
  <si>
    <t>2816 A-2-0-4-11-2</t>
  </si>
  <si>
    <t>2816 A-2-0-4-4-23</t>
  </si>
  <si>
    <t>2816 A-2-0-4-5-12</t>
  </si>
  <si>
    <t>2816 A-2-0-4-6-8</t>
  </si>
  <si>
    <t>2816 A-2-0-4-7-6</t>
  </si>
  <si>
    <t>2916 A-2-0-4-8-1</t>
  </si>
  <si>
    <t>Pago servicio de acueducto y alcantarillado, periodo facturado 26 de noviembre de 2015 a 22 de enero de 2016.</t>
  </si>
  <si>
    <t>4231222615</t>
  </si>
  <si>
    <t>3016 A-2-0-4-8-2</t>
  </si>
  <si>
    <t>Servicio de energía por el período del 01 Dic. 2015 a 05 Enero 2016.</t>
  </si>
  <si>
    <t>417088679-5</t>
  </si>
  <si>
    <t>3116 A-2-0-4-8-5</t>
  </si>
  <si>
    <t>Servicio telefonía móvil del 01 enero 2016 a 31 enero 2016</t>
  </si>
  <si>
    <t>FCM3075206</t>
  </si>
  <si>
    <t>3216 A-2-0-4-8-6</t>
  </si>
  <si>
    <t>Pago servicio telefónico, periodo facturado diciembre de 2015.</t>
  </si>
  <si>
    <t>55808-00000016877245</t>
  </si>
  <si>
    <t>3316 A-2-0-4-4-20</t>
  </si>
  <si>
    <t>Prestar el servicio de mantenimiento preventivo y correctivo a los equipos y sistemas hidrosanitarios y complementarios del Edificio sede, de la Función Publica de acuerdo con las condiciones técnicas establecidas en el contrato</t>
  </si>
  <si>
    <t>075-2016</t>
  </si>
  <si>
    <t>3316 A-2-0-4-5-2</t>
  </si>
  <si>
    <t>3516 A-2-0-4-4-17</t>
  </si>
  <si>
    <t>Adquirir los elementos de aseo y cafetería necesarios para el normal funcionamiento de la entidad, según las especificaciones mínimas establecidas en el anexo técnico.</t>
  </si>
  <si>
    <t>Cto. 043 del 28 Enero 2016</t>
  </si>
  <si>
    <t>3516 A-2-0-4-4-18</t>
  </si>
  <si>
    <t>3616 C-123-1000-4-0-0000000</t>
  </si>
  <si>
    <t>Prestar los Servicios Profesionales para apoyar la planeación y formulación de los Proyectos planes y programas que estén a cargo de la Subdirección y de la Direcciones Técnicas en el marco del Proyecto de Inversión.</t>
  </si>
  <si>
    <t>010-2016</t>
  </si>
  <si>
    <t>3716 C-123-1000-4-0-0000000</t>
  </si>
  <si>
    <t>Prestar los Servicios Profesionales para apoyar la planeación y puesta en marcha de los objetivos y estrategias esbozadas en el capitulo de Buen Gobierno del Plan Nacional de Desarrollo en el marco del Proyecto de Inversión.</t>
  </si>
  <si>
    <t>012-2016</t>
  </si>
  <si>
    <t>3816 C-123-1000-4-0-0000000</t>
  </si>
  <si>
    <t>2016-01-08</t>
  </si>
  <si>
    <t>Prestar los servicios profesionales en la Direc. Gral. del DAFP, para apoyar el desarrollo del modelo de Invest. de la Función Pública e implementación del modelo Gestión del Conoc. en el marco del proyecto 123 1000 4.</t>
  </si>
  <si>
    <t>Cto. 015 del 15 Enero 2016</t>
  </si>
  <si>
    <t>3916 C-520-1000-10-0-0000000</t>
  </si>
  <si>
    <t>Prestar los servicios profesionales para apoyar la ejecución de las actividades y tareas tendientes a la adquisición de bienes y contratación de servicios de Tecnologías de la Información para la Entidad en el marco del Proyecto de Inversión</t>
  </si>
  <si>
    <t>022-2016</t>
  </si>
  <si>
    <t>4016 C-520-1000-10-0-0000000</t>
  </si>
  <si>
    <t>Prestar los servicios profesionales para apoyar el proceso de Administracion de la Tecnologia Informática, en el desarrollo, optimización, mejoramiento, actualización , monitoreo y mantenimiento de los Sistemas en el marco del Proyecto de Inversión</t>
  </si>
  <si>
    <t>025-2016</t>
  </si>
  <si>
    <t>4116 C-520-1000-10-0-0000000</t>
  </si>
  <si>
    <t>Serv. Profes. para apoyar el Proceso de la Admon.de la Tec. Informática , desarrollo, Optimiz., actualiz., monitoreo y Mantto. de los Sistemas de Inform., y Portales del DAFP en el marco del proyecto de Inversión.</t>
  </si>
  <si>
    <t>Cto. 026 del 18 Enero 2016</t>
  </si>
  <si>
    <t>4216 C-520-1000-10-0-0000000</t>
  </si>
  <si>
    <t>Prestar los servicios profesionales para para apoyar el proceso de la Tecnología Información, en el desarrollo, optimización, mejoramiento, actualización de herramientas, que permitan la visualización en el marco del Proyecto de Inversión</t>
  </si>
  <si>
    <t>021-2016</t>
  </si>
  <si>
    <t>4316 C-520-1000-10-0-0000000</t>
  </si>
  <si>
    <t>Serv Profes para apoyar el Proceso de Admón de la Tecnol Informática en el desarrollo, Optimiz, Mejoram, Actuliz, Monitoreo y Mantto de los Sistemas de Inform y Gestión teniendo en cuenta los lineam de Gobierno en Línea en el marco del proyecto Inver</t>
  </si>
  <si>
    <t>Cto. 027 del 18 Enero 2016</t>
  </si>
  <si>
    <t>4416 C-520-1000-10-0-0000000</t>
  </si>
  <si>
    <t>Prestar los servicios profesionales para realizar los ajustes y actualizaciones en el diseño de Gestor Normativo y del Micrositio denominado EVA del DAFP con cargo al Proyecto de Inversión</t>
  </si>
  <si>
    <t>040-2016</t>
  </si>
  <si>
    <t>4516 C-520-1000-10-0-0000000</t>
  </si>
  <si>
    <t>Prestar los servicios profesionales para la actualizacion, soporte y monitoreo del procedimiento de construccion y mantenimiento del Micrositio Web, denominado EVA del DAFP en el marco del Proyecto de Inversión</t>
  </si>
  <si>
    <t>023-2016</t>
  </si>
  <si>
    <t>4616 C-520-1000-10-0-0000000</t>
  </si>
  <si>
    <t>Prestar los servicios profesionales para el mantenimiento, actualizacion, soporte y monitoreo del Micrositio Web, denominado EVA del DAFP teniendo en cuenta los Lineamientos de Gobierno en Linea con cargo al Proyecto de Inversión</t>
  </si>
  <si>
    <t>024-2016</t>
  </si>
  <si>
    <t>4716 A-2-0-4-10-2</t>
  </si>
  <si>
    <t>2016-01-13</t>
  </si>
  <si>
    <t>Servicio de parqueadero correspondiente a los meses de Febrero y Marzo de 2016.</t>
  </si>
  <si>
    <t>29 del 14 Enero 2016</t>
  </si>
  <si>
    <t>4816 C-123-1000-4-0-0000000</t>
  </si>
  <si>
    <t>Servic. Profes. en la Dirección para apoyar la gestión de actividades relacionadas con los componentes de visibilidad, Coop. Técnica y Financ. , contemplados en la Estrategia Gestion Intern. en el marco del proyecto 123 1000 4</t>
  </si>
  <si>
    <t>Cto. 016 del 15 Enero 2016</t>
  </si>
  <si>
    <t>4916 C-123-1000-4-0-0000000</t>
  </si>
  <si>
    <t>. Profes. en la Subdirección para apoyar la planeación, producción de reportes e informes, sobre la propuesta del Modelo Serv. al Ciudadano, Estrategia Rac. de Trámites y Espacio Virtual en el marco del proyecto 123 1000 4.</t>
  </si>
  <si>
    <t>Cto. 017 del 15 Enero 2016</t>
  </si>
  <si>
    <t>5016 C-520-1403-1</t>
  </si>
  <si>
    <t>Prestar Servicios profesionales en la Subdirección, para apoyar la elaboración del plan de acción para la implementación de la Estrategia de Gestión Territorial, en el marco del proyecto de Inversión 520 1403 1.</t>
  </si>
  <si>
    <t>Cto. 035 del 25 Enero 2016</t>
  </si>
  <si>
    <t>5116 C-123-1000-4-0-0000000</t>
  </si>
  <si>
    <t>Prestar los servicios profesionales en la Dirección, para apoyar la ejecución del Proyecto "Diversidad i Inclusión en el Empleo Público, en el marco del Proyecto de Inversión 123 1000 4.</t>
  </si>
  <si>
    <t>Cto. 034 del 25 Enero 2016</t>
  </si>
  <si>
    <t>5216 C-123-1000-4-0-0000000</t>
  </si>
  <si>
    <t>Servicios de Apoyo a la Gestión en el DAFP, en la articulación de las actividades encaminadas a fortalecer las políticas públicas del sector, en el marco del proyecto 123 1000 4.</t>
  </si>
  <si>
    <t>Cto. 018 del 15 Enero 2016</t>
  </si>
  <si>
    <t>5316 C-123-1000-4-0-0000000</t>
  </si>
  <si>
    <t>Servicios Profesionales en la Función Pública, para apoyar la ejecución del Proyecto Estrategia de Cambio Cultural en el marco del proyecto 123 1000 4.</t>
  </si>
  <si>
    <t>Cto. 019 del 15 de Enero 2016</t>
  </si>
  <si>
    <t>5416 A-1-0-2-12</t>
  </si>
  <si>
    <t>2016-01-14</t>
  </si>
  <si>
    <t>GASTOS DE PERSONAL</t>
  </si>
  <si>
    <t>Servicios de vigilancia, seguimiento y control de los procesos adelantados en los diferentes despachos judiciales a nivel Nal. diferentes a la ciudad de Bogotá D.C., en los que es parte la Función Pública y lo que inicien durante la ejec. del Cto.</t>
  </si>
  <si>
    <t>Cto. 042 del 28 Enero 2016</t>
  </si>
  <si>
    <t>5516 C-520-1000-10-0-1010101</t>
  </si>
  <si>
    <t>CON EL FIN DE DAR CUMPLIMIENTO A LOS COMPROMISOS DE GASTO DE PERSONAL, CORRESPONDIENTES A LA NOMINA DE LA PLANTA TEMPORAL PROGRAMA 520 SUBPROGRAMA 1000 PROYECTO 10 TICS DEL MES DE ENERO DE 2016</t>
  </si>
  <si>
    <t>5516 C-520-1000-10-0-1010102</t>
  </si>
  <si>
    <t>5516 C-520-1000-10-0-1010104</t>
  </si>
  <si>
    <t>5516 C-520-1000-10-0-1010502</t>
  </si>
  <si>
    <t>5516 C-520-1000-10-0-1010505</t>
  </si>
  <si>
    <t>5516 C-520-1000-10-0-1010514</t>
  </si>
  <si>
    <t>Reconocer y ordenar el pago de Gastos de Personal de la ex servidora del Departamento Administrativo de la Función Pública, ANGELA PILAR PAREJA GARZON</t>
  </si>
  <si>
    <t>239-2016</t>
  </si>
  <si>
    <t>5516 C-520-1000-10-0-1010515</t>
  </si>
  <si>
    <t>5516 C-520-1000-10-0-1010516</t>
  </si>
  <si>
    <t>5516 C-520-1000-10-0-1010547</t>
  </si>
  <si>
    <t>5516 C-520-1000-10-0-1010903</t>
  </si>
  <si>
    <t>5516 C-520-1000-10-0-1050101</t>
  </si>
  <si>
    <t>Aportes de Ley y Parafiscales para nómina de la Planta Temporal del mes de ENERO de 2016.</t>
  </si>
  <si>
    <t>5516 C-520-1000-10-0-1050103</t>
  </si>
  <si>
    <t>5516 C-520-1000-10-0-1050104</t>
  </si>
  <si>
    <t>5516 C-520-1000-10-0-1050202</t>
  </si>
  <si>
    <t>5516 C-520-1000-10-0-1050203</t>
  </si>
  <si>
    <t>5516 C-520-1000-10-0-1050207</t>
  </si>
  <si>
    <t>5516 C-520-1000-10-0-1050600</t>
  </si>
  <si>
    <t>5516 C-520-1000-10-0-1050700</t>
  </si>
  <si>
    <t>5516 C-520-1000-10-0-1050800</t>
  </si>
  <si>
    <t>5516 C-520-1000-10-0-1050900</t>
  </si>
  <si>
    <t>5616 C-123-1000-4-0-1010101</t>
  </si>
  <si>
    <t>CON EL FIN DE DAR CUMPLIMIENTO A LOS COMPROMISOS DE GASTO DE PERSONAL, CORRESPONDIENTES A LA NOMINA DE LA PLANTA TEMPORAL PROGRAMA 123 SUBPROGRAMA 1000 PROYECTO 4 POLITICAS DEL MES DE ENERO DE 2016</t>
  </si>
  <si>
    <t>5616 C-123-1000-4-0-1010102</t>
  </si>
  <si>
    <t>CON EL FIN DE DAR CUMPLIMIENTO A LOS COMPROMISOS DE GASTO DE PERSONAL, CORRESPONDIENTES A LA NOMINA DE LA PLANTA TEMPORAL PROGRAMA 123 SUBPROGRAMA 1000 PROYECTO 4 POLITICAS DEL MES DE FEBRERO DE 2016</t>
  </si>
  <si>
    <t>02-2016</t>
  </si>
  <si>
    <t>5616 C-123-1000-4-0-1010104</t>
  </si>
  <si>
    <t>5616 C-123-1000-4-0-1010502</t>
  </si>
  <si>
    <t>5616 C-123-1000-4-0-1010505</t>
  </si>
  <si>
    <t>Reconocer y ordenar el pago de GASTOS DE PERSONAL de la ex servidora del Departamento de la Función Pública, BETHY LIZETH BARRERA CHAPARRO</t>
  </si>
  <si>
    <t>34 de 2016</t>
  </si>
  <si>
    <t>5616 C-123-1000-4-0-1010514</t>
  </si>
  <si>
    <t>5616 C-123-1000-4-0-1010515</t>
  </si>
  <si>
    <t>5616 C-123-1000-4-0-1010516</t>
  </si>
  <si>
    <t>5616 C-123-1000-4-0-1010903</t>
  </si>
  <si>
    <t>5616 C-123-1000-4-0-1050101</t>
  </si>
  <si>
    <t>5616 C-123-1000-4-0-1050103</t>
  </si>
  <si>
    <t>5616 C-123-1000-4-0-1050104</t>
  </si>
  <si>
    <t>5616 C-123-1000-4-0-1050202</t>
  </si>
  <si>
    <t>Aportes de Ley y Parafiscales para nómina de la Planta Temporal del mes de FEBRERO de 2016.</t>
  </si>
  <si>
    <t>5616 C-123-1000-4-0-1050203</t>
  </si>
  <si>
    <t>5616 C-123-1000-4-0-1050207</t>
  </si>
  <si>
    <t>5616 C-123-1000-4-0-1050600</t>
  </si>
  <si>
    <t>5616 C-123-1000-4-0-1050700</t>
  </si>
  <si>
    <t>5616 C-123-1000-4-0-1050800</t>
  </si>
  <si>
    <t>5616 C-123-1000-4-0-1050900</t>
  </si>
  <si>
    <t>5716 C-123-1000-4-0-0000000</t>
  </si>
  <si>
    <t>Prestar los Servicios Profesionales en la Subdirección, para el seguimiento y control en los aspectos técnico, administrativo y financiero, derivados del Proyecto de Inversión Mejoramiento de la Capacidad Institucional</t>
  </si>
  <si>
    <t>030-2016</t>
  </si>
  <si>
    <t>5816 C-520-1403-1</t>
  </si>
  <si>
    <t>Prestar los Servicios Profesionales en la Subdirección, para apoyar la Gestión Territorial y el desarrollo de actividades de alistamiento para la puesta en marcha al interior de la Entidad, en el Marco del Proyecto de Inversión</t>
  </si>
  <si>
    <t>028-2016</t>
  </si>
  <si>
    <t>5916 C-123-1000-4-0-0000000</t>
  </si>
  <si>
    <t>Prestar los Servicios Profesionales en la Dirección de Empleo Publico para apoyar en la actualización e implementación de la Política de Empleo Publico, en el marco del Proyecto de Inversión Mejoramiento de la Capacidad Institucional</t>
  </si>
  <si>
    <t>031-2016</t>
  </si>
  <si>
    <t>6016 C-123-1000-4-0-0000000</t>
  </si>
  <si>
    <t>Prestar los servicios profesionales en la Dirección de Empleo Público, para apoyar la planificación específica del Proyecto de Servidores Públicos Innovadores y Competentes y el Plan Operativo Anual de la Dirección en el marco del proyecto 123 1000 4</t>
  </si>
  <si>
    <t>Cto. 047 del 01 Feb 2016</t>
  </si>
  <si>
    <t>6216 A-1-0-2-12</t>
  </si>
  <si>
    <t>2016-01-15</t>
  </si>
  <si>
    <t>Prestar los Servicios Profesionales en la Dirección General para el diseño y/o edición del material grafico de los documentos y piezas visuales generadas por la Dirección del DAFP para el posicionamiento externo de la Entidad y sus proyectos</t>
  </si>
  <si>
    <t>048-2016</t>
  </si>
  <si>
    <t>6316 C-123-1000-4-0-0000000</t>
  </si>
  <si>
    <t>Prestar los Servicios Profesionales en la Oficina Asesora de Planeacion para la apropiacion y mejoramiento funcional y documental del Sistema de Gestion Integrado de la Funcion Publica en el Marco del Proyecto de Inversion</t>
  </si>
  <si>
    <t>037-2016</t>
  </si>
  <si>
    <t>6416 C-123-1000-4-0-0000000</t>
  </si>
  <si>
    <t>038-2016</t>
  </si>
  <si>
    <t>6516 C-123-1000-4-0-0000000</t>
  </si>
  <si>
    <t>Serv Profes en la Ofic Asesora de Planeación, apoyar la formul de los proyec de gestión y planes operativos, como la implemen de esquemas de seguim y medición Proy de gestión y de los indicad Sinergia, en el marco del Proy de Inversión 123 1000 4.</t>
  </si>
  <si>
    <t>Cto. 036 del 25 Enero 2016</t>
  </si>
  <si>
    <t>6616 C-123-1000-4-0-0000000</t>
  </si>
  <si>
    <t>Prestar los Servicios Profesionales para la diagramacion del Informe de Ley de Cuotas y documento de Politica de datos personales, en el Marco del Proyecto de Inversion</t>
  </si>
  <si>
    <t>039-2016</t>
  </si>
  <si>
    <t>6716 A-1-0-2-12</t>
  </si>
  <si>
    <t>Prestar los servicios profesionales para apoyar los procesos de Selección Meritocraticos que adelanta la Función Publica para la provisión de vacantes de Entidades Publicas.</t>
  </si>
  <si>
    <t>054-2016</t>
  </si>
  <si>
    <t>6916 C-520-1403-1</t>
  </si>
  <si>
    <t>Prestar los Servicios Profesionales en la Subdirección, para apoyar la gestión, dar orientaciones y lineamientos para la puesta en marcha de la Estrategia de Gestión Territorial al Interior de la Entidad, en el Marco del Proyecto de Inversión</t>
  </si>
  <si>
    <t>020-2016</t>
  </si>
  <si>
    <t>7016 A-1-0-1-1-1</t>
  </si>
  <si>
    <t>2016-01-18</t>
  </si>
  <si>
    <t>Nomina adicional Gina Victoria Triana Acevedo de enero de 2016</t>
  </si>
  <si>
    <t>7016 A-1-0-1-1-2</t>
  </si>
  <si>
    <t>Nomina mes de enero planta global cargue masivo</t>
  </si>
  <si>
    <t>7016 A-1-0-1-1-4</t>
  </si>
  <si>
    <t>7016 A-1-0-1-4-1</t>
  </si>
  <si>
    <t>7016 A-1-0-1-4-2</t>
  </si>
  <si>
    <t>7016 A-1-0-1-5-1</t>
  </si>
  <si>
    <t>7016 A-1-0-1-5-12</t>
  </si>
  <si>
    <t>7016 A-1-0-1-5-13</t>
  </si>
  <si>
    <t>7016 A-1-0-1-5-14</t>
  </si>
  <si>
    <t>Reconocer y ordenar el pago de GASTOS DE PERSONAL de la ex servidora del Departamento de la Función Pública, BRIGGETTE ALEXANDRA BAUTISTA SALGADO</t>
  </si>
  <si>
    <t>045 de 25-01-2016</t>
  </si>
  <si>
    <t>7016 A-1-0-1-5-15</t>
  </si>
  <si>
    <t>7016 A-1-0-1-5-16</t>
  </si>
  <si>
    <t>7016 A-1-0-1-5-19</t>
  </si>
  <si>
    <t>7016 A-1-0-1-5-2</t>
  </si>
  <si>
    <t>7016 A-1-0-1-5-47</t>
  </si>
  <si>
    <t>7016 A-1-0-1-5-5</t>
  </si>
  <si>
    <t>7016 A-1-0-1-5-92</t>
  </si>
  <si>
    <t>7016 A-1-0-1-9-1</t>
  </si>
  <si>
    <t>7016 A-1-0-1-9-3</t>
  </si>
  <si>
    <t>7116 A-1-0-5-1-1</t>
  </si>
  <si>
    <t>PAGO SEGURIDAD SOCIAL DEL MES DE ENERO DEL 2016.</t>
  </si>
  <si>
    <t>7116 A-1-0-5-1-3</t>
  </si>
  <si>
    <t>7116 A-1-0-5-1-4</t>
  </si>
  <si>
    <t>7116 A-1-0-5-2-2</t>
  </si>
  <si>
    <t>7116 A-1-0-5-2-3</t>
  </si>
  <si>
    <t>7116 A-1-0-5-2-6</t>
  </si>
  <si>
    <t>7116 A-1-0-5-2-7</t>
  </si>
  <si>
    <t>7116 A-1-0-5-6</t>
  </si>
  <si>
    <t>7116 A-1-0-5-7</t>
  </si>
  <si>
    <t>7116 A-1-0-5-8</t>
  </si>
  <si>
    <t>7116 A-1-0-5-9</t>
  </si>
  <si>
    <t>7216 A-3-5-1-1-0-2</t>
  </si>
  <si>
    <t>TRANSFERENCIAS</t>
  </si>
  <si>
    <t>Pago Pension Sancion del mes de Enero de 2016</t>
  </si>
  <si>
    <t>001-2016</t>
  </si>
  <si>
    <t>7316 A-1-0-2-100</t>
  </si>
  <si>
    <t>CON EL FIN DE DAR CUMPLIMIENTO A LOS COMPROMISOS DE CANCELACIÓN DE TRANSFERENCIAS DE APORTES DE LEY DEL MES DE ENERO DE 2016 PAGO ARL PASANTES, SEGÚN PRESUPUESTO DE FUNCIONAMIENTO DE 2016.</t>
  </si>
  <si>
    <t>7416 A-2-0-4-9-8</t>
  </si>
  <si>
    <t>2016-01-19</t>
  </si>
  <si>
    <t>Soat para los vehículos del DAFP que tienen su fecha de vencimiento el 2 de febrero de 2016.</t>
  </si>
  <si>
    <t>044-2016</t>
  </si>
  <si>
    <t>7516 C-123-1000-4-0-0000000</t>
  </si>
  <si>
    <t>Prestar los Servicios Profesionales en la Dirección Jurídica para apoyar en la selección actualización y relatoría de los conceptos Jurídicos y técnicos que ha emitido la Función Publica con el fin de ser incorporados en el Gestor Normativo del DAFP</t>
  </si>
  <si>
    <t>032-2016</t>
  </si>
  <si>
    <t>7616 C-123-1000-4-0-0000000</t>
  </si>
  <si>
    <t>Prestar los Servicios de Apoyo a la Gestion en la Dirección Juridica para realizar labores de digitacion e ingreso de la Informacion requerida para la actualizacion del Gestor Normativo, en temas relacionados con Politicas Publicas</t>
  </si>
  <si>
    <t>033-2016</t>
  </si>
  <si>
    <t>7716 C-520-1000-10-0-0000000</t>
  </si>
  <si>
    <t>Prestar los servicios profesionales para realizar la actualizacion y transferencia del conocimiento de los Lineamientos a seguir para la operacion de Gestor Normativo en el marco del Proyecto de Inversión</t>
  </si>
  <si>
    <t>041-2016</t>
  </si>
  <si>
    <t>7816 C-520-1000-10-0-0000000</t>
  </si>
  <si>
    <t>Prestar los servicios profesionales para apoyar y brindar el soporte técnico en el mantenimiento, ajuste, integración y actualización de la aplicación denominada "Gestor Normativo" del DAFP en el marco del Proyecto de Inversión</t>
  </si>
  <si>
    <t>046-2016</t>
  </si>
  <si>
    <t>7916 C-123-1000-4-0-0000000</t>
  </si>
  <si>
    <t>2016-01-22</t>
  </si>
  <si>
    <t>Prestar servicios de Apoyo en el grupo Contractual para la organización de la documentación generada, en el marco del proyecto de Inversión.</t>
  </si>
  <si>
    <t>050-2016</t>
  </si>
  <si>
    <t>7916 C-520-1403-1</t>
  </si>
  <si>
    <t>8016 A-2-0-4-6-8</t>
  </si>
  <si>
    <t>2016-01-25</t>
  </si>
  <si>
    <t>Prestar el servicio de custodia transporte y almacenamiento externo de los medios magnéticos, que contienen las copias de respaldo de la información de la Función Publica, de acuerdo con las condiciones establecidas en la Ficha Técnica</t>
  </si>
  <si>
    <t>063-2016</t>
  </si>
  <si>
    <t>8116 C-123-1000-4-0-0000000</t>
  </si>
  <si>
    <t>Prestar los Servicios Profesionales en la Dirección General para apoyar la caracterización y cronograma anual para el desarrollo de la estrategia de Gestión Internacional del DAFP en el marco del Proyecto de Inversión</t>
  </si>
  <si>
    <t>045-2016</t>
  </si>
  <si>
    <t>8216 A-2-0-4-4-17</t>
  </si>
  <si>
    <t>2016-01-28</t>
  </si>
  <si>
    <t>Legalización y Reembolso Caja Menor de los gastos realizados durante el mes de Enero de 2016.</t>
  </si>
  <si>
    <t>Res. 52 del 28 Enero 2016</t>
  </si>
  <si>
    <t>8216 A-2-0-4-4-18</t>
  </si>
  <si>
    <t>8216 A-2-0-4-4-21</t>
  </si>
  <si>
    <t>8216 A-2-0-4-4-23</t>
  </si>
  <si>
    <t>8216 A-2-0-4-5-1</t>
  </si>
  <si>
    <t>8216 A-2-0-4-5-12</t>
  </si>
  <si>
    <t>8216 A-2-0-4-5-2</t>
  </si>
  <si>
    <t>8216 A-2-0-4-6-2</t>
  </si>
  <si>
    <t>8216 A-2-0-4-6-7</t>
  </si>
  <si>
    <t>8216 A-2-0-4-7-6</t>
  </si>
  <si>
    <t>8316 C-123-1000-5</t>
  </si>
  <si>
    <t>Prestar los servicios profesionales para apoyar técnicamente la etapa precontractual y contractual del contrato que resulte del Concurso de Méritos cuyo objeto lo constituye, " la adquisición y puesta en marcha de dos ascensores para el DAFP"</t>
  </si>
  <si>
    <t>053-2016</t>
  </si>
  <si>
    <t>8416 C-123-1000-5</t>
  </si>
  <si>
    <t>8516 A-2-0-4-5-1</t>
  </si>
  <si>
    <t>Adquirir e instalar una ventana corrediza en aluminio para el puente del piso No 9 del edificio sede de la Función Publica de acuerdo con las condiciones establecidas en el Anexo Técnico No 2</t>
  </si>
  <si>
    <t>064-2016</t>
  </si>
  <si>
    <t>8616 A-2-0-4-5-5</t>
  </si>
  <si>
    <t>2016-02-02</t>
  </si>
  <si>
    <t>Prestar el servicio de mantenimiento preventivo y correctivo de la Central Telefónica Digital (DBS) y del Sistema de procesamiento de voz a guía de voz en los equipos de la Función Publica</t>
  </si>
  <si>
    <t>073-2016</t>
  </si>
  <si>
    <t>8716 C-520-1000-10-0-0000000</t>
  </si>
  <si>
    <t>2016-02-03</t>
  </si>
  <si>
    <t>Suscripción al servicio de soporte Linux Red Hat Enterprise última versión.</t>
  </si>
  <si>
    <t>Cto. 085 del 22 Marzo 2016</t>
  </si>
  <si>
    <t>8816 C-520-1000-10-0-0000000</t>
  </si>
  <si>
    <t>Prestar los Servicios de soporte, derechos de actualización de versiones y adquisición del Licenciamiento para la herramienta ProactivaNET.</t>
  </si>
  <si>
    <t>051-2016</t>
  </si>
  <si>
    <t>8916 A-1-0-2-12</t>
  </si>
  <si>
    <t>Prestar servicios de apoyo en el Grupo de Gestión Administrativa y Documental para la organización de las historias laborales y actualización del inventario documental correspondiente a los ex servidores del DAFP en la revisión de las transferencias</t>
  </si>
  <si>
    <t>059-2016</t>
  </si>
  <si>
    <t>9016 A-1-0-2-12</t>
  </si>
  <si>
    <t>Prestar servicios de apoyo en el Grupo de Gestión Administrativa y Documental en la revisión, clasificación y actualización de los archivos de gestión de las áreas del DAFP de conformidad con los seguimientos realizados por parte del grupo enlace</t>
  </si>
  <si>
    <t>060-2016</t>
  </si>
  <si>
    <t>9116 A-1-0-2-12</t>
  </si>
  <si>
    <t>Prestar servicios de apoyo en el Grupo de Gestión Administrativa y Documental en la organización y depuración de los archivos de gestión de las áreas misionales del DAFP que se le asignen y en la revisión de las transferencias documentales primarias</t>
  </si>
  <si>
    <t>055-2016</t>
  </si>
  <si>
    <t>9216 A-1-0-2-12</t>
  </si>
  <si>
    <t>Prestar los servicios de apoyo a la gestión en el Grupo de Gestión Administrativa y Documental para apoyar el levantamiento de las Tablas de Valoración Documental del archivo Central, así como en la Organización de los archivos electrónicos del DAFP</t>
  </si>
  <si>
    <t>058-2016</t>
  </si>
  <si>
    <t>9316 C-123-1000-4-0-0000000</t>
  </si>
  <si>
    <t>2016-02-04</t>
  </si>
  <si>
    <t>Prestar los Servicios Profesionales en la Función Publica, para articular las actividades tendientes al posicionamiento del Espacio Virtual de Asesoría - EVA de la Entidad, con cargo al proyecto de Inversión.</t>
  </si>
  <si>
    <t>052-2016</t>
  </si>
  <si>
    <t>9416 C-123-1000-4-0-0000000</t>
  </si>
  <si>
    <t>2016-02-08</t>
  </si>
  <si>
    <t>Prestar los Servicios de Apoyo a la Gestion Juridica para realizar labores de digitacion e ingreso de la informacion requerida para la actualizacion del Gestor Normativo relacionados con las politicas publicas incluyendo conceptos de jurisprudencia</t>
  </si>
  <si>
    <t>061-2016</t>
  </si>
  <si>
    <t>9516 C-123-1000-4-0-0000000</t>
  </si>
  <si>
    <t>056-2016</t>
  </si>
  <si>
    <t>9616 C-123-1000-4-0-0000000</t>
  </si>
  <si>
    <t>Prestar Servicios Profesionales en la Direcc Jurídica para apoyar en la revisión de los conceptos jurídicos y técnicos que ha emitido la Función, así como de la Normativa, jurisp y doctrina relevante del Sector para Incorporarlos al Gestor Normativo</t>
  </si>
  <si>
    <t>065-2016</t>
  </si>
  <si>
    <t>9716 C-123-1000-4-0-0000000</t>
  </si>
  <si>
    <t>066-2016</t>
  </si>
  <si>
    <t>9816 C-123-1000-4-0-0000000</t>
  </si>
  <si>
    <t>Prestar servicios Profesiónales a la Direccion Juridica para apoyar la actualizacion de normas y documentos juridicos, extractos y reseñas de jurisprudencia, del sector Funcion Publica y el cargue de enlaces y concordancias en el Gestor Normativo</t>
  </si>
  <si>
    <t>062-2016</t>
  </si>
  <si>
    <t>9916 C-123-1000-4-0-0000000</t>
  </si>
  <si>
    <t>057-2016</t>
  </si>
  <si>
    <t>10016 A-2-0-4-21-4</t>
  </si>
  <si>
    <t>2016-02-10</t>
  </si>
  <si>
    <t>Contratar la prestación para la realización de valoraciones ocupacionales y exámenes médicos de ingreso, retiro, periódicos y otras complementarias, que sean necesarias realizar a los servidores del Departamento Administrativo de la Función Publica</t>
  </si>
  <si>
    <t>081-2016</t>
  </si>
  <si>
    <t>10116 C-123-1000-4-0-0000000</t>
  </si>
  <si>
    <t>2016-02-11</t>
  </si>
  <si>
    <t>Prestar Servicios Profesionales en la Oficina A de Planeación para apoyar la implementación de la II fase del Modelo de Gestión de la Información de la Función P y el modelo de seguimiento y evaluación integrados al modelo de operación institucional</t>
  </si>
  <si>
    <t>067-2016</t>
  </si>
  <si>
    <t>10216 C-520-1403-1</t>
  </si>
  <si>
    <t>Servic Profes en la Direc Control Interno y Racionaliz.de Trámites del DAFP para apoyar la revisión de las Experien. Regist. en el Bco. de Exitos y en la elaborac. de la Estrategia de difusión de las experien. de ser replicadas en la Admón. Pública.</t>
  </si>
  <si>
    <t>Cto. 070 del 26 Feb. 2016</t>
  </si>
  <si>
    <t>10316 C-520-1000-10-0-0000000</t>
  </si>
  <si>
    <t>2016-02-12</t>
  </si>
  <si>
    <t>Suscripción y soporte técnico para el licenciamiento Liferay Portal Enterprise Edition.</t>
  </si>
  <si>
    <t>Cto. 094 del 01 Abril 2016</t>
  </si>
  <si>
    <t>2016-02-16</t>
  </si>
  <si>
    <t>Suministro de Tiquetes Aéreos rutas Nacionales e Internacionales</t>
  </si>
  <si>
    <t>084-2016</t>
  </si>
  <si>
    <t>10416 A-2-0-4-11-2</t>
  </si>
  <si>
    <t>10516 C-123-1000-4-0-0000000</t>
  </si>
  <si>
    <t>2016-02-17</t>
  </si>
  <si>
    <t>Prestar Servicios Profesionales en la Subdirección para apoyar y hacer seguimiento al cumplimiento de los compromisos estratégicos y misionales, para la ejecución del Proyecto de Inversión Mejoramiento, Fortalecimiento para el desarrollo de Políticas</t>
  </si>
  <si>
    <t>069-2016</t>
  </si>
  <si>
    <t>10616 A-2-0-4-4-15</t>
  </si>
  <si>
    <t>2016-02-19</t>
  </si>
  <si>
    <t>Elementos de Papelería, para incluir en el stock de la Entidad, con el fin de garantizar el buen funcionamiento de la misma y no generar un cese en la operación, cubriendo las necesidades de las diferentes áreas que componen la Entidad</t>
  </si>
  <si>
    <t>072-2016</t>
  </si>
  <si>
    <t>10716 C-520-1403-1</t>
  </si>
  <si>
    <t>Viáticos y gastos de viaje en el marco del proyecto de inversión "Desarrollo de la Capacidad Institucional de las Entidades Publicas del Orden Territorial" - Cali-Valle del Cauca, del 22 al 23 de febrero de 2016</t>
  </si>
  <si>
    <t>96-2016</t>
  </si>
  <si>
    <t>10816 C-520-1403-1</t>
  </si>
  <si>
    <t>Prestar Servicios P en la Dir de C Interno para apoyar en la revisión de las Experiencias registradas en el Banco de Éxitos y en la elaboración de la estrategia de difusión de las experiencias que sean pertinentes de ser replicadas en las Entidades P</t>
  </si>
  <si>
    <t>074-2016</t>
  </si>
  <si>
    <t>10916 C-123-1000-4-0-0000000</t>
  </si>
  <si>
    <t>2016-02-22</t>
  </si>
  <si>
    <t>Prestar Serv Profesionales en DDO para apoyar en la implementación y mejoramiento del Índice Sintético de desempeño Institucional de las Entidades del orden nacional y en la elaboración e implementación de un Índice Sintético de desempeño territorial</t>
  </si>
  <si>
    <t>068-2016</t>
  </si>
  <si>
    <t>10916 C-520-1403-1</t>
  </si>
  <si>
    <t>11016 A-2-0-4-4-15</t>
  </si>
  <si>
    <t>11116 A-2-0-4-4-15</t>
  </si>
  <si>
    <t>Adquirir las pruebas Test de Wartegg, para la evaluación de las competencias laborales de los aspirantes a cargos en los distintos niveles de la Administración Publica, de acuerdo con lo establecido en las condiciones técnicas</t>
  </si>
  <si>
    <t>076-2016</t>
  </si>
  <si>
    <t>11216 A-2-0-4-4-15</t>
  </si>
  <si>
    <t>Adquirir los códigos de acceso (PIN) Requeridos por Función P para la realización de las pruebas psicotécnicas KOMPE ESTATAL así como asistencia técnica de la empresa PSIGMA CORPORATION S.A.S de acuerdo con lo establecido en las condiciones técnicas</t>
  </si>
  <si>
    <t>082-2016</t>
  </si>
  <si>
    <t>11316 C-520-1403-1</t>
  </si>
  <si>
    <t>2016-02-24</t>
  </si>
  <si>
    <t>Prestar los servicios profesionales en la Dirección General, para apoyar la ejecución de la estrategia de pedagogía y construcción de paz en el territorio, en el marco del Proyecto de Inversión 520 1403 1.</t>
  </si>
  <si>
    <t>Cto. 071 del 26 Febrero 2016</t>
  </si>
  <si>
    <t>11416 C-520-1000-10-0-0000000</t>
  </si>
  <si>
    <t>2016-02-25</t>
  </si>
  <si>
    <t>Prestar el Servicio de Soporte Técnico Especializado en la Función Pública, para el Sistema de Información de Gestión de Empleo Público - SIGEP.</t>
  </si>
  <si>
    <t>Cto. 101 del 04 Abril 2016</t>
  </si>
  <si>
    <t>11516 C-520-1000-10-0-0000000</t>
  </si>
  <si>
    <t>Suscripción al licenciamiento de una Herramienta Chat para el Espacio Virtual de Asesoría - EVA del Portal Institucional, con el respectivo soporte conforme con las condiciones técnicas establecidas en el documento.</t>
  </si>
  <si>
    <t>Cto. 134 del 18 Abril 2016</t>
  </si>
  <si>
    <t>11616 A-2-0-4-4-15</t>
  </si>
  <si>
    <t>2016-02-29</t>
  </si>
  <si>
    <t>Legalización gastos de caja menor No 01 del mes de febrero de 2016, con sus respectivos comprobantes del Departamento Administrativo de la Función Publica.</t>
  </si>
  <si>
    <t>120-2016</t>
  </si>
  <si>
    <t>11616 A-2-0-4-4-18</t>
  </si>
  <si>
    <t>11616 A-2-0-4-4-21</t>
  </si>
  <si>
    <t>11616 A-2-0-4-4-23</t>
  </si>
  <si>
    <t>11616 A-2-0-4-5-1</t>
  </si>
  <si>
    <t>11616 A-2-0-4-5-2</t>
  </si>
  <si>
    <t>11616 A-2-0-4-6-2</t>
  </si>
  <si>
    <t>11616 A-2-0-4-6-7</t>
  </si>
  <si>
    <t>11616 A-2-0-4-7-6</t>
  </si>
  <si>
    <t>11716 A-2-0-3-50-2</t>
  </si>
  <si>
    <t>2016-03-04</t>
  </si>
  <si>
    <t>Pago Impuesto de Vehículos 2016 del Dafp. Placas No OBG002-OBG000-OBI914-OBI913-OBI370</t>
  </si>
  <si>
    <t>15162/345/804/947-16146</t>
  </si>
  <si>
    <t>11816 A-2-0-3-50-3</t>
  </si>
  <si>
    <t>Pago Impuesto predial 2016, Edificio CRA 6 No 12-64, PISO 2, 3, 4, 5, 6, 7, 9. Formulario 113482,114860,116763,118279,119879,127007 y 125870.</t>
  </si>
  <si>
    <t>113482,4860,6763,8279,9879</t>
  </si>
  <si>
    <t>11916 C-123-1000-4-0-0000000</t>
  </si>
  <si>
    <t>2016-03-10</t>
  </si>
  <si>
    <t>Prestar los servicios profesionales en la Función Pública para apoyar la implementación de la segunda fase de la estrategia de pedagogía y construcción de paz en la Admón. Pública en el marco de los proyectos 123 100 4 y 520 1403 1.</t>
  </si>
  <si>
    <t>Cto. 080 del 14 Marzo 2016</t>
  </si>
  <si>
    <t>11916 C-520-1403-1</t>
  </si>
  <si>
    <t>12016 C-123-1000-4-0-0000000</t>
  </si>
  <si>
    <t>Cto. 079 del 14 Marzo 2016</t>
  </si>
  <si>
    <t>12016 C-520-1403-1</t>
  </si>
  <si>
    <t>12116 C-123-1000-4-0-0000000</t>
  </si>
  <si>
    <t>Servicios profesionales en la Subdirección para apoyar la ejecución y seguimiento al cumplimiento de las metas institucionales, establecidas para cada una de las Direcciones Técnicas en el marco del proyecto 123 1000 4.</t>
  </si>
  <si>
    <t>Cto. 078 del 14 Marzo 2016</t>
  </si>
  <si>
    <t>12216 A-1-0-2-12</t>
  </si>
  <si>
    <t>2016-03-11</t>
  </si>
  <si>
    <t>Prestar los Servicios de apoyo a la Gestión en el Grupo de Gestión Administrativa y Documental, para realizar labores de mantenimiento y reparaciones locativas que se requieran para la conservación del edificio sede y de los bienes muebles del DAFP.</t>
  </si>
  <si>
    <t>Cto. 114 del 11 Abril 2016</t>
  </si>
  <si>
    <t>12316 C-123-1000-4-0-0000000</t>
  </si>
  <si>
    <t>2016-03-15</t>
  </si>
  <si>
    <t>Prestar los Servicios Profesionales en el Grupo de Comunicaciones Estratégicas con el fin de apoyar la actualización de la estrategia de comunicaciones de la Función Publica en el marco del proyecto de Inversión Mejoramiento Capacidad Institucional</t>
  </si>
  <si>
    <t>083-2016</t>
  </si>
  <si>
    <t>12416 A-2-0-4-6-5</t>
  </si>
  <si>
    <t>Adición 1 al Contrato 137 del 27 de agosto de 2015.</t>
  </si>
  <si>
    <t>Adic. 1 Cto. 137 de 2015</t>
  </si>
  <si>
    <t>12516 C-520-1000-10-0-0000000</t>
  </si>
  <si>
    <t>Prestar los servicios profesionales para apoyar jurídicamente los procesos de contratación para la adquisición de bienes y servicios de Tecnologías de la Información para la Entidad, con cargo al proyecto de inversión 520 1000 10.</t>
  </si>
  <si>
    <t>Cto. 090 del 28 Marzo 2016</t>
  </si>
  <si>
    <t>12616 C-123-1000-4-0-0000000</t>
  </si>
  <si>
    <t>2016-03-16</t>
  </si>
  <si>
    <t>Prestar los Servicios Profesionales en la Dirección de Empleo Público para apoyar la elaboración de un (1) documento que contenga aspectos constitucionales y jurisprudenciales en relación con la CNSC, en el marco del Proy. 123 1000 4.</t>
  </si>
  <si>
    <t>Cto. 113 del 11 Abril 2016</t>
  </si>
  <si>
    <t>12716 A-1-0-2-12</t>
  </si>
  <si>
    <t>Servic. Prof. para actualizar y determ valor del Pasivo Pens. con entrega del cálculo actuarial 31 Dcbre 2015, de las obligaciones sobre pensión sanción del liquid FNBS-CEO a cargo del DAFP incluy conting del pasivo y demas de Proc Judic en curso.</t>
  </si>
  <si>
    <t>Cto. 136 del 18 Abril 2016</t>
  </si>
  <si>
    <t>12816 C-520-1403-1</t>
  </si>
  <si>
    <t>2016-03-18</t>
  </si>
  <si>
    <t>Servicios Profesionales en el Grupo de Comunicaciones Estratégicas, para apoyar la difusión de los medios de comunicación tanto nacionales como territoriales, la información que produce la Función Pública en el marco del proyecto 520 1403 1,</t>
  </si>
  <si>
    <t>Cto. 086 del 23 Marzo 2016</t>
  </si>
  <si>
    <t>12916 C-123-1000-4-0-0000000</t>
  </si>
  <si>
    <t>2016-03-22</t>
  </si>
  <si>
    <t>Prestar los servicios profesionales para apoyar el seguimiento al cumplimiento de los compromisos estratégicos y misionales en los temas relacionados con Participación, Transparencia y Servicio al Ciudadano, en marco del Proy. de Inversión 123 1000 4</t>
  </si>
  <si>
    <t>Cto. 088 del 23 Marzo 2016</t>
  </si>
  <si>
    <t>13016 C-123-1000-4-0-0000000</t>
  </si>
  <si>
    <t>Prestar los servicios profesionales para apoyar a la Dirección General en el seguimiento de las actividades y compromisos, encaminados za fortalecer las políticas públicas del Sector, en marco del Proyectro de Inversión 123 1000 4.</t>
  </si>
  <si>
    <t>Cto. 089 del 23 Marzo 2016</t>
  </si>
  <si>
    <t>13116 C-123-1000-4-0-0000000</t>
  </si>
  <si>
    <t>Prestar los servicios profesionales en la Función Pública para apoyar la ejecución del proyecto "Estrategia de Cambio Cultural" en el marco del proyecto de Inversión 123 1000 4</t>
  </si>
  <si>
    <t>Cto.. 087 del 23 Marzo 2016</t>
  </si>
  <si>
    <t>13216 C-123-1000-4-0-0000000</t>
  </si>
  <si>
    <t>2016-03-23</t>
  </si>
  <si>
    <t>Prestar los servicios profesionales en el Grupo de Comunicaciones Estratégicas, con el fin de apoyar la estrategia de Comunicación insterinstitucional, dirigida a los servidores públicos y entidades estatales, en elmarco del Proy. Inver. 123 1000 4.</t>
  </si>
  <si>
    <t>Cto. 103 del 04 Abril 2016</t>
  </si>
  <si>
    <t>13316 C-123-1000-4-0-0000000</t>
  </si>
  <si>
    <t>2016-03-28</t>
  </si>
  <si>
    <t>Prestar los Servicios Profesionales en el Grupo de Comunicaciones Estratégicas para apoyar la implementación de la estrategia de comunicaciones en las redes sociales institucionales del DAFP, en el marco del Proyecto de Inversión 123 1000 4</t>
  </si>
  <si>
    <t>Cto. 093 del 30 Marzo 2016</t>
  </si>
  <si>
    <t>13416 C-123-1000-4-0-0000000</t>
  </si>
  <si>
    <t>Prestar los Servicios Profesionales en el Grupo de Gestión Contractual para apoyar en la ejecución de los procesos de Contratación requeridos, en el marco de los proyectos de Inversión 123 1000 4 y 520 1403 1.</t>
  </si>
  <si>
    <t>092 del 30 Marzo 2016</t>
  </si>
  <si>
    <t>13416 C-520-1403-1</t>
  </si>
  <si>
    <t>13516 C-123-1000-4-0-0000000</t>
  </si>
  <si>
    <t>Cto. 091 del 30 Marzo 2016</t>
  </si>
  <si>
    <t>13516 C-520-1403-1</t>
  </si>
  <si>
    <t>13616 A-2-0-4-5-8</t>
  </si>
  <si>
    <t>Prestacion del Servicio de aseo y cafeteria en el edificio sede de la Funcion Publica, para proveer a los servidores y visitantes de los elementos de consumo para el buen desarrollo de sus funciones y garantizar un buen ambiente e Higiene y limpieza</t>
  </si>
  <si>
    <t>142-2016</t>
  </si>
  <si>
    <t>13716 C-123-1000-4-0-0000000</t>
  </si>
  <si>
    <t>Suministro de pasajes aéreos en rutas nacionales, así como la prestación del servicio de agencia de viajes.</t>
  </si>
  <si>
    <t>Cto. 121 del 12 Abril 2016</t>
  </si>
  <si>
    <t>13816 C-123-1000-4-0-0000000</t>
  </si>
  <si>
    <t>2016-03-30</t>
  </si>
  <si>
    <t>Prestar los servicios profesionales en el Grupo de Comunicaciones Estratégicas , con el fin de efectuar la diagramación de las publicaciones técnicas y de los documentos institucionales de la entidad, en el marco del Proy. de Invers. 123 1000 4.</t>
  </si>
  <si>
    <t>Cto. 109 del 06 Abril 2016</t>
  </si>
  <si>
    <t>13916 C-123-1000-4-0-0000000</t>
  </si>
  <si>
    <t>Servicios Profesionales en la Direc. de Particip., Transp. y Serv. al Ciudadano , para apoyar la implemen. del modelo de serv. al ciudadano en el DAFP y la articulación con EVA, así como con las demás Direcciones Técnicas del DAFP. Proy. 123 1000 4.</t>
  </si>
  <si>
    <t>Cto. 095 del 01 Abril 2016</t>
  </si>
  <si>
    <t>14016 C-123-1000-4-0-0000000</t>
  </si>
  <si>
    <t>Prestar los Serv. Profes. apoyar la elabor. de los lineamientos, para promover la particip. ciudadana en la gestión pública, Rendicición de Ctas. y Control Social reg. en el proc. democratiz. de la Admón. Púb. al DAFP. Proy. de Invers. 123 1000 4.</t>
  </si>
  <si>
    <t>Cto. 105 del 05 Abril 2016</t>
  </si>
  <si>
    <t>14116 C-123-1000-4-0-0000000</t>
  </si>
  <si>
    <t>2016-03-31</t>
  </si>
  <si>
    <t>Prestar los Serv. Profes. en la Dirección de Gestión del Conocimiento de la Función Pública para apoyar el desarrollo del Sistema de Gestión de Conocimiento y Grupos de Valor de la Función Pública, en el marco del Proyecto de Inversión 123 1000 4</t>
  </si>
  <si>
    <t>Cto. 098 del 01 Abril 2016</t>
  </si>
  <si>
    <t>14216 C-520-1403-1</t>
  </si>
  <si>
    <t>Prestar los servicios profesionales en la Dirección de Desarrollo Organizacional para apoyar la implementación de la Estrategia de Gestión Territorial al interior de la Entidad, en el marco del proyecto de inversión 520 1403 1.</t>
  </si>
  <si>
    <t>Cto. 102 del 04 Abril 2016</t>
  </si>
  <si>
    <t>14316 C-520-1403-1</t>
  </si>
  <si>
    <t>Prestar los Servicios Profes. para apoyar las actividades relacionadas con la ejcución de la Estrategia de Gestión Territorial, en el marco del proyecto de inversión Desarrollo Capacidad Institucional de las Entidades Públicas del Orden Territorial.</t>
  </si>
  <si>
    <t>Cto. 099 del 01 Abril de 2016</t>
  </si>
  <si>
    <t>14416 C-520-1403-1</t>
  </si>
  <si>
    <t>Prestar los servicios profesionales en la Dirección de Desarrollo Organizacional para apoyar la implementación de la Estrategia de Gestión Territorial al interior de la Función Pública, en el marco del proyecto de inversión 520 1403 1.</t>
  </si>
  <si>
    <t>Cto. 100 del 01 Abril 2016</t>
  </si>
  <si>
    <t>14516 A-1-0-2-12</t>
  </si>
  <si>
    <t>14616 C-123-1000-4-0-0000000</t>
  </si>
  <si>
    <t>Servicios Profes. en la Dirección del DAFP, para apoyar la gestión de las activid. relacionadas con los componen. de visibilidad, Coop. Técnica y Financiera y de formación contempladas en la Estrategia de Gestión Internacional al interior del DAFP.</t>
  </si>
  <si>
    <t>Cto. 096 del 01 Abril 2016</t>
  </si>
  <si>
    <t>14716 C-123-1000-4-0-0000000</t>
  </si>
  <si>
    <t>Prestar los Serv. Profes. en la Oficina Asesora de Planeación para la apropiación, mejoramiento funcional y documental, monitoreo y evaluación del Sistema de Gestión Integrado de la Función Pública , en el marco del Proyecto de Inversión 123 1000 4</t>
  </si>
  <si>
    <t>107 del 06 Abril 2016</t>
  </si>
  <si>
    <t>14816 C-123-1000-4-0-0000000</t>
  </si>
  <si>
    <t>Prestar los Serv. Profes. en la Oficina Asesora de Planeación para la apropiación, mejoramiento funcional y documental, monitoreo y evaluación del Sistema de Gestión Integrado de la Función Pública , en el marco del Proyecto de Inversión 123 1000 4.</t>
  </si>
  <si>
    <t>106 del 06 Abril 2016</t>
  </si>
  <si>
    <t>14916 C-123-1000-4-0-0000000</t>
  </si>
  <si>
    <t>Prestar los Servicios Profesionales en la Dirección General, para apoyar el desarrollo de la Estrategia de Gestión Internacional de la FunciónPública, en el marco del Proyecto de Inversión 123 1000 4</t>
  </si>
  <si>
    <t>Cto. 097 del 01 Abril 2016</t>
  </si>
  <si>
    <t>15016 C-123-1000-4-0-0000000</t>
  </si>
  <si>
    <t>Prestar los servicios profesionales en la Oficina Asesora de Planeación, para apoyar el seguimiento a los proyectos de gestión, planes operativos y a los indicadores Sinergia, en el marco del Proyecto de Inversión 123 1000 4.</t>
  </si>
  <si>
    <t>Cto. 104 del 05 Abril 2016</t>
  </si>
  <si>
    <t>15116 C-123-1000-4-0-0000000</t>
  </si>
  <si>
    <t>Prestar los servicios profesionales en la Función Pública, para articular con las diferentes dependencias la ejecución de las actividades orientadas a la adecuada operación y funcionamiento de EVA con cargo al Proyecto de Inversión 123 1000 4.</t>
  </si>
  <si>
    <t>Cto. 111 del 08 Abril 2016</t>
  </si>
  <si>
    <t>15216 A-2-0-4-5-1</t>
  </si>
  <si>
    <t>2016-04-01</t>
  </si>
  <si>
    <t>Adición y Prorroga al contrato de servicios No 218 de 2015</t>
  </si>
  <si>
    <t>Adicion y Prorroga No 01</t>
  </si>
  <si>
    <t>15316 C-123-1000-4-0-0000000</t>
  </si>
  <si>
    <t>Prestar los servicios profesionales en la Dirección de Empleo Publico para adelantar la recopilación y análisis de los datos nacionales, territoriales e internacionales sobre empleo publico en el marco del proyecto de Inversión</t>
  </si>
  <si>
    <t>141-2016</t>
  </si>
  <si>
    <t>15416 C-123-1000-4-0-0000000</t>
  </si>
  <si>
    <t>Prestar los Serv. Profes. en la Direc. Empleo Púb., para apoyar en la elabor. e implemen. de propuesta de índice Estrat. del talento humano, como el desarrollo del Proy. de Servid. Púb. e innovadores y competentes en el marco del Proy. 123 1000 4.</t>
  </si>
  <si>
    <t>Cto. 108 del 06 abril 2016</t>
  </si>
  <si>
    <t>15516 C-123-1000-4-0-0000000</t>
  </si>
  <si>
    <t>Prestar los servicios profesionales en la Dirección de Empleo Publico para apoyar las etapas de ajustes, tramite de aprobación y socialización del documento de política de empleo Publico con las entidades de la Rama Ejecutiva del orden nacional</t>
  </si>
  <si>
    <t>133-2016</t>
  </si>
  <si>
    <t>15616 C-123-1000-4-0-0000000</t>
  </si>
  <si>
    <t>Prestar Servicios Profesionales en la Dirección de Empleo Publico para apoyar en la elaboración de la propuesta del nuevo modelo de Gerencia Publica de Colombia en el marco del proyecto de inversión Mejoramiento F para el Desarrollo de las políticas</t>
  </si>
  <si>
    <t>151-2016</t>
  </si>
  <si>
    <t>15716 C-123-1000-4-0-0000000</t>
  </si>
  <si>
    <t>2016-04-04</t>
  </si>
  <si>
    <t>Prestar los servicios profesionales en la Dirección, para apoyar la ejecución del Proyecto "Diversidad e Inclusión en el Empleo Público", en el marco del Proyecto de Inversión123 1000 4.</t>
  </si>
  <si>
    <t>Cto. 110 del 08 Abril 2016</t>
  </si>
  <si>
    <t>15816 C-520-1403-1</t>
  </si>
  <si>
    <t>Comisión de servicios a Cali los días 05 y 06 de abril 2016, Resolución 181 del 05 abril 2016. Fortalecimiento Territorial Alcaldía de Cali.</t>
  </si>
  <si>
    <t>181 del 05 Aabril 2016</t>
  </si>
  <si>
    <t>15916 A-2-0-4-11-2</t>
  </si>
  <si>
    <t>2016-04-06</t>
  </si>
  <si>
    <t>Legalizacion y reembolso gastos realizados durante el mes de marzo de 2016 con cargo a la Caja Menor del DAFP.</t>
  </si>
  <si>
    <t>193 del 06 Abril 2016</t>
  </si>
  <si>
    <t>15916 A-2-0-4-4-15</t>
  </si>
  <si>
    <t>15916 A-2-0-4-4-18</t>
  </si>
  <si>
    <t>15916 A-2-0-4-4-23</t>
  </si>
  <si>
    <t>15916 A-2-0-4-5-1</t>
  </si>
  <si>
    <t>15916 A-2-0-4-5-2</t>
  </si>
  <si>
    <t>15916 A-2-0-4-6-2</t>
  </si>
  <si>
    <t>15916 A-2-0-4-6-7</t>
  </si>
  <si>
    <t>15916 A-2-0-4-7-6</t>
  </si>
  <si>
    <t>16016 A-2-0-4-4-20</t>
  </si>
  <si>
    <t>2016-04-07</t>
  </si>
  <si>
    <t>16016 A-2-0-4-5-2</t>
  </si>
  <si>
    <t>16116 A-2-0-4-9-8</t>
  </si>
  <si>
    <t>Seguro obligatorio de Accidente de Tránsito- SOAT, para un vehículo automotor, identificado con la placa OJY294 del parque automotor de la Función Pública.</t>
  </si>
  <si>
    <t>Cto. 138 del 19 Abril 2016</t>
  </si>
  <si>
    <t>16216 C-123-1000-4-0-0000000</t>
  </si>
  <si>
    <t>Serv. Profes. en la Direc. Juríd para apoyar activid de relatoría Gestor Normat. en la selec. y actualiz.de concep. Juríd y Técnicos emitid por Func. Púb. así como la normativ., jurispr. y doct. del Sect Func Públ para incorporar en el Gestor Normat.</t>
  </si>
  <si>
    <t>Cto. 119 del 12 Abril 2017</t>
  </si>
  <si>
    <t>16316 C-123-1000-4-0-0000000</t>
  </si>
  <si>
    <t>Serv. Profes. en la Direc. Jurídica para apoyar en la selec. de los concep. jurídicos y técnicos emitidos por Función Pública,como de la normativ., jurisprud. y doctrina del sector Función Pública que deban ser incorp. en le Gestor Normativo. Inver.</t>
  </si>
  <si>
    <t>Cto. 118 del 12 Abril 2017</t>
  </si>
  <si>
    <t>16416 C-123-1000-4-0-0000000</t>
  </si>
  <si>
    <t>Cto. 120 del 12 Abril 2017</t>
  </si>
  <si>
    <t>16516 C-123-1000-4-0-0000000</t>
  </si>
  <si>
    <t>Serv. Profes. en la Direc. Juríd para apoyar incorp y actualiz en el Gestor Norm de la Func Púb tanto de normas como de documen jurídicos, extractos y reseñas de Jurisp del sector Func Pub como el cargue de enlaces y concordancias. Proy 123 1000 4.</t>
  </si>
  <si>
    <t>Cto. 127 del 12 Abril 2016</t>
  </si>
  <si>
    <t>16616 C-123-1000-4-0-0000000</t>
  </si>
  <si>
    <t>Cto. 123 del 12 Abril 2016</t>
  </si>
  <si>
    <t>16716 C-123-1000-4-0-0000000</t>
  </si>
  <si>
    <t>Serv de apoyo a la Gestión en la Direc Jurídica para labores de digitación e ingreso de la inform requerida para actualiz del Gestor Normat en temas relacionad con Politicas Púb incluyen concep., Jurisp, doctrina y normativa legal, Proy. 123 1000 4.</t>
  </si>
  <si>
    <t>Cto. 122 del 12 Abril 2016</t>
  </si>
  <si>
    <t>16816 C-123-1000-4-0-0000000</t>
  </si>
  <si>
    <t>Cto. 125 del 12 Abril 2016</t>
  </si>
  <si>
    <t>16916 C-123-1000-4-0-0000000</t>
  </si>
  <si>
    <t>Cto. 126 del 12 Abril 2016</t>
  </si>
  <si>
    <t>17016 C-123-1000-4-0-0000000</t>
  </si>
  <si>
    <t>Suministro de pasajes aereos en rutas nacionales e internacionales, asi como el servicio de agencia de viajes de acuerdo al plan anual de adquisiciones de la Entidad</t>
  </si>
  <si>
    <t>143-2016</t>
  </si>
  <si>
    <t>17016 C-520-1403-1</t>
  </si>
  <si>
    <t>17116 C-123-1000-4-0-0000000</t>
  </si>
  <si>
    <t>Prestar los servicios profesionales en la Subdirección para apoyar el seguimiento y control de las metas institucionales respecto de los aspectos técnicos, administrativo y financiero, derivados de los Proyectos de Inversión 123 1000 4 y 520 1403 1.</t>
  </si>
  <si>
    <t>Cto. 115 del 11 Abril 2016</t>
  </si>
  <si>
    <t>17116 C-520-1403-1</t>
  </si>
  <si>
    <t>17216 C-123-1000-4-0-0000000</t>
  </si>
  <si>
    <t>Prestar los Servicios de apoyo a la Gestión en el Grupo de Gestión Contractual, para la organización y disposición final de la documentación generada en el marco de los Proyectos de Inversión 123 1000 4 y 520 1403 1.</t>
  </si>
  <si>
    <t>Cto. 117 del 12 Abril 2017</t>
  </si>
  <si>
    <t>17216 C-520-1403-1</t>
  </si>
  <si>
    <t>17316 C-123-1000-4-0-0000000</t>
  </si>
  <si>
    <t>2016-04-11</t>
  </si>
  <si>
    <t>Cto. 124 del 12 Abril 2016</t>
  </si>
  <si>
    <t>17416 C-123-1000-4-0-0000000</t>
  </si>
  <si>
    <t>Prestar Servicios Profesionales en la Dirección de Desarrollo Organizacional para apoyar la implementación, desarrollo y seguimiento técnico, administrativo y operativo de la iniciativa Fortalecimiento de la Gestión territorial</t>
  </si>
  <si>
    <t>130-2016</t>
  </si>
  <si>
    <t>17516 C-123-1000-4-0-0000000</t>
  </si>
  <si>
    <t>Prestar Ser Profesionales en la Direcc de Desarrollo Organizacional para apoyar en la revisión y el análisis de información cualitativa, cuantitativa y la producción de documentos técnicos de la iniciativa Fortalecimiento de la Gestión territorial</t>
  </si>
  <si>
    <t>131-2016</t>
  </si>
  <si>
    <t>17616 C-123-1000-4-0-0000000</t>
  </si>
  <si>
    <t>Prestar Ser Profesionales en la Direcc de Desa Organizacional para apoyar en el estudio de los datos obtenidos de fuentes primarias y secundarias y el seguimiento a las acciones derivadas del desarrollo de la iniciativa Fort de la Gestión territorial</t>
  </si>
  <si>
    <t>128-2016</t>
  </si>
  <si>
    <t>17716 C-123-1000-4-0-0000000</t>
  </si>
  <si>
    <t>Serv Profes en la DDO para apoyar las actividades de recolec de informac Territorial y de contexto en la iniciativa "Fortalec de la gestión territorial a partir de la articulac institucional con énfasis Serv al Ciudadano y Cosnstruc de Paz Rec AECID</t>
  </si>
  <si>
    <t>Cto. 140 del 19 Abril 2016</t>
  </si>
  <si>
    <t>17816 C-123-1000-4-0-0000000</t>
  </si>
  <si>
    <t>Prestar Servicios Profesionales en la Dirección de Desarrollo Organizacional para apoyar en las actividades de recolección de información territorial y de contexto, en el desarrollo de la iniciativa Fortalecimiento de la Gestión territorial</t>
  </si>
  <si>
    <t>129-2016</t>
  </si>
  <si>
    <t>17916 C-520-1000-10-0-0000000</t>
  </si>
  <si>
    <t>2016-04-13</t>
  </si>
  <si>
    <t>Adquisición de Discos duros externos, conforme con las condiciones técnicas establecidas en el presente documento</t>
  </si>
  <si>
    <t>148-2016</t>
  </si>
  <si>
    <t>18016 A-2-0-4-5-1</t>
  </si>
  <si>
    <t>2016-04-14</t>
  </si>
  <si>
    <t>18216 C-123-1000-4-0-0000000</t>
  </si>
  <si>
    <t>Prestar los servicios profesionales para apoyar la elaboración de herramientas y metodologías de la comunicación en las Tecnologías de la Información y las comunicaciones Tics de la estrategia de cambio cultural en el marco del Proyecto de Inversión</t>
  </si>
  <si>
    <t>132-2016</t>
  </si>
  <si>
    <t>18316 A-2-0-4-9-13</t>
  </si>
  <si>
    <t>Adición y Prorroga 1 al Contrato de seguros No 041 de 2015, celebrado entre el Departamento Administrativo de la Función Publica y Mapfre seguros Generales de Colombia</t>
  </si>
  <si>
    <t>Adicion 2 al Contrato 041-15</t>
  </si>
  <si>
    <t>18316 A-2-0-4-9-4</t>
  </si>
  <si>
    <t>18316 A-2-0-4-9-7</t>
  </si>
  <si>
    <t>18316 A-2-0-4-9-8</t>
  </si>
  <si>
    <t>18316 A-2-0-4-9-9</t>
  </si>
  <si>
    <t>18416 A-2-0-4-7-6</t>
  </si>
  <si>
    <t>2016-04-15</t>
  </si>
  <si>
    <t>Publicación de cuatro avisos de prensa en un periódico de amplia circulación nacional, por muerte de dos servidores públicos que prestaron sus servicios al Departamento Administrativo de la Función Publica</t>
  </si>
  <si>
    <t>147-2016</t>
  </si>
  <si>
    <t>18516 C-123-1000-4-0-0000000</t>
  </si>
  <si>
    <t>2016-04-18</t>
  </si>
  <si>
    <t>Servicios Profesionales en la Función Pública para apoyar el seguimiento y el cumplimiento de las metas de cada Área Misional de Función Pública planteadas en el Capítulo del Buen Gobierno del Plan Nal de Desarrollo en el marco del Proy. 123 1000 4.</t>
  </si>
  <si>
    <t>Cto. 135 del 18 Abril 2016</t>
  </si>
  <si>
    <t>18616 C-520-1000-10-0-0000000</t>
  </si>
  <si>
    <t>Adquisición de 6 computadores portátiles, según especificaciones tecnicas</t>
  </si>
  <si>
    <t>137-2016</t>
  </si>
  <si>
    <t>18716 C-123-1000-4-0-0000000</t>
  </si>
  <si>
    <t>Prestar los servicios profesionales en la Dirección de Gestión del Conocimiento de la Función Pública, para apoyar el desarrollo del Sistema de Gestión de Conocimiento y Grupos de Valor de la Función Pública, en el marco del Proy de Inver. 123 1000 4</t>
  </si>
  <si>
    <t>Cto. 139 del 19 Abril 2016</t>
  </si>
  <si>
    <t>18816 A-2-0-4-11-2</t>
  </si>
  <si>
    <t>2016-04-19</t>
  </si>
  <si>
    <t>19016 C-520-1000-10-0-0000000</t>
  </si>
  <si>
    <t>2016-04-20</t>
  </si>
  <si>
    <t>19116 A-2-0-4-4-2</t>
  </si>
  <si>
    <t>Adquisición de Dotaciones de labor para los servidores que tienen derecho a ella durante la vigencia 2016, así como los elementos de trabajo para las personas que se encuentran ejerciendo su labor en el Grupo de Servicios Administrativos</t>
  </si>
  <si>
    <t>154-2016</t>
  </si>
  <si>
    <t>19216 C-123-1000-4-0-0000000</t>
  </si>
  <si>
    <t>2016-04-21</t>
  </si>
  <si>
    <t>Prestar los Servicios Profesionales en la Dirección de Empleo Publico para apoyar en la estandarización de la información de la base de datos del SIGEP y demás bases que se requieran para la generación de reportes en materia de empleo Publico</t>
  </si>
  <si>
    <t>152-2016</t>
  </si>
  <si>
    <t>19316 A-2-0-4-41-13</t>
  </si>
  <si>
    <t>2016-04-25</t>
  </si>
  <si>
    <t>Efectuar la matricula ante los organismos de transito del vehículo Renault Sandero Steepway adjudicado por la Dian mediante resolución 001139 del 19 de febrero de 2016 al Departamento Administrativo de la función Publica</t>
  </si>
  <si>
    <t>249-2016</t>
  </si>
  <si>
    <t>19416 C-520-1000-11</t>
  </si>
  <si>
    <t>19516 C-123-1000-4-0-0000000</t>
  </si>
  <si>
    <t>Prestar los Servicios Profesionales en la Dirección de Gestión y Desempeño Institucional de la Función Publica, para apoyar en la estructuración de una Guía de Auditoria, que contenga lineamientos generales con enfoque Financiero para no financieros</t>
  </si>
  <si>
    <t>145-2016</t>
  </si>
  <si>
    <t>19616 C-123-1000-4-0-0000000</t>
  </si>
  <si>
    <t>2016-04-26</t>
  </si>
  <si>
    <t>Prestar los servicios profesionales en la dirección General, para el diseño del material grafico, los documentos y piezas visuales generadas por la dirección General de la función, para el posicionamiento externo de la Entidad y sus proyectos</t>
  </si>
  <si>
    <t>146-2016</t>
  </si>
  <si>
    <t>19716 C-123-1000-4-0-0000000</t>
  </si>
  <si>
    <t>2016-04-27</t>
  </si>
  <si>
    <t>Prestar los Servicios Profesionales en el Grupo de Comunicaciones estratégicas con el fin de apoyar la actualización de la estrategia de comunicaciones de la función Publica en el marco del proyecto de inversión Mejoramiento Capacidad Institucional</t>
  </si>
  <si>
    <t>144-2016</t>
  </si>
  <si>
    <t>19816 A-2-0-4-4-6</t>
  </si>
  <si>
    <t>Adquisición de llantas para los vehículos del Departamento Administrativo de la Función Publica</t>
  </si>
  <si>
    <t>170-2016</t>
  </si>
  <si>
    <t>19916 C-520-1000-10-0-0000000</t>
  </si>
  <si>
    <t>20016 C-520-1000-10-0-0000000</t>
  </si>
  <si>
    <t>Suscripción al Licenciamiento Suite Adobe Crative Cloud para la Función Publica, según las especificaciones técnicas mínimas establecidas en el contrato</t>
  </si>
  <si>
    <t>164-2016</t>
  </si>
  <si>
    <t>20116 C-520-1403-1</t>
  </si>
  <si>
    <t>2016-04-28</t>
  </si>
  <si>
    <t>Prestar S Profesionales en la Dir de Gest y Desemp Institucional de la Función P para apoyar la implementación de la Estrategia de posicionamiento de experiencias exitosas a Nivel Nal e internacional y el otorgamiento del Premio Nal de Alta Gerencia</t>
  </si>
  <si>
    <t>150-2016</t>
  </si>
  <si>
    <t>20216 C-520-1403-1</t>
  </si>
  <si>
    <t>149-2016</t>
  </si>
  <si>
    <t>20316 C-123-1000-4-0-0000000</t>
  </si>
  <si>
    <t>Prestar los Servicios Profesionales en la Funcion Publica, para apoyar la elaboración de herramientas y metodologías de investigación, participación y difusión de la "Estrategia de Cambio Cultural" en el marco del Proyecto de inversión</t>
  </si>
  <si>
    <t>160-2016</t>
  </si>
  <si>
    <t>20416 C-123-1000-4-0-0000000</t>
  </si>
  <si>
    <t>2016-05-02</t>
  </si>
  <si>
    <t>Prestar los servicios profesionales en la Direccion de Desarrollo Organizacional para asesorar técnicamente las actividades que permitirán lograr los resultados previstos para el desarrollo de la Iniciativa Fortalecimiento de la gestión territorial</t>
  </si>
  <si>
    <t>163-2016</t>
  </si>
  <si>
    <t>20516 C-520-1403-1</t>
  </si>
  <si>
    <t>Prestar los servicios profesionales en el Grupo de Gestión Humana, para apoyar los tramites administrativos requeridos, para el otorgamiento de comisiones de servicio al interior del país y actividades necesarias, para el desplazamiento de servidores</t>
  </si>
  <si>
    <t>162-2016</t>
  </si>
  <si>
    <t>20616 C-123-1000-4-0-0000000</t>
  </si>
  <si>
    <t>2016-05-03</t>
  </si>
  <si>
    <t>Prestar los Servicios Profesionales en la subdirección para apoyar el cumplimiento de las metas propuestas, encaminadas al fortalecimiento de las políticas publicas a cargo de la Entidad y apoyar el desarrollo de los equipos transversales</t>
  </si>
  <si>
    <t>159-2016</t>
  </si>
  <si>
    <t>20716 C-123-1000-4-0-0000000</t>
  </si>
  <si>
    <t>Prestar S Profesionales en la Dir de Gest y Desemp Institucional de la Función P para apoyar en la estructuración de un Modelo de Gestión que Integre los Sistemas de Desarrollo Administrativo y de Gestión de la Calidad y se articule con los Sistemas</t>
  </si>
  <si>
    <t>158-2016</t>
  </si>
  <si>
    <t>20816 A-2-0-4-1-26</t>
  </si>
  <si>
    <t>2016-05-04</t>
  </si>
  <si>
    <t>Reembolso de Caja menor 01 de mayo de 2016, según resolución No 280 de mayo 04 de 2016</t>
  </si>
  <si>
    <t>280-2016</t>
  </si>
  <si>
    <t>20816 A-2-0-4-11-2</t>
  </si>
  <si>
    <t>20816 A-2-0-4-4-15</t>
  </si>
  <si>
    <t>20816 A-2-0-4-4-18</t>
  </si>
  <si>
    <t>20816 A-2-0-4-4-20</t>
  </si>
  <si>
    <t>20816 A-2-0-4-4-21</t>
  </si>
  <si>
    <t>20816 A-2-0-4-4-23</t>
  </si>
  <si>
    <t>20816 A-2-0-4-5-1</t>
  </si>
  <si>
    <t>20816 A-2-0-4-5-12</t>
  </si>
  <si>
    <t>20816 A-2-0-4-5-5</t>
  </si>
  <si>
    <t>20816 A-2-0-4-6-2</t>
  </si>
  <si>
    <t>20816 A-2-0-4-6-7</t>
  </si>
  <si>
    <t>20816 A-2-0-4-7-6</t>
  </si>
  <si>
    <t>20916 C-123-1000-4-0-0000000</t>
  </si>
  <si>
    <t>2016-05-06</t>
  </si>
  <si>
    <t>Prestar los Servicios Profesionales en la Dirección de Empleo Publico para apoyar la elaboración de documentos relacionados con las bases para un programa a nivel de Diplomada en materia de asesoría y producción normativa</t>
  </si>
  <si>
    <t>161-2016</t>
  </si>
  <si>
    <t>21016 C-123-1000-4-0-0000000</t>
  </si>
  <si>
    <t>Viáticos y gastos de viaje - Quibdó - Istmina - Quibdó Choco del 09 de mayo al 13 de mayo de 2016. Según resolución No 288</t>
  </si>
  <si>
    <t>288-2016</t>
  </si>
  <si>
    <t>21116 A-2-0-4-11-2</t>
  </si>
  <si>
    <t>Legalización y Reembolso de gastos de caja menor No 01 del mes de mayo de 2016, con sus respectivos comprobantes del Departamento Administrativo de la Función Publica.</t>
  </si>
  <si>
    <t>297-2016</t>
  </si>
  <si>
    <t>21116 A-2-0-4-4-15</t>
  </si>
  <si>
    <t>21116 A-2-0-4-4-18</t>
  </si>
  <si>
    <t>21116 A-2-0-4-4-23</t>
  </si>
  <si>
    <t>21116 A-2-0-4-6-2</t>
  </si>
  <si>
    <t>21116 A-2-0-4-6-7</t>
  </si>
  <si>
    <t>21116 A-2-0-4-7-6</t>
  </si>
  <si>
    <t>21216 C-123-1000-4-0-0000000</t>
  </si>
  <si>
    <t>2016-05-11</t>
  </si>
  <si>
    <t>Prestar los Servicios Profesionales en la Dirección de Gestión y Desempeño Institucional de la Función Publica para apoyar la construcción del Instrumento de medición del Modelo Unificado de Gestión, aplicando métodos y criterios estadísticos</t>
  </si>
  <si>
    <t>165-2016</t>
  </si>
  <si>
    <t>21316 C-123-1000-4-0-0000000</t>
  </si>
  <si>
    <t>Prestar los Servicios Profesionales en la Dirección de Gestión y Desempeño Institucional de la Función Publica para apoyar la construcción del Instrumento de medición del Modelo Unificado de Gestión, aplicando métodos y criterios econometricos</t>
  </si>
  <si>
    <t>166-2016</t>
  </si>
  <si>
    <t>21416 C-123-1000-4-0-0000000</t>
  </si>
  <si>
    <t>2016-05-16</t>
  </si>
  <si>
    <t>Prestar Servicios Profesionales en la Dirección de Gestión del Conocimiento, para apoyar en la medición y evaluación de los principales resultados de la implementación de políticas, estrategias transversales, planes, programas y proyectos del DAFP</t>
  </si>
  <si>
    <t>175-2016</t>
  </si>
  <si>
    <t>21516 C-123-1000-4-0-0000000</t>
  </si>
  <si>
    <t>2016-05-17</t>
  </si>
  <si>
    <t>21816 C-520-1000-10-0-0000000</t>
  </si>
  <si>
    <t>Prestar los Servicios Profesionales en la Oficina de las TICS para el mantenimiento, soporte, actualización, ajuste y monitoreo del Micrositio web EVA del DAFP, así como el desarrollo e implementación de la red social de servidores públicos</t>
  </si>
  <si>
    <t>173-2016</t>
  </si>
  <si>
    <t>21916 C-520-1000-10-0-0000000</t>
  </si>
  <si>
    <t>Prestar los Servicios Profesionales en la Oficina de las TICS para elaboración de la arquitectura, desarrollo e implementación de la red social de servidores públicos, así como la actualización y ajustes del Micrositio web EVA del DAFP</t>
  </si>
  <si>
    <t>171-2016</t>
  </si>
  <si>
    <t>22016 C-520-1403-1</t>
  </si>
  <si>
    <t>2016-05-19</t>
  </si>
  <si>
    <t>Prestar los Servicios Profesionales en la Oficina Asesora de Planeación, para apoyar la implementación de la segunda fase del Sistema de Gestión de Información Estratégica, focalizados en las entidades del Orden Territorial</t>
  </si>
  <si>
    <t>168-2016</t>
  </si>
  <si>
    <t>22116 C-123-1000-4-0-0000000</t>
  </si>
  <si>
    <t>169-2016</t>
  </si>
  <si>
    <t>22216 C-123-1000-4-0-0000000</t>
  </si>
  <si>
    <t>Prestar los Servicios Profesionales en la Oficina Asesora de Planeación, para apoyar el seguimiento al cumplimiento de los temas Estratégicos Institucionales de la función Publica, en el marco del Proyecto de inversión</t>
  </si>
  <si>
    <t>174-2016</t>
  </si>
  <si>
    <t>22316 C-520-1403-1</t>
  </si>
  <si>
    <t>2016-05-25</t>
  </si>
  <si>
    <t>22416 C-123-1000-4-0-0000000</t>
  </si>
  <si>
    <t>22516 C-123-1000-4-0-0000000</t>
  </si>
  <si>
    <t>22616 C-123-1000-4-0-0000000</t>
  </si>
  <si>
    <t>22716 C-123-1000-4-0-0000000</t>
  </si>
  <si>
    <t>22816 C-520-1000-10-0-0000000</t>
  </si>
  <si>
    <t>2016-05-31</t>
  </si>
  <si>
    <t>22916 A-2-0-4-5-8</t>
  </si>
  <si>
    <t>Etiquetas de fila</t>
  </si>
  <si>
    <t>Suma de CDP</t>
  </si>
  <si>
    <t>Suma de COMPROMISO</t>
  </si>
  <si>
    <t>Total general</t>
  </si>
  <si>
    <t>Adquisición del Licenciamiento y soporte de Antivirus.</t>
  </si>
  <si>
    <t xml:space="preserve">Adquisición de tóner y cartuchos para impresoras. </t>
  </si>
  <si>
    <t>SUBASTA INVERSA</t>
  </si>
  <si>
    <t>Prestar el  servicio de mantenimiento preventivo y correctivo, incluido el suministro e instalación de repuestos, de  los dos (2) ascensores instalados en el edificio sede del Departamento Administrativo de la Función Pública, ubicado en la carrera 6 N° 12- 62 de la cuidad de Bogotá D.C</t>
  </si>
  <si>
    <t>Contratar la suscripción al soporte y mantenimiento para el Sistema de Turnos Web.</t>
  </si>
  <si>
    <t>Prestar los servicios de soporte y mantenimiento de Hardware y Software para la Función Pública.</t>
  </si>
  <si>
    <t>MENOR CUANTÍA</t>
  </si>
  <si>
    <t>Prestar los servicios de admisión, curso y entrega de correo y demás envíos postales que requiera la Función Pública</t>
  </si>
  <si>
    <t>Adquisición de dispositivos de firma digital para los servidores del Departamento que son  usuarios del SIIF.</t>
  </si>
  <si>
    <t>2,5 MESES</t>
  </si>
  <si>
    <t xml:space="preserve">MANTENIMIENTO DE BIENES MUEBLES, EQUIPOS Y ENSERES </t>
  </si>
  <si>
    <t>GASTOS EFECTUADOS A 30 de mayo DE 2016</t>
  </si>
  <si>
    <t>% de ejecución por subrubro al 30 de mayo de 2016</t>
  </si>
  <si>
    <t>DENOMINACIÓN RUBROS PRESUPUESTALES</t>
  </si>
  <si>
    <t>% de ejecución por rubro presupuestal al 30 de mayo de 2016</t>
  </si>
  <si>
    <t>DENOMNACIÓN SUBRUBROS PRESUPUESTALES</t>
  </si>
  <si>
    <t xml:space="preserve">PAPELERÍA UTILES DE ESCRITORIO Y OFICINA </t>
  </si>
  <si>
    <t xml:space="preserve">OTROS MATERIALES Y SUMINISTROS </t>
  </si>
  <si>
    <t>MANTENIMIENTO EQUIPO COMUNICACIÓN Y COMPUTACION</t>
  </si>
  <si>
    <t xml:space="preserve">OTROS GASTOS POR IMPRESOS Y PUBLICACIONES </t>
  </si>
  <si>
    <t>MULTAS</t>
  </si>
  <si>
    <t xml:space="preserve"> $ 1.955.743                                                    $    809.724                                                    $ 1.767.131,39 </t>
  </si>
  <si>
    <t>$ 1.272.239                                           $ 1.175.766</t>
  </si>
  <si>
    <t>$1'571.081                       $1'262.270</t>
  </si>
  <si>
    <t>170/2016</t>
  </si>
  <si>
    <t>Adquirir las llantas para los vehículos del parque automotor de la Función Pública, de conformidad con los lineamientos establecidos en la Tienda Virtual del Estado Colombiano – Grandes Superficies.</t>
  </si>
  <si>
    <t>un (1) único pago, una vez efectuada la entrega total de las llantas, la presentación de la respectiva factura por parte del Contratista y expedición del certificado de recibido a satisfacción por parte del Supervisor del Contrato, sin que el monto total de los bienes pueda exceder la cuantía total del Contrato incluido IVA y demás gastos asociados.</t>
  </si>
  <si>
    <t>Certificado de Disponibilidad Presupuestal N° 19816 del                 27 de  Abril de 2016</t>
  </si>
  <si>
    <t>78616 DEL 25- Mayo 2016</t>
  </si>
  <si>
    <t>Un (1) mes contado a partir de la expedición del registro presupuestal.</t>
  </si>
  <si>
    <t xml:space="preserve">GRUPO DE GESTION ADMINISTRATIVA </t>
  </si>
  <si>
    <t>$1'918.796                   $1'167.470</t>
  </si>
  <si>
    <t>CLAUDIA PATRICIA JAIMES VERA                Cedio a                                                                  WENDY NORELLY ORTIZ BARRETO</t>
  </si>
  <si>
    <t>186/2016</t>
  </si>
  <si>
    <t>GERMÁN ANDRES MAHECHA SUAREZ</t>
  </si>
  <si>
    <t xml:space="preserve">Prestar los Servicios Profesionales, para apoyar a la Oficina de Tecnologías de la Información y las Comunicaciones-TICS- en el desarrollo, implementación, pruebas y puesta en marcha de la nueva aplicación para el Banco de Éxitos, en el marco del Proyecto de Inversión denominado “Mejoramiento de la Gestión de las Políticas Públicas a Través de las Tecnologías de Información TICS”. </t>
  </si>
  <si>
    <t xml:space="preserve">Cinco (5) pagos cada uno de CUATRO MILLONES DE PESOS ($4’000.000,00) M/CTE, incluido IVA y demás gastos asociados a la ejecución del Contrato, </t>
  </si>
  <si>
    <r>
      <t>Certificado de Disponibilidad Presupuestal N° 190</t>
    </r>
    <r>
      <rPr>
        <sz val="12"/>
        <rFont val="Arial"/>
        <family val="2"/>
      </rPr>
      <t>16</t>
    </r>
    <r>
      <rPr>
        <sz val="12"/>
        <color theme="1"/>
        <rFont val="Arial"/>
        <family val="2"/>
      </rPr>
      <t xml:space="preserve"> del                 20 de Abril de 2016</t>
    </r>
  </si>
  <si>
    <t>86316 DEL 17- Junio 2016</t>
  </si>
  <si>
    <t xml:space="preserve">Cinco (5) meses, contados a partir del perfeccionamiento del mismo y registro presupuestal. </t>
  </si>
  <si>
    <t xml:space="preserve"> EDUAR ALFONSO GAVIRIA VERA </t>
  </si>
  <si>
    <t>163/2016</t>
  </si>
  <si>
    <t>YOLANDA PATRICIA VILLAMIL RODRIGUEZ</t>
  </si>
  <si>
    <t>Prestar los servicios profesionales en la Dirección de Desarrollo Organizacional, para asesorar técnicamente las actividades que permitirán lograr los resultados previstos para el desarrollo de la iniciativa “Fortalecimiento de la gestión territorial a partir de la articulación institucional, con énfasis en servicio al ciudadano y construcción de paz” en el marco del Proyecto de Inversión MEJORAMIENTO, FORTALECIMIENTO DE LA CAPACIDAD INSTITUCIONAL PARA EL DESARROLLO DE LAS POLITICAS PUBLICAS. NACIONAL”.</t>
  </si>
  <si>
    <t>Seis (6) mensualidades vencidas, cada una por valor de SIETE MILLONES SESCIENTOS CINCUENTA Y UN MIL NOVECIENTOS SESENTA Y CINCO PESOS M/CTE ($7’651.965)</t>
  </si>
  <si>
    <r>
      <t>Certificado de Disponibilidad Presupuestal N° 204</t>
    </r>
    <r>
      <rPr>
        <sz val="12"/>
        <rFont val="Arial"/>
        <family val="2"/>
      </rPr>
      <t>16</t>
    </r>
    <r>
      <rPr>
        <sz val="12"/>
        <color theme="1"/>
        <rFont val="Arial"/>
        <family val="2"/>
      </rPr>
      <t xml:space="preserve"> del                 02 de  Mayo de 2016</t>
    </r>
  </si>
  <si>
    <t>67516 DEL 13- Mayo 2016</t>
  </si>
  <si>
    <t>Seis (6) meses, contados a partir del perfeccionamiento del mismo y registró presupuestal. .</t>
  </si>
  <si>
    <t>ALEJANDRO BECKER ROJAS</t>
  </si>
  <si>
    <t>185/2016</t>
  </si>
  <si>
    <t>FIRE ENGINEERING COLOMBIA S.A.S.</t>
  </si>
  <si>
    <t>Contratar el servicio de revisión, recarga, etiquetado y mantenimiento de los extintores de propiedad de la función pública, para su correcto y normal funcionamiento, incluyendo el suministro de repuestos a que haya lugar, conforme a las cantidades y especificaciones que se relacionan en la ficha técnica.</t>
  </si>
  <si>
    <t>Un (1) único pago por valor de UN MILLON DOSCIENTOS VEINTICINCO MIL CUATROCIENTOS SESENTA Y TRES MIL PESOS ($1'225.463,oo) M/CTE, previa presentación de la factura y la expedición del certificado de recibido a satisfacción por parte del supervisior del contrato.</t>
  </si>
  <si>
    <t>166/2016</t>
  </si>
  <si>
    <t>LINA MARIA VASQUEZ CASTRO</t>
  </si>
  <si>
    <t>Prestar los Servicios Profesionales en la Dirección de Gestión y Desempeño Institucional de la Función Pública, para apoyar la construcción del Instrumento de medición del Modelo Unificado de Gestión, aplicando  métodos y criterios econométricos, en el marco del Proyecto de Inversión denominado MEJORAMIENTO, FORTALECIMIENTO PARA EL DESARROLLO DE LAS POLITICAS PUBLICAS NACIONAL.</t>
  </si>
  <si>
    <t>Siete (7) mensualidades vencidas, cada una por valor de SEIS MILLONES DE PESOS ($6’000.000.oo) M/CTE</t>
  </si>
  <si>
    <r>
      <t>Certificado de Disponibilidad Presupuestal N° 213</t>
    </r>
    <r>
      <rPr>
        <sz val="12"/>
        <rFont val="Arial"/>
        <family val="2"/>
      </rPr>
      <t>16</t>
    </r>
    <r>
      <rPr>
        <sz val="12"/>
        <color theme="1"/>
        <rFont val="Arial"/>
        <family val="2"/>
      </rPr>
      <t xml:space="preserve"> del                 11 de  Mayo de 2016</t>
    </r>
  </si>
  <si>
    <t>68016 DEL 16- Mayo 2016</t>
  </si>
  <si>
    <t>JUAN FELIPE RUEDA</t>
  </si>
  <si>
    <t>165/2016</t>
  </si>
  <si>
    <t>OSWALDO MARTINEZ MARIN</t>
  </si>
  <si>
    <t>Prestar los Servicios Profesionales en la Dirección de Gestión y Desempeño Institucional de la Función Pública, para apoyar la construcción del Instrumento de medición del Modelo Unificado de Gestión, aplicando  métodos y criterios estadísticos, en el marco del Proyecto de Inversión denominado MEJORAMIENTO, FORTALECIMIENTO PARA EL DESARROLLO DE LAS POLITICAS PUBLICAS NACIONAL.</t>
  </si>
  <si>
    <t>Siete (7) mensualidades vencidas, cada una por valor de CINCO MILLONES DE PESOS ($5’000.000.oo) M/CTE</t>
  </si>
  <si>
    <r>
      <t>Certificado de Disponibilidad Presupuestal N° 212</t>
    </r>
    <r>
      <rPr>
        <sz val="12"/>
        <rFont val="Arial"/>
        <family val="2"/>
      </rPr>
      <t>16</t>
    </r>
    <r>
      <rPr>
        <sz val="12"/>
        <color theme="1"/>
        <rFont val="Arial"/>
        <family val="2"/>
      </rPr>
      <t xml:space="preserve"> del                 11 de  Mayo de 2016</t>
    </r>
  </si>
  <si>
    <t>67816 DEL 16- Mayo 2016</t>
  </si>
  <si>
    <t>CATALINA FONSECA VELANDIA                  Cedio a                                                                  ESTEFANIA MONTOYA DOMINGUEZ</t>
  </si>
  <si>
    <t>$ 2.625.000                                                                                                  $ 2.100.000</t>
  </si>
  <si>
    <t>139/2016</t>
  </si>
  <si>
    <t>DIANA CAROLYN CIFUENTES LOPEZ</t>
  </si>
  <si>
    <t>Ocho (8) mensualidades vencidas, cada una por valor de SEIS MILLONES DE PESOS ($6’000.000) M/CTE</t>
  </si>
  <si>
    <r>
      <t>Certificado de Disponibilidad Presupuestal N° 187</t>
    </r>
    <r>
      <rPr>
        <sz val="12"/>
        <rFont val="Arial"/>
        <family val="2"/>
      </rPr>
      <t>16</t>
    </r>
    <r>
      <rPr>
        <sz val="12"/>
        <color theme="1"/>
        <rFont val="Arial"/>
        <family val="2"/>
      </rPr>
      <t xml:space="preserve"> del                 18 de  Abril de 2016</t>
    </r>
  </si>
  <si>
    <t>55016 DEL 19- Abril 2016</t>
  </si>
  <si>
    <t>Ocho (8) meses, contados a partir del perfeccionamiento del mismo y registro presupuestal.</t>
  </si>
  <si>
    <t>DIEGO BELTRÁN OGILVE-BROWNE</t>
  </si>
  <si>
    <t>162/2016</t>
  </si>
  <si>
    <t>GINA VICTORIA TRIANA ACEVEDO</t>
  </si>
  <si>
    <t xml:space="preserve">Prestar los Servicios Profesionales en el Grupo de Gestión Humana para apoyar los trámites administrativos requeridos para el otorgamiento de comisiones de servicio al interior del país y actividades necesarias para el desplazamiento de servidores públicos y contratistas de la Entidad dentro del Proyecto de Inversión “DESARROLLO CAPACIDAD INSTITUCIONAL DE LAS ENTIDADES PÚBLICAS DEL ORDEN TERRITORIAL”, así como brindar el apoyo logístico requerido para la adecuada ejecución de las actividades y eventos programados dentro del mismo. </t>
  </si>
  <si>
    <t>Nueve (9) pagos así: Siete (7) mensualidades vencidas, cada una por valor de DOS MILLONES TRESCIENTOS MIL PESOS ($2’300.000.oo) M/CTE, un octavo (8) pago por valor de UN MILLON TRESCIENTOS MIL PESOS (1’300.000) M/CTE, el cual se realizará a más tardar el 22 de diciembre de 2016, y un noveno (9) y último pago por valor de SEISCIENTOS MIL PESOS ($600.000.oo) M/CTE</t>
  </si>
  <si>
    <r>
      <t>Certificado de Disponibilidad Presupuestal N° 205</t>
    </r>
    <r>
      <rPr>
        <sz val="12"/>
        <rFont val="Arial"/>
        <family val="2"/>
      </rPr>
      <t>16</t>
    </r>
    <r>
      <rPr>
        <sz val="12"/>
        <color theme="1"/>
        <rFont val="Arial"/>
        <family val="2"/>
      </rPr>
      <t xml:space="preserve"> del                 02 de  Mayo de 2016</t>
    </r>
  </si>
  <si>
    <t>67416 DEL 13- Mayo 2016</t>
  </si>
  <si>
    <t xml:space="preserve">Hasta el treinta (30) de diciembre de 2016, contado a partir del perfeccionamiento del mismo y Registro Presupuestal. </t>
  </si>
  <si>
    <t>RAUL CASQUETE PRIETO</t>
  </si>
  <si>
    <r>
      <t>Certificado de Disponibilidad Presupuestal N° 13416</t>
    </r>
    <r>
      <rPr>
        <sz val="12"/>
        <color theme="1"/>
        <rFont val="Arial"/>
        <family val="2"/>
      </rPr>
      <t xml:space="preserve"> del                 28 de  Marzo de 2016</t>
    </r>
  </si>
  <si>
    <t>177/2016</t>
  </si>
  <si>
    <t>CONTROLES EMPRESARIALES</t>
  </si>
  <si>
    <t>Adquisición de Licenciamiento y servicios Microsoft, de acuerdo con los lineamientos establecidos en el Acuerdo Marco de Precios, suscrito por la Agencia Nacional de Contratación Pública - Colombia Compra Eficiente, para los productos y servicios Microsoft.</t>
  </si>
  <si>
    <t>La Función Pública pagará el valor del Contrato, de conformidad con las condiciones estipuladas en el Acuerdo Marco de Precios suscrito por la Agencia Nacional de Contratación Pública - Colombia Compra Eficiente, para los productos y servicios Microsoft, previa presentación de la respectiva factura y expedición del certificado de recibido a satisfacción por el Supervisor del Contrato, sin que el monto total de los servicios de soporte pueda exceder la cuantía total del contrato.</t>
  </si>
  <si>
    <t>Certificado de Disponibilidad Presupuestal N° 19916 del                 27 de  Abril de 2016</t>
  </si>
  <si>
    <t>84116 DEL 09- Junio 2016</t>
  </si>
  <si>
    <t>Hasta el 28 de diciembre de 2016.</t>
  </si>
  <si>
    <t xml:space="preserve">ANA YISETH CASTRIO ORTIZ </t>
  </si>
  <si>
    <t>164/2016</t>
  </si>
  <si>
    <t>UNIPLES S.A.</t>
  </si>
  <si>
    <t>Suscripción al licenciamiento Suite Adobe Creative Cloud para la Función Pública,  según las especificaciones técnicas mínimas establecidas en el presente documento</t>
  </si>
  <si>
    <t>Un (1) único pago, a la entrega del documento donde se indique la suscripción al licenciamiento por un (1) año a nombre de la Función Pública, con las claves de acceso a la consola de administración, previa presentación de la respectiva factura por parte del Contratista y expedición del certificado de recibido a satisfacción por el Supervisor del contrato</t>
  </si>
  <si>
    <t>67916 DEL 16- Mayo 2016</t>
  </si>
  <si>
    <t>Un (1) año, el cual empezará a contar para cada una de las suscripciones</t>
  </si>
  <si>
    <t>161/2016</t>
  </si>
  <si>
    <t>WILLIAM ZAMBRANO CETINA</t>
  </si>
  <si>
    <t xml:space="preserve">Prestar los Servicios Profesionales en la Dirección de Empleo Público, para apoyar la elaboración de documentos relacionados con las bases para un programa a nivel de Diplomado en materia de asesoría y producción normativa; así como sobre los antecedentes generales de cada una de las Ramas del Poder Público de los sectores que la conforman y apoyar la elaboración de la propuesta de articulado para la modificación de la ley de empleo público, en el marco del Proyecto de Inversión denominado “MEJORAMIENTO, FORTALECIMIENTO DE LA CAPACIDAD INSTITUCIONAL PARA EL DESARROLLO DE LAS POLÍTICAS PÚBLICAS. NACIONAL” </t>
  </si>
  <si>
    <t>Cuatro (4) mensualidades vencidas, cada una por valor de DIEZ MILLONES DE PESOS M/CTE ($10’000.000) M/CTE</t>
  </si>
  <si>
    <r>
      <t>Certificado de Disponibilidad Presupuestal N° 209</t>
    </r>
    <r>
      <rPr>
        <sz val="12"/>
        <rFont val="Arial"/>
        <family val="2"/>
      </rPr>
      <t>16</t>
    </r>
    <r>
      <rPr>
        <sz val="12"/>
        <color theme="1"/>
        <rFont val="Arial"/>
        <family val="2"/>
      </rPr>
      <t xml:space="preserve"> del                 06 de  Mayo de 2016</t>
    </r>
  </si>
  <si>
    <t>67316 DEL 13- Mayo 2016</t>
  </si>
  <si>
    <t>Cuatro (4) meses, contados a partir del perfeccionamiento del mismo y Registro Presupuestal.</t>
  </si>
  <si>
    <t>JOSE FERNANDO CEBALLOS</t>
  </si>
  <si>
    <t>160/2016</t>
  </si>
  <si>
    <t>ANA MARIA PEREZ</t>
  </si>
  <si>
    <t xml:space="preserve">Prestar los Servicios Profesionales en la Función Pública, para apoyar la elaboración de herramientas y metodologías de investigación, participación y difusión de la “Estrategia de Cambio Cultural”, en el marco del Proyecto de Inversión “MEJORAMIENTO, FORTALECIMIENTO DE LA CAPACIDAD INSTITUCIONAL PARA EL DESARROLLO DE LAS POLÍTICAS PÚBLICAS. NACIONAL”. </t>
  </si>
  <si>
    <t>Ocho (8) pagos así: Siete (7) mensualidades vencidas, cada una por valor de TRES MILLONES SEISCIENTOS SETENTA Y CINCO MIL PESOS ($3’675.000) M/CTE y un octavo (8) y último pago por valor de DOS MILLONES DOSCIENTOS CINCO MIL PESOS ($2’205.000) M/CTE</t>
  </si>
  <si>
    <r>
      <t>Certificado de Disponibilidad Presupuestal N° 203</t>
    </r>
    <r>
      <rPr>
        <sz val="12"/>
        <rFont val="Arial"/>
        <family val="2"/>
      </rPr>
      <t>16</t>
    </r>
    <r>
      <rPr>
        <sz val="12"/>
        <color theme="1"/>
        <rFont val="Arial"/>
        <family val="2"/>
      </rPr>
      <t xml:space="preserve"> del                 28 de  Abril de 2016</t>
    </r>
  </si>
  <si>
    <t>66016 DEL 06- Mayo 2016</t>
  </si>
  <si>
    <t>Hasta el veintidós (22) de diciembre de 2016, contado a partir del perfeccionamiento del mismo y Registro Presupuestal.</t>
  </si>
  <si>
    <t>175/2016</t>
  </si>
  <si>
    <t>DIEGO EDUARDO SANDOVAL PERALTA</t>
  </si>
  <si>
    <t>Prestar los Servicios Profesionales en la Dirección de Gestión del Conocimiento, para apoyar en la medición y evaluación de los principales resultados de la implementación de políticas, estrategias transversales, planes, programas y proyectos del Departamento Administrativo de la Función Pública, durante el periodo 2014-2016, en el marco del Proyecto de Inversión “MEJORAMIENTO, FORTALECIMIENTO DE LA CAPACIDAD INSTITUCIONAL PARA EL DESARROLLO DE LAS POLITICAS PUBLICAS NACIONAL.”</t>
  </si>
  <si>
    <t>Seis (6) mensualidades vencidas, cada una por valor de DIEZ MILLONES DE PESOS ($10’000.000) M/CTE</t>
  </si>
  <si>
    <r>
      <t>Certificado de Disponibilidad Presupuestal N° 214</t>
    </r>
    <r>
      <rPr>
        <sz val="12"/>
        <rFont val="Arial"/>
        <family val="2"/>
      </rPr>
      <t>16</t>
    </r>
    <r>
      <rPr>
        <sz val="12"/>
        <color theme="1"/>
        <rFont val="Arial"/>
        <family val="2"/>
      </rPr>
      <t xml:space="preserve"> del                 16 de  Mayo de 2016</t>
    </r>
  </si>
  <si>
    <t>79616 DEL 06- Junio 2016</t>
  </si>
  <si>
    <t xml:space="preserve">Seis (6) meses, contados a partir del perfeccionamiento del mismo y el Registro Presupuestal. </t>
  </si>
  <si>
    <t>168/2016</t>
  </si>
  <si>
    <t>LEIDY DAYANA MURCIA SANTAMARÍA</t>
  </si>
  <si>
    <t xml:space="preserve">Prestar los Servicios Profesionales en la Oficina Asesora de Planeación, para apoyar la  implementación de la segunda fase del Sistema de Gestión de información Estratégica, focalizados en las entidades del Orden Territorial, en el marco del proyecto de inversión: “DESARROLLO DE LA CAPACIDAD INSTITUCIONAL DE LAS ENTIDADES PUBLICAS DEL ORDEN TERRITORIAL”. </t>
  </si>
  <si>
    <t>Ocho (8) pagos distribuidos así: a) Siete (7) mensualidades vencidas cada una por un valor de CINCO MILLONES CUATROCIENTOS VEINTIOCHO MIL PESOS ($5’428.000,oo) M/CTE, y un último pago por valor de  DOS MILLONES DE PESOS ($2’000.000.oo) MCTE</t>
  </si>
  <si>
    <r>
      <t>Certificado de Disponibilidad Presupuestal N° 220</t>
    </r>
    <r>
      <rPr>
        <sz val="12"/>
        <rFont val="Arial"/>
        <family val="2"/>
      </rPr>
      <t>16</t>
    </r>
    <r>
      <rPr>
        <sz val="12"/>
        <color theme="1"/>
        <rFont val="Arial"/>
        <family val="2"/>
      </rPr>
      <t xml:space="preserve"> del                 19 de  Mayo de 2016</t>
    </r>
  </si>
  <si>
    <t>77616 DEL 24- Mayo 2016</t>
  </si>
  <si>
    <t>Hasta el 30 de diciembre de 2016, contado a partir del perfeccionamiento del mismo y el Registro Presupuestal.</t>
  </si>
  <si>
    <t>169/2016</t>
  </si>
  <si>
    <t>JOHN CAMILO OJEDA CASALLAS</t>
  </si>
  <si>
    <t xml:space="preserve">Prestar los Servicios Profesionales en la Oficina Asesora de Planeación, para apoyar la  implementación de la segunda fase del Sistema de Gestión de información Estratégica;  focalizados en las entidades del Orden Nacional, en el marco del Proyecto de Inversión: "MEJORAMIENTO, FORTALECIMIENTO DE LA CAPACIDAD INSTITUCIONAL PARA EL DESARROLLO DE LAS POLÍTICAS PÚBLICAS NACIONAL". </t>
  </si>
  <si>
    <r>
      <t>Certificado de Disponibilidad Presupuestal N° 221</t>
    </r>
    <r>
      <rPr>
        <sz val="12"/>
        <rFont val="Arial"/>
        <family val="2"/>
      </rPr>
      <t>16</t>
    </r>
    <r>
      <rPr>
        <sz val="12"/>
        <color theme="1"/>
        <rFont val="Arial"/>
        <family val="2"/>
      </rPr>
      <t xml:space="preserve"> del                 19 de  Mayo de 2016</t>
    </r>
  </si>
  <si>
    <t>174/2016</t>
  </si>
  <si>
    <t>JEFFERSON HERNANDO CENDALES CRUZ</t>
  </si>
  <si>
    <t xml:space="preserve">Prestar los Servicios Profesionales en la Oficina Asesora de Planeación, para apoyar  el seguimiento al cumplimiento de los temas estratégicos institucionales de la Función Pública, en el marco del Proyecto de Inversión “MEJORAMIENTO, FORTALECIMIENTO DE LA CAPACIDAD INSTITUCIONAL PARA EL DESARROLLO DE LAS POLÍTICAS PÚBLICAS. NACIONAL”. </t>
  </si>
  <si>
    <t>Ocho (8) pagos, así: a) Siete (7) mensualidades vencidas, cada una por valor de DOS MILLONES TRESCIENTOS TREINTA MIL PESOS ($2’330.000.oo) MCTE y, b) Un octavo (8) y último pago por valor de  NOVECIENTOS CUARENTA MIL PESOS (940.000.oo) MCTE</t>
  </si>
  <si>
    <r>
      <t>Certificado de Disponibilidad Presupuestal N° 222</t>
    </r>
    <r>
      <rPr>
        <sz val="12"/>
        <rFont val="Arial"/>
        <family val="2"/>
      </rPr>
      <t>16</t>
    </r>
    <r>
      <rPr>
        <sz val="12"/>
        <color theme="1"/>
        <rFont val="Arial"/>
        <family val="2"/>
      </rPr>
      <t xml:space="preserve"> del                 19 de  Mayo de 2016</t>
    </r>
  </si>
  <si>
    <t>79116 DEL 26- Mayo 2016</t>
  </si>
  <si>
    <t>MARIA DEL CARMEN LOPEZ OLGA LUCÍA ARANGO BARBARÁN</t>
  </si>
  <si>
    <t>181/2016</t>
  </si>
  <si>
    <t>SEBASTIAN ARIAS ESPINOSA</t>
  </si>
  <si>
    <t xml:space="preserve">Prestar los Servicios Profesionales en el Grupo de Comunicaciones Estratégicas, con el fin de apoyar la ejecución de la estrategia de comunicaciones interinstitucional dirigida a los servidores públicos y entidades estatales, en el marco del Proyecto de Inversión “MEJORAMIENTO, FORTALECIMIENTO DE LA CAPACIDAD INSTITUCIONAL PARA EL DESARROLLO DE LAS POLITICAS PUBLICAS. NACIONAL”. </t>
  </si>
  <si>
    <t>Seis (6) mensualidades vencidas, cada una por valor de TRES MILLONES DOSCIENTOS CUARENTA Y CUATRO MIL QUINIENTOS PESOS ($3'244.500) M/CTE, incluido IVA y demás gastos asociados, b) Un séptimo (7) pago por valor de DOS MILLONES SETECIENTOS TRES MIL SETECIENTOS CINCUENTA PESOS ($2’703.750) M/CTE, incluido IVA y demás gastos asociados a la ejecución del Contrato, el cual se realizará a más tardar el 22 de diciembre de 2016, y c) Un octavo (8) y último pago por valor de QUINIENTOS CUARENTA MIL SETECIENTOS CINCUENTA PESOS ($540.750) M/CTE.</t>
  </si>
  <si>
    <r>
      <t>Certificado de Disponibilidad Presupuestal N° 230</t>
    </r>
    <r>
      <rPr>
        <sz val="12"/>
        <rFont val="Arial"/>
        <family val="2"/>
      </rPr>
      <t>16</t>
    </r>
    <r>
      <rPr>
        <sz val="12"/>
        <color theme="1"/>
        <rFont val="Arial"/>
        <family val="2"/>
      </rPr>
      <t xml:space="preserve"> del                 07 de Junio de 2016</t>
    </r>
  </si>
  <si>
    <t>84416 DEL 14- Junio 2016</t>
  </si>
  <si>
    <t xml:space="preserve">hasta el treinta (30) de diciembre de 2016, contado a partir del perfeccionamiento del mismo y registro presupuestal. </t>
  </si>
  <si>
    <t>176/2016</t>
  </si>
  <si>
    <t>Prestar los Servicios Profesionales en el Grupo de Comunicaciones Estratégicas, para gestionar y administrar las redes sociales institucionales, de acuerdo con lo establecido en la estrategia de comunicaciones del Departamento Administrativo de la Función Pública, en el marco del Proyecto de Inversión “MEJORAMIENTO, FORTALECIMIENTO DE LA CAPACIDAD INSTITUCIONAL PARA EL DESARROLLO DE LAS POLITICAS PUBLICAS. NACIONAL.</t>
  </si>
  <si>
    <t>Ocho (8) pagos, así: a) Seis (6) mensualidades vencidas, cada uno por valor de TRES MILLONES DOCIENTOS CUARENTA Y CUATRO MIL QUINIENTOS PESOS ($3'244.500.oo) M/CTE, b) un séptimo (7) pago por valor de DOS MILLONES SETECIENTOS TRES MIL SETECIENTOS CINCUENTA PESOS ($2’703.750.oo) M/CTE,  el cual se realizará a más tardar el 22 de diciembre de 2016, y c) Un octavo (8) y último pago por valor de QUINIENTOS CUARENTA MIL SETECIENTOS CINCUENTA PESOS ($540.750.oo) M/CTE</t>
  </si>
  <si>
    <r>
      <t>Certificado de Disponibilidad Presupuestal N° 225</t>
    </r>
    <r>
      <rPr>
        <sz val="12"/>
        <rFont val="Arial"/>
        <family val="2"/>
      </rPr>
      <t>16</t>
    </r>
    <r>
      <rPr>
        <sz val="12"/>
        <color theme="1"/>
        <rFont val="Arial"/>
        <family val="2"/>
      </rPr>
      <t xml:space="preserve"> del                 25 de  Mayo de 2016</t>
    </r>
  </si>
  <si>
    <t>80416 DEL 07- Junio 2016</t>
  </si>
  <si>
    <t>Hasta el treinta (30) de diciembre de 2016, contado a partir del perfeccionamiento del mismo y Registro Presupuestal.</t>
  </si>
  <si>
    <t>182/2016</t>
  </si>
  <si>
    <t>NOHORA SUSANA BONILLA GUZMÁN</t>
  </si>
  <si>
    <t xml:space="preserve">Prestar los Servicios Profesionales en el Grupo de Comunicaciones Estratégicas, con el fin de realizar la diagramación de las publicaciones técnicas y los documentos institucionales de la entidad, en el marco del Proyecto de Inversión “MEJORAMIENTO, FORTALECIMIENTO DE LA CAPACIDAD INSTITUCIONAL PARA EL DESARROLLO DE LAS POLITICAS PÚBLICAS. NACIONAL”. </t>
  </si>
  <si>
    <t>Seis (6) mensualidades vencidas, cada una por valor de CUATRO MILLONES QUINIENTOS QUINCE MIL PESOS ($4’515.000.oo) M/CTE, incluido IVA y demás gastos asociados a la ejecución del Contrato, b) Un séptimo (7) pago por valor de TRES MILLONES TRESCIENTOS ONCE MIL PESOS ($3’311.000.oo) M/CTE, incluido IVA y demás gastos asociados a la ejecución del Contrato, el cual se realizará a más tardar el 22 de diciembre de 2016, y c) Un octavo (8) y último pago, por valor de UN MILLÓN DOSCIENTOS CUATRO MIL PESOS ($1’204.000.oo) M/CTE</t>
  </si>
  <si>
    <r>
      <t>Certificado de Disponibilidad Presupuestal N° 226</t>
    </r>
    <r>
      <rPr>
        <sz val="12"/>
        <rFont val="Arial"/>
        <family val="2"/>
      </rPr>
      <t>16</t>
    </r>
    <r>
      <rPr>
        <sz val="12"/>
        <color theme="1"/>
        <rFont val="Arial"/>
        <family val="2"/>
      </rPr>
      <t xml:space="preserve"> del                 25 de Mayo de 2016</t>
    </r>
  </si>
  <si>
    <t>84916 DEL 14- Junio 2016</t>
  </si>
  <si>
    <t>184/2016</t>
  </si>
  <si>
    <t>LILIA DEL CARMEN CADENA GARCÍA</t>
  </si>
  <si>
    <r>
      <t xml:space="preserve">Prestar los Servicios Profesionales en el Grupo de Comunicaciones Estratégicas, para apoyar la difusión y relacionamiento con los medios de comunicación nacionales y territoriales, sobre la información que produce </t>
    </r>
    <r>
      <rPr>
        <sz val="12"/>
        <color rgb="FF000000"/>
        <rFont val="Arial"/>
        <family val="2"/>
      </rPr>
      <t>la FUNCIÓN PÚBLICA</t>
    </r>
    <r>
      <rPr>
        <sz val="12"/>
        <color theme="1"/>
        <rFont val="Arial"/>
        <family val="2"/>
      </rPr>
      <t xml:space="preserve">, </t>
    </r>
    <r>
      <rPr>
        <sz val="12"/>
        <color rgb="FF000000"/>
        <rFont val="Arial"/>
        <family val="2"/>
      </rPr>
      <t>en el marco del Proyecto de Inversión “</t>
    </r>
    <r>
      <rPr>
        <sz val="12"/>
        <color theme="1"/>
        <rFont val="Arial"/>
        <family val="2"/>
      </rPr>
      <t xml:space="preserve">DESARROLLO DE LA CAPACIDAD INSTITUCIONAL DE LAS ENTIDADES PÚBLICAS DEL ORDEN TERRITORIAL”. </t>
    </r>
  </si>
  <si>
    <t>ocho (8) pagos, así: a) Seis (6) mensualidades vencidas, cada una por valor de CINCO MILLONES CUATROCIENTOS SIETE MIL QUINIENTOS PESOS ($5’407.500.oo) M/CTE, incluido IVA, b) Un séptimo (7) pago por valor de CUATRO MILLONES QUINIENTOS SEIS MIL DOSCIENTOS CINCUENTA PESOS ($4’506.250.oo) M/CTE, incluido IVA, el cual se realizará a más tardar el 22 de diciembre de 2016, y c) Un octavo (8) y último pago por valor de NOVECIENTOS UN MIL DOSCIENTOS CINCUENTA PESOS ($901.250.oo) M/CTE.</t>
  </si>
  <si>
    <r>
      <t>Certificado de Disponibilidad Presupuestal N° 223</t>
    </r>
    <r>
      <rPr>
        <sz val="12"/>
        <rFont val="Arial"/>
        <family val="2"/>
      </rPr>
      <t>16</t>
    </r>
    <r>
      <rPr>
        <sz val="12"/>
        <color theme="1"/>
        <rFont val="Arial"/>
        <family val="2"/>
      </rPr>
      <t xml:space="preserve"> del                 25 de Mayo de 2016</t>
    </r>
  </si>
  <si>
    <t>84616 DEL 14- Junio 2016</t>
  </si>
  <si>
    <t>180/2016</t>
  </si>
  <si>
    <t>PLAZA MAYOR MEDELLIN CONVENCIONES Y EXPOSICIONES S.A.</t>
  </si>
  <si>
    <t>Mandato sin representación, para el apoyo logístico en la realización de los eventos requeridos por la Función Pública en la presente vigencia, en el marco de los proyectos de inversión "Mejoramiento, Fortalecimiento de la Capacidad Institucional para el Desarrollo de Políticas Públicas Nacional" y "Desarrollo Capacidad Institucional de las Entidades Públicas del Orden Territorial".</t>
  </si>
  <si>
    <t>CONTRATO INTERADMINISTRATIVO</t>
  </si>
  <si>
    <t>Un primer (1) pago en el mes de junio de 2016, por la suma de TRESCIENTOS VEINTE MILLONES DE PESOS ($320'000.000) M/CTE, y Un segundo (2) y último pago en el mes de julio de 2016 por la suma de CIENTO OCHENTA Y CUATRO MILLONES DE PESOS (184'000.000) M/CTE.</t>
  </si>
  <si>
    <r>
      <t>Certificado de Disponibilidad Presupuestal N° 231</t>
    </r>
    <r>
      <rPr>
        <sz val="12"/>
        <rFont val="Arial"/>
        <family val="2"/>
      </rPr>
      <t>16</t>
    </r>
    <r>
      <rPr>
        <sz val="12"/>
        <color theme="1"/>
        <rFont val="Arial"/>
        <family val="2"/>
      </rPr>
      <t xml:space="preserve"> del                 07 de  Junio de 2016</t>
    </r>
  </si>
  <si>
    <t>84816 DEL 14- Junio 2016</t>
  </si>
  <si>
    <t>JMALUCELLI TRAVELERS SEGUROS S.A.</t>
  </si>
  <si>
    <t>JULIAN MAURICIO MARTÍNEZ ALVARADO</t>
  </si>
  <si>
    <t>188/2016</t>
  </si>
  <si>
    <r>
      <t>Prestar los Servicios Profesionales en las Direcciones Jurídica y de Empleo Público, para apoyar la elaboración de los proyectos de respuesta, a las consultas relacionadas con el empleo público, bienestar social, capacitación e incentivos, en el marco del Proyecto de Inversión “MEJORAMIENTO, FORTALECIMIENTO DE LA CAPACIDAD INSTITUCIONAL PARA EL DESARROLLO DE LAS POLITICAS PUBLICAS. NACIONAL”.</t>
    </r>
    <r>
      <rPr>
        <sz val="12"/>
        <color theme="1"/>
        <rFont val="Times New Roman"/>
        <family val="1"/>
      </rPr>
      <t xml:space="preserve"> </t>
    </r>
  </si>
  <si>
    <t>Seis (6) pagos mensuales, cada uno por valor de TRES MILLONES DE PESOS ($3’000.000,00)  M/CTE, incluido IVA y demás gastos asociados a la ejecución del Contrato.</t>
  </si>
  <si>
    <r>
      <t>Certificado de Disponibilidad Presupuestal N° 242</t>
    </r>
    <r>
      <rPr>
        <sz val="12"/>
        <rFont val="Arial"/>
        <family val="2"/>
      </rPr>
      <t>16</t>
    </r>
    <r>
      <rPr>
        <sz val="12"/>
        <color theme="1"/>
        <rFont val="Arial"/>
        <family val="2"/>
      </rPr>
      <t xml:space="preserve"> del                 13 de Junio de 2016</t>
    </r>
  </si>
  <si>
    <t>86616 DEL 22 - Junio 2016</t>
  </si>
  <si>
    <t>HAROLD ISRAEL HERREÑO SUAREZ</t>
  </si>
  <si>
    <t>171/2016</t>
  </si>
  <si>
    <t xml:space="preserve">Prestar los Servicios Profesionales en la Oficina de las Tecnologías de la Información y las Comunicaciones, para elaboración de la arquitectura, desarrollo e implementación de la red social de servidores públicos, así como la actualización y ajustes del Micrositio web, denominado Espacio Virtual de Asesoría – EVA, del Departamento Administrativo de la Función Pública, con cargo al Proyecto de Inversión denominado “Mejoramiento de la Gestión de las Políticas Públicas a Través de las Tecnologías de Información TICS”. </t>
  </si>
  <si>
    <t>Siete (7) mensualidades vencidas, cada una por valor de SEIS MILLONES DOSCIENTOS MIL PESOS ($6’200.000) M/CTE</t>
  </si>
  <si>
    <r>
      <t>Certificado de Disponibilidad Presupuestal N° 219</t>
    </r>
    <r>
      <rPr>
        <sz val="12"/>
        <rFont val="Arial"/>
        <family val="2"/>
      </rPr>
      <t>16</t>
    </r>
    <r>
      <rPr>
        <sz val="12"/>
        <color theme="1"/>
        <rFont val="Arial"/>
        <family val="2"/>
      </rPr>
      <t xml:space="preserve"> del                 17 de  Mayo de 2016</t>
    </r>
  </si>
  <si>
    <t>78716 DEL 25- Mayo 2016</t>
  </si>
  <si>
    <t>173/2016</t>
  </si>
  <si>
    <t xml:space="preserve">Prestar los Servicios Profesionales en  la Oficina de las Tecnologías de la Información y las Comunicaciones para el mantenimiento, soporte, actualización, ajuste y monitoreo del micrositio web denominado Espacio Virtual de Asesoría – EVA, del Departamento Administrativo de la Función Pública, así como el desarrollo e implementación de la red social de servidores públicos en dicho espacio, con cargo al Proyecto de Inversión denominado “Mejoramiento de la Gestión de las Políticas Públicas a Través de las Tecnologías de Información TICS”. </t>
  </si>
  <si>
    <r>
      <t>Certificado de Disponibilidad Presupuestal N° 218</t>
    </r>
    <r>
      <rPr>
        <sz val="12"/>
        <rFont val="Arial"/>
        <family val="2"/>
      </rPr>
      <t>16</t>
    </r>
    <r>
      <rPr>
        <sz val="12"/>
        <color theme="1"/>
        <rFont val="Arial"/>
        <family val="2"/>
      </rPr>
      <t xml:space="preserve"> del                 17 de  Mayo de 2016</t>
    </r>
  </si>
  <si>
    <t>78816 DEL 25- Mayo 2016</t>
  </si>
  <si>
    <t>178/2016</t>
  </si>
  <si>
    <t>DIANA PAOLA RIVERA LEÓN</t>
  </si>
  <si>
    <t xml:space="preserve">Prestar los Servicios Profesionales para apoyar la coordinación, planeación, logística, realización,  seguimiento y evaluación de eventos que requiera la Función Pública, en el marco de los Proyectos de Inversión denominados: “MEJORAMIENTO, FORTALECIMIENTO DE LA CAPACIDAD INSTITUCIONAL PARA EL DESARROLLO DE LAS POLÍTICAS PÚBLICAS. NACIONAL” y “DESARROLLO CAPACIDAD INSTITUCIONAL DE LAS ENTIDADES PÚBLICAS DEL ORDEN TERRITORIAL”. </t>
  </si>
  <si>
    <t>Seis (6) mensualidades vencidas, cada una por un valor de CUATRO MILLONES DE PESOS ($4.000.000,00) M/CTE</t>
  </si>
  <si>
    <r>
      <t>Certificado de Disponibilidad Presupuestal N° 230</t>
    </r>
    <r>
      <rPr>
        <sz val="12"/>
        <rFont val="Arial"/>
        <family val="2"/>
      </rPr>
      <t>16</t>
    </r>
    <r>
      <rPr>
        <sz val="12"/>
        <color theme="1"/>
        <rFont val="Arial"/>
        <family val="2"/>
      </rPr>
      <t xml:space="preserve"> del                 07 de  Junio de 2016</t>
    </r>
  </si>
  <si>
    <t>84216 DEL 09- Junio 2016</t>
  </si>
  <si>
    <t xml:space="preserve">Seis (6) meses, contados a partir del perfeccionamiento del mismo y Registro Presupuestal. </t>
  </si>
  <si>
    <t>183/2016</t>
  </si>
  <si>
    <t>CLAUDIA ANDREA CELY RUIZ</t>
  </si>
  <si>
    <r>
      <t>Prestar los Servicios Profesionales en la Función Pública para apoyar la ejecución de la estrategia de pedagogía de paz a nivel territorial, en el marco del Proyecto de Inversión  “DESARROLLO DE LA CAPACIDAD INSTITUCIONAL DE LAS ENTIDADES PÚBLICAS DEL ORDEN TERRITORIAL”</t>
    </r>
    <r>
      <rPr>
        <i/>
        <sz val="12"/>
        <color theme="1"/>
        <rFont val="Arial"/>
        <family val="2"/>
      </rPr>
      <t>.</t>
    </r>
    <r>
      <rPr>
        <sz val="12"/>
        <color theme="1"/>
        <rFont val="Arial"/>
        <family val="2"/>
      </rPr>
      <t xml:space="preserve"> </t>
    </r>
  </si>
  <si>
    <t>seis (6) mensualidades vencidas, cada una por valor de DOS MILLONES TRESCIENTOS MIL PESOS ($2’300.000.oo) M/CTE</t>
  </si>
  <si>
    <r>
      <t>Certificado de Disponibilidad Presupuestal N° 234</t>
    </r>
    <r>
      <rPr>
        <sz val="12"/>
        <rFont val="Arial"/>
        <family val="2"/>
      </rPr>
      <t>16</t>
    </r>
    <r>
      <rPr>
        <sz val="12"/>
        <color theme="1"/>
        <rFont val="Arial"/>
        <family val="2"/>
      </rPr>
      <t xml:space="preserve"> del                 08 de Junio de 2016</t>
    </r>
  </si>
  <si>
    <t>84516 DEL 14- Junio 2016</t>
  </si>
  <si>
    <t xml:space="preserve">seis (6) meses, contados a partir del perfeccionamiento del mismo y Registro Presupuestal. </t>
  </si>
  <si>
    <r>
      <t>MARÍA JULIANA RUIZ HAKSPIEL</t>
    </r>
    <r>
      <rPr>
        <sz val="12"/>
        <color rgb="FF1F497D"/>
        <rFont val="Arial"/>
        <family val="2"/>
      </rPr>
      <t xml:space="preserve"> </t>
    </r>
  </si>
  <si>
    <t>Contratar el servicio de entrenamiento en JAVA</t>
  </si>
  <si>
    <t>Adquisición de perifericos - Micrófonos</t>
  </si>
  <si>
    <t>Licenciamiento de garantia extendida (soporte) para librería de cintas Hewlett Packard y renovación del soporte de software de backup</t>
  </si>
  <si>
    <t>Realizar capacitación en Lyferay</t>
  </si>
  <si>
    <t>Convenio de Cooperación con la Organización de Estados Iberoamericanos - OEI,  para la  organización del Archivo Central  y el Fondo documental de la Función Pública.</t>
  </si>
  <si>
    <t>191/2016</t>
  </si>
  <si>
    <t>190/2016</t>
  </si>
  <si>
    <t>COMERCIALIZADORA NAVE LTDA</t>
  </si>
  <si>
    <t xml:space="preserve">Elaborar los avalúos comerciales de algunos de los bienes muebles e intangibles, de propiedad del Departamento Administrativo de la Función Pública, de acuerdo con la ficha técnica. </t>
  </si>
  <si>
    <t>Un (1) pago, incluido IVA y demás gastos asociados, previa presentación de la factura, a la expedición del certificado de recibido a satisfacción por parte del supervisor del contrato, sin que el monto total de los servicios prestados pueda exceder la cuantía total del mismo.</t>
  </si>
  <si>
    <r>
      <t>Certificado de Disponibilidad Presupuestal N° 145</t>
    </r>
    <r>
      <rPr>
        <sz val="12"/>
        <rFont val="Arial"/>
        <family val="2"/>
      </rPr>
      <t>16</t>
    </r>
    <r>
      <rPr>
        <sz val="12"/>
        <color theme="1"/>
        <rFont val="Arial"/>
        <family val="2"/>
      </rPr>
      <t xml:space="preserve"> del                 31 de Marzo de 2016</t>
    </r>
  </si>
  <si>
    <t>94116 DEL 28 - Junio 2016</t>
  </si>
  <si>
    <t>189/2016</t>
  </si>
  <si>
    <t xml:space="preserve">Prestar los Servicios Profesionales en la Oficina de Tecnologías de la Información y las Comunicaciones, para apoyar el diseño gráfico de la red social de servidores públicos, así como los ajustes y actualizaciones gráficos del micrositio denominado Espacio Virtual de Asesoría - EVA del Departamento Administrativo de la Función Pública. </t>
  </si>
  <si>
    <t xml:space="preserve">seis (6) pagos, cada una por valor de CINCO MILLONES DE PESOS ($5’000.000.oo) M/CTE y demás gastos asociados a la ejecución del Contrato. </t>
  </si>
  <si>
    <r>
      <t>Certificado de Disponibilidad Presupuestal N° 228</t>
    </r>
    <r>
      <rPr>
        <sz val="12"/>
        <rFont val="Arial"/>
        <family val="2"/>
      </rPr>
      <t>16</t>
    </r>
    <r>
      <rPr>
        <sz val="12"/>
        <color theme="1"/>
        <rFont val="Arial"/>
        <family val="2"/>
      </rPr>
      <t xml:space="preserve"> del                 31 de Mayo de 2016</t>
    </r>
  </si>
  <si>
    <t>92816 DEL 24 - Junio 2016</t>
  </si>
  <si>
    <t>192/2016</t>
  </si>
  <si>
    <t>193/2016</t>
  </si>
  <si>
    <t>194/2016</t>
  </si>
  <si>
    <t>Francisco Camargo Tel. 3344080 ert. 191</t>
  </si>
  <si>
    <t xml:space="preserve">Contratar  la definición de requerimientos y el diseño del Sistema de Información de Gestión del Empleo Público </t>
  </si>
  <si>
    <t>Prestar servicios profesionales en la Dirección de Empleo Público para  apoyar  las actividades orientadas a la implementación del Programa Estado Joven Prácticas Laborales en el Sector Público; así como apoyar la actualización y consolidación de los registros de información, socialización y orientación a las entidades de la rama ejecutiva del orden nacional</t>
  </si>
  <si>
    <t>Adquisición de pruebas de competencia WAVE FOCUS EXPERTO</t>
  </si>
  <si>
    <t>Prestar los servicios profesionales a la Oficina de Tecnologías de la Información y Dirección de Empleo Público para acompañar la definición de requerimientos y  diseño del Sistema de Información del Empleo Público y servir de enlace técnico y funcional en lo requerimientos que se definan</t>
  </si>
  <si>
    <t>Prestar los Servicios Profesionales en la Dirección General para apoyar como conferencista, la implementación de la estrategia de pedagogía de paz dirigida a servidores públicos en el marco del Proyecto de Inversión denominado “MEJORAMIENTO, FORTALECIMIENTO DE LA CAPACIDAD INSTITUCIONAL PARA EL DESARROLLO DE LAS POLÍTICAS PÚBLICAS. NACIONAL”.</t>
  </si>
  <si>
    <t xml:space="preserve">GRUPO DE GESTIÓN ADMINISTRATIVA </t>
  </si>
  <si>
    <t>MINIMA CUANTÍA</t>
  </si>
  <si>
    <t>C-520-1000-10 Recurso 11</t>
  </si>
  <si>
    <t>GRUPO GESTIÓN ADMINSITRATIVA</t>
  </si>
  <si>
    <t>Publicación de Edictos y convocatorias del Departamento Administrativo de la Función Pública en un diario de amplia circulación Nacional</t>
  </si>
  <si>
    <t>Prestar los servicios profesionales de interpretación simultánea y alquiler de equipos de traducción, requeridos por el Departamento Administrativo de la Función Pública con ocasión de la visita de la misión de la OCDE en el marco del “Integrity Review”</t>
  </si>
  <si>
    <t>Prestación de servicios para apoyar el desarrollo de la herramienta para el análisis sectorial</t>
  </si>
  <si>
    <t>Armando Ardila Tel 3344080 Ext. 192</t>
  </si>
  <si>
    <t>Armando Ardila Tel 3344080 Ett. 192</t>
  </si>
  <si>
    <t>Mantenimiento Fotocopiadora y Duplicadora.</t>
  </si>
  <si>
    <t>198/2016</t>
  </si>
  <si>
    <t>DICOMTEX S.A.S</t>
  </si>
  <si>
    <t>Adquisición de la dotación de labor, para el Servidor de la Función Pública, que realiza las labores de mantenimiento y reparaciones locativas de la planta física de la Entidad, acorde con las especificaciones técnicas establecidas en la Ficha Técnica (Anexo N° 2)</t>
  </si>
  <si>
    <t>Tres (3) pagos, una vez se haya realizado el correspondiente ingreso al almacén de la entidad, y se expida el Certificado de Recibido a Satisfacción por parte del Supervisor del Contrato, sin que el monto total de los bienes suministrados puedan exceder la cuantía total del contrato.</t>
  </si>
  <si>
    <t>Certificado de Disponibilidad Presupuestal N° 19116 del                 20 de abril de 2016</t>
  </si>
  <si>
    <t>96616 DEL 12 - Julio 2016</t>
  </si>
  <si>
    <t>Hasta el treinta (30) de diciembre de 2016, contado a partir de la suscripción del mismo previo  registro presupuestal y aprobación de pólizas.</t>
  </si>
  <si>
    <t>196/2016</t>
  </si>
  <si>
    <t>PHOENIX AUTOMATIZACION INDUSTRIAL S.A.S</t>
  </si>
  <si>
    <t>Prestar el  servicio de mantenimiento preventivo y correctivo, incluido el suministro e instalación de repuestos, de los dos (2) ascensores instalados en el edificio sede del Departamento Administrativo de la Función Pública, ubicado en la carrera 6 N° 12 - 62 de la cuidad de Bogotá D.C</t>
  </si>
  <si>
    <r>
      <t>Certificado de Disponibilidad Presupuestal N° 152</t>
    </r>
    <r>
      <rPr>
        <sz val="12"/>
        <rFont val="Arial"/>
        <family val="2"/>
      </rPr>
      <t>16</t>
    </r>
    <r>
      <rPr>
        <sz val="12"/>
        <color theme="1"/>
        <rFont val="Arial"/>
        <family val="2"/>
      </rPr>
      <t xml:space="preserve"> del                 01 de Abril de 2016</t>
    </r>
  </si>
  <si>
    <t>96516 DEL 12 - Julio 2016</t>
  </si>
  <si>
    <t>Once (11) meses previo perfeccionamiento del mismo, Registro Presupuestal y aprobación de pólizas, contados a partir del 1 de agosto de 2016 y hasta el 30 de junio de 2017</t>
  </si>
  <si>
    <t>197/2016</t>
  </si>
  <si>
    <t>ORACLE COLOMBIA LTDA</t>
  </si>
  <si>
    <t xml:space="preserve">Actualización y renovación del servicio de soporte del Software Update License and Support (SULS) para el licenciamiento Oracle que posee la Función Pública, conforme a los lineamientos establecidos en el Contrato de Agregación de Demanda N° CCE- 211-AG-2015. </t>
  </si>
  <si>
    <t>La Función Pública pagará el valor del Contrato, de conformidad con las condiciones estipuladas por Colombia Compra Eficiente en el Contrato de Agregación de Demanda N° CCE- 211-AG-2015, para la actualización y renovación del servicio de soporte del Software Update License and Support (SULS), previa presentación de la respectiva factura y expedición del certificado de recibido a satisfacción por parte del Supervisor del Contrato, sin que el monto total de los servicios de soporte pueda exceder la cuantía total del contrato.</t>
  </si>
  <si>
    <r>
      <t>Certificado de Disponibilidad Presupuestal N° 248</t>
    </r>
    <r>
      <rPr>
        <sz val="12"/>
        <rFont val="Arial"/>
        <family val="2"/>
      </rPr>
      <t>16</t>
    </r>
    <r>
      <rPr>
        <sz val="12"/>
        <color theme="1"/>
        <rFont val="Arial"/>
        <family val="2"/>
      </rPr>
      <t xml:space="preserve"> del                 22 de Junio de 2016</t>
    </r>
  </si>
  <si>
    <t>96016 DEL 08 - Julio 2016</t>
  </si>
  <si>
    <t>El plazo de ejecución del contrato se contará a partir del treinta (30) de septiembre de 2016 y hasta el veintinueve (29) de septiembre del 2017, previo registro presupuestal.</t>
  </si>
  <si>
    <t xml:space="preserve">EDWIN SILVA CARREÑO </t>
  </si>
  <si>
    <t>195/2016</t>
  </si>
  <si>
    <t>SANTIAGO ARANGO CORRALES</t>
  </si>
  <si>
    <t xml:space="preserve">Prestar los Servicios Profesionales en la Subdirección para apoyar en la puesta en marcha del nuevo Modelo de Operación de la Función Pública, en el marco del Proyecto de Inversión denominado “MEJORAMIENTO, FORTALECIMIENTO DE LA CAPACIDAD INSTITUCIONAL PARA EL DESARROLLO DE LAS POLÍTICAS PÚBLICAS. NACIONAL”. </t>
  </si>
  <si>
    <t>Seis (6) mensualidades vencidas cada una por un valor de SEIS MILLONES TRESCIENTOS MIL PESOS ($6’300.000) M/CTE</t>
  </si>
  <si>
    <r>
      <t>Certificado de Disponibilidad Presupuestal N° 245</t>
    </r>
    <r>
      <rPr>
        <sz val="12"/>
        <rFont val="Arial"/>
        <family val="2"/>
      </rPr>
      <t>16</t>
    </r>
    <r>
      <rPr>
        <sz val="12"/>
        <color theme="1"/>
        <rFont val="Arial"/>
        <family val="2"/>
      </rPr>
      <t xml:space="preserve"> del                 22 de Junio de 2016</t>
    </r>
  </si>
  <si>
    <t>95416 DEL 01 - Julio 2016</t>
  </si>
  <si>
    <t xml:space="preserve">Seis (6) meses contados a partir del perfeccionamiento del mismo y Registro Presupuestal. </t>
  </si>
  <si>
    <t>DANIEL EDUARDO BELTRÁN NOREÑA</t>
  </si>
  <si>
    <t xml:space="preserve">Prestar los servicios profesionales en la Subdirección, para apoyar en la preparación de las bases de datos, para ampliar el índice sintético de desempeño institucional de las entidades públicas del orden territorial, en el marco del Proyecto de Inversión denominado: “DESARROLLO CAPACIDAD INSTITUCIONAL DE LAS ENTIDADES PÚBLICAS DEL ORDEN TERRITORIAL” </t>
  </si>
  <si>
    <t>Seis (6) mensualidades vencidas, cada una por un valor de DOS MILLONES TRESCIENTOS MIL PESOS ($2’300.000) M/CTE</t>
  </si>
  <si>
    <r>
      <t>Certificado de Disponibilidad Presupuestal N° 247</t>
    </r>
    <r>
      <rPr>
        <sz val="12"/>
        <rFont val="Arial"/>
        <family val="2"/>
      </rPr>
      <t>16</t>
    </r>
    <r>
      <rPr>
        <sz val="12"/>
        <color theme="1"/>
        <rFont val="Arial"/>
        <family val="2"/>
      </rPr>
      <t xml:space="preserve"> del                 22 de Junio de 2016</t>
    </r>
  </si>
  <si>
    <t>94816 DEL 01 - Julio 2016</t>
  </si>
  <si>
    <t>DIEGO JOSE GARCIA SOLANO</t>
  </si>
  <si>
    <t>Prestar los servicios profesionales en la Subdirección, para apoyar en la preparación de las bases de datos, para ampliar el índice sintético de desempeño institucional de las entidades públicas del orden territorial, en el marco del Proyecto de Inversión denominado: “DESARROLLO CAPACIDAD INSTITUCIONAL DE LAS ENTIDADES PÚBLICAS DEL ORDEN TERRITORIAL</t>
  </si>
  <si>
    <r>
      <t>Certificado de Disponibilidad Presupuestal N° 246</t>
    </r>
    <r>
      <rPr>
        <sz val="12"/>
        <rFont val="Arial"/>
        <family val="2"/>
      </rPr>
      <t>16</t>
    </r>
    <r>
      <rPr>
        <sz val="12"/>
        <color theme="1"/>
        <rFont val="Arial"/>
        <family val="2"/>
      </rPr>
      <t xml:space="preserve"> del                 22 de Junio de 2016</t>
    </r>
  </si>
  <si>
    <t>94716 DEL 01 - Julio 2016</t>
  </si>
  <si>
    <t>NECESIDADES PARA AJUSTE PRESUPUESTAL</t>
  </si>
  <si>
    <t>SUBTOTAL OTROS GASTOS POR ADQUIS. BIENES</t>
  </si>
  <si>
    <t>SUMAS</t>
  </si>
  <si>
    <t>SUSCRIPCION INTERNET JURIDICA $ 4 MILLONES.</t>
  </si>
  <si>
    <t>pruebas</t>
  </si>
  <si>
    <t>200/2016</t>
  </si>
  <si>
    <t>$ 320.000.000                     $ 184.000.000</t>
  </si>
  <si>
    <t>Será de quince (15) días hábiles, contados a partir del perfeccionamiento del mismo y registro presupuestal.</t>
  </si>
  <si>
    <t>97916 DEL 15 - Julio 2016</t>
  </si>
  <si>
    <r>
      <t>180</t>
    </r>
    <r>
      <rPr>
        <sz val="12"/>
        <rFont val="Arial"/>
        <family val="2"/>
      </rPr>
      <t>16</t>
    </r>
    <r>
      <rPr>
        <sz val="12"/>
        <color theme="1"/>
        <rFont val="Arial"/>
        <family val="2"/>
      </rPr>
      <t xml:space="preserve"> del 14 de Abril de 2016</t>
    </r>
  </si>
  <si>
    <t>Un (1) pago, a la entrega de la señalización debidamente instalada, previa presentación de la factura, y la expedición del certificado de recibido a satisfacción por parte del Supervisor del Contrato, sin que el monto total de los servicios prestados pueda exceder la cuantía total del mismo.</t>
  </si>
  <si>
    <t>Modificar la señalización informativa existente, e instalarla al interior del edificio sede del Departamento Administrativo de la Función Pública, ubicado en la carrera 6 N° 12 - 62 de la cuidad de Bogotá D.C., de acuerdo con la Ficha Técnica.</t>
  </si>
  <si>
    <t>INPEX PUBLICIDAD S.A.S</t>
  </si>
  <si>
    <t>199/2016</t>
  </si>
  <si>
    <t>IVAN ADOLFO MORANTES MOJICA</t>
  </si>
  <si>
    <t>Treinta (30) días calendario, contados a partir del perfeccionamiento del mismo, aprobación de póliza y registro presupuestal.</t>
  </si>
  <si>
    <t>LIBERTY SEGUROS S.A.</t>
  </si>
  <si>
    <t>85116 DEL 15- Junio 2016</t>
  </si>
  <si>
    <t>Certificado de Disponibilidad Presupuestal N° 16016 del                 07 de Abril de 2016</t>
  </si>
  <si>
    <t>GRUPO DE GESTION DOCUMENTAL</t>
  </si>
  <si>
    <t xml:space="preserve">JUDY MAGALI RODRIGUEZ SANTANA                                LUIS ALEJANDRO BEJARANO </t>
  </si>
  <si>
    <t xml:space="preserve">Será doce (12) meses, contados a partir del perfeccionamiento del Convenio y suscripción del Acta de Inicio. </t>
  </si>
  <si>
    <t>94616 DEL 30 - Junio 2016</t>
  </si>
  <si>
    <t>MEJORAMIENTO TECNOLOGICO Y OPERATIVO DE LA GESTION DOCUMENTAL DEL DEPARATAMENTO ADMINISTRATIVO DE LA GESTION PUBLICA</t>
  </si>
  <si>
    <r>
      <t>Certificado de Disponibilidad Presupuestal N° 233</t>
    </r>
    <r>
      <rPr>
        <sz val="12"/>
        <rFont val="Arial"/>
        <family val="2"/>
      </rPr>
      <t>16</t>
    </r>
    <r>
      <rPr>
        <sz val="12"/>
        <color theme="1"/>
        <rFont val="Arial"/>
        <family val="2"/>
      </rPr>
      <t xml:space="preserve"> del                 07 de Junio de 2016</t>
    </r>
  </si>
  <si>
    <t>A) Por parte de LA OEI, la suma de OCHOCIENTOS CINCUENTA MILLONES DE PESOS ($850’000.000) M/CTE incluido IVA; y b) Por parte de LA FUNCION PÚBLICA se aportará la suma de OCHOCIENTOS CINCUENTA MILLONES DE PESOS ($850’000.000) M/CTE incluido IVA.</t>
  </si>
  <si>
    <t>CONVENIO DE COOPERACION</t>
  </si>
  <si>
    <t>OEI</t>
  </si>
  <si>
    <t>$ 2.133.333                                   $ 1.866.667</t>
  </si>
  <si>
    <t>$ 1.413.283                        $ 1.156.354</t>
  </si>
  <si>
    <t>El objeto del presente Convenio lo constituye la cooperación entre la OEI y la Función Pública, para apoyar la intervención archivística de información producida y recibida por la entidad, así como la adquisición e implementación de un sistema de gestión documental electrónica., VALOR TOTAL DEL CONTRATO $ 1,700,000,000</t>
  </si>
  <si>
    <t>$ 2.082.500                              $ 2.205.000</t>
  </si>
  <si>
    <t>$ 2.033.216                                  $ 2.260.672</t>
  </si>
  <si>
    <t>HILDA CONSTANZA SANCHEZ</t>
  </si>
  <si>
    <t>ALEXANDER HERNANDEZ ZORRO</t>
  </si>
  <si>
    <t>Prestar los Servicios Profesionales en la Oficina Asesora de Planeación para apoyar en la apropiación, mejoramiento funcional y documental del Sistema Integrado de Gestión de la Función Pública, en el marco del Proyecto de Inversión denominado: "MEJORAMIENTO, FORTALECIMIENTO DE LA CAPACIDAD INSTITUCIONAL PARA EL DESARROLLO DE LAS POLÍTICAS PÚBLICAS NACIONAL".</t>
  </si>
  <si>
    <t>Dos (2) mensualidades vencidas, cada una por valor de TRES MILLONES QUINIENTOS MIL PESOS ($3’500.000,00) M/CTE</t>
  </si>
  <si>
    <r>
      <t>249</t>
    </r>
    <r>
      <rPr>
        <sz val="12"/>
        <rFont val="Arial"/>
        <family val="2"/>
      </rPr>
      <t>16</t>
    </r>
    <r>
      <rPr>
        <sz val="12"/>
        <color theme="1"/>
        <rFont val="Arial"/>
        <family val="2"/>
      </rPr>
      <t xml:space="preserve"> del 24 de Junio de 2016</t>
    </r>
  </si>
  <si>
    <t>94416 DEL 30 - Junio 2016</t>
  </si>
  <si>
    <t xml:space="preserve">Dos (2) meses contados a partir del perfeccionamiento del Contrato y Registro Presupuestal. </t>
  </si>
  <si>
    <t>OLGA LUCÍA ARANGO BARBARAN</t>
  </si>
  <si>
    <t>Prestar los servicios profesionales en la Dirección General, para apoyar al Equipo de Construcción de Paz, en la ejecución de la estrategia de Pedagogía de Paz, en el marco del Proyecto de Inversión denominado “MEJORAMIENTO, FORTALECIMIENTO DE LA CAPACIDAD INSTITUCIONAL PARA EL DESARROLLO DE LAS POLÍTICAS PÚBLICAS. NACIONAL”.</t>
  </si>
  <si>
    <t>María Juliana Ruíz Hsskpiel 3414103 ext 198</t>
  </si>
  <si>
    <t>Prestar los servicios profesionales en la Dirección de Desarrollo Organizacional de la Función Pública, para apoyar los procesos misionales respecto de la ejecución y seguimiento al cumplimiento de las metas institucionales,.</t>
  </si>
  <si>
    <t>María Ángelica Moreno Tel: 3344080 ext 136</t>
  </si>
  <si>
    <t>Prestar los servicios profesionales en la Dirección de Desarrollo Organizacional de la Función Pública, para apoyar los procesos del grupo de análisis y políticas.</t>
  </si>
  <si>
    <t>Karen León Hernández. Tel: 3344080 ext 148</t>
  </si>
  <si>
    <t>Prestar los servicios profesionales en el Grupo de Comunicaciones Estratégicas de la Función Pública, para realizar la corrección de estilo de todos los documentos y publicaciones técnicas institucionales, en el marco del proyecto de inversión, “MEJORAMIENTO FORTALECIMIENTO DE LA CAPACIDAD INSTITUCIONAL PARA EL DESARROLLO DE LAS POLÍTICAS PÚBLICAS, NACIONAL”.</t>
  </si>
  <si>
    <t>Carlos A. Ferro  3414103</t>
  </si>
  <si>
    <t>Prestar los Servicios Profesionales para la diagramación de las publicaciones técnicas y los documentos institucionales de la entidad, en el marco del Proyecto de Inversión “MEJORAMIENTO, FORTALECIMIENTO DE LA CAPACIDAD INSTITUCIONAL PARA EL DESARROLLO DE LAS POLITICAS PÚBLICAS. NACIONAL.</t>
  </si>
  <si>
    <t>TOTAL PAGOS 
PRIMER TRIMESTRE 2016</t>
  </si>
  <si>
    <t>TOTAL PAGOS 
SEGUNDO TRIMESTRE 2016</t>
  </si>
  <si>
    <t>TOTAL PAGOS 
TERCER TRIMESTRE 2016</t>
  </si>
  <si>
    <t>RUBROS PRESUPUESTALES - PAA</t>
  </si>
  <si>
    <t>12 meses y 10 días calendario</t>
  </si>
  <si>
    <t>PLAN ANUAL DE ADQUISICIONES 2016</t>
  </si>
  <si>
    <t>% EJECUCIÓN DEL PAA POR RUBRO</t>
  </si>
  <si>
    <t xml:space="preserve">Prestación de servicios  para apoyar el Modelo Unificado de Gestión Prestación de servicios para apoyo en la mineria de datos  </t>
  </si>
  <si>
    <t>203/2016</t>
  </si>
  <si>
    <t>201/2016</t>
  </si>
  <si>
    <t xml:space="preserve">MARÍA JULIANA RUIZ HASKPIEL  </t>
  </si>
  <si>
    <t>Adquisición del licenciamiento Oracle Database Enterprise Edition y Oracle Real Application Clusters - Processor Perpetual, con el respectivo soporte. (crecimiento de cores licencidos (ODA)</t>
  </si>
  <si>
    <t>202/2016</t>
  </si>
  <si>
    <t>ADRIANA PAOLA LUENGAS SÁENZ</t>
  </si>
  <si>
    <t xml:space="preserve">Prestar los Servicios Profesionales en la Dirección de Participación, Transparencia y Servicio al Ciudadano, para apoyar la recolección, el análisis de la información y la elaboración de los informes respectivos, sobre la aplicación de la metodología de análisis de costos administrativos, a los trámites que determine el Departamento Administrativo de la Función Pública, en el marco del Proyecto de Inversión “Mejoramiento, fortalecimiento de la capacidad institucional para el desarrollo de las Políticas Públicas. Nacional”. </t>
  </si>
  <si>
    <t>Cinco (5) mensualidades vencidas cada una por valor de SEIS MILLONES NOVENTA MIL PESOS ($6’090.000.oo) M/CTE</t>
  </si>
  <si>
    <r>
      <t xml:space="preserve"> 261</t>
    </r>
    <r>
      <rPr>
        <sz val="12"/>
        <rFont val="Arial"/>
        <family val="2"/>
      </rPr>
      <t>16</t>
    </r>
    <r>
      <rPr>
        <sz val="12"/>
        <color theme="1"/>
        <rFont val="Arial"/>
        <family val="2"/>
      </rPr>
      <t xml:space="preserve"> del 15 de Julio de 2016</t>
    </r>
  </si>
  <si>
    <t>105216 DEL 25 - Julio 2016</t>
  </si>
  <si>
    <t xml:space="preserve">Cinco (5) meses contados a partir del perfeccionamiento del mismo y Registro Presupuestal. </t>
  </si>
  <si>
    <t>205/2016</t>
  </si>
  <si>
    <t>MAIRET MURILLO PINTO</t>
  </si>
  <si>
    <t xml:space="preserve">Prestar los servicios profesionales en la Dirección de Participación, Transparencia y Servicio al Ciudadano, para apoyar el diseño funcional y técnico del módulo de gestión de cadena de trámites y ventanillas únicas, en el Sistema Único de Información de Trámites – SUIT, en el marco del Proyecto de Inversión “Mejoramiento, fortalecimiento de la capacidad institucional para el desarrollo de las Políticas Públicas. Nacional”. </t>
  </si>
  <si>
    <t>Cinco (5) pagos mensuales, cada uno por valor de SIETE MILLONES DE PESOS ($7’000.000.oo) M/CTE</t>
  </si>
  <si>
    <r>
      <t xml:space="preserve"> 264</t>
    </r>
    <r>
      <rPr>
        <sz val="12"/>
        <rFont val="Arial"/>
        <family val="2"/>
      </rPr>
      <t>16</t>
    </r>
    <r>
      <rPr>
        <sz val="12"/>
        <color theme="1"/>
        <rFont val="Arial"/>
        <family val="2"/>
      </rPr>
      <t xml:space="preserve"> del 19 de Julio de 2016</t>
    </r>
  </si>
  <si>
    <t>106316 DEL 29 - Julio 2016</t>
  </si>
  <si>
    <t xml:space="preserve">Cinco (5) meses contados a partir del perfeccionamiento del mismo, previo registro presupuestal. </t>
  </si>
  <si>
    <t>JAIME ORLANDO DELGADO GORDILLO</t>
  </si>
  <si>
    <t>204/2016</t>
  </si>
  <si>
    <t>KAROL YOLIMA MERCHÁN PARRA</t>
  </si>
  <si>
    <t xml:space="preserve">Prestar los Servicios  Profesionales en el Grupo de Gestión Documental, para apoyar la supervisión de la intervención archivística de información producida y recibida por la entidad y el seguimiento  de la integralidad de actividades establecidas en el Convenio de Cooperación N° 191 de 2016, suscrito entre la Función Pública y la Organización de Estados Iberoamericanos - OEI en el marco del Proyecto denominado “Mejoramiento Tecnológico y Operativo de la Gestión Documental del Departamento Administrativo de la Función Pública”. </t>
  </si>
  <si>
    <t>Cinco (5) pagos mensuales, cada uno por la suma de CUATRO MILLONES SETECIENTOS VEINTE MIL PESOS ($4´720.000,00) MCTE</t>
  </si>
  <si>
    <r>
      <t xml:space="preserve"> 232</t>
    </r>
    <r>
      <rPr>
        <sz val="12"/>
        <rFont val="Arial"/>
        <family val="2"/>
      </rPr>
      <t>16</t>
    </r>
    <r>
      <rPr>
        <sz val="12"/>
        <color theme="1"/>
        <rFont val="Arial"/>
        <family val="2"/>
      </rPr>
      <t xml:space="preserve"> del 07 de Junio de 2016</t>
    </r>
  </si>
  <si>
    <t>106216 DEL 29 - Julio 2016</t>
  </si>
  <si>
    <t xml:space="preserve">JUDY MAGALI RODRIGUEZ SANTANA   </t>
  </si>
  <si>
    <t>210/2016</t>
  </si>
  <si>
    <t>209/2016</t>
  </si>
  <si>
    <t>YAMAKI S,A.S</t>
  </si>
  <si>
    <t>Adquisición de un (1) sistema de micrófonos inalámbricos para la Función Pública, conforme con las condiciones técnicas establecidas en el presente documento.</t>
  </si>
  <si>
    <t>Un (1) único pago, una vez efectuada la entrega de los micrófonos en el almacén de la Función Pública en la carrera 6 Mo 12-62 Piso 3, y realizada la transferencia de conocimiento a los funcionarios de la entidad,  a la presentación de la respectiva factura por parte del Contratista y expedición del certificado de recibido a satisfacción por parte del Supervisor del Contrato.</t>
  </si>
  <si>
    <r>
      <t xml:space="preserve"> 270</t>
    </r>
    <r>
      <rPr>
        <sz val="12"/>
        <rFont val="Arial"/>
        <family val="2"/>
      </rPr>
      <t>16</t>
    </r>
    <r>
      <rPr>
        <sz val="12"/>
        <color theme="1"/>
        <rFont val="Arial"/>
        <family val="2"/>
      </rPr>
      <t xml:space="preserve"> d</t>
    </r>
    <r>
      <rPr>
        <sz val="12"/>
        <rFont val="Arial"/>
        <family val="2"/>
      </rPr>
      <t>el 27 de Julio</t>
    </r>
    <r>
      <rPr>
        <sz val="12"/>
        <color theme="1"/>
        <rFont val="Arial"/>
        <family val="2"/>
      </rPr>
      <t xml:space="preserve"> de 2016</t>
    </r>
  </si>
  <si>
    <t>108116 DEL 09 - Agosto 2016</t>
  </si>
  <si>
    <t>Diez (10) días contados a partir de la expedición del registro presupuestal y aprobación de Pólizas.</t>
  </si>
  <si>
    <t>207/2016</t>
  </si>
  <si>
    <t>CENTRO DE INVESTIGACIÓN Y DESARROLLO EN TECNOLOGÍAS DE LA INFORMACIÓN Y LAS COMUNICACIONES – CINTEL</t>
  </si>
  <si>
    <t>Contratar la definición de requerimientos y el diseño del Sistema de Información de Gestión del Empleo Público - SIGEP II, en el marco del Proyecto de Inversión “Fortalecimiento de los Sistemas de Información del Empleo Público en Colombia”.</t>
  </si>
  <si>
    <t>Un único pago equivalente al ciento por ciento (100%) del valor total del contrato, que se realizará en el mes de enero de 2017, a la entrega y recibo a satisfacción de la totalidad de los siguientes entregables.</t>
  </si>
  <si>
    <t>107216 DEL 04 - Agosto 2016</t>
  </si>
  <si>
    <t>Cinco (5) meses, contados a partir del Acta de Inicio del Contrato, previo perfeccionamiento del mismo, registro presupuestal y aprobación de pólizas.</t>
  </si>
  <si>
    <t>ANDRÉS FELIPE GONZÁLEZ RODRÍGUEZ                            FRANCISCO JOSÉ URBINA SUÁREZ</t>
  </si>
  <si>
    <t>212/2016</t>
  </si>
  <si>
    <t>JORDAN ALEXIS BERNAL BENAVIDES</t>
  </si>
  <si>
    <t>Prestar los Servicios Profesionales en la Dirección de Empleo Público, para apoyar las actividades orientadas a la implementación del Programa Estado Joven Prácticas Laborales en el Sector Público, en el marco del proyecto de Inversión “MEJORAMIENTO, FORTALECIMIENTO DE LA CAPACIDAD INSTITUCIONAL PARA EL DESARROLLO DE LAS POLITICAS PÚBLICAS NACIONAL, SIN SITUACIÓN DE FONDOS”.</t>
  </si>
  <si>
    <t>Cinco (5) pagos así: cuatro (4) mensualidades vencidas por valor de DOS MILLONES TRESCIENTOS MIL PESOS ($2’300.000.oo) M/CTE y un pago final por valor de UN MILLON CIENTO CINCUENTA MIL PESOS ($1’150.000.oo) M/CTE</t>
  </si>
  <si>
    <r>
      <t xml:space="preserve"> 252</t>
    </r>
    <r>
      <rPr>
        <sz val="12"/>
        <rFont val="Arial"/>
        <family val="2"/>
      </rPr>
      <t>16</t>
    </r>
    <r>
      <rPr>
        <sz val="12"/>
        <color theme="1"/>
        <rFont val="Arial"/>
        <family val="2"/>
      </rPr>
      <t xml:space="preserve"> d</t>
    </r>
    <r>
      <rPr>
        <sz val="12"/>
        <rFont val="Arial"/>
        <family val="2"/>
      </rPr>
      <t>el 28 de Junio</t>
    </r>
    <r>
      <rPr>
        <sz val="12"/>
        <color theme="1"/>
        <rFont val="Arial"/>
        <family val="2"/>
      </rPr>
      <t xml:space="preserve"> de 2016</t>
    </r>
  </si>
  <si>
    <t>FORTALECIMIENTO DE LA CAPACIDAD INSTITUCIONAL PARA EL DESARROLLO DE LAS POLITICAS PÚBLICAS NACIONAL, SIN SITUACIÓN DE FONDOS</t>
  </si>
  <si>
    <t xml:space="preserve">Cuatro (4) meses y quince (15) días, contados a partir del perfeccionamiento del mismo y Registro Presupuestal. </t>
  </si>
  <si>
    <t xml:space="preserve">FRANCISCO ALFONSO CAMARGO SALAS </t>
  </si>
  <si>
    <t>211/2016</t>
  </si>
  <si>
    <t>Publicar cuatro (4) avisos de prensa en un periódico de amplia circulación nacional, de acuerdo con las condiciones establecidas por la Función Pública.</t>
  </si>
  <si>
    <t>Cuatro (4) pagos, de acuerdo con la factura presentada por cada aviso publicado, previa presentación del ejemplar en donde se publique el aviso de prensa, y el certificado de recibido a satisfacción por parte del supervisor del contrato, sin que el monto total de los servicios prestados pueda exceder la cuantía total del mismo.</t>
  </si>
  <si>
    <t xml:space="preserve"> 26216 del 15 de Julio de 2016</t>
  </si>
  <si>
    <t>Hasta el día treinta (30) de Noviembre de 2016 o una vez realizadas las publicaciones de que trata el presenta contrato. En todo caso los avisos deberán publicarse en la fecha que indique el supervisor del contrato.</t>
  </si>
  <si>
    <t>206/2016</t>
  </si>
  <si>
    <t>ARIEL SÁNCHEZ MEERTENS</t>
  </si>
  <si>
    <t>Prestar los Servicios Profesionales como conferencista, para apoyar a la Dirección General en la implementación de la estrategia de pedagogía de paz dirigida a servidores públicos, en el marco del Proyecto de Inversión denominado “MEJORAMIENTO, FORTALECIMIENTO DE LA CAPACIDAD INSTITUCIONAL PARA EL DESARROLLO DE LAS POLÍTICAS PÚBLICAS. NACIONAL”.</t>
  </si>
  <si>
    <t>Tres (3) mensualidades vencidas cada una por un valor de SIETE MILLONES SEISCIENTOS CINCUENTA MIL PESOS ($7’650.000) M/CTE</t>
  </si>
  <si>
    <r>
      <t xml:space="preserve"> 258</t>
    </r>
    <r>
      <rPr>
        <sz val="12"/>
        <rFont val="Arial"/>
        <family val="2"/>
      </rPr>
      <t>16</t>
    </r>
    <r>
      <rPr>
        <sz val="12"/>
        <color theme="1"/>
        <rFont val="Arial"/>
        <family val="2"/>
      </rPr>
      <t xml:space="preserve"> del 13 de Julio de 2016</t>
    </r>
  </si>
  <si>
    <t>106516 DEL 02 - Agosto 2016</t>
  </si>
  <si>
    <t xml:space="preserve">Tres (3) meses contados a partir del perfeccionamiento del mismo y Registro Presupuestal. </t>
  </si>
  <si>
    <t>MLA TRADUCTORES &amp; ASOCIADOS S.A.S</t>
  </si>
  <si>
    <t xml:space="preserve">Prestar los Servicios Profesionales de traducción e interpretación simultánea, requeridos por el Departamento Administrativo de la Función Pública, con ocasión de la visita de la misión de la OCDE que se llevará a cabo los días 21 y 22 de julio de 2016, en el edificio sede  del Departamento Administrativo de la Función Pública,  ubicado en la Carrera 6 N°  12 – 62, de la ciudad de Bogotá D.C. </t>
  </si>
  <si>
    <t>Un (1) único pago por un valor de CINCO MILLONES OCHOCIENTOS MIL PESOS ($5’800.000) M/CTE</t>
  </si>
  <si>
    <r>
      <t xml:space="preserve"> 259</t>
    </r>
    <r>
      <rPr>
        <sz val="12"/>
        <rFont val="Arial"/>
        <family val="2"/>
      </rPr>
      <t>16</t>
    </r>
    <r>
      <rPr>
        <sz val="12"/>
        <color theme="1"/>
        <rFont val="Arial"/>
        <family val="2"/>
      </rPr>
      <t xml:space="preserve"> del 14 de Julio de 2016</t>
    </r>
  </si>
  <si>
    <t>98116 DEL 19 - Julio 2016</t>
  </si>
  <si>
    <t>Será de quince (15) días calendario, contados a partir del perfeccionamiento del mismo y Registro Presupuestal.</t>
  </si>
  <si>
    <t>213/2016</t>
  </si>
  <si>
    <t>EDINSON GABRIEL MALAGÓN MAYORGA</t>
  </si>
  <si>
    <t>Cuatro (4) mensualidades vencidas cada una por un valor de SEIS MILLONES DOSCIENTOS MIL PESOS ($6’200.000) M/CTE y un quinto (5) pago por valor de TRES MILLONES CIEN MIL PESOS (3.100.000) M/CTE</t>
  </si>
  <si>
    <r>
      <t xml:space="preserve"> 279</t>
    </r>
    <r>
      <rPr>
        <sz val="12"/>
        <rFont val="Arial"/>
        <family val="2"/>
      </rPr>
      <t>16</t>
    </r>
    <r>
      <rPr>
        <sz val="12"/>
        <color theme="1"/>
        <rFont val="Arial"/>
        <family val="2"/>
      </rPr>
      <t xml:space="preserve"> d</t>
    </r>
    <r>
      <rPr>
        <sz val="12"/>
        <rFont val="Arial"/>
        <family val="2"/>
      </rPr>
      <t>el 11 de Agosto</t>
    </r>
    <r>
      <rPr>
        <sz val="12"/>
        <color theme="1"/>
        <rFont val="Arial"/>
        <family val="2"/>
      </rPr>
      <t xml:space="preserve"> de 2016</t>
    </r>
  </si>
  <si>
    <t>109816 DEL 18 - Agosto 2016</t>
  </si>
  <si>
    <t xml:space="preserve">
ANGELA MARÍA GONZALEZ LOZADA
SECRETARIA GENERAL
JULIAN MAURICIO MARTINEZ ALVARADO
COORDINADOR DEL GRUPO DE GESTIÓN ADMINISTRATIVA</t>
  </si>
  <si>
    <t>Total comprometido</t>
  </si>
  <si>
    <t>VALOR NETO DEL CONTRATO VIGENCIA 2016</t>
  </si>
  <si>
    <t>A-2-0-3-51-1</t>
  </si>
  <si>
    <t>51</t>
  </si>
  <si>
    <t>OBSERVACION - DIAS SIN COMPROMISO</t>
  </si>
  <si>
    <t>Nomina mes de Junio planta global cargue masivo</t>
  </si>
  <si>
    <t>Elaborar los avalúos comerciales de algunos de los bienes Muebles e intangibles, de propiedad de DAFP de acuerdo con la ficha técnica.</t>
  </si>
  <si>
    <t>190-2016</t>
  </si>
  <si>
    <t>Contratar el servicio de revisión, recarga etiquetado y mantenimiento de los extintores de propiedad de la Función Publica</t>
  </si>
  <si>
    <t>185-2016</t>
  </si>
  <si>
    <t>Modificar la señalización informativa existente, e instalarla al interior del edificio sede del Departamento Administrativo de la Función Publica</t>
  </si>
  <si>
    <t>199-2016</t>
  </si>
  <si>
    <t>Prestar los servicios profesionales, para apoyar a la Oficina de TICS en el desarrollo, implementación, pruebas y puesta en marcha de la nueva aplicación para el Banco de Exitos</t>
  </si>
  <si>
    <t>186-2016</t>
  </si>
  <si>
    <t>Licenciamiento Windows Server 2012; adicionar nuevas suscripciones de usuario a la cuenta de Office 365, así como también se requiere Contratar una bolsa de Horas de soporte especializado Microsoft, que incluya la transferencia de conocimiento.</t>
  </si>
  <si>
    <t>177-2016</t>
  </si>
  <si>
    <t>Prestar Servicios Profesionales en el grupo de Comunicaciones estratégicas para apoyar la difusión y relacionamiento con los medios de Comunicación nacionales y territoriales sobre información que produce la Función Publica</t>
  </si>
  <si>
    <t>184-2016</t>
  </si>
  <si>
    <t>Prestar los Servicios Profesionales en el grupo de Comunicaciones Estratégicas, con el fin de realizar la diagramación de las publicaciones técnicas y los documentos institucionales de la entidad, en el marco del proyecto de inversión</t>
  </si>
  <si>
    <t>182-2016</t>
  </si>
  <si>
    <t>Prestar Servicios Profesionales en el grupo de Comunicaciones estratégicas, para gestionar y administrar las redes sociales institucionales de acuerdo con lo establecido en la estrategia de Comunicaciones del Departamento</t>
  </si>
  <si>
    <t>176-2016</t>
  </si>
  <si>
    <t>Prestar Servicios Profesionales en el grupo de Comunicaciones Estratégicas con el fin de apoyar la ejecución de la estrategia de Comunicaciones interinstitucional dirigida a servidores públicos y entidades estatales.</t>
  </si>
  <si>
    <t>181-2016</t>
  </si>
  <si>
    <t>Prestar los Servicios Profesionales en la Oficina de TICS para apoyar el diseño grafico de la red social de servidores públicos, así como los ajustes y actualizaciones gráficos del micrositio EVA del DAFP.</t>
  </si>
  <si>
    <t>189-2016</t>
  </si>
  <si>
    <t>Adición al contrato 142-2016, Prestacion del Servicio de aseo y cafeteria en el edificio sede de la Funcion Publica, para proveer a los servidores y visitantes de los elementos de consumo para el buen desarrollo de sus funciones</t>
  </si>
  <si>
    <t>Adicion al 142-2016</t>
  </si>
  <si>
    <t>23016 C-123-1000-4-0-0000000</t>
  </si>
  <si>
    <t>2016-06-07</t>
  </si>
  <si>
    <t>Prestar los Servicios profesionales para apoyar la coordinación, planeación, logística, realización y evaluación de eventos, que requiera la Función Publica, en el marco del Proyectos de Inversión que financian el contrato.</t>
  </si>
  <si>
    <t>178-2016</t>
  </si>
  <si>
    <t>23016 C-520-1403-1</t>
  </si>
  <si>
    <t>23116 C-123-1000-4-0-0000000</t>
  </si>
  <si>
    <t>Mandato sin Representación para el apoyo logístico en la realización de los eventos requeridos por la función Publica en la presente vigencia en el marco del Proyecto de inversión</t>
  </si>
  <si>
    <t>180-2016</t>
  </si>
  <si>
    <t>23116 C-520-1403-1</t>
  </si>
  <si>
    <t>23216 C-520-1000-11</t>
  </si>
  <si>
    <t>Prestar los servicios profesionales en el Grupo de Gestión Documental, para apoyar la supervisión de la intervención archivística de información producida y recibida por la entidad y el seguimiento de la Integralidad de Actividades establecidas</t>
  </si>
  <si>
    <t>204-2016</t>
  </si>
  <si>
    <t>23316 C-520-1000-11</t>
  </si>
  <si>
    <t>Cooperación entre la OEI y la Función Publica, para apoyar la intervención archivística de Información producida y recibida por la entidad, así como la adquisición e implementación de un sistema de gestión documental electrónica</t>
  </si>
  <si>
    <t>191-2016</t>
  </si>
  <si>
    <t>23416 C-520-1403-1</t>
  </si>
  <si>
    <t>2016-06-08</t>
  </si>
  <si>
    <t>Prestar los Servicios Profesionales en la Función Publica para apoyar la Ejecución de la estrategia de pedagogía de paz a nivel territorial en el marco del Proyecto de Inversión.</t>
  </si>
  <si>
    <t>183-2016</t>
  </si>
  <si>
    <t>23516 A-1-0-2-12</t>
  </si>
  <si>
    <t>24016 A-2-0-4-5-1</t>
  </si>
  <si>
    <t>2016-06-09</t>
  </si>
  <si>
    <t>24116 A-2-0-4-11-2</t>
  </si>
  <si>
    <t>2016-06-10</t>
  </si>
  <si>
    <t>Reembolso de gastos de caja menor No 01 del mes de mayo de 2016, con sus respectivos comprobantes del Departamento Administrativo de la Función Publica.</t>
  </si>
  <si>
    <t>410-2016</t>
  </si>
  <si>
    <t>24116 A-2-0-4-4-15</t>
  </si>
  <si>
    <t>24116 A-2-0-4-4-18</t>
  </si>
  <si>
    <t>24116 A-2-0-4-4-23</t>
  </si>
  <si>
    <t>24116 A-2-0-4-5-12</t>
  </si>
  <si>
    <t>24116 A-2-0-4-5-2</t>
  </si>
  <si>
    <t>24116 A-2-0-4-6-2</t>
  </si>
  <si>
    <t>24116 A-2-0-4-6-7</t>
  </si>
  <si>
    <t>24116 A-2-0-4-7-6</t>
  </si>
  <si>
    <t>24216 C-123-1000-4-0-0000000</t>
  </si>
  <si>
    <t>2016-06-13</t>
  </si>
  <si>
    <t>Prestar los Servicios Profesionales en las Direcciones Jurídica y de Empleo Publico, para apoyar la elaboración de los Proyectos de respuesta, a las consultas relacionadas con el empleo publico, bienestar social, capacitación e incentivos</t>
  </si>
  <si>
    <t>188-2016</t>
  </si>
  <si>
    <t>24316 A-2-0-4-1-25</t>
  </si>
  <si>
    <t>2016-06-20</t>
  </si>
  <si>
    <t>24316 A-2-0-4-4-23</t>
  </si>
  <si>
    <t>24416 A-2-0-4-5-5</t>
  </si>
  <si>
    <t>Adición y Prorroga al Contrato No 114 de 2014, celebrado entre el DAFP y Soluciones de Productividad S.A.S, para " Prestar los servicios de soporte y Mantenimiento de Hardware y Software para el DAFP"</t>
  </si>
  <si>
    <t>Adicion y Prorro al Contr- 114</t>
  </si>
  <si>
    <t>24516 C-123-1000-4-0-0000000</t>
  </si>
  <si>
    <t>2016-06-22</t>
  </si>
  <si>
    <t>Prestar los servicios Profesionales en la subdirección para apoyar en la puesta en marcha del nuevo Modelo de Operación de la función Publica, en el marco del Proyecto de inversión</t>
  </si>
  <si>
    <t>195-2016</t>
  </si>
  <si>
    <t>24616 C-520-1403-1</t>
  </si>
  <si>
    <t>Prestar los servicios Profesionales en la subdirección para apoyar en la preparación de las bases de datos, para ampliar el índice sintético de desempeño institucional de las entidades publicas del orden territorial</t>
  </si>
  <si>
    <t>194-2016</t>
  </si>
  <si>
    <t>24716 C-520-1403-1</t>
  </si>
  <si>
    <t>193-2016</t>
  </si>
  <si>
    <t>24816 A-2-0-4-5-5</t>
  </si>
  <si>
    <t>Renovación a la suscripción al servicio de soporte del Software Update License and support (SULS) para el Licenciamiento Oracle</t>
  </si>
  <si>
    <t>197-2016</t>
  </si>
  <si>
    <t>24916 C-123-1000-4-0-0000000</t>
  </si>
  <si>
    <t>2016-06-24</t>
  </si>
  <si>
    <t>Prestar los Servicios Profesionales en la Oficina Asesora de Planeación para la apropiación y mejoramiento funcional y documental del Sistema de Gestión Integrado de la Función Publica en el Marco del Proyecto de Inversión.</t>
  </si>
  <si>
    <t>192-2016</t>
  </si>
  <si>
    <t>25016 C-123-1000-4-0-0000000</t>
  </si>
  <si>
    <t>2016-06-27</t>
  </si>
  <si>
    <t>Prestar los Servicios Profesionales en la dirección de Desarrollo Organizacional para apoyar la elaboración de una herramienta conceptual y metodológica para el análisis sectorial de entidades publicas</t>
  </si>
  <si>
    <t>201-2016</t>
  </si>
  <si>
    <t>25116 C-520-1000-10-0-0000000</t>
  </si>
  <si>
    <t>Prestar los servicios de formación y entrenamiento en los cursos del Lenguaje de programación Java, según las especificaciones técnicas</t>
  </si>
  <si>
    <t>210-2016</t>
  </si>
  <si>
    <t>25216 C-123-1000-4-0-0000000</t>
  </si>
  <si>
    <t>2016-06-28</t>
  </si>
  <si>
    <t>Prestar los Servicios Profesionales en la Dirección de Empleo Publico, para apoyar las actividades orientadas a la implementación del Programa Estado Joven Practicas Laborales en el Sector Publico, en el marco del Proyecto de Inversión</t>
  </si>
  <si>
    <t>212-2016</t>
  </si>
  <si>
    <t>25316 A-2-0-4-6-5</t>
  </si>
  <si>
    <t>2016-07-01</t>
  </si>
  <si>
    <t>25416 A-2-0-4-11-2</t>
  </si>
  <si>
    <t>Reembolso de gastos de caja menor No 01 del mes de junio de 2016, con sus respectivos comprobantes del Departamento Administrativo de la Función Publica.</t>
  </si>
  <si>
    <t>458-2016</t>
  </si>
  <si>
    <t>25416 A-2-0-4-4-15</t>
  </si>
  <si>
    <t>25416 A-2-0-4-4-17</t>
  </si>
  <si>
    <t>25416 A-2-0-4-4-18</t>
  </si>
  <si>
    <t>25416 A-2-0-4-4-20</t>
  </si>
  <si>
    <t>25416 A-2-0-4-4-23</t>
  </si>
  <si>
    <t>25416 A-2-0-4-5-1</t>
  </si>
  <si>
    <t>25416 A-2-0-4-5-12</t>
  </si>
  <si>
    <t>25416 A-2-0-4-5-2</t>
  </si>
  <si>
    <t>25416 A-2-0-4-6-2</t>
  </si>
  <si>
    <t>25416 A-2-0-4-6-7</t>
  </si>
  <si>
    <t>25416 A-2-0-4-7-6</t>
  </si>
  <si>
    <t>25516 C-520-1000-10-0-0000000</t>
  </si>
  <si>
    <t>2016-07-05</t>
  </si>
  <si>
    <t>25616 A-1-0-2-12</t>
  </si>
  <si>
    <t>2016-07-06</t>
  </si>
  <si>
    <t>25716 C-111-1000-1</t>
  </si>
  <si>
    <t>2016-07-13</t>
  </si>
  <si>
    <t>C-111-1000-1</t>
  </si>
  <si>
    <t>Contratar la definición de requerimientos y el diseño del Sistema de Información de gestión del empleo publico -SIGEP II</t>
  </si>
  <si>
    <t>207-2016</t>
  </si>
  <si>
    <t>25816 C-123-1000-4-0-0000000</t>
  </si>
  <si>
    <t>Prestar los Servicios Profesionales como conferencista, para apoyar a la Dirección General en la implementación de la estrategia de pedagogía de paz dirigida a servidores públicos , en el marco de Proyecto de inversión</t>
  </si>
  <si>
    <t>206-2016</t>
  </si>
  <si>
    <t>25916 C-123-1000-4-0-0000000</t>
  </si>
  <si>
    <t>2016-07-14</t>
  </si>
  <si>
    <t>Prestar servicios profesionales de Interpretación simultanea y alquiler de equipos de traducción, requeridos por el Departamento Administrativo de la Función con ocasión de la visita de la misión de la OCDE</t>
  </si>
  <si>
    <t>200-2016</t>
  </si>
  <si>
    <t>26016 C-520-1000-10-0-0000000</t>
  </si>
  <si>
    <t>26116 C-123-1000-4-0-0000000</t>
  </si>
  <si>
    <t>2016-07-15</t>
  </si>
  <si>
    <t>Prestar los Servicios Profesionales en la Dirección de Participación, Transparencia y Servicio al Ciudadano para apoyar la recolección, el análisis de la Información y elaboración de los Informes respectivos, sobre la aplicación de la metodología</t>
  </si>
  <si>
    <t>202-2016</t>
  </si>
  <si>
    <t>26216 A-2-0-4-7-6</t>
  </si>
  <si>
    <t>Publicación (4) avisos de prensa en un periódico de amplia circulación nacional, de acuerdo con las condiciones establecidas por la Función Publica</t>
  </si>
  <si>
    <t>211-2016</t>
  </si>
  <si>
    <t>26316 C-123-1000-4-0-0000000</t>
  </si>
  <si>
    <t>2016-07-18</t>
  </si>
  <si>
    <t>Prestar los Servicios Profesionales en la Dirección de Gestión y Desempeño Institucional de la Función Publica, para apoyar en la estructuración de un Modelo de Gestión que integre los Sistemas de Desarrollo Administrativo y de Gestión de Calidad</t>
  </si>
  <si>
    <t>203-2016</t>
  </si>
  <si>
    <t>26416 C-123-1000-4-0-0000000</t>
  </si>
  <si>
    <t>2016-07-19</t>
  </si>
  <si>
    <t>Prestar los Servicios Profesionales en la Dirección de Participación, Transparencia y Servicio al Ciudadano para apoyar el diseño funcional y técnico del modulo de gestión de cadena de tramites y ventanillas únicas, en el SUIT</t>
  </si>
  <si>
    <t>205-2016</t>
  </si>
  <si>
    <t>26516 A-2-0-3-51-1</t>
  </si>
  <si>
    <t>2016-07-21</t>
  </si>
  <si>
    <t>Pago comparendo No 11001000000003365821 del vehículo de placas OBI 913 a cargo del señor Luis Álvaro Chitiva López</t>
  </si>
  <si>
    <t>552-2016</t>
  </si>
  <si>
    <t>26616 C-123-1000-4-0-0000000</t>
  </si>
  <si>
    <t>2016-07-22</t>
  </si>
  <si>
    <t>Anticipo para gastos corrientes - Guapi y Buenaventura del 25 de julio al 29 de julio de 2016. Según resolución No 546</t>
  </si>
  <si>
    <t>546-2016</t>
  </si>
  <si>
    <t>26716 C-520-1000-10-0-0000000</t>
  </si>
  <si>
    <t>2016-07-25</t>
  </si>
  <si>
    <t>26816 C-520-1000-10-0-0000000</t>
  </si>
  <si>
    <t>26916 A-2-0-4-6-2</t>
  </si>
  <si>
    <t>27016 C-520-1000-10-0-0000000</t>
  </si>
  <si>
    <t>2016-07-27</t>
  </si>
  <si>
    <t>Adquisición de un (1) sistema de micrófonos inalámbricos para la Función Publica, conforme con las condiciones técnicas establecidas</t>
  </si>
  <si>
    <t>209-2016</t>
  </si>
  <si>
    <t>27116 A-2-0-4-6-5</t>
  </si>
  <si>
    <t>27216 A-2-0-4-6-5</t>
  </si>
  <si>
    <t>27316 A-2-0-4-6-5</t>
  </si>
  <si>
    <t>27416 A-2-0-4-11-2</t>
  </si>
  <si>
    <t>2016-08-03</t>
  </si>
  <si>
    <t>Legalización y Reembolso de gastos de caja menor No 01 del mes de julio de 2016, con sus respectivos comprobantes del Departamento Administrativo de la Función Publica.</t>
  </si>
  <si>
    <t>597-2016</t>
  </si>
  <si>
    <t>27416 A-2-0-4-4-15</t>
  </si>
  <si>
    <t>27416 A-2-0-4-4-18</t>
  </si>
  <si>
    <t>27416 A-2-0-4-5-1</t>
  </si>
  <si>
    <t>27416 A-2-0-4-5-2</t>
  </si>
  <si>
    <t>27416 A-2-0-4-6-2</t>
  </si>
  <si>
    <t>27416 A-2-0-4-6-7</t>
  </si>
  <si>
    <t>27416 A-2-0-4-7-6</t>
  </si>
  <si>
    <t>27516 C-520-1000-10-0-0000000</t>
  </si>
  <si>
    <t>27716 C-123-1000-4-0-0000000</t>
  </si>
  <si>
    <t>2016-08-04</t>
  </si>
  <si>
    <t>27816 C-123-1000-4-0-0000000</t>
  </si>
  <si>
    <t>2016-08-10</t>
  </si>
  <si>
    <t>27916 C-123-1000-4-0-0000000</t>
  </si>
  <si>
    <t>2016-08-11</t>
  </si>
  <si>
    <t>Prestar los Servicios Profesionales en la Dirección General, para apoyar al Equipo de Construcción de Paz, en la ejecución de la estrategia de Pedagogía de Paz, en el marco del Proyecto de Inversión</t>
  </si>
  <si>
    <t>213-2016</t>
  </si>
  <si>
    <t>28016 A-2-0-4-5-5</t>
  </si>
  <si>
    <t>28116 C-123-1000-4-0-0000000</t>
  </si>
  <si>
    <t>28216 C-111-1000-1</t>
  </si>
  <si>
    <t>2016-08-12</t>
  </si>
  <si>
    <t>28216 C-520-1000-10-0-0000000</t>
  </si>
  <si>
    <t>28316 A-2-0-4-5-5</t>
  </si>
  <si>
    <t>28416 C-123-1000-4-0-0000000</t>
  </si>
  <si>
    <t>2016-08-18</t>
  </si>
  <si>
    <t>28516 A-2-0-4-1-8</t>
  </si>
  <si>
    <t>GRUPO GESTIÓN ADMIINISTRATIVA</t>
  </si>
  <si>
    <t>global</t>
  </si>
  <si>
    <t>2 0 4 1 25  OTROS COMPRA DE EQUIPO</t>
  </si>
  <si>
    <t>pendiente de incluir en el: $36 millones :155.836.167</t>
  </si>
  <si>
    <t>C+A101:J108A101:J111J102A10A101:J110</t>
  </si>
  <si>
    <t xml:space="preserve">Durante el año 2016: Cinco (5) pagos cada uno por valor de UN MILLON CUARENTA MIL PESOS ($1.040.000.00) M/CTE, incluido IVA y demás gastos asociados a la ejecución del Contrato, los cuales  serán atendidos con cargo al Presupuesto de Funcionamiento de la presente Vigencia Fiscal, Unidad 0501-01, Gestión General, Cuenta 2 Gastos Generales, Subcuenta 0,  objeto 4, Ordinal 5, Subordinal 1 Recurso 10, Mantenimiento de bienes inmuebles, según Certificado de Disponibilidad Presupuestal N° 15216 de fecha primero (1) de Abril de 2016, expedido por la Coordinadora del Grupo de Gestión Financiera de la Función Pública.
2) Durante el año 2017: Seis (6) pagos cada uno por valor de UN MILLON CIENTO TREINTA Y CINCO MIL CINCUENTA Y DOS PESOS ($1’135.052.00) MCTE, incluido IVA y demás gastos asociados a la ejecución del Contrato, los cuales serán atendidos  con cargo a la Vigencia Futura aprobada por la Dirección del Ministerio de Hacienda y Crédito Público para el 2017. 
</t>
  </si>
  <si>
    <t>LUZ STELA ROJAS QUINTERO</t>
  </si>
  <si>
    <t xml:space="preserve">Prestar los Servicios Profesionales en la Dirección General de la Función Pública, para apoyar la elaboración de herramientas, metodologías de comunicación y pedagogía de la “Estrategia de Cambio Cultural”, en el marco del Proyecto de Inversión “MEJORAMIENTO, FORTALECIMIENTO DE LA CAPACIDAD INSTITUCIONAL PARA EL DESARROLLO DE LAS POLÍTICAS PÚBLICAS. NACIONAL”. </t>
  </si>
  <si>
    <t>Prestar los Servicios Profesionales en la Función Pública, para apoyar la Supervisión del Contrato Interadministrativo N° 207 de 2016 celebrado con CINTEL</t>
  </si>
  <si>
    <t>Juliana Ruiz  ext 198</t>
  </si>
  <si>
    <t>Prestar los servicios profesionales en la Función Pública, para apoyar la ejecución del Proyecto “Estrategia de Cambio Cultural”, en el marco del Proyecto de Inversión “MEJORAMIENTO, FORTALECIMIENTO DE LA CAPACIDAD INSTITUCIONAL PARA EL DESARROLLO DE LAS POLÍTICAS PÚBLICAS NACIONAL</t>
  </si>
  <si>
    <t>Prestar los Servicios Profesionales en la Función Pública, para apoyar la gestión de la Dirección General en el marco del Proyecto de Inversión denominado MEJORAMIENTO, FORTALECIMIENTO PARA EL DESARROLLO DE LAS POLITICAS PUBLICAS. NACIONAL.</t>
  </si>
  <si>
    <t>Prestar los Servicios Profesionales, para apoyar la producción de lineamientos para el cumplimiento de los compromisos estratégicos y misionales en los temas relacionados con: Participación, Transparencia y Servicio al Ciudadano, en el marco del Proyecto de Inversión “MEJORAMIENTO, FORTALECIMIENTO DE LA CAPACIDAD INSTITUCIONAL PARA EL DESARROLLO DE LAS POLÍTICAS PÚBLICAS. NACIONAL”</t>
  </si>
  <si>
    <t>DIRECCIÓN</t>
  </si>
  <si>
    <t>Adquirir certificados Digitales SIIF Nación, con sus correspondientes dispositivos criptográficos de almacenamiento del certificado digital, de acuerdo con las condiciones técnicas establecidas</t>
  </si>
  <si>
    <t>214-2016</t>
  </si>
  <si>
    <t>Contratar el servicio de Auditoria de Seguimiento de segundo año, de la certificación bajo los estándares NTCGP 1000: 2009 y la ISO 9001: 2015 para el Departamento Administrativo de la Función Publica</t>
  </si>
  <si>
    <t>215-2016</t>
  </si>
  <si>
    <t>Contratar el diseño, planificación, implementación y seguimiento de la estrategia de Gobierno en Línea para la Función Publica de acuerdo con los lineamientos vigentes establecidos por el MINTIC</t>
  </si>
  <si>
    <t>217-2016</t>
  </si>
  <si>
    <t>Realizar la Auditoria de seguimiento y finaliza del Proyecto denominado " Fortalecimiento de la Gestión Territorial a partir de la articulación Institucional, con énfasis en servicio al ciudadano y construcción de Paz" subvención por - AECID</t>
  </si>
  <si>
    <t>216-2016</t>
  </si>
  <si>
    <t>28616 C-123-1000-4-0-0000000</t>
  </si>
  <si>
    <t>2016-08-22</t>
  </si>
  <si>
    <t>28716 C-123-1000-4-0-0000000</t>
  </si>
  <si>
    <t>28816 C-123-1000-4-0-0000000</t>
  </si>
  <si>
    <t>28916 A-2-0-4-4-15</t>
  </si>
  <si>
    <t>2016-08-25</t>
  </si>
  <si>
    <t>saldo pendiente de seguros de vehiculos: $1.158.205</t>
  </si>
  <si>
    <t xml:space="preserve">Se necesitan por austeridad circular $3.000.000. </t>
  </si>
  <si>
    <t>ACREDITAR</t>
  </si>
  <si>
    <t>218/2016</t>
  </si>
  <si>
    <t>PANAMERICANA</t>
  </si>
  <si>
    <t>Adquirir los tóner y cartuchos para las impresoras de la Función Pública, de conformidad con los lineamientos establecidos en la Tienda Virtual del Estado Colombiano – Grandes Superficies.</t>
  </si>
  <si>
    <t>Un (1) único pago dentro de los treinta (30) días siguientes a la  presentación de la factura, previa entrega de la totalidad de los elementos  adquiridos,  y expedición del certificado de recibido a satisfacción por parte del Supervisor del Contrato</t>
  </si>
  <si>
    <r>
      <t xml:space="preserve"> 110</t>
    </r>
    <r>
      <rPr>
        <sz val="12"/>
        <rFont val="Arial"/>
        <family val="2"/>
      </rPr>
      <t>16</t>
    </r>
    <r>
      <rPr>
        <sz val="12"/>
        <color theme="1"/>
        <rFont val="Arial"/>
        <family val="2"/>
      </rPr>
      <t xml:space="preserve"> d</t>
    </r>
    <r>
      <rPr>
        <sz val="12"/>
        <rFont val="Arial"/>
        <family val="2"/>
      </rPr>
      <t>el 22 de Febrero</t>
    </r>
    <r>
      <rPr>
        <sz val="12"/>
        <color theme="1"/>
        <rFont val="Arial"/>
        <family val="2"/>
      </rPr>
      <t xml:space="preserve"> de 2016</t>
    </r>
  </si>
  <si>
    <t>118816 DEL 26 - Agosto 2016</t>
  </si>
  <si>
    <t xml:space="preserve">Un (1) mes contado a partir de la expedición del registro presupuestal. </t>
  </si>
  <si>
    <t xml:space="preserve"> IVAN ADOLFO MORANTES MOJICA</t>
  </si>
  <si>
    <t>214/2016</t>
  </si>
  <si>
    <t>SOCIEDAD CAMERAL DE CERTIFICACION DIGITAL CERTICAMARA S.A.</t>
  </si>
  <si>
    <t>Adquirir los Certificados Digitales SIIF Nación, con sus correspondientes dispositivos criptográficos de almacenamiento del certificado digital, de acuerdo con las condiciones técnicas establecidas</t>
  </si>
  <si>
    <t>Un (1) único pago, previa entrega en el almacén de la entidad de los once (11) certificados digitales SIIF Nación, presentación de la factura y expedición del certificado de recibido a satisfacción por el Supervisor del Contrato, sin que el monto total de los elementos suministrados pueda exceder la cuantía total del mismo.</t>
  </si>
  <si>
    <r>
      <t xml:space="preserve"> 253</t>
    </r>
    <r>
      <rPr>
        <sz val="12"/>
        <rFont val="Arial"/>
        <family val="2"/>
      </rPr>
      <t>16</t>
    </r>
    <r>
      <rPr>
        <sz val="12"/>
        <color theme="1"/>
        <rFont val="Arial"/>
        <family val="2"/>
      </rPr>
      <t xml:space="preserve"> d</t>
    </r>
    <r>
      <rPr>
        <sz val="12"/>
        <rFont val="Arial"/>
        <family val="2"/>
      </rPr>
      <t>el 01 de Julio</t>
    </r>
    <r>
      <rPr>
        <sz val="12"/>
        <color theme="1"/>
        <rFont val="Arial"/>
        <family val="2"/>
      </rPr>
      <t xml:space="preserve"> de 2016</t>
    </r>
  </si>
  <si>
    <t>110516 DEL 22 - Agosto 2016</t>
  </si>
  <si>
    <t xml:space="preserve">Un (1) año contado a partir del perfeccionamiento del mismo previo registro presupuestal.
</t>
  </si>
  <si>
    <t xml:space="preserve">NOHORA CONSTANZA SIABATO LOZANO </t>
  </si>
  <si>
    <t>GRUPO DE GESTION FINANCIERA</t>
  </si>
  <si>
    <t>ENRIQUE ALEXANDER ARANGUREN LEGUIZAMON</t>
  </si>
  <si>
    <t xml:space="preserve">Prestar los Servicios Profesionales en la Dirección de Gestión y Desempeño Institucional de la Función Pública, para apoyar en la estructuración de un Modelo de Gestión que integre los Sistemas de Desarrollo Administrativo y de Gestión de la Calidad y se articule con los Sistemas Nacional e Institucional de Control Interno, en el marco del Proyecto de Inversión “MEJORAMIENTO, FORTALECIMIENTO DE LA CAPACIDAD INSTITUCIONAL PARA EL DESARROLLO DE LAS POLITICAS PUBLICAS. NACIONAL”. </t>
  </si>
  <si>
    <t>Cinco (5) mensualidades vencidas, cada una por un valor de SEIS MILLONES DE PESOS ($6’000.000.oo) M/CTE</t>
  </si>
  <si>
    <r>
      <t xml:space="preserve"> 263</t>
    </r>
    <r>
      <rPr>
        <sz val="12"/>
        <rFont val="Arial"/>
        <family val="2"/>
      </rPr>
      <t>16</t>
    </r>
    <r>
      <rPr>
        <sz val="12"/>
        <color theme="1"/>
        <rFont val="Arial"/>
        <family val="2"/>
      </rPr>
      <t xml:space="preserve"> del 18 de Julio de 2016</t>
    </r>
  </si>
  <si>
    <t>105316 DEL 25 - Julio 2016</t>
  </si>
  <si>
    <t>EDGAR ALFONSO GONZALEZ SALAS</t>
  </si>
  <si>
    <t>Prestar los Servicios Profesionales en la Dirección de Desarrollo Organizacional para apoyar la elaboración de una herramienta conceptual y metodológica para el análisis sectorial de entidades públicas, en el marco del Proyecto de Inversión “MEJORAMIENTO, FORTALECIMIENTO DE LA CAPACIDAD INSTITUCIONAL PARA EL DESARROLLO DE LAS POLÍTICAS PÚBLICAS. NACIONAL”.</t>
  </si>
  <si>
    <t>Cuatro (4) mensualidades, cada una por valor de DOCE MILLONES DE PESOS ($12’000.000) M/CTE</t>
  </si>
  <si>
    <r>
      <t xml:space="preserve"> 250</t>
    </r>
    <r>
      <rPr>
        <sz val="12"/>
        <rFont val="Arial"/>
        <family val="2"/>
      </rPr>
      <t>16</t>
    </r>
    <r>
      <rPr>
        <sz val="12"/>
        <color theme="1"/>
        <rFont val="Arial"/>
        <family val="2"/>
      </rPr>
      <t xml:space="preserve"> del 27 de Junio de 2016</t>
    </r>
  </si>
  <si>
    <t>102716 DEL 25 - Julio 2016</t>
  </si>
  <si>
    <t>SEPTEIMBRE</t>
  </si>
  <si>
    <t>217/2016</t>
  </si>
  <si>
    <t>Contratar el diseño, planificación, implementación y seguimiento de la estrategia de Gobierno en línea (GEL) para la Función Pública, de acuerdo con los lineamientos vigentes establecidos por el Ministerio de Tecnologías de la Información y las Comunicaciones - MINTIC.</t>
  </si>
  <si>
    <t>Un primer (1) pago correspondiente al dieciocho por ciento (18%) del valor total del contrato, a la entrega del “Plan Operativo” del proyecto. 2) Un segundo (2) pago correspondiente al veinticinco por ciento (25%) del valor total del contrato, a la entrega del documento con el diagnóstico de la implementación actual de la Estrategia de Gobierno en línea, el PETIC actual y los componentes del marco de arquitectura empresarial de Gobierno TI por parte de la Función Pública. 3) Un tercer (3) pago correspondiente al treinta y cinco por ciento (35%) del valor total del contrato, a la entrega del documento con las hojas de ruta de implementación en TIC para servicios, TIC para Gobierno abierto, TIC para Gestión, y Seguridad y Privacidad en la Función Pública. 4) Un cuarto (4) y último pago correspondiente al veintidós por ciento (22%) del valor total del contrato</t>
  </si>
  <si>
    <r>
      <t xml:space="preserve"> 275</t>
    </r>
    <r>
      <rPr>
        <sz val="12"/>
        <rFont val="Arial"/>
        <family val="2"/>
      </rPr>
      <t>16</t>
    </r>
    <r>
      <rPr>
        <sz val="12"/>
        <color theme="1"/>
        <rFont val="Arial"/>
        <family val="2"/>
      </rPr>
      <t xml:space="preserve"> d</t>
    </r>
    <r>
      <rPr>
        <sz val="12"/>
        <rFont val="Arial"/>
        <family val="2"/>
      </rPr>
      <t>el 03 de Agosto</t>
    </r>
    <r>
      <rPr>
        <sz val="12"/>
        <color theme="1"/>
        <rFont val="Arial"/>
        <family val="2"/>
      </rPr>
      <t xml:space="preserve"> de 2016</t>
    </r>
  </si>
  <si>
    <t>118016 DEL 25 - Agosto 2016</t>
  </si>
  <si>
    <t xml:space="preserve">Hasta el treinta (30) de diciembre de 2016, contados a partir del Acta de Inicio del Contrato, previo perfeccionamiento del mismo, registro presupuestal y aprobación de pólizas. </t>
  </si>
  <si>
    <t>215/2016</t>
  </si>
  <si>
    <t>BVQI COLOMBIA LTDA</t>
  </si>
  <si>
    <t>Contratar el servicio de Auditoria de Seguimiento de segundo año, de la certificación bajo los estándares NTCGP 1000: 2009 y la ISO 9001:2015, para el Departamento Administrativo de la Función Pública, con el fin de verificar el estado y la permanencia del Sistema de Gestión de la Calidad.</t>
  </si>
  <si>
    <t>Un (1) unico pago, incluido IVA y demás gastos asociados, previa presentación de la factura, a la expedición del certificado de recibido a satisfacción por parte del Supervisor del contrato.</t>
  </si>
  <si>
    <r>
      <t xml:space="preserve"> 256</t>
    </r>
    <r>
      <rPr>
        <sz val="12"/>
        <rFont val="Arial"/>
        <family val="2"/>
      </rPr>
      <t>16</t>
    </r>
    <r>
      <rPr>
        <sz val="12"/>
        <color theme="1"/>
        <rFont val="Arial"/>
        <family val="2"/>
      </rPr>
      <t xml:space="preserve"> d</t>
    </r>
    <r>
      <rPr>
        <sz val="12"/>
        <rFont val="Arial"/>
        <family val="2"/>
      </rPr>
      <t>el 06 de Julio</t>
    </r>
    <r>
      <rPr>
        <sz val="12"/>
        <color theme="1"/>
        <rFont val="Arial"/>
        <family val="2"/>
      </rPr>
      <t xml:space="preserve"> de 2016</t>
    </r>
  </si>
  <si>
    <t>110216 DEL 22 - Agosto 2016</t>
  </si>
  <si>
    <t xml:space="preserve">Un (1) mes, contado a partir del perfeccionamiento del mismo y registro presupuestal. </t>
  </si>
  <si>
    <t>223/2016</t>
  </si>
  <si>
    <t>BUSINESSMIND COLOMBIA S.A</t>
  </si>
  <si>
    <t>Prestar los Servicios de formación y entrenamiento en los cursos del Lenguaje de programación Java, según las especificaciones técnicas mínimas que se describen en el presente documento.</t>
  </si>
  <si>
    <t>Un (1) único pago, a la finalización de los entrenamientos al personal de la Función Pública, previa presentación de la respectiva factura por parte del Contratista, entrega de los certificados y registros de asistencia y la expedición del certificado de recibido a satisfacción por el Supervisor del Contrato, sin que el monto total de los servicios prestados puedan exceder la cuantía total del contrato.</t>
  </si>
  <si>
    <t>Tres (3) meses, contados a partir del perfeccionamiento del mismo, previo registro presupuestal y aprobación de pólizas.</t>
  </si>
  <si>
    <t>219/2016</t>
  </si>
  <si>
    <t>JAVIER SANTIAGO SERRANO ARIAS</t>
  </si>
  <si>
    <t>Prestar los servicios profesionales en la Dirección de Desarrollo Organizacional de la Función Pública, para apoyar técnicamente los procesos de diseño y rediseño organizacional de entidades públicas, en el marco del Proyecto de Inversión de "MEJORAMIENTO, Y FORTALECIMIENTO DE LA CAPACIDAD INSTITUCIONAL PARA EL DESARROLLO DE POLÍTICAS PÚBLICAS NACIONAL"</t>
  </si>
  <si>
    <t xml:space="preserve">Cinco (5) pagos, así: Cuatro (4) mensualidades vencidas cada una por valor de DOS MILLONES TRESCIENTOS MIL PESOS ($2’300.000) M/CTE y un (1) último pago por valor de SEISCIENTOS TRECE MIL PESOS ($613.000) M/CTE </t>
  </si>
  <si>
    <r>
      <t xml:space="preserve"> 287</t>
    </r>
    <r>
      <rPr>
        <sz val="12"/>
        <rFont val="Arial"/>
        <family val="2"/>
      </rPr>
      <t>16</t>
    </r>
    <r>
      <rPr>
        <sz val="12"/>
        <color theme="1"/>
        <rFont val="Arial"/>
        <family val="2"/>
      </rPr>
      <t xml:space="preserve"> d</t>
    </r>
    <r>
      <rPr>
        <sz val="12"/>
        <rFont val="Arial"/>
        <family val="2"/>
      </rPr>
      <t>el 22 de Agosto</t>
    </r>
    <r>
      <rPr>
        <sz val="12"/>
        <color theme="1"/>
        <rFont val="Arial"/>
        <family val="2"/>
      </rPr>
      <t xml:space="preserve"> de 2016</t>
    </r>
  </si>
  <si>
    <t>118916 DEL 29 - Agosto 2016</t>
  </si>
  <si>
    <t>221/2016</t>
  </si>
  <si>
    <t>MARIA HERRERA PARDO</t>
  </si>
  <si>
    <t>Cinco (5) pagos así: a) Cuatro (4) mensualidades vencidas, cada una por valor de TRES MILLONES SEISCIENTOS SETENTA Y CINCO MIL PESOS ($3’675.000) M/CTE incluido IVA y demás gastos asociados, y b) Un (1) último pago a la finalización del contrato, por valor de SETECIENTOS TREINTA Y CINCO MIL PESOS ($735.000) M/CTE</t>
  </si>
  <si>
    <r>
      <t xml:space="preserve"> 288</t>
    </r>
    <r>
      <rPr>
        <sz val="12"/>
        <rFont val="Arial"/>
        <family val="2"/>
      </rPr>
      <t>16</t>
    </r>
    <r>
      <rPr>
        <sz val="12"/>
        <color theme="1"/>
        <rFont val="Arial"/>
        <family val="2"/>
      </rPr>
      <t xml:space="preserve"> d</t>
    </r>
    <r>
      <rPr>
        <sz val="12"/>
        <rFont val="Arial"/>
        <family val="2"/>
      </rPr>
      <t>el 22 de Agosto</t>
    </r>
    <r>
      <rPr>
        <sz val="12"/>
        <color theme="1"/>
        <rFont val="Arial"/>
        <family val="2"/>
      </rPr>
      <t xml:space="preserve"> de 2016</t>
    </r>
  </si>
  <si>
    <t>119016 DEL 29 - Agosto 2016</t>
  </si>
  <si>
    <t>Adquirir Toner y cartuchos para las impresoras de la entidad según las especificaciones</t>
  </si>
  <si>
    <t>218-2016</t>
  </si>
  <si>
    <t>Muchos dias sin contrato</t>
  </si>
  <si>
    <t>Implementación del Software de la solución de Búsqueda personalizada para los sitios WEB, Bases de datos y sistemas de Google Search Appliance</t>
  </si>
  <si>
    <t>222-2016</t>
  </si>
  <si>
    <t>Adición No. 2 y Prorroga No. 2 al contrato No. 114 de 2014, celebrado entre DAFP y soluciones de Productividad S.A.S.</t>
  </si>
  <si>
    <t>Adicion 2 y Prorroga 2 Cto 114</t>
  </si>
  <si>
    <t>Prestar Servicios Profesionales en la Dirección de Desarrollo Organizacional, para apoyar técnicamente los procesos de diseño y rediseño organizacional de entidades de la Rama Ejecutiva del Orden Nacional, en el Marco del Proyecto de inversión</t>
  </si>
  <si>
    <t>224-2016</t>
  </si>
  <si>
    <t>Prestar los Servicios Profesionales en la Dirección de Desarrollo Organizacional de la Función Publica, para apoyar técnicamente los procesos de diseño y rediseño organizacional de entidades publicas en el marco del proyecto de inversión</t>
  </si>
  <si>
    <t>219-2016</t>
  </si>
  <si>
    <t>Prestar los Servicios Profesionales en la Dirección General del DAFP, para apoyar la elaboración de herramientas metodológicas de comunicaciones y pedagogía de la "Estrategia de Cambio Cultural" en el marco del Proyecto de inversión</t>
  </si>
  <si>
    <t>221-2016</t>
  </si>
  <si>
    <t>29016 C-123-1000-4-0-0000000</t>
  </si>
  <si>
    <t>2016-08-31</t>
  </si>
  <si>
    <t>Prestar los servicios profesionales en la Función Publica para apoyar la gestión de la Dirección general en el marco del Proyecto de inversión</t>
  </si>
  <si>
    <t>225-2016</t>
  </si>
  <si>
    <t>29116 C-520-1000-10-0-0000000</t>
  </si>
  <si>
    <t>29216 A-2-0-4-9-13</t>
  </si>
  <si>
    <t>2016-09-01</t>
  </si>
  <si>
    <t>29216 A-2-0-4-9-4</t>
  </si>
  <si>
    <t>29216 A-2-0-4-9-7</t>
  </si>
  <si>
    <t>29216 A-2-0-4-9-8</t>
  </si>
  <si>
    <t>29216 A-2-0-4-9-9</t>
  </si>
  <si>
    <t>29316 A-2-0-4-1-25</t>
  </si>
  <si>
    <t>29316 A-2-0-4-11-2</t>
  </si>
  <si>
    <t>29316 A-2-0-4-4-15</t>
  </si>
  <si>
    <t>29316 A-2-0-4-4-18</t>
  </si>
  <si>
    <t>29316 A-2-0-4-4-20</t>
  </si>
  <si>
    <t>29316 A-2-0-4-5-1</t>
  </si>
  <si>
    <t>29316 A-2-0-4-5-2</t>
  </si>
  <si>
    <t>29316 A-2-0-4-5-5</t>
  </si>
  <si>
    <t>29316 A-2-0-4-6-2</t>
  </si>
  <si>
    <t>29316 A-2-0-4-6-7</t>
  </si>
  <si>
    <t>29316 A-2-0-4-7-6</t>
  </si>
  <si>
    <t>29416 A-2-0-4-4-20</t>
  </si>
  <si>
    <t>2016-09-06</t>
  </si>
  <si>
    <t>29516 C-123-1000-4-0-0000000</t>
  </si>
  <si>
    <t>Prestar los servicios profesionales en la Función Publica, para apoyar la ejecución de la "Estrategia de Cambio Cultural", en el marco del Proyecto de Inversión</t>
  </si>
  <si>
    <t>226-2016</t>
  </si>
  <si>
    <t>29616 C-520-1000-10-0-0000000</t>
  </si>
  <si>
    <t>2016-09-07</t>
  </si>
  <si>
    <t>29716 C-123-1000-4-0-0000000</t>
  </si>
  <si>
    <t>2016-09-08</t>
  </si>
  <si>
    <t>A-3-2-1-1</t>
  </si>
  <si>
    <t>CUOTA DE AUDITAJE CONTRANAL</t>
  </si>
  <si>
    <t>Prestar los Servicios Profesionales en la Subdirección de la Función Pública, para apoyar la ejecución de las actividades administrativas del área y la coordinación de las acciones derivadas del proyecto de inversión “Mejoramiento Fortalecimiento de la Capacidad Institucional para el desarrollo de las Políticas Públicas, Nacional” que permitan el cumplimiento de las metas institucionales allí establecidas.</t>
  </si>
  <si>
    <t>216/2016</t>
  </si>
  <si>
    <t>224/2016</t>
  </si>
  <si>
    <t>225/2016</t>
  </si>
  <si>
    <t>226/2016</t>
  </si>
  <si>
    <t>227/2016</t>
  </si>
  <si>
    <t>228/2016</t>
  </si>
  <si>
    <t>Prestar los Servicios Profesionales en la Oficina Asesora de Planeación para apoyar la implementación del nuevo modelo de operación de la Función Pública, en el marco del Proyecto de Inversión denominado: "MEJORAMIENTO, FORTALECIMIENTO DE LA CAPACIDAD INSTITUCIONAL PARA EL DESARROLLO DE LAS POLÍTICAS PÚBLICAS NACIONAL".</t>
  </si>
  <si>
    <t>3 MESES OCHO DÍAS</t>
  </si>
  <si>
    <t>Prestar los servicios profesionales en la Dirección de la Función Pública, para apoyar la gestión de las actividades relacionadas con los componentes de visibilidad, cooperación técnica y financiera y de formación contemplados en la Estrategia de Gestión Internacional al interior de la entidad, en el marco del Proyecto de Inversión “MEJORAMIENTO, FORTALECIMIENTO DE LA CAPACIDAD INSTITUCIONAL PARA EL DESARROLLO DE LAS POLITICAS PUBLICAS. NACIONAL.”</t>
  </si>
  <si>
    <t>19 MESES</t>
  </si>
  <si>
    <t>SE NECESITA $3,8 MILLONES PARA CUBRIR COSTO DE TRANSPORTE VACACIONES RECREATIVAS</t>
  </si>
  <si>
    <t>ADICION AL CONTRATO 113 /2014 $84.500.000</t>
  </si>
  <si>
    <t>2016-09-15</t>
  </si>
  <si>
    <t>30316 C-123-1000-4-0-0000000</t>
  </si>
  <si>
    <t>2016-09-14</t>
  </si>
  <si>
    <t>30216 A-3-2-1-1</t>
  </si>
  <si>
    <t>2016-09-13</t>
  </si>
  <si>
    <t>30116 C-123-1000-4-0-0000000</t>
  </si>
  <si>
    <t>2016-09-12</t>
  </si>
  <si>
    <t>30016 A-3-6-1-1-2</t>
  </si>
  <si>
    <t>2016-09-09</t>
  </si>
  <si>
    <t>29916 C-123-1000-4-0-0000000</t>
  </si>
  <si>
    <t>29816 A-2-0-4-5-6</t>
  </si>
  <si>
    <t>29816 A-2-0-4-4-20</t>
  </si>
  <si>
    <t>229-2016</t>
  </si>
  <si>
    <t>Prestar los Servicios Profesionales en la Subdirección del DAFP, para apoyar la articulación de acciones orientadas a la ejecución, seguimiento y evaluación del cumplimiento de las metas institucionales del proyecto de Inversión</t>
  </si>
  <si>
    <t>227-2016</t>
  </si>
  <si>
    <t>Prestar los servicios profesionales para apoyar jurídicamente los procesos de selección y contratación desarrollados para la adquisición de bienes y servicios de Tecnologías de la Información para la Entidad, con cargo al Proyecto de Inversión</t>
  </si>
  <si>
    <t>683-2016</t>
  </si>
  <si>
    <t>Reembolso de gastos de caja menor No 01 del mes de agosto de 2016, con sus respectivos comprobantes del Departamento Administrativo de la Función Publica.</t>
  </si>
  <si>
    <t>228-2016</t>
  </si>
  <si>
    <t>Suscripción al licenciamiento de la Herramienta Dynamics CRM de Microsoft en la modalidad de software como servicio, según las características del anexo técnico.</t>
  </si>
  <si>
    <t>Adicion al Cto No 109 de 2014</t>
  </si>
  <si>
    <t>Adición al contrato 109 de 2014-Prestación de los servicios de canal de acceso dedicado a Internet, servicio de colocación y canal dedicado para el DAFP</t>
  </si>
  <si>
    <t>Promedio consumo mensual $8.800.000. Total POR 3 MESES $26,400.000, se debe adicionar en $6,3 millones</t>
  </si>
  <si>
    <t>Promedio consumo 1 cuota  $1.450,000.</t>
  </si>
  <si>
    <t>Promedio consumo mensual $11.200.000. Total por 3 $44,800mill. se debe adicionar en $33,6 millones</t>
  </si>
  <si>
    <t>Promedio consumo mensual $1,6mill. Total por 4 $ 6,4 millon.</t>
  </si>
  <si>
    <t>soat de casmioneta donado por dian valor $320,000</t>
  </si>
  <si>
    <t>IMPUESTO NUEVO VEHÍCULO $46,000</t>
  </si>
  <si>
    <t>CLARO MOVIL $4.400.000. NOS FALTA $4,100,000</t>
  </si>
  <si>
    <t>MATRÍCULA CAMIONETA</t>
  </si>
  <si>
    <t>cubrir gastos de caja menor falta:</t>
  </si>
  <si>
    <t>REPUESTOS CAMIONETA DE DIAN. $2.000.000 + POR CAJA MENOR SE INCLUYEN REPUESTOS PARA MOTOBOMBA, CÁMARAS, TUBO TANQUE AGUA $1.500.000</t>
  </si>
  <si>
    <t>YA SE INCLUYÓ POR CAJA MENOR ARREGLO URGENTE  TAPAS ANDEN $450,000</t>
  </si>
  <si>
    <t>SALDO PARA ADICIONAR CONTRATO MANO DE OBRA CAMION ETA</t>
  </si>
  <si>
    <t>POR CAJA MENOR SE INCLUYE CAMA BAJA CAMIONETA $700.000</t>
  </si>
  <si>
    <t xml:space="preserve"> 8 TELEFONOS CELULARES $6,400,000</t>
  </si>
  <si>
    <t>PENDIENTE DOTACION FUNCIONARIO $2MILL.</t>
  </si>
  <si>
    <t>EN CAJA MENOR SE INCLUYE: LAMINADORA CARNÉS $99,900+ CÁMARA VIDEO INFRAROJO EXTERNA EDIFICIO. + $450,000</t>
  </si>
  <si>
    <t>Adicionar contrato actual de papelería en $3millones,+ BOLSILLOS PARA LAMINACION CARNÉS $70,000+ PORTA CARNÉ VERTICAL CON YOYO $1,228,400 +adición para contrato de  pruebas  meritocracia $7,200,000 cubrir necesidades del PAA. FALTA :</t>
  </si>
  <si>
    <t>Caja menor reintegros $625463</t>
  </si>
  <si>
    <t>Promedio consumo mensual $11.200.000. Total por 3 $33,600,000mill. se debe adicionar en $25 millones</t>
  </si>
  <si>
    <t>soat de camioneta donado por dian valor $320,000</t>
  </si>
  <si>
    <t>$ 1.246.055                        $ 1.257.379</t>
  </si>
  <si>
    <t>$ 1.992.056                           $ 1.554.402</t>
  </si>
  <si>
    <t>JAIME RIVEROS TELLEZ</t>
  </si>
  <si>
    <t>LICITACION</t>
  </si>
  <si>
    <t xml:space="preserve"> $ 1.568.911                            $   948.949                      $ 1.297.202  </t>
  </si>
  <si>
    <t xml:space="preserve">Suscripción al licenciamiento de la herramienta Dynamics CRM (Customer Relationship Management) de Microsoft en la modalidad de software, según las características señaladas en el anexo técnico con los lineamientos establecidos en el Acuerdo Marco de Precios para el Licenciamiento Microsoft suscrito por Colombia Compra Eficiente. </t>
  </si>
  <si>
    <t xml:space="preserve">28216 del 12 de Agosto de 2016  </t>
  </si>
  <si>
    <t>120616 DEL 09 -Septiembre 2016</t>
  </si>
  <si>
    <t>Un (1) año y cuatro (4) meses, previo perfeccionamiento del contrato y registró presupuestal de la siguiente manera</t>
  </si>
  <si>
    <t>HECTOR JULIO MELO OCAMPO</t>
  </si>
  <si>
    <t>3 MESES</t>
  </si>
  <si>
    <t>$ 410.700                             $ 1,778.708</t>
  </si>
  <si>
    <t>231/2016</t>
  </si>
  <si>
    <t>AMERICAN OUTSOURCING</t>
  </si>
  <si>
    <t>222/2016</t>
  </si>
  <si>
    <t>UNION TEMPORAL CREANGEL VLLAB 2016</t>
  </si>
  <si>
    <t xml:space="preserve">Contratar la implementación del software de la Solución de Búsqueda personalizada para los Sitios Web, Bases de Datos y Sistemas de Archivos que utiliza la Función Pública, así como la adquisición del dispositivo Google Search Appliance, según las especificaciones mínimas que se describen en el Anexo de Especificaciones Técnicas. </t>
  </si>
  <si>
    <t>Un primer (1) pago por valor de TRESCIENTOS CINCUENTA Y CUATRO MILLONES DOSCIENTOS VEINTINUEVE NUEVE MIL SETENTA Y CUATRO PESOS ( $ 354.229.074) M/CTE, equivalente al cincuenta por ciento (50%) del valor total del Contrato, incluido IVA y demás gastos asociados a la ejecución del mismo, a la entrega del dispositivo Google Search Appliance,  así como del documento del Licenciamiento y los derechos del servicio de soporte por dos (2) años a nombre de la Función Pública, junto con la constancia de recibido a satisfacción por parte del Supervisor del Contrato. 2) Un segundo y último pago, por valor de TRESCIENTOS CINCUENTA Y CUATRO MILLONES DOSCIENTOS VEINTINUEVE NUEVE MIL SETENTA Y CUATRO PESOS ( $ 354.229.074) M/CT</t>
  </si>
  <si>
    <r>
      <t xml:space="preserve"> 255</t>
    </r>
    <r>
      <rPr>
        <sz val="12"/>
        <rFont val="Arial"/>
        <family val="2"/>
      </rPr>
      <t>16</t>
    </r>
    <r>
      <rPr>
        <sz val="12"/>
        <color theme="1"/>
        <rFont val="Arial"/>
        <family val="2"/>
      </rPr>
      <t xml:space="preserve"> d</t>
    </r>
    <r>
      <rPr>
        <sz val="12"/>
        <rFont val="Arial"/>
        <family val="2"/>
      </rPr>
      <t>el 05 de Julio</t>
    </r>
    <r>
      <rPr>
        <sz val="12"/>
        <color theme="1"/>
        <rFont val="Arial"/>
        <family val="2"/>
      </rPr>
      <t xml:space="preserve"> de 2016</t>
    </r>
  </si>
  <si>
    <t>119216 DEL 31 - Agosto 2016</t>
  </si>
  <si>
    <t xml:space="preserve">) Para la entrega del hardware, software y demás componentes de la solución en el almacén y la instalación, configuración y migración para la puesta en correcto funcionamiento de la solución, el Contratista tendrá un término de Ochenta (80) días calendario, contados a partir del perfeccionamiento del Contrato, previo registro presupuestal y aprobación de pólizas, distribuidos así: a) El Contratista deberá entregar el equipo y el licenciamiento dentro de los primeros cuarenta (40) días calendario de ejecución del Contrato. b) Una vez entregado el equipo, la instalación, configuración y pruebas, deberá hacerse en los siguientes cuarenta (40) días calendario. 2) Para la suscripción de licenciamiento, derechos de soporte y garantía del Google Search Appliance, el  termino de dos (2) años, contados a partir del día siguiente al vencimiento de la licencia y el soporte de Google Search Appliance, esto es, el día veinticinco (25) de noviembre de 2016. </t>
  </si>
  <si>
    <t>ASTRID RUIZ ZAMUDIO</t>
  </si>
  <si>
    <t>232/2016</t>
  </si>
  <si>
    <t>MICROCHARD</t>
  </si>
  <si>
    <t>$ 325.496                                    $ 1.892.832</t>
  </si>
  <si>
    <t>$ 6.148.702                         $ 4.388.650</t>
  </si>
  <si>
    <t>GYE GRUPO Y ESTRATEGIA S.A.S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</si>
  <si>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</si>
  <si>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 xml:space="preserve">La Función Pública como requisito previo para autorizar los pagos del contrato, verificará que el contratista se encuentre al día con los aportes al Sistema Integral de Seguridad Social en Salud, Pensión y Riesgos Laborales, así como los propios del Sena, ICBF y Cajas de Compensación Familiar, de conformidad con lo establecido en el inciso 3º del artículo 50 de la ley 789 de 2002. </t>
  </si>
  <si>
    <r>
      <t xml:space="preserve"> 229</t>
    </r>
    <r>
      <rPr>
        <sz val="12"/>
        <rFont val="Arial"/>
        <family val="2"/>
      </rPr>
      <t>16</t>
    </r>
    <r>
      <rPr>
        <sz val="12"/>
        <color theme="1"/>
        <rFont val="Arial"/>
        <family val="2"/>
      </rPr>
      <t xml:space="preserve"> d</t>
    </r>
    <r>
      <rPr>
        <sz val="12"/>
        <rFont val="Arial"/>
        <family val="2"/>
      </rPr>
      <t>el 31 de Mayo</t>
    </r>
    <r>
      <rPr>
        <sz val="12"/>
        <color theme="1"/>
        <rFont val="Arial"/>
        <family val="2"/>
      </rPr>
      <t xml:space="preserve"> de 2016</t>
    </r>
  </si>
  <si>
    <t>119316 DEL 05 - Septiembre 2016</t>
  </si>
  <si>
    <t>Siete (7) meses, contados a partir del dieciséis (16) de septiembre de 2016, previa expedición de la Orden de Compra y Registro Presupuestal, de conformidad con lo estipulado por el Acuerdo Marco de Precios de Colombia Compra Eficiente.</t>
  </si>
  <si>
    <t>IVAN ADOLFO MORANTE MOJICA</t>
  </si>
  <si>
    <t>JOHN ALEXANDER ARDILA EVAN</t>
  </si>
  <si>
    <t xml:space="preserve">Prestar servicios profesionales en la Dirección de Desarrollo Organizacional para apoyar técnicamente procesos de diseño y rediseño organizacional de Entidades de la Rama Ejecutiva del Orden Nacional, en el marco del Proyecto de Inversión de "Mejoramiento, y fortalecimiento de la capacidad institucional para el desarrollo de Políticas Públicas Nacional". </t>
  </si>
  <si>
    <t>Cinco (5) pagos distribuidos así: a) Cuatro (4) mensualidades vencidas cada una por valor de SEIS MILLONES DE PESOS ($6.000.000) M/CTE, incluido IVA y demás gastos asociados  y b) Un (1) último pago por valor de TRES MILLONES DE PESOS ($3.000.000) M/CTE</t>
  </si>
  <si>
    <r>
      <t xml:space="preserve"> 286</t>
    </r>
    <r>
      <rPr>
        <sz val="12"/>
        <rFont val="Arial"/>
        <family val="2"/>
      </rPr>
      <t>16</t>
    </r>
    <r>
      <rPr>
        <sz val="12"/>
        <color theme="1"/>
        <rFont val="Arial"/>
        <family val="2"/>
      </rPr>
      <t xml:space="preserve"> d</t>
    </r>
    <r>
      <rPr>
        <sz val="12"/>
        <rFont val="Arial"/>
        <family val="2"/>
      </rPr>
      <t>el 22 de Agosto</t>
    </r>
    <r>
      <rPr>
        <sz val="12"/>
        <color theme="1"/>
        <rFont val="Arial"/>
        <family val="2"/>
      </rPr>
      <t xml:space="preserve"> de 2016</t>
    </r>
  </si>
  <si>
    <t>119416 DEL 05 -Septiembre 2016</t>
  </si>
  <si>
    <t>CAMILO ALBERTO GOMEZ ANGEL</t>
  </si>
  <si>
    <t xml:space="preserve">Prestar los Servicios Profesionales en la Función Pública, para apoyar la ejecución de la “Estrategia de Cambio Cultural”, en el marco del Proyecto de Inversión “MEJORAMIENTO, FORTALECIMIENTO DE LA CAPACIDAD INSTITUCIONAL PARA EL DESARROLLO DE LAS POLÍTICAS PÚBLICAS NACIONAL”. </t>
  </si>
  <si>
    <t>Tres (3) mensualidades vencidas, cada una por valor de SEIS MILLONES TRESCEINTOS MIL PESOS (6’300.000) M/CTE, incluido IVA, un pago final por la suma  de CINCO MILLONES QUINIENTOS MIL PESOS (5’500.000) M/CTE</t>
  </si>
  <si>
    <r>
      <t xml:space="preserve"> 295</t>
    </r>
    <r>
      <rPr>
        <sz val="12"/>
        <rFont val="Arial"/>
        <family val="2"/>
      </rPr>
      <t>16</t>
    </r>
    <r>
      <rPr>
        <sz val="12"/>
        <color theme="1"/>
        <rFont val="Arial"/>
        <family val="2"/>
      </rPr>
      <t xml:space="preserve"> d</t>
    </r>
    <r>
      <rPr>
        <sz val="12"/>
        <rFont val="Arial"/>
        <family val="2"/>
      </rPr>
      <t>el 06 de Septiembre</t>
    </r>
    <r>
      <rPr>
        <sz val="12"/>
        <color theme="1"/>
        <rFont val="Arial"/>
        <family val="2"/>
      </rPr>
      <t xml:space="preserve"> de 2016</t>
    </r>
  </si>
  <si>
    <t>120216 DEL 08 -Septiembre 2016</t>
  </si>
  <si>
    <t>ANDRÉS FELIPE BITAR ARRÁZOLA</t>
  </si>
  <si>
    <t xml:space="preserve">Prestar los Servicios Profesionales en la Función Pública para apoyar la gestión de la Dirección General en el marco del Proyecto de Inversión denominado MEJORAMIENTO, FORTALECIMIENTO PARA EL DESARROLLO DE LAS POLITICAS PUBLICAS. NACIONAL. </t>
  </si>
  <si>
    <t>LINDA DEL SOCORRO VELOSA OCHOA</t>
  </si>
  <si>
    <t xml:space="preserve">Prestar los Servicios Profesionales, para apoyar jurídicamente los procesos de selección y contratación desarrollados para la adquisición de bienes y servicios de Tecnologías de la Información para la Entidad, con cargo al Proyecto de Inversión denominado “Mejoramiento de la Gestión de las Políticas Públicas a Través de las Tecnologías de Información TICS”. </t>
  </si>
  <si>
    <t>Tres (3) mensualidades vencidas, cada una por valor de CUATRO MILLONES DE PESOS ($4’000.000,00) M/CTE, incluido IVA y demás gastos asociados a la ejecución del Contrato, y b) Un pago final por valor de DOS MILLONES NOVECIENTOS TREINTA Y TRES MIL PESOS ($ 2.933.0000), M/CTE</t>
  </si>
  <si>
    <r>
      <t xml:space="preserve"> 296</t>
    </r>
    <r>
      <rPr>
        <sz val="12"/>
        <rFont val="Arial"/>
        <family val="2"/>
      </rPr>
      <t>16</t>
    </r>
    <r>
      <rPr>
        <sz val="12"/>
        <color theme="1"/>
        <rFont val="Arial"/>
        <family val="2"/>
      </rPr>
      <t xml:space="preserve"> d</t>
    </r>
    <r>
      <rPr>
        <sz val="12"/>
        <rFont val="Arial"/>
        <family val="2"/>
      </rPr>
      <t>el 07 de Septiembre</t>
    </r>
    <r>
      <rPr>
        <sz val="12"/>
        <color theme="1"/>
        <rFont val="Arial"/>
        <family val="2"/>
      </rPr>
      <t xml:space="preserve"> de 2016</t>
    </r>
  </si>
  <si>
    <t>120216 DEL 09 -Septiembre 2016</t>
  </si>
  <si>
    <t>RAUL ACEVEDO WILCHES</t>
  </si>
  <si>
    <t>229/2016</t>
  </si>
  <si>
    <t>DEYANIRA GUZMÁN MURCÍA</t>
  </si>
  <si>
    <t>Prestar los Servicios Profesionales en la Subdirección de la Función Pública, para apoyar la articulación de acciones orientadas a la ejecución, seguimiento y evaluación del cumplimiento de las metas institucionales del proyecto de inversión “Mejoramiento Fortalecimiento de la Capacidad Institucional para el desarrollo de las Políticas Públicas, Nacional”.</t>
  </si>
  <si>
    <t xml:space="preserve">Tres (3) mensualidades vencidas cada una por valor de SIETE MILLONES DE PESOS ($7´000.000.oo) M/CTE, incluido IVA y demás gastos asociados, y B) Un (1) último pago por valor de CUATRO MILLONES DOSCIENTOS MIL PESOS ($4.200.000.oo) M/CTE </t>
  </si>
  <si>
    <r>
      <t xml:space="preserve"> 297</t>
    </r>
    <r>
      <rPr>
        <sz val="12"/>
        <rFont val="Arial"/>
        <family val="2"/>
      </rPr>
      <t>16</t>
    </r>
    <r>
      <rPr>
        <sz val="12"/>
        <color theme="1"/>
        <rFont val="Arial"/>
        <family val="2"/>
      </rPr>
      <t xml:space="preserve"> d</t>
    </r>
    <r>
      <rPr>
        <sz val="12"/>
        <rFont val="Arial"/>
        <family val="2"/>
      </rPr>
      <t>el 08 de Septiembre</t>
    </r>
    <r>
      <rPr>
        <sz val="12"/>
        <color theme="1"/>
        <rFont val="Arial"/>
        <family val="2"/>
      </rPr>
      <t xml:space="preserve"> de 2016</t>
    </r>
  </si>
  <si>
    <t>121516 DEL 14 -Septiembre 2016</t>
  </si>
  <si>
    <t>230/2016</t>
  </si>
  <si>
    <t>Adquirir la suscripción de los servicios de soporte básicos con derechos de actualización para los productos VMWARE ya licenciados por la función Publica</t>
  </si>
  <si>
    <t>231-2016</t>
  </si>
  <si>
    <t>Adquisición centro de datos-nube privada -Colombia compra eficiente</t>
  </si>
  <si>
    <t>Adicion al Cto 113-2014</t>
  </si>
  <si>
    <t>Adición No 1 al contrato de prestación de servicios No 122 de 2015. DAFP-Unión Temporal JK-TM-DAFP-2015</t>
  </si>
  <si>
    <t>Adicion Cto 122 de 2015</t>
  </si>
  <si>
    <t>Prestar los Servicios Profesionales en la Dirección General del DAFP, para apoyar la gestión de las actividades relacionadas con la visibilidad</t>
  </si>
  <si>
    <t>230-2016</t>
  </si>
  <si>
    <t>Pago Cuota de auditaje vigencia 2016</t>
  </si>
  <si>
    <t>733-2016</t>
  </si>
  <si>
    <t>30416 C-520-1000-10-0-0000000</t>
  </si>
  <si>
    <t>2016-09-16</t>
  </si>
  <si>
    <t>30516 A-2-0-4-21-4</t>
  </si>
  <si>
    <t>2016-09-22</t>
  </si>
  <si>
    <t>30616 A-2-0-4-4-15</t>
  </si>
  <si>
    <t>AJUSTE DE NÓMINA</t>
  </si>
  <si>
    <t xml:space="preserve">44102801
</t>
  </si>
  <si>
    <t xml:space="preserve">
44122025
44102020
</t>
  </si>
  <si>
    <t>Promedio consumo mensual $8.800.000. Total POR 3 MESES $26,400.000,</t>
  </si>
  <si>
    <t>Promedio consumo mensual $11.200.000. Total por 3 $33,600,000mill. se debe adicionar en $4,2 MILLONES</t>
  </si>
  <si>
    <t>soat de camioneta donado por dian valor $320,000 + SEGURO OBLIGATORIO $1,2 MILLONES</t>
  </si>
  <si>
    <t xml:space="preserve">Se necesita por austeridad DIRECTIVA 001 RESERVAR LOS  $3.000.000. </t>
  </si>
  <si>
    <t>2, 5 MESES</t>
  </si>
  <si>
    <t>SISTEMA DE AUDIO PARA EL AUDITORIO DEL DEPARTAMENTO.</t>
  </si>
  <si>
    <t xml:space="preserve">OFICINA DE TECNOLOGÍAS DE INFORMACIÓN Y COMUNICACIONES </t>
  </si>
  <si>
    <t>SISTEMA DE VIDEO MULTIPLE PARA EL AUDITORIO DEL DAFP</t>
  </si>
  <si>
    <t>1,5 MESES</t>
  </si>
  <si>
    <t>32105251
31120000</t>
  </si>
  <si>
    <t>Aparatos telefónicos celulares</t>
  </si>
  <si>
    <t>2 0 4 1 26 EQUIPO DE COMUNICACIONES</t>
  </si>
  <si>
    <t>Incluye: software almacen $2.000.000</t>
  </si>
  <si>
    <t>INCLUYE:CELULARES PARA LOS DIRECTIVOS DEL DEPARTAMENTO 8.*$ 8MILLONES</t>
  </si>
  <si>
    <t xml:space="preserve">ADICIONAR CONTRATO DE TIQUETES NACIONALES DEFENSA JUDICIAL $7,5 MILLONES </t>
  </si>
  <si>
    <t>SE NECESITA $30.000.000 ICETEX.</t>
  </si>
  <si>
    <t>adquisición  sofTware administración de bienes  y almacén</t>
  </si>
  <si>
    <t>Sistema de seguridad del Departamento, CCTV.</t>
  </si>
  <si>
    <t xml:space="preserve">Renovación del soporte del software Orion </t>
  </si>
  <si>
    <t>1 AÑO</t>
  </si>
  <si>
    <t xml:space="preserve"> INCLUYE: LAMINADORA CARNÉS $99,900+ CÁMARAS VIDEO INFRAROJO EXTERNA E INTERNA EDIFICIO. $90 millones. </t>
  </si>
  <si>
    <t>PARA ADICIONAR CONTRATO DE REPUESTOS VEHICULOS. $5.000.000 + FALTA CONTRATO DE MANT. AIRES, CAMARAS ENTONCES SE INCLUYEN REPUESTOS PARA MOTOBOMBA, CÁMARAS, TUBO TANQUE AGUA $1,500,000</t>
  </si>
  <si>
    <t>los 30 millones son para adicionar contrato de computadores escreitorio.</t>
  </si>
  <si>
    <t>RESUMEN GENERAL</t>
  </si>
  <si>
    <t>PROMEDIO MENSUAL</t>
  </si>
  <si>
    <t>CUENTA</t>
  </si>
  <si>
    <t>SUBCUENTA</t>
  </si>
  <si>
    <t>ORDINAL</t>
  </si>
  <si>
    <t>SUBORD</t>
  </si>
  <si>
    <t>RECURSO</t>
  </si>
  <si>
    <t>TOTAL AÑO</t>
  </si>
  <si>
    <t>TOTAL MES</t>
  </si>
  <si>
    <t>TOTAL</t>
  </si>
  <si>
    <t xml:space="preserve">  </t>
  </si>
  <si>
    <t>COMUNICACIONES Y TRANSPORTE</t>
  </si>
  <si>
    <t>MANTENIMIENTO</t>
  </si>
  <si>
    <t xml:space="preserve">TOTAL GENERAL </t>
  </si>
  <si>
    <t>RELACION DE GASTOS POR RUBRO PRESUPUESTALES DE ENERO A SEPTIEMBRE 30 DE 2016</t>
  </si>
  <si>
    <t>TOPE DE GASTO 
OCT.. NOV. DIC.</t>
  </si>
  <si>
    <t>GASTOS DE CAJA MENOR</t>
  </si>
  <si>
    <t>PROPUESTA TRASLADOS
   ACREDITAR            I       CONTRAACRED</t>
  </si>
  <si>
    <t>%EJECUCION</t>
  </si>
  <si>
    <t>NOVIEMBRE</t>
  </si>
  <si>
    <t xml:space="preserve"> Realización de los estudios necesarios para la adquisición y puesta en funcionamiento de dos (2) ascensores para el edificio sede la función pública</t>
  </si>
  <si>
    <t xml:space="preserve"> Adquirir los siguientes elementos para la carnetización del personal de la entidad: maquina Laminadora, bolsillo P - laminación X 100 7X10 cms calibre 7
 Kit Porta Carnet Vertical en Cuero con collar con nombre de la entidad
</t>
  </si>
  <si>
    <t>Adquirir herramientas y materiales de ferretería para el mantenimiento preventivo y correctivo del inmueble del Departamento</t>
  </si>
  <si>
    <t>1 me4s</t>
  </si>
  <si>
    <t>1 mes</t>
  </si>
  <si>
    <t xml:space="preserve">
2 0 4 9 8 SEGURO RESPONSABILIDAD CIVIL
2 0 4 9 9 SEGURO SUSTRACCION Y HURTO
</t>
  </si>
  <si>
    <t>Prestar servicios profesionales para analizar, revisar y proponer mejoras en el manual de imagen del Departamento Administrativo de la Función Pública, con base en los lineamientos establecidos en la materia por la Presidencia de la República</t>
  </si>
  <si>
    <t>Angela María González tel.3344080 ext 209</t>
  </si>
  <si>
    <t>ADICION  O REDUCCION AL CONTRATO EN $</t>
  </si>
  <si>
    <t xml:space="preserve">Adquisición del programa de seguros de responsabilidad civil para los vehículos de la entidad </t>
  </si>
  <si>
    <t>GRUPO GESTIÓN DOCUMENTAL</t>
  </si>
  <si>
    <t>Judy Rodriguez S. Tel 3344080 Ext. 111</t>
  </si>
  <si>
    <t xml:space="preserve">Adquisición de dispositivos de firma digital para los servidores del Departamento </t>
  </si>
  <si>
    <t>VALOR</t>
  </si>
  <si>
    <t>saldo para adicionar contrato de obras</t>
  </si>
  <si>
    <t>PENDIENTE COMPROMETER</t>
  </si>
  <si>
    <t>REDUCIR CDP</t>
  </si>
  <si>
    <t>Adquirir para la Función Publica Equipos de escritorio , conforme con las especificaciones tecnicas</t>
  </si>
  <si>
    <t>232-2016</t>
  </si>
  <si>
    <t>Prestar los servicios de admisión, curso y entrega de correspondencia y demás envíos postales que requiera el DAFP, en las modalidades de correo normal, certificado, post-express.</t>
  </si>
  <si>
    <t>233-2016</t>
  </si>
  <si>
    <t>Servicio de datos de conectividad, centro de datos de nube publica que permitan la confidencialidad y disponibilidad de los datos para brindar el servicio desde la Nube Publica</t>
  </si>
  <si>
    <t>235-2016</t>
  </si>
  <si>
    <t>Adquisición Material Visibilidad del Proyecto AECID</t>
  </si>
  <si>
    <t>01216</t>
  </si>
  <si>
    <t>Adquisición Papelería y Materiales del Proyecto AECID</t>
  </si>
  <si>
    <t>01217</t>
  </si>
  <si>
    <t>Adquirir las Pruebas Test de WARTEGG, requeridas por la Función Publica, para continuar la evaluación de las competencias laborales de los aspirantes a cargos en los distintos niveles de la Administración Publica</t>
  </si>
  <si>
    <t>242-2016</t>
  </si>
  <si>
    <t>Prestación de servicios profesionales en la Función Publica, para apoyar la Supervisión del Contrato Interadministrativo No 207 de 2016</t>
  </si>
  <si>
    <t>236-2016</t>
  </si>
  <si>
    <t>Prestar los servicios profesionales en la Oficina asesora de planeación para apoyar la implementación del nuevo modelo de la gestión de la gestión de la Función Publica, en el marco del Proyecto de inversión</t>
  </si>
  <si>
    <t>238-2016</t>
  </si>
  <si>
    <t>Prestar los servicios profesionales en al Dirección de participación, transparencia y servicio al ciudadano de la Función Publica para apoyar la elaboración de los lineamientos e instrumentos relacionados con la promoción y la participación ciudadana</t>
  </si>
  <si>
    <t>237-2016</t>
  </si>
  <si>
    <t>Licencias, actualización y soporte ORACLE database appliance (ODA).</t>
  </si>
  <si>
    <t>241-2016</t>
  </si>
  <si>
    <t>30716 C-123-1000-4-0-0000000</t>
  </si>
  <si>
    <t>2016-09-26</t>
  </si>
  <si>
    <t>Prestar los Servicios Profesionales en la Oficina Asesora de Planeación para apoyar la implementación, monitoreo y evaluación del sistema Integrado de Gestión de la Función Publica</t>
  </si>
  <si>
    <t>240-2016</t>
  </si>
  <si>
    <t>30816 C-123-1000-4-0-0000000</t>
  </si>
  <si>
    <t>2016-09-28</t>
  </si>
  <si>
    <t>30916 C-123-1000-4-0-0000000</t>
  </si>
  <si>
    <t>31016 A-2-0-4-9-8</t>
  </si>
  <si>
    <t>31116 C-123-1000-4-0-0000000</t>
  </si>
  <si>
    <t>2016-10-05</t>
  </si>
  <si>
    <t>31216 C-520-1000-10-0-0000000</t>
  </si>
  <si>
    <t>31316 C-520-1000-10-0-0000000</t>
  </si>
  <si>
    <t>rubro</t>
  </si>
  <si>
    <t>Dotación</t>
  </si>
  <si>
    <t>Papelería</t>
  </si>
  <si>
    <t>Otros materiales y suminsitros</t>
  </si>
  <si>
    <t>Mant, equipo de comunicaciones</t>
  </si>
  <si>
    <t>Servicios transm información</t>
  </si>
  <si>
    <t>Octubre</t>
  </si>
  <si>
    <t>POR COMPROMETEr</t>
  </si>
  <si>
    <t>servicios de bienestar social</t>
  </si>
  <si>
    <t>Honorarios</t>
  </si>
  <si>
    <t>Incluye:Contrato de papelería en $7millones, cubrir necesidades del PAA. PARA TONER $36 MILLONES.  PAPEL PLASTIFICADO CARNE POR $65.000</t>
  </si>
  <si>
    <t>233/2016</t>
  </si>
  <si>
    <t>SERVICIOS POSTALES NACIONALES S.A.</t>
  </si>
  <si>
    <t xml:space="preserve">Prestar los servicios de admisión, curso y entrega de correspondencia y demás envíos postales que requiera el Departamento Administrativo de la Función Pública, en las modalidades de correo normal, certificado, post-express, que preste o llegare a prestar SERVICIOS POSTALES NACIONALES S.A, sin incluir el servicio de correspondencia agrupada CORRA. </t>
  </si>
  <si>
    <t>LA FUNCIÓN PÚBLICA cancelará el valor del Contrato en mensualidades vencidas, de acuerdo con los volúmenes transportados, servicios prestados por los auxiliares de correspondencia y el mensajero autorizado, según las tarifas vigentes en la fecha de prestación de los servicios; mediante presentación y tramitación de las cuentas mensuales y el cumplido a satisfacción del respectivo mes, por parte del Supervisor del Contrato ante el Grupo de Gestión Financiera de la Función Pública, sin que el monto total de los servicios prestados pueda exceder la cuantía total del contrato</t>
  </si>
  <si>
    <r>
      <t xml:space="preserve"> 269</t>
    </r>
    <r>
      <rPr>
        <sz val="12"/>
        <rFont val="Arial"/>
        <family val="2"/>
      </rPr>
      <t>16</t>
    </r>
    <r>
      <rPr>
        <sz val="12"/>
        <color theme="1"/>
        <rFont val="Arial"/>
        <family val="2"/>
      </rPr>
      <t xml:space="preserve"> d</t>
    </r>
    <r>
      <rPr>
        <sz val="12"/>
        <rFont val="Arial"/>
        <family val="2"/>
      </rPr>
      <t>el 25 de Julio</t>
    </r>
    <r>
      <rPr>
        <sz val="12"/>
        <color theme="1"/>
        <rFont val="Arial"/>
        <family val="2"/>
      </rPr>
      <t xml:space="preserve"> de 2016</t>
    </r>
  </si>
  <si>
    <t>131616 DEL 29 -Septiembre 2016</t>
  </si>
  <si>
    <t>Será de trece (13) meses o hasta agotar los recursos del Contrato de la vigencia fiscal 2017, previo perfeccionamiento del mismo y Registró Presupuestal.</t>
  </si>
  <si>
    <t>JUDY MAGALI RODRIGUEZ SANTANA</t>
  </si>
  <si>
    <t>ASESORES DE NEGOCIOS PARA LATINOAMERICA LTDA - ASELAN</t>
  </si>
  <si>
    <t>Realizar la Auditoría de seguimiento y finalización del Proyecto denominado: “FORTALECIMIENTO DE LA GESTION TERRITORIAL A PARTIR DE LA ARTICULACION INSTITUCIONAL, CON ENFASIS EN SERVICIO AL CIUDADANO Y CONSTRUCCION DE PAZ”, subvencionado por la AGENCIA ESPAÑOLA DE COOPERACIÓN INTERNACIONAL PARA EL DESARROLLO – AECID, de conformidad con lo establecido en los Términos de Referencia.</t>
  </si>
  <si>
    <t>Dos (2) pagos, así: a) Un primer (1) pago correspondiente al cincuenta por ciento (50%) del valor total del Contrato, es decir la suma de CUATRO MILLONES DOSCIENTOS CINCUENTA MIL PESOS ($4’250.000.oo) M/CTE, a la entrega del informe de la Auditoría de Seguimiento, y b) Un segundo (2) y último pago, correspondiente al cincuenta por ciento (50%) restante del valor total del Contrato, es decir la suma de CUATRO MILLONES DOSCIENTOS CINCUENTA MIL PESOS ($4’250.000.oo) M/CTE</t>
  </si>
  <si>
    <r>
      <t xml:space="preserve"> 277</t>
    </r>
    <r>
      <rPr>
        <sz val="12"/>
        <rFont val="Arial"/>
        <family val="2"/>
      </rPr>
      <t>16</t>
    </r>
    <r>
      <rPr>
        <sz val="12"/>
        <color theme="1"/>
        <rFont val="Arial"/>
        <family val="2"/>
      </rPr>
      <t xml:space="preserve"> d</t>
    </r>
    <r>
      <rPr>
        <sz val="12"/>
        <rFont val="Arial"/>
        <family val="2"/>
      </rPr>
      <t>el 04 de Agosto de 2016</t>
    </r>
  </si>
  <si>
    <t>110616 DEL 23 - Agosto 2016</t>
  </si>
  <si>
    <t>Hasta el treinta (30) de diciembre, distribuido así: a) La Auditoría de seguimiento, se debe realizar transcurridos seis (6) meses de ejecución del proyecto, es decir en el mes de octubre de 2016, con corte a 30 septiembre de 2016, y b) La Auditoría Final y redacción del informe definitivo de Auditoría con conclusiones y recomendaciones, a la terminación de la ejecución de los Contratos relacionados con el Proyecto, es decir en el mes de diciembre de 2016, previo cumplimiento de las condiciones expuestas en el apartado  3.2.1., de los Términos de Referencia.</t>
  </si>
  <si>
    <t>241/2016</t>
  </si>
  <si>
    <t xml:space="preserve">Adquisición de Licenciamiento Oracle con el servicio soporte License and Support (SULS) para la Función Pública,  conforme a los lineamientos establecidos en el Contrato de Agregación de Demanda N° CCE- 211-AG-2015 </t>
  </si>
  <si>
    <t>La Función Pública pagará el valor del Contrato, de conformidad con las condiciones estipuladas por Colombia Compra Eficiente en el Contrato de Agregación de Demanda N° CCE- 211-AG-2015 (Cláusula , para el licenciamiento y su soporte License and Support (SULS), previa presentación de la respectiva factura y expedición del certificado de recibido a satisfacción por parte del Supervisor del Contrato, sin que el monto total de los servicios de soporte pueda exceder la cuantía total del contrato.</t>
  </si>
  <si>
    <r>
      <t xml:space="preserve"> 307</t>
    </r>
    <r>
      <rPr>
        <sz val="12"/>
        <rFont val="Arial"/>
        <family val="2"/>
      </rPr>
      <t>16</t>
    </r>
    <r>
      <rPr>
        <sz val="12"/>
        <color theme="1"/>
        <rFont val="Arial"/>
        <family val="2"/>
      </rPr>
      <t xml:space="preserve"> d</t>
    </r>
    <r>
      <rPr>
        <sz val="12"/>
        <rFont val="Arial"/>
        <family val="2"/>
      </rPr>
      <t>el 26 de Septiembre</t>
    </r>
    <r>
      <rPr>
        <sz val="12"/>
        <color theme="1"/>
        <rFont val="Arial"/>
        <family val="2"/>
      </rPr>
      <t xml:space="preserve"> de 2016</t>
    </r>
  </si>
  <si>
    <t>133616 DEL 05 -Octubre 2016</t>
  </si>
  <si>
    <t>Un año contado a partir del recibo a satisfacción de las Licencias con su soporte.</t>
  </si>
  <si>
    <t xml:space="preserve">RAFAEL HUMBERTO RODRIGUEZ BARRIOS  </t>
  </si>
  <si>
    <t>235/2016</t>
  </si>
  <si>
    <t>IFX NETWORKS COLOMBIA S.A.</t>
  </si>
  <si>
    <t>Contratar los servicios nube pública, incluido el  procesamiento y almacenamiento de datos, de conformidad con los lineamientos establecidos en el Acuerdo Marco de Precios de nube pública,  y a las necesidades de la Función Pública establecidas en la ficha técnica.</t>
  </si>
  <si>
    <t>La Función Pública pagará el valor del Contrato, de conformidad con las condiciones que estipuladas por Colombia Compra Eficiente en el Acuerdo Marco de Precios, para la adquisición de los servicios de nube pública, previa presentación de la respectiva factura y expedición del certificado de recibido a satisfacción por parte del Supervisor del Contrato, sin que el monto total de los servicios suministrados pueda exceder la cuantía total del contrato.</t>
  </si>
  <si>
    <r>
      <t xml:space="preserve"> 271</t>
    </r>
    <r>
      <rPr>
        <sz val="12"/>
        <rFont val="Arial"/>
        <family val="2"/>
      </rPr>
      <t>16</t>
    </r>
    <r>
      <rPr>
        <sz val="12"/>
        <color theme="1"/>
        <rFont val="Arial"/>
        <family val="2"/>
      </rPr>
      <t xml:space="preserve"> d</t>
    </r>
    <r>
      <rPr>
        <sz val="12"/>
        <rFont val="Arial"/>
        <family val="2"/>
      </rPr>
      <t>el 27 de Julio</t>
    </r>
    <r>
      <rPr>
        <sz val="12"/>
        <color theme="1"/>
        <rFont val="Arial"/>
        <family val="2"/>
      </rPr>
      <t xml:space="preserve"> de 2016</t>
    </r>
  </si>
  <si>
    <t>132016 DEL 30 -Septiembre 2016</t>
  </si>
  <si>
    <t>Será por doce (12) meses,  previo registro presupuestal.</t>
  </si>
  <si>
    <t xml:space="preserve">EDWIN VARGAS ANTOLINEZ </t>
  </si>
  <si>
    <t>234/2016</t>
  </si>
  <si>
    <t>UNION TEMPORAL ENLACE FP 2016</t>
  </si>
  <si>
    <t xml:space="preserve">Adquirir un (1) equipo Switch Central o Núcleo (CORE) y Rack para la Función Pública, conforme las especificaciones mínimas que se describen en el Anexo de Especificaciones Técnicas. </t>
  </si>
  <si>
    <t>Un (1) único pago, una vez perfeccionado el mismo, expedido el registro presupuestal, efectuada la aprobación de pólizas y a la entrega, instalación y puesta en correcto funcionamiento de los equipos, acorde con lo indicado en las especificaciones técnicas.</t>
  </si>
  <si>
    <r>
      <t xml:space="preserve"> 260</t>
    </r>
    <r>
      <rPr>
        <sz val="12"/>
        <rFont val="Arial"/>
        <family val="2"/>
      </rPr>
      <t>16</t>
    </r>
    <r>
      <rPr>
        <sz val="12"/>
        <color theme="1"/>
        <rFont val="Arial"/>
        <family val="2"/>
      </rPr>
      <t xml:space="preserve"> d</t>
    </r>
    <r>
      <rPr>
        <sz val="12"/>
        <rFont val="Arial"/>
        <family val="2"/>
      </rPr>
      <t>el 14 de Julio</t>
    </r>
    <r>
      <rPr>
        <sz val="12"/>
        <color theme="1"/>
        <rFont val="Arial"/>
        <family val="2"/>
      </rPr>
      <t xml:space="preserve"> de 2016</t>
    </r>
  </si>
  <si>
    <t>131716 DEL 29 -Septiembre 2016</t>
  </si>
  <si>
    <t>SURAMERICANA</t>
  </si>
  <si>
    <t>Sesenta (60) días calendario, previo registro presupuestal y aprobación de pólizas.</t>
  </si>
  <si>
    <t>LEONARDO CALDERON</t>
  </si>
  <si>
    <t>242/2016</t>
  </si>
  <si>
    <t>Adquirir las Pruebas Test de WARTEGG, requeridas por la FUNCIÓN PÚBLICA, para continuar la evaluación de las competencias laborales de los aspirantes a cargos en los distintos niveles de la Administración Pública, de acuerdo con las condiciones establecidas en las especificaciones técnicas.</t>
  </si>
  <si>
    <t xml:space="preserve">Un (1) único pago, previa presentación de la respectiva factura y expedición del certificado de recibido a satisfacción por parte del Supervisor del Contrato, sin que el monto total de los servicios prestados pueda exceder la cuantía total del mismo. </t>
  </si>
  <si>
    <r>
      <t xml:space="preserve"> 289</t>
    </r>
    <r>
      <rPr>
        <sz val="12"/>
        <rFont val="Arial"/>
        <family val="2"/>
      </rPr>
      <t>16</t>
    </r>
    <r>
      <rPr>
        <sz val="12"/>
        <color theme="1"/>
        <rFont val="Arial"/>
        <family val="2"/>
      </rPr>
      <t xml:space="preserve"> d</t>
    </r>
    <r>
      <rPr>
        <sz val="12"/>
        <rFont val="Arial"/>
        <family val="2"/>
      </rPr>
      <t>el 25 de Agosto</t>
    </r>
    <r>
      <rPr>
        <sz val="12"/>
        <color theme="1"/>
        <rFont val="Arial"/>
        <family val="2"/>
      </rPr>
      <t xml:space="preserve"> de 2016</t>
    </r>
  </si>
  <si>
    <t>236/2016</t>
  </si>
  <si>
    <t>IVAN NICOLAS SALAMANCA LAVERDE</t>
  </si>
  <si>
    <t>Prestar los Servicios Profesionales en la Función Pública, para apoyar la Supervisión del Contrato Interadministrativo N° 207 de 2016 celebrado con el Centro de Investigación y Desarrollo en Tecnologías de la Información y las Comunicaciones – CINTEL en el marco del Proyecto de Inversión “Fortalecimiento de los Sistemas de Información del Empleo Público en Colombia</t>
  </si>
  <si>
    <t>Tres (3) mensualidades vencidas, cada una por valor de NUEVE MILLONES DE PESOS ($9’000.000,00) M/CTE</t>
  </si>
  <si>
    <t>FRANCISCO JOSE URBINA</t>
  </si>
  <si>
    <t>LINA MARÍA RICAURTE SIERRA</t>
  </si>
  <si>
    <t xml:space="preserve">Prestar los servicios profesionales en la Dirección de la Función Pública, para apoyar la gestión de las actividades relacionadas con los componentes de visibilidad, cooperación técnica y financiera y de formación contemplados en la Estrategia de Gestión Internacional al interior de la entidad, en el marco del Proyecto de Inversión “MEJORAMIENTO, FORTALECIMIENTO DE LA CAPACIDAD INSTITUCIONAL PARA EL DESARROLLO DE LAS POLITICAS PUBLICAS. NACIONAL.”. </t>
  </si>
  <si>
    <t>Prestar los Servicios Profesionales en la Oficina Asesora de Planeación para apoyar la puesta en marcha de herramientas, instrumentos y elementos requeridos en la implementación del nuevo modelo de gestión de la Función Pública, en el marco del Proyecto de Inversión denominado: "MEJORAMIENTO, FORTALECIMIENTO DE LA CAPACIDAD INSTITUCIONAL PARA EL DESARROLLO DE LAS POLÍTICAS PÚBLICAS NACIONAL</t>
  </si>
  <si>
    <t>Subdirección</t>
  </si>
  <si>
    <t>Deyanira Guzmán Tel 3344080 Ett. 139</t>
  </si>
  <si>
    <t xml:space="preserve">Prestar los Servicios Profesionales en la Subdirección de la Función Pública, para apoyar el diseño, validación, desarrollo e implementación de estrategias y herramientas para el fortalecimiento institucional en el marco del Proyecto de Inversión denominado: "MEJORAMIENTO, FORTALECIMIENTO DE LA CAPACIDAD INSTITUCIONAL PARA EL DESARROLLO DE LAS POLÍTICAS PÚBLICAS NACIONAL". </t>
  </si>
  <si>
    <t>2 MESES Y 20</t>
  </si>
  <si>
    <t>238/2016</t>
  </si>
  <si>
    <t>ANDRES FELIPE DIAZ CALDERON</t>
  </si>
  <si>
    <t xml:space="preserve">Prestar los Servicios Profesionales en la Oficina Asesora de Planeación para apoyar la implementación del nuevo modelo de gestión de la Función Pública, en el marco del Proyecto de Inversión denominado: "MEJORAMIENTO, FORTALECIMIENTO DE LA CAPACIDAD INSTITUCIONAL PARA EL DESARROLLO DE LAS POLÍTICAS PÚBLICAS NACIONAL". </t>
  </si>
  <si>
    <t>Cuatro (4) pagos, así: a) Tres (3) mensualidades vencidas cada una por valor de CINCO MILLONES DOSCIENTOS MIL PESOS ($5.200.000) M/CTE y b) Un pago final por valor de UN MILLON TRESCIENTOS OCHENTA Y SIETE MIL PESOS ($1.387.000) M/CTE</t>
  </si>
  <si>
    <r>
      <t xml:space="preserve"> 301</t>
    </r>
    <r>
      <rPr>
        <sz val="12"/>
        <rFont val="Arial"/>
        <family val="2"/>
      </rPr>
      <t>16</t>
    </r>
    <r>
      <rPr>
        <sz val="12"/>
        <color theme="1"/>
        <rFont val="Arial"/>
        <family val="2"/>
      </rPr>
      <t xml:space="preserve"> d</t>
    </r>
    <r>
      <rPr>
        <sz val="12"/>
        <rFont val="Arial"/>
        <family val="2"/>
      </rPr>
      <t>el 13 de Septiembre</t>
    </r>
    <r>
      <rPr>
        <sz val="12"/>
        <color theme="1"/>
        <rFont val="Arial"/>
        <family val="2"/>
      </rPr>
      <t xml:space="preserve"> de 2016</t>
    </r>
  </si>
  <si>
    <t>132216 DEL 03 -Octubre 2016</t>
  </si>
  <si>
    <t>240/2016</t>
  </si>
  <si>
    <t xml:space="preserve">Prestar los Servicios Profesionales en la Oficina Asesora de Planeación para apoyar la implementación, monitoreo y evaluación del Sistema Integrado de Gestión de la Función Pública, en el marco del Proyecto de Inversión denominado: "MEJORAMIENTO, FORTALECIMIENTO DE LA CAPACIDAD INSTITUCIONAL PARA EL DESARROLLO DE LAS POLÍTICAS PÚBLICAS NACIONAL". </t>
  </si>
  <si>
    <t xml:space="preserve">Dos  (2) mensualidades vencidas, cada una por valor de  CUATRO MILLONES DE PESOS ($4’000.000) M/CTE, incluido IVA y demás gastos asociados a la ejecución del Contrato, y b) Un pago final por valor de CUATRO MILLONES DE PESOS ($4’000.000) </t>
  </si>
  <si>
    <t>133416 DEL 04 -Octubre 2016</t>
  </si>
  <si>
    <t>237/2016</t>
  </si>
  <si>
    <t>DANIELA TRUJILLO RESTREPO</t>
  </si>
  <si>
    <t>Prestar los Servicios Profesionales en la Dirección de Participación, Transparencia y Servicio al Ciudadano de la Función Pública, para apoyar la elaboración de los lineamientos e instrumentos relacionados con la  promoción y la participación ciudadana en la gestión pública, la rendición de cuentas, la política de racionalización de trámites y el servicio al ciudadano en el proceso de democratización de la administración pública, en el marco del Proyecto de Inversión denominado MEJORAMIENTO, FORTALECIMIENTO PARA EL DESARROLLO DE LAS POLITICAS PUBLICAS NACIONAL.</t>
  </si>
  <si>
    <t>Tres (3) pagos así: Tres mensualidades vencidas cada una por valor de CUATRO MILLONES SEISCIENTOS VEINTE MIL PESOS ($4’620.000) M/CTE</t>
  </si>
  <si>
    <r>
      <t>303</t>
    </r>
    <r>
      <rPr>
        <sz val="12"/>
        <rFont val="Arial"/>
        <family val="2"/>
      </rPr>
      <t>16</t>
    </r>
    <r>
      <rPr>
        <sz val="12"/>
        <color theme="1"/>
        <rFont val="Arial"/>
        <family val="2"/>
      </rPr>
      <t xml:space="preserve"> d</t>
    </r>
    <r>
      <rPr>
        <sz val="12"/>
        <rFont val="Arial"/>
        <family val="2"/>
      </rPr>
      <t>el 15 de Septiembre</t>
    </r>
    <r>
      <rPr>
        <sz val="12"/>
        <color theme="1"/>
        <rFont val="Arial"/>
        <family val="2"/>
      </rPr>
      <t xml:space="preserve"> de 2016</t>
    </r>
  </si>
  <si>
    <t>132116 DEL 03 -Octubre 2016</t>
  </si>
  <si>
    <t>SUSAN SIMONETH SUAREZ GUTIERREZ</t>
  </si>
  <si>
    <t>243/2016</t>
  </si>
  <si>
    <t>LIDERTUR S.A</t>
  </si>
  <si>
    <t>Contratar la prestación del servicio de transporte terrestre, para el traslado de los servidores del Departamento Administrativo de la Función Pública y los hijos de estos, que asistan a las actividades programadas por la Entidad, dentro y fuera de la ciudad, de conformidad con lo establecido en las condiciones técnicas establecidas en el proceso de selección.</t>
  </si>
  <si>
    <t>La FUNCION PÚBLICA cancelará al contratista el valor del contrato resultante de la presente contratación, de acuerdo con los servicios efectivamente prestados, de la siguiente manera: a) un primer pago, a la prestación del servicio de transporte, previsto para las actividades programadas del diez (10) al catorce (14) de octubre de 2016; y b) un segundo pago, a la prestación del servicio de transporte, previsto para las actividades programadas del veintinueve (29) de noviembre al dos (2) de diciembre y las actividades programadas para el día dieciséis (16) de diciembre de 2016; en los dos casos, previa presentación de la factura y la expedición del certificado de recibido a satisfacción por parte del supervisor del contrato.</t>
  </si>
  <si>
    <r>
      <t xml:space="preserve"> 305</t>
    </r>
    <r>
      <rPr>
        <sz val="12"/>
        <rFont val="Arial"/>
        <family val="2"/>
      </rPr>
      <t>16</t>
    </r>
    <r>
      <rPr>
        <sz val="12"/>
        <color theme="1"/>
        <rFont val="Arial"/>
        <family val="2"/>
      </rPr>
      <t xml:space="preserve"> d</t>
    </r>
    <r>
      <rPr>
        <sz val="12"/>
        <rFont val="Arial"/>
        <family val="2"/>
      </rPr>
      <t>el 22 de Septiembre</t>
    </r>
    <r>
      <rPr>
        <sz val="12"/>
        <color theme="1"/>
        <rFont val="Arial"/>
        <family val="2"/>
      </rPr>
      <t xml:space="preserve"> de 2016</t>
    </r>
  </si>
  <si>
    <t>134216 DEL 07 -Octubre 2016</t>
  </si>
  <si>
    <t>Hasta el veinte (20) de diciembre de 2016, previa suscripción del acta de inicio, expedición del registro presupuestal y aprobación de la garantía única.</t>
  </si>
  <si>
    <t>244/2016</t>
  </si>
  <si>
    <t>MAPFRE SEGUROS GENERALES DE COLOMBIA S.A.</t>
  </si>
  <si>
    <t>Contratar el programa de Seguros Generales para los bienes muebles e inmuebles por los cuales es legalmente responsable la entidad y el Seguro de Responsabilidad Civil para los Servidores de la Función Pública, de acuerdo con las condiciones establecidas en los Anexos de Especificaciones Técnicas</t>
  </si>
  <si>
    <t xml:space="preserve"> Un (1) único pago, previa presentación de la factura, la entrega de las pólizas, la expedición del certificado de recibido a satisfacción por parte del Supervisor del Contrato, sin que el monto total de los servicios prestados, pueda exceder la cuantía asignada para el presente proceso.</t>
  </si>
  <si>
    <r>
      <t xml:space="preserve"> 292</t>
    </r>
    <r>
      <rPr>
        <sz val="12"/>
        <rFont val="Arial"/>
        <family val="2"/>
      </rPr>
      <t>16</t>
    </r>
    <r>
      <rPr>
        <sz val="12"/>
        <color theme="1"/>
        <rFont val="Arial"/>
        <family val="2"/>
      </rPr>
      <t xml:space="preserve"> d</t>
    </r>
    <r>
      <rPr>
        <sz val="12"/>
        <rFont val="Arial"/>
        <family val="2"/>
      </rPr>
      <t>el 01 de Septiembre</t>
    </r>
    <r>
      <rPr>
        <sz val="12"/>
        <color theme="1"/>
        <rFont val="Arial"/>
        <family val="2"/>
      </rPr>
      <t xml:space="preserve"> de 2016</t>
    </r>
  </si>
  <si>
    <t>1335816 DEL 11 -Octubre 2016</t>
  </si>
  <si>
    <t>Cinco (5) meses contados a partir de las cero (00:00) horas del día diecisiete (17) de Octubre de 2016, previo perfeccionamiento del mismo y registro presupuestal.</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</si>
</sst>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6" formatCode="&quot;$&quot;\ #,##0_);[Red]\(&quot;$&quot;\ #,##0\)"/>
    <numFmt numFmtId="44" formatCode="_(&quot;$&quot;\ * #,##0.00_);_(&quot;$&quot;\ * \(#,##0.00\);_(&quot;$&quot;\ * &quot;-&quot;??_);_(@_)"/>
    <numFmt numFmtId="43" formatCode="_(* #,##0.00_);_(* \(#,##0.00\);_(* &quot;-&quot;??_);_(@_)"/>
    <numFmt numFmtId="164" formatCode="_-&quot;$&quot;* #,##0_-;\-&quot;$&quot;* #,##0_-;_-&quot;$&quot;* &quot;-&quot;_-;_-@_-"/>
    <numFmt numFmtId="165" formatCode="_-* #,##0_-;\-* #,##0_-;_-* &quot;-&quot;_-;_-@_-"/>
    <numFmt numFmtId="166" formatCode="_-&quot;$&quot;* #,##0.00_-;\-&quot;$&quot;* #,##0.00_-;_-&quot;$&quot;* &quot;-&quot;??_-;_-@_-"/>
    <numFmt numFmtId="167" formatCode="_(&quot;$&quot;\ * #,##0_);_(&quot;$&quot;\ * \(#,##0\);_(&quot;$&quot;\ * &quot;-&quot;??_);_(@_)"/>
    <numFmt numFmtId="168" formatCode="_([$$-240A]\ * #,##0.00_);_([$$-240A]\ * \(#,##0.00\);_([$$-240A]\ * &quot;-&quot;??_);_(@_)"/>
    <numFmt numFmtId="169" formatCode="#,##0.00_ ;\-#,##0.00\ "/>
    <numFmt numFmtId="170" formatCode="#,###\ &quot;MESES&quot;"/>
    <numFmt numFmtId="171" formatCode="&quot;$&quot;\ #,##0.00"/>
    <numFmt numFmtId="172" formatCode="#,###.0\ &quot;MESES&quot;"/>
    <numFmt numFmtId="173" formatCode="0\ &quot;MESES&quot;"/>
    <numFmt numFmtId="174" formatCode="_ * #,##0.00_ ;_ * \-#,##0.00_ ;_ * &quot;-&quot;??_ ;_ @_ "/>
    <numFmt numFmtId="175" formatCode="_ &quot;$&quot;\ * #,##0.00_ ;_ &quot;$&quot;\ * \-#,##0.00_ ;_ &quot;$&quot;\ * &quot;-&quot;??_ ;_ @_ "/>
    <numFmt numFmtId="176" formatCode="[$-1240A]&quot;$&quot;\ #,##0.00;\(&quot;$&quot;\ #,##0.00\)"/>
    <numFmt numFmtId="177" formatCode="yyyy\-mm\-dd;@"/>
    <numFmt numFmtId="178" formatCode="0.0%"/>
    <numFmt numFmtId="179" formatCode="0.000%"/>
    <numFmt numFmtId="180" formatCode="_([$$-240A]\ * #,##0_);_([$$-240A]\ * \(#,##0\);_([$$-240A]\ * &quot;-&quot;??_);_(@_)"/>
    <numFmt numFmtId="181" formatCode="_-&quot;$&quot;* #,##0.00_-;\-&quot;$&quot;* #,##0.00_-;_-&quot;$&quot;* &quot;-&quot;_-;_-@_-"/>
  </numFmts>
  <fonts count="153"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u/>
      <sz val="11"/>
      <color theme="10"/>
      <name val="Calibri"/>
      <family val="2"/>
      <scheme val="minor"/>
    </font>
    <font>
      <sz val="11"/>
      <color theme="1"/>
      <name val="Arial"/>
      <family val="2"/>
    </font>
    <font>
      <sz val="11"/>
      <name val="Arial"/>
      <family val="2"/>
    </font>
    <font>
      <sz val="12"/>
      <color theme="1"/>
      <name val="Arial"/>
      <family val="2"/>
    </font>
    <font>
      <b/>
      <sz val="12"/>
      <color theme="1"/>
      <name val="Arial"/>
      <family val="2"/>
    </font>
    <font>
      <b/>
      <sz val="11"/>
      <color theme="1"/>
      <name val="Arial"/>
      <family val="2"/>
    </font>
    <font>
      <sz val="12"/>
      <name val="Arial"/>
      <family val="2"/>
    </font>
    <font>
      <b/>
      <sz val="12"/>
      <name val="Arial"/>
      <family val="2"/>
    </font>
    <font>
      <sz val="10"/>
      <name val="Arial"/>
      <family val="2"/>
    </font>
    <font>
      <sz val="11"/>
      <name val="Calibri"/>
      <family val="2"/>
      <scheme val="minor"/>
    </font>
    <font>
      <sz val="20"/>
      <color theme="1"/>
      <name val="Calibri"/>
      <family val="2"/>
      <scheme val="minor"/>
    </font>
    <font>
      <sz val="11"/>
      <color rgb="FFFF0000"/>
      <name val="Calibri"/>
      <family val="2"/>
      <scheme val="minor"/>
    </font>
    <font>
      <sz val="11"/>
      <color rgb="FFFF0000"/>
      <name val="Arial"/>
      <family val="2"/>
    </font>
    <font>
      <b/>
      <sz val="12"/>
      <color rgb="FFFF0000"/>
      <name val="Arial"/>
      <family val="2"/>
    </font>
    <font>
      <b/>
      <sz val="11"/>
      <color rgb="FFFF0000"/>
      <name val="Arial"/>
      <family val="2"/>
    </font>
    <font>
      <sz val="11"/>
      <color theme="5" tint="-0.249977111117893"/>
      <name val="Calibri"/>
      <family val="2"/>
      <scheme val="minor"/>
    </font>
    <font>
      <sz val="10"/>
      <color theme="1"/>
      <name val="Arial"/>
      <family val="2"/>
    </font>
    <font>
      <sz val="11"/>
      <color rgb="FF000000"/>
      <name val="Calibri"/>
      <family val="2"/>
      <scheme val="minor"/>
    </font>
    <font>
      <sz val="11"/>
      <name val="Calibri"/>
      <family val="2"/>
    </font>
    <font>
      <sz val="8"/>
      <color rgb="FF000000"/>
      <name val="Times New Roman"/>
      <family val="1"/>
    </font>
    <font>
      <b/>
      <sz val="9"/>
      <color rgb="FF000000"/>
      <name val="Times New Roman"/>
      <family val="1"/>
    </font>
    <font>
      <b/>
      <sz val="9"/>
      <color rgb="FF000000"/>
      <name val="Arial"/>
      <family val="2"/>
    </font>
    <font>
      <b/>
      <sz val="11"/>
      <name val="Calibri"/>
      <family val="2"/>
    </font>
    <font>
      <b/>
      <sz val="8"/>
      <color rgb="FFFF0000"/>
      <name val="Arial"/>
      <family val="2"/>
    </font>
    <font>
      <b/>
      <sz val="9"/>
      <color rgb="FFFF0000"/>
      <name val="Arial"/>
      <family val="2"/>
    </font>
    <font>
      <sz val="8"/>
      <name val="Calibri"/>
      <family val="2"/>
    </font>
    <font>
      <b/>
      <sz val="8"/>
      <color rgb="FF002060"/>
      <name val="Arial"/>
      <family val="2"/>
    </font>
    <font>
      <b/>
      <sz val="9"/>
      <name val="Calibri"/>
      <family val="2"/>
    </font>
    <font>
      <sz val="8"/>
      <color rgb="FF002060"/>
      <name val="Arial"/>
      <family val="2"/>
    </font>
    <font>
      <sz val="9"/>
      <name val="Arial"/>
      <family val="2"/>
    </font>
    <font>
      <b/>
      <sz val="9"/>
      <name val="Arial"/>
      <family val="2"/>
    </font>
    <font>
      <sz val="12"/>
      <name val="Times New Roman"/>
      <family val="1"/>
    </font>
    <font>
      <b/>
      <sz val="14"/>
      <color rgb="FFFF0000"/>
      <name val="Calibri"/>
      <family val="2"/>
      <scheme val="minor"/>
    </font>
    <font>
      <sz val="9"/>
      <color rgb="FF000000"/>
      <name val="Arial Narrow"/>
      <family val="2"/>
    </font>
    <font>
      <sz val="16"/>
      <color theme="1"/>
      <name val="Calibri"/>
      <family val="2"/>
      <scheme val="minor"/>
    </font>
    <font>
      <sz val="14"/>
      <name val="Arial"/>
      <family val="2"/>
    </font>
    <font>
      <sz val="14"/>
      <color rgb="FFFF0000"/>
      <name val="Arial"/>
      <family val="2"/>
    </font>
    <font>
      <b/>
      <sz val="14"/>
      <name val="Arial"/>
      <family val="2"/>
    </font>
    <font>
      <b/>
      <sz val="14"/>
      <color theme="1"/>
      <name val="Arial"/>
      <family val="2"/>
    </font>
    <font>
      <sz val="14"/>
      <color theme="1"/>
      <name val="Arial"/>
      <family val="2"/>
    </font>
    <font>
      <b/>
      <sz val="8"/>
      <name val="Arial"/>
      <family val="2"/>
    </font>
    <font>
      <b/>
      <sz val="9"/>
      <color theme="0"/>
      <name val="Arial"/>
      <family val="2"/>
    </font>
    <font>
      <b/>
      <sz val="9"/>
      <color rgb="FFC00000"/>
      <name val="Arial"/>
      <family val="2"/>
    </font>
    <font>
      <b/>
      <sz val="11"/>
      <color rgb="FF000000"/>
      <name val="Arial"/>
      <family val="2"/>
    </font>
    <font>
      <b/>
      <sz val="11"/>
      <name val="Arial"/>
      <family val="2"/>
    </font>
    <font>
      <b/>
      <sz val="8"/>
      <name val="Calibri"/>
      <family val="2"/>
    </font>
    <font>
      <b/>
      <sz val="11"/>
      <color theme="0"/>
      <name val="Arial"/>
      <family val="2"/>
    </font>
    <font>
      <b/>
      <sz val="8"/>
      <color theme="0"/>
      <name val="Arial"/>
      <family val="2"/>
    </font>
    <font>
      <b/>
      <sz val="14"/>
      <color theme="1"/>
      <name val="Calibri"/>
      <family val="2"/>
      <scheme val="minor"/>
    </font>
    <font>
      <b/>
      <sz val="11"/>
      <color theme="0"/>
      <name val="Calibri"/>
      <family val="2"/>
      <scheme val="minor"/>
    </font>
    <font>
      <sz val="8"/>
      <color theme="0"/>
      <name val="Arial"/>
      <family val="2"/>
    </font>
    <font>
      <sz val="12"/>
      <color theme="0"/>
      <name val="Calibri"/>
      <family val="2"/>
      <scheme val="minor"/>
    </font>
    <font>
      <b/>
      <sz val="12"/>
      <color theme="0"/>
      <name val="Arial"/>
      <family val="2"/>
    </font>
    <font>
      <sz val="12"/>
      <color theme="1"/>
      <name val="Times New Roman"/>
      <family val="1"/>
    </font>
    <font>
      <strike/>
      <sz val="11"/>
      <color theme="0"/>
      <name val="Arial"/>
      <family val="2"/>
    </font>
    <font>
      <sz val="11"/>
      <color theme="0"/>
      <name val="Arial"/>
      <family val="2"/>
    </font>
    <font>
      <sz val="14"/>
      <color theme="0"/>
      <name val="Arial"/>
      <family val="2"/>
    </font>
    <font>
      <sz val="8"/>
      <color rgb="FFC00000"/>
      <name val="Arial"/>
      <family val="2"/>
    </font>
    <font>
      <b/>
      <sz val="16"/>
      <color rgb="FF0033CC"/>
      <name val="Calibri"/>
      <family val="2"/>
      <scheme val="minor"/>
    </font>
    <font>
      <b/>
      <sz val="16"/>
      <color rgb="FF0033CC"/>
      <name val="Arial"/>
      <family val="2"/>
    </font>
    <font>
      <strike/>
      <sz val="11"/>
      <name val="Arial"/>
      <family val="2"/>
    </font>
    <font>
      <sz val="11"/>
      <color theme="4" tint="-0.249977111117893"/>
      <name val="Calibri"/>
      <family val="2"/>
      <scheme val="minor"/>
    </font>
    <font>
      <sz val="8"/>
      <name val="Arial"/>
      <family val="2"/>
    </font>
    <font>
      <sz val="11"/>
      <color theme="0"/>
      <name val="Calibri"/>
      <family val="2"/>
    </font>
    <font>
      <strike/>
      <sz val="12"/>
      <color theme="0"/>
      <name val="Arial"/>
      <family val="2"/>
    </font>
    <font>
      <sz val="11"/>
      <color rgb="FFFFFF00"/>
      <name val="Arial"/>
      <family val="2"/>
    </font>
    <font>
      <b/>
      <sz val="14"/>
      <color rgb="FFFFFF00"/>
      <name val="Arial"/>
      <family val="2"/>
    </font>
    <font>
      <sz val="12"/>
      <color rgb="FFFFFF00"/>
      <name val="Arial"/>
      <family val="2"/>
    </font>
    <font>
      <sz val="11"/>
      <color rgb="FFFFFF00"/>
      <name val="Calibri"/>
      <family val="2"/>
      <scheme val="minor"/>
    </font>
    <font>
      <b/>
      <sz val="20"/>
      <name val="Arial"/>
      <family val="2"/>
    </font>
    <font>
      <b/>
      <sz val="14"/>
      <color theme="6" tint="-0.499984740745262"/>
      <name val="Arial"/>
      <family val="2"/>
    </font>
    <font>
      <sz val="11"/>
      <color rgb="FF006100"/>
      <name val="Calibri"/>
      <family val="2"/>
      <scheme val="minor"/>
    </font>
    <font>
      <b/>
      <sz val="9"/>
      <color theme="5" tint="-0.499984740745262"/>
      <name val="Arial"/>
      <family val="2"/>
    </font>
    <font>
      <sz val="12"/>
      <color theme="0"/>
      <name val="Arial"/>
      <family val="2"/>
    </font>
    <font>
      <strike/>
      <sz val="12"/>
      <name val="Arial"/>
      <family val="2"/>
    </font>
    <font>
      <sz val="12"/>
      <name val="Calibri"/>
      <family val="2"/>
    </font>
    <font>
      <b/>
      <sz val="9"/>
      <name val="Times New Roman"/>
      <family val="1"/>
    </font>
    <font>
      <b/>
      <sz val="14"/>
      <name val="Calibri"/>
      <family val="2"/>
      <scheme val="minor"/>
    </font>
    <font>
      <b/>
      <sz val="11"/>
      <name val="Calibri"/>
      <family val="2"/>
      <scheme val="minor"/>
    </font>
    <font>
      <b/>
      <sz val="16"/>
      <name val="Calibri"/>
      <family val="2"/>
    </font>
    <font>
      <sz val="8"/>
      <name val="Times New Roman"/>
      <family val="1"/>
    </font>
    <font>
      <sz val="9"/>
      <name val="Calibri"/>
      <family val="2"/>
    </font>
    <font>
      <sz val="9"/>
      <color theme="0"/>
      <name val="Arial"/>
      <family val="2"/>
    </font>
    <font>
      <sz val="9"/>
      <color theme="0"/>
      <name val="Calibri"/>
      <family val="2"/>
    </font>
    <font>
      <b/>
      <sz val="11"/>
      <name val="Times New Roman"/>
      <family val="1"/>
    </font>
    <font>
      <b/>
      <sz val="11"/>
      <color rgb="FF000000"/>
      <name val="Calibri"/>
      <family val="2"/>
      <scheme val="minor"/>
    </font>
    <font>
      <b/>
      <sz val="8"/>
      <color rgb="FF000000"/>
      <name val="Times New Roman"/>
      <family val="1"/>
    </font>
    <font>
      <sz val="14"/>
      <name val="Calibri"/>
      <family val="2"/>
    </font>
    <font>
      <b/>
      <sz val="11"/>
      <color rgb="FFFF0000"/>
      <name val="Calibri"/>
      <family val="2"/>
      <scheme val="minor"/>
    </font>
    <font>
      <b/>
      <sz val="22"/>
      <color rgb="FFFF0000"/>
      <name val="Calibri"/>
      <family val="2"/>
      <scheme val="minor"/>
    </font>
    <font>
      <sz val="12"/>
      <color rgb="FF000000"/>
      <name val="Arial"/>
      <family val="2"/>
    </font>
    <font>
      <i/>
      <sz val="12"/>
      <color theme="1"/>
      <name val="Arial"/>
      <family val="2"/>
    </font>
    <font>
      <sz val="12"/>
      <color rgb="FF1F497D"/>
      <name val="Arial"/>
      <family val="2"/>
    </font>
    <font>
      <b/>
      <strike/>
      <sz val="16"/>
      <color theme="0"/>
      <name val="Arial"/>
      <family val="2"/>
    </font>
    <font>
      <b/>
      <sz val="16"/>
      <name val="Arial"/>
      <family val="2"/>
    </font>
    <font>
      <sz val="18"/>
      <name val="Calibri"/>
      <family val="2"/>
    </font>
    <font>
      <b/>
      <sz val="18"/>
      <name val="Calibri"/>
      <family val="2"/>
    </font>
    <font>
      <sz val="18"/>
      <color theme="0"/>
      <name val="Calibri"/>
      <family val="2"/>
    </font>
    <font>
      <sz val="18"/>
      <color theme="1"/>
      <name val="Calibri"/>
      <family val="2"/>
    </font>
    <font>
      <sz val="20"/>
      <name val="Calibri"/>
      <family val="2"/>
    </font>
    <font>
      <sz val="9"/>
      <color indexed="81"/>
      <name val="Tahoma"/>
      <family val="2"/>
    </font>
    <font>
      <b/>
      <sz val="9"/>
      <color indexed="81"/>
      <name val="Tahoma"/>
      <family val="2"/>
    </font>
    <font>
      <b/>
      <sz val="18"/>
      <color theme="0"/>
      <name val="Calibri"/>
      <family val="2"/>
    </font>
    <font>
      <b/>
      <sz val="18"/>
      <name val="Arial"/>
      <family val="2"/>
    </font>
    <font>
      <sz val="18"/>
      <color theme="0"/>
      <name val="Arial"/>
      <family val="2"/>
    </font>
    <font>
      <b/>
      <sz val="16"/>
      <name val="Calibri"/>
      <family val="2"/>
      <scheme val="minor"/>
    </font>
    <font>
      <strike/>
      <sz val="11"/>
      <color theme="1"/>
      <name val="Calibri"/>
      <family val="2"/>
      <scheme val="minor"/>
    </font>
    <font>
      <strike/>
      <sz val="12"/>
      <color theme="1"/>
      <name val="Arial"/>
      <family val="2"/>
    </font>
    <font>
      <strike/>
      <sz val="16"/>
      <color theme="1"/>
      <name val="Calibri"/>
      <family val="2"/>
      <scheme val="minor"/>
    </font>
    <font>
      <b/>
      <sz val="20"/>
      <name val="Calibri"/>
      <family val="2"/>
    </font>
    <font>
      <b/>
      <sz val="24"/>
      <name val="Calibri"/>
      <family val="2"/>
    </font>
    <font>
      <b/>
      <sz val="22"/>
      <name val="Calibri"/>
      <family val="2"/>
    </font>
    <font>
      <b/>
      <sz val="20"/>
      <color theme="1"/>
      <name val="Calibri"/>
      <family val="2"/>
      <scheme val="minor"/>
    </font>
    <font>
      <b/>
      <strike/>
      <sz val="16"/>
      <color rgb="FF0033CC"/>
      <name val="Arial"/>
      <family val="2"/>
    </font>
    <font>
      <b/>
      <sz val="11"/>
      <color rgb="FF00B0F0"/>
      <name val="Calibri"/>
      <family val="2"/>
    </font>
    <font>
      <b/>
      <sz val="12"/>
      <color theme="1"/>
      <name val="Calibri"/>
      <family val="2"/>
      <scheme val="minor"/>
    </font>
    <font>
      <b/>
      <sz val="12"/>
      <name val="Calibri"/>
      <family val="2"/>
      <scheme val="minor"/>
    </font>
    <font>
      <b/>
      <sz val="22"/>
      <name val="Arial"/>
      <family val="2"/>
    </font>
    <font>
      <sz val="14"/>
      <color theme="1"/>
      <name val="Calibri"/>
      <family val="2"/>
      <scheme val="minor"/>
    </font>
    <font>
      <b/>
      <sz val="16"/>
      <color theme="0"/>
      <name val="Arial"/>
      <family val="2"/>
    </font>
    <font>
      <sz val="16"/>
      <name val="Arial"/>
      <family val="2"/>
    </font>
    <font>
      <sz val="16"/>
      <color theme="0"/>
      <name val="Arial"/>
      <family val="2"/>
    </font>
    <font>
      <sz val="16"/>
      <color theme="1"/>
      <name val="Arial"/>
      <family val="2"/>
    </font>
    <font>
      <sz val="16"/>
      <color rgb="FFFF0000"/>
      <name val="Arial"/>
      <family val="2"/>
    </font>
    <font>
      <b/>
      <sz val="16"/>
      <color rgb="FFC00000"/>
      <name val="Arial"/>
      <family val="2"/>
    </font>
    <font>
      <b/>
      <sz val="11"/>
      <color theme="0"/>
      <name val="Calibri"/>
      <family val="2"/>
    </font>
    <font>
      <sz val="14"/>
      <color theme="0"/>
      <name val="Calibri"/>
      <family val="2"/>
      <scheme val="minor"/>
    </font>
    <font>
      <sz val="16"/>
      <color rgb="FF000000"/>
      <name val="Times New Roman"/>
      <family val="1"/>
    </font>
    <font>
      <sz val="16"/>
      <name val="Calibri"/>
      <family val="2"/>
    </font>
    <font>
      <sz val="16"/>
      <color theme="0"/>
      <name val="Calibri"/>
      <family val="2"/>
    </font>
    <font>
      <sz val="16"/>
      <color theme="0"/>
      <name val="Times New Roman"/>
      <family val="1"/>
    </font>
    <font>
      <sz val="20"/>
      <color theme="0"/>
      <name val="Calibri"/>
      <family val="2"/>
    </font>
    <font>
      <sz val="20"/>
      <color theme="1"/>
      <name val="Calibri"/>
      <family val="2"/>
    </font>
    <font>
      <strike/>
      <sz val="14"/>
      <color theme="0"/>
      <name val="Arial"/>
      <family val="2"/>
    </font>
    <font>
      <sz val="14"/>
      <name val="Calibri"/>
      <family val="2"/>
      <scheme val="minor"/>
    </font>
    <font>
      <strike/>
      <sz val="14"/>
      <name val="Arial"/>
      <family val="2"/>
    </font>
    <font>
      <strike/>
      <sz val="14"/>
      <color theme="0"/>
      <name val="Calibri"/>
      <family val="2"/>
      <scheme val="minor"/>
    </font>
    <font>
      <b/>
      <sz val="12"/>
      <name val="Arial Narrow"/>
      <family val="2"/>
    </font>
    <font>
      <sz val="11"/>
      <name val="Arial Narrow"/>
      <family val="2"/>
    </font>
    <font>
      <b/>
      <sz val="11"/>
      <color rgb="FF000000"/>
      <name val="Arial Narrow"/>
      <family val="2"/>
    </font>
    <font>
      <b/>
      <sz val="16"/>
      <name val="Arial Narrow"/>
      <family val="2"/>
    </font>
    <font>
      <sz val="16"/>
      <name val="Arial Narrow"/>
      <family val="2"/>
    </font>
    <font>
      <b/>
      <sz val="16"/>
      <color rgb="FF000000"/>
      <name val="Arial Narrow"/>
      <family val="2"/>
    </font>
    <font>
      <b/>
      <sz val="18"/>
      <color rgb="FF000000"/>
      <name val="Arial Narrow"/>
      <family val="2"/>
    </font>
    <font>
      <b/>
      <sz val="18"/>
      <name val="Arial Narrow"/>
      <family val="2"/>
    </font>
    <font>
      <sz val="18"/>
      <color theme="1"/>
      <name val="Calibri"/>
      <family val="2"/>
      <scheme val="minor"/>
    </font>
    <font>
      <b/>
      <sz val="11"/>
      <color rgb="FF000000"/>
      <name val="Times New Roman"/>
      <family val="1"/>
    </font>
    <font>
      <sz val="12"/>
      <color rgb="FFFF0000"/>
      <name val="Arial"/>
      <family val="2"/>
    </font>
  </fonts>
  <fills count="33">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4"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70C0"/>
        <bgColor indexed="64"/>
      </patternFill>
    </fill>
    <fill>
      <patternFill patternType="solid">
        <fgColor theme="3" tint="-0.499984740745262"/>
        <bgColor indexed="64"/>
      </patternFill>
    </fill>
    <fill>
      <patternFill patternType="solid">
        <fgColor theme="2" tint="-0.499984740745262"/>
        <bgColor indexed="64"/>
      </patternFill>
    </fill>
    <fill>
      <patternFill patternType="solid">
        <fgColor rgb="FF002060"/>
        <bgColor indexed="64"/>
      </patternFill>
    </fill>
    <fill>
      <patternFill patternType="solid">
        <fgColor theme="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rgb="FF00B050"/>
        <bgColor indexed="64"/>
      </patternFill>
    </fill>
    <fill>
      <patternFill patternType="solid">
        <fgColor theme="7" tint="0.39997558519241921"/>
        <bgColor indexed="64"/>
      </patternFill>
    </fill>
    <fill>
      <patternFill patternType="solid">
        <fgColor theme="5" tint="-0.499984740745262"/>
        <bgColor indexed="64"/>
      </patternFill>
    </fill>
    <fill>
      <patternFill patternType="solid">
        <fgColor theme="2" tint="-0.749992370372631"/>
        <bgColor indexed="64"/>
      </patternFill>
    </fill>
    <fill>
      <patternFill patternType="solid">
        <fgColor rgb="FFC6EFCE"/>
      </patternFill>
    </fill>
    <fill>
      <patternFill patternType="solid">
        <fgColor theme="3" tint="-0.249977111117893"/>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theme="4" tint="0.7999816888943144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D3D3D3"/>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style="thin">
        <color rgb="FFD3D3D3"/>
      </left>
      <right style="thin">
        <color rgb="FFD3D3D3"/>
      </right>
      <top/>
      <bottom style="thin">
        <color rgb="FFD3D3D3"/>
      </bottom>
      <diagonal/>
    </border>
    <border>
      <left style="thin">
        <color rgb="FFD3D3D3"/>
      </left>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rgb="FFD3D3D3"/>
      </right>
      <top/>
      <bottom style="thin">
        <color rgb="FFD3D3D3"/>
      </bottom>
      <diagonal/>
    </border>
    <border>
      <left/>
      <right style="thin">
        <color rgb="FFD3D3D3"/>
      </right>
      <top style="thin">
        <color rgb="FFD3D3D3"/>
      </top>
      <bottom/>
      <diagonal/>
    </border>
    <border>
      <left style="thin">
        <color rgb="FFD3D3D3"/>
      </left>
      <right style="thin">
        <color indexed="64"/>
      </right>
      <top/>
      <bottom style="thin">
        <color rgb="FFD3D3D3"/>
      </bottom>
      <diagonal/>
    </border>
    <border>
      <left style="thin">
        <color rgb="FFD3D3D3"/>
      </left>
      <right style="thin">
        <color indexed="64"/>
      </right>
      <top style="thin">
        <color rgb="FFD3D3D3"/>
      </top>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diagonal/>
    </border>
    <border>
      <left style="medium">
        <color indexed="64"/>
      </left>
      <right style="medium">
        <color indexed="64"/>
      </right>
      <top style="thin">
        <color indexed="64"/>
      </top>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bottom style="thin">
        <color indexed="64"/>
      </bottom>
      <diagonal/>
    </border>
    <border>
      <left style="thin">
        <color indexed="64"/>
      </left>
      <right style="medium">
        <color indexed="64"/>
      </right>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right/>
      <top/>
      <bottom style="thin">
        <color rgb="FFD3D3D3"/>
      </bottom>
      <diagonal/>
    </border>
    <border>
      <left style="thin">
        <color indexed="64"/>
      </left>
      <right style="thin">
        <color indexed="64"/>
      </right>
      <top/>
      <bottom/>
      <diagonal/>
    </border>
    <border>
      <left/>
      <right style="thick">
        <color auto="1"/>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right style="medium">
        <color indexed="64"/>
      </right>
      <top/>
      <bottom style="thin">
        <color indexed="64"/>
      </bottom>
      <diagonal/>
    </border>
    <border>
      <left/>
      <right style="medium">
        <color indexed="64"/>
      </right>
      <top style="medium">
        <color indexed="64"/>
      </top>
      <bottom/>
      <diagonal/>
    </border>
    <border>
      <left/>
      <right style="thin">
        <color rgb="FFD3D3D3"/>
      </right>
      <top/>
      <bottom/>
      <diagonal/>
    </border>
    <border>
      <left/>
      <right/>
      <top style="thin">
        <color rgb="FFD3D3D3"/>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D3D3D3"/>
      </left>
      <right/>
      <top/>
      <bottom style="thin">
        <color rgb="FFD3D3D3"/>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ck">
        <color auto="1"/>
      </right>
      <top/>
      <bottom/>
      <diagonal/>
    </border>
  </borders>
  <cellStyleXfs count="17">
    <xf numFmtId="0" fontId="0" fillId="0" borderId="0"/>
    <xf numFmtId="44" fontId="1" fillId="0" borderId="0" applyFon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13" fillId="0" borderId="0"/>
    <xf numFmtId="0" fontId="13" fillId="0" borderId="0"/>
    <xf numFmtId="165" fontId="1" fillId="0" borderId="0" applyFont="0" applyFill="0" applyBorder="0" applyAlignment="0" applyProtection="0"/>
    <xf numFmtId="0" fontId="22" fillId="0" borderId="0"/>
    <xf numFmtId="43" fontId="22" fillId="0" borderId="0" applyFont="0" applyFill="0" applyBorder="0" applyAlignment="0" applyProtection="0"/>
    <xf numFmtId="174" fontId="13" fillId="0" borderId="0" applyFont="0" applyFill="0" applyBorder="0" applyAlignment="0" applyProtection="0"/>
    <xf numFmtId="175" fontId="13" fillId="0" borderId="0" applyFont="0" applyFill="0" applyBorder="0" applyAlignment="0" applyProtection="0"/>
    <xf numFmtId="0" fontId="76" fillId="26" borderId="0" applyNumberFormat="0" applyBorder="0" applyAlignment="0" applyProtection="0"/>
    <xf numFmtId="9" fontId="1" fillId="0" borderId="0" applyFont="0" applyFill="0" applyBorder="0" applyAlignment="0" applyProtection="0"/>
    <xf numFmtId="164" fontId="1" fillId="0" borderId="0" applyFont="0" applyFill="0" applyBorder="0" applyAlignment="0" applyProtection="0"/>
    <xf numFmtId="166" fontId="22" fillId="0" borderId="0" applyFont="0" applyFill="0" applyBorder="0" applyAlignment="0" applyProtection="0"/>
    <xf numFmtId="164" fontId="22" fillId="0" borderId="0" applyFont="0" applyFill="0" applyBorder="0" applyAlignment="0" applyProtection="0"/>
    <xf numFmtId="44" fontId="22" fillId="0" borderId="0" applyFont="0" applyFill="0" applyBorder="0" applyAlignment="0" applyProtection="0"/>
  </cellStyleXfs>
  <cellXfs count="2112">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xf numFmtId="0" fontId="4" fillId="0" borderId="0" xfId="0" applyFont="1"/>
    <xf numFmtId="0" fontId="0" fillId="0" borderId="0" xfId="0" applyFont="1" applyFill="1"/>
    <xf numFmtId="0" fontId="0" fillId="0" borderId="0" xfId="0" applyFont="1" applyBorder="1" applyAlignment="1">
      <alignment horizontal="left"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2" xfId="0" applyFont="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Fill="1" applyAlignment="1">
      <alignment vertical="center" wrapText="1"/>
    </xf>
    <xf numFmtId="14" fontId="0" fillId="0" borderId="0" xfId="0" applyNumberFormat="1" applyFont="1" applyBorder="1" applyAlignment="1">
      <alignment horizontal="center" vertical="center" wrapText="1"/>
    </xf>
    <xf numFmtId="0" fontId="6" fillId="5" borderId="7" xfId="0" applyFont="1" applyFill="1" applyBorder="1" applyAlignment="1">
      <alignment vertical="center" wrapText="1"/>
    </xf>
    <xf numFmtId="0" fontId="6" fillId="5" borderId="1" xfId="0" applyFont="1" applyFill="1" applyBorder="1" applyAlignment="1">
      <alignment vertical="center" wrapText="1"/>
    </xf>
    <xf numFmtId="0" fontId="6" fillId="5" borderId="18" xfId="0" applyFont="1" applyFill="1" applyBorder="1" applyAlignment="1">
      <alignment vertical="center" wrapText="1"/>
    </xf>
    <xf numFmtId="0" fontId="6" fillId="5" borderId="1" xfId="0" applyFont="1" applyFill="1" applyBorder="1"/>
    <xf numFmtId="167" fontId="6" fillId="5" borderId="1" xfId="1" applyNumberFormat="1" applyFont="1" applyFill="1" applyBorder="1" applyAlignment="1">
      <alignment horizontal="center" vertical="center" wrapText="1"/>
    </xf>
    <xf numFmtId="0" fontId="7" fillId="5" borderId="1" xfId="0" applyFont="1" applyFill="1" applyBorder="1" applyAlignment="1">
      <alignment vertical="center" wrapText="1"/>
    </xf>
    <xf numFmtId="167" fontId="7" fillId="5" borderId="1" xfId="1" applyNumberFormat="1" applyFont="1" applyFill="1" applyBorder="1" applyAlignment="1">
      <alignment horizontal="center" vertical="center" wrapText="1"/>
    </xf>
    <xf numFmtId="0" fontId="6" fillId="5" borderId="1" xfId="0" applyFont="1" applyFill="1" applyBorder="1" applyAlignment="1">
      <alignment horizontal="center" vertical="center"/>
    </xf>
    <xf numFmtId="0" fontId="6" fillId="0" borderId="1" xfId="0" applyFont="1" applyFill="1" applyBorder="1" applyAlignment="1">
      <alignment vertical="center" wrapText="1"/>
    </xf>
    <xf numFmtId="0" fontId="7" fillId="5" borderId="18" xfId="0" applyFont="1" applyFill="1" applyBorder="1" applyAlignment="1">
      <alignment vertical="center" wrapText="1"/>
    </xf>
    <xf numFmtId="165" fontId="0" fillId="0" borderId="0" xfId="6" applyFont="1" applyBorder="1" applyAlignment="1">
      <alignment horizontal="right" vertical="center" wrapText="1"/>
    </xf>
    <xf numFmtId="0" fontId="0" fillId="0" borderId="0" xfId="0" applyFont="1" applyBorder="1" applyAlignment="1">
      <alignment horizontal="right" vertical="center" wrapText="1"/>
    </xf>
    <xf numFmtId="165" fontId="0" fillId="0" borderId="0" xfId="6" applyFont="1" applyFill="1" applyAlignment="1">
      <alignment horizontal="right" vertical="center" wrapText="1"/>
    </xf>
    <xf numFmtId="0" fontId="0" fillId="0" borderId="0" xfId="0" applyFont="1" applyFill="1" applyAlignment="1">
      <alignment horizontal="right" vertical="center" wrapText="1"/>
    </xf>
    <xf numFmtId="165" fontId="0" fillId="0" borderId="0" xfId="6" applyFont="1" applyFill="1" applyBorder="1" applyAlignment="1">
      <alignment horizontal="right" vertical="center" wrapText="1"/>
    </xf>
    <xf numFmtId="165" fontId="0" fillId="0" borderId="0" xfId="6" applyFont="1" applyAlignment="1">
      <alignment horizontal="right" vertical="center" wrapText="1"/>
    </xf>
    <xf numFmtId="0" fontId="7" fillId="0" borderId="1" xfId="0" applyFont="1" applyFill="1" applyBorder="1" applyAlignment="1">
      <alignment vertical="center" wrapText="1"/>
    </xf>
    <xf numFmtId="0" fontId="6" fillId="0" borderId="18" xfId="0" applyFont="1" applyFill="1" applyBorder="1" applyAlignment="1">
      <alignment vertical="center" wrapText="1"/>
    </xf>
    <xf numFmtId="0" fontId="12" fillId="0" borderId="1" xfId="0"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167" fontId="11" fillId="0" borderId="1" xfId="1" applyNumberFormat="1" applyFont="1" applyFill="1" applyBorder="1" applyAlignment="1">
      <alignment horizontal="center" vertical="center" wrapText="1"/>
    </xf>
    <xf numFmtId="15" fontId="6" fillId="0" borderId="1" xfId="0" applyNumberFormat="1" applyFont="1" applyFill="1" applyBorder="1" applyAlignment="1">
      <alignment horizontal="center" vertical="center" wrapText="1"/>
    </xf>
    <xf numFmtId="167" fontId="6" fillId="0" borderId="1" xfId="1"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15" fontId="7" fillId="0" borderId="1" xfId="0" applyNumberFormat="1" applyFont="1" applyFill="1" applyBorder="1" applyAlignment="1">
      <alignment horizontal="center" vertical="center" wrapText="1"/>
    </xf>
    <xf numFmtId="0" fontId="6" fillId="0" borderId="6" xfId="0" applyFont="1" applyFill="1" applyBorder="1" applyAlignment="1">
      <alignment vertical="center" wrapText="1"/>
    </xf>
    <xf numFmtId="0" fontId="0" fillId="5" borderId="1" xfId="0" applyFill="1" applyBorder="1"/>
    <xf numFmtId="0" fontId="6" fillId="0" borderId="7" xfId="0" applyFont="1" applyFill="1" applyBorder="1" applyAlignment="1">
      <alignment vertical="center" wrapText="1"/>
    </xf>
    <xf numFmtId="6" fontId="6" fillId="0" borderId="1" xfId="0" applyNumberFormat="1" applyFont="1" applyFill="1" applyBorder="1" applyAlignment="1">
      <alignment horizontal="center" vertical="center" wrapText="1"/>
    </xf>
    <xf numFmtId="167" fontId="10" fillId="0" borderId="1" xfId="0" applyNumberFormat="1" applyFont="1" applyFill="1" applyBorder="1" applyAlignment="1">
      <alignment vertical="center" wrapText="1"/>
    </xf>
    <xf numFmtId="0" fontId="0" fillId="0" borderId="0" xfId="0" applyFill="1" applyAlignment="1">
      <alignment vertical="center" wrapText="1"/>
    </xf>
    <xf numFmtId="0" fontId="7" fillId="0" borderId="1" xfId="0" applyFont="1" applyFill="1" applyBorder="1" applyAlignment="1">
      <alignment horizontal="left" vertical="center" wrapText="1"/>
    </xf>
    <xf numFmtId="167" fontId="7" fillId="0" borderId="1" xfId="1" applyNumberFormat="1" applyFont="1" applyFill="1" applyBorder="1" applyAlignment="1">
      <alignment horizontal="center" vertical="center" wrapText="1"/>
    </xf>
    <xf numFmtId="167" fontId="6" fillId="0" borderId="19" xfId="1" applyNumberFormat="1" applyFont="1" applyFill="1" applyBorder="1" applyAlignment="1">
      <alignment horizontal="center" vertical="center" wrapText="1"/>
    </xf>
    <xf numFmtId="0" fontId="0" fillId="0" borderId="0" xfId="0" applyFill="1"/>
    <xf numFmtId="0" fontId="23" fillId="0" borderId="0" xfId="7" applyFont="1" applyFill="1" applyBorder="1"/>
    <xf numFmtId="39" fontId="23" fillId="0" borderId="0" xfId="7" applyNumberFormat="1" applyFont="1" applyFill="1" applyBorder="1"/>
    <xf numFmtId="39" fontId="23" fillId="0" borderId="1" xfId="7" applyNumberFormat="1" applyFont="1" applyFill="1" applyBorder="1"/>
    <xf numFmtId="0" fontId="24" fillId="0" borderId="22" xfId="7" applyNumberFormat="1" applyFont="1" applyFill="1" applyBorder="1" applyAlignment="1">
      <alignment horizontal="center" vertical="center" wrapText="1" readingOrder="1"/>
    </xf>
    <xf numFmtId="0" fontId="25" fillId="0" borderId="0" xfId="7" applyNumberFormat="1" applyFont="1" applyFill="1" applyBorder="1" applyAlignment="1">
      <alignment horizontal="center" vertical="center" wrapText="1" readingOrder="1"/>
    </xf>
    <xf numFmtId="0" fontId="30" fillId="0" borderId="0" xfId="7" applyFont="1" applyFill="1" applyBorder="1"/>
    <xf numFmtId="0" fontId="23" fillId="0" borderId="1" xfId="7" applyFont="1" applyFill="1" applyBorder="1"/>
    <xf numFmtId="0" fontId="32" fillId="4" borderId="0" xfId="7" applyFont="1" applyFill="1" applyBorder="1" applyAlignment="1">
      <alignment horizontal="center" vertical="center"/>
    </xf>
    <xf numFmtId="39" fontId="27" fillId="0" borderId="1" xfId="7" applyNumberFormat="1" applyFont="1" applyFill="1" applyBorder="1"/>
    <xf numFmtId="0" fontId="23" fillId="3" borderId="0" xfId="7" applyFont="1" applyFill="1" applyBorder="1"/>
    <xf numFmtId="168" fontId="7" fillId="0" borderId="1" xfId="6" applyNumberFormat="1" applyFont="1" applyFill="1" applyBorder="1" applyAlignment="1">
      <alignment horizontal="right" vertical="center" wrapText="1"/>
    </xf>
    <xf numFmtId="0" fontId="7" fillId="0" borderId="18" xfId="0" applyFont="1" applyFill="1" applyBorder="1" applyAlignment="1">
      <alignment vertical="center" wrapText="1"/>
    </xf>
    <xf numFmtId="0" fontId="18" fillId="0" borderId="1" xfId="0" applyFont="1" applyFill="1" applyBorder="1" applyAlignment="1">
      <alignment horizontal="center" vertical="center" wrapText="1"/>
    </xf>
    <xf numFmtId="14" fontId="17" fillId="0" borderId="1" xfId="0" applyNumberFormat="1" applyFont="1" applyFill="1" applyBorder="1" applyAlignment="1">
      <alignment horizontal="center" vertical="center" wrapText="1"/>
    </xf>
    <xf numFmtId="0" fontId="17" fillId="0" borderId="1" xfId="0" applyFont="1" applyFill="1" applyBorder="1" applyAlignment="1">
      <alignment vertical="center" wrapText="1"/>
    </xf>
    <xf numFmtId="0" fontId="17" fillId="0" borderId="1" xfId="0" applyFont="1" applyFill="1" applyBorder="1" applyAlignment="1">
      <alignment horizontal="center" vertical="center" wrapText="1"/>
    </xf>
    <xf numFmtId="2" fontId="17" fillId="0" borderId="1" xfId="0" applyNumberFormat="1" applyFont="1" applyFill="1" applyBorder="1" applyAlignment="1">
      <alignment horizontal="right" vertical="center" wrapText="1"/>
    </xf>
    <xf numFmtId="6" fontId="17" fillId="0" borderId="1" xfId="0" applyNumberFormat="1" applyFont="1" applyFill="1" applyBorder="1" applyAlignment="1">
      <alignment horizontal="right" vertical="center" wrapText="1"/>
    </xf>
    <xf numFmtId="167" fontId="19" fillId="0" borderId="1" xfId="1" applyNumberFormat="1" applyFont="1" applyFill="1" applyBorder="1" applyAlignment="1">
      <alignment horizontal="center" vertical="center" wrapText="1"/>
    </xf>
    <xf numFmtId="0" fontId="17" fillId="0" borderId="6" xfId="0" applyFont="1" applyFill="1" applyBorder="1" applyAlignment="1">
      <alignment horizontal="right" vertical="center" wrapText="1"/>
    </xf>
    <xf numFmtId="0" fontId="17" fillId="0" borderId="1" xfId="0" applyFont="1" applyFill="1" applyBorder="1" applyAlignment="1">
      <alignment horizontal="right" vertical="center" wrapText="1"/>
    </xf>
    <xf numFmtId="168" fontId="6" fillId="5" borderId="1" xfId="1" applyNumberFormat="1" applyFont="1" applyFill="1" applyBorder="1" applyAlignment="1">
      <alignment horizontal="right" vertical="center" wrapText="1"/>
    </xf>
    <xf numFmtId="14" fontId="8" fillId="5" borderId="1" xfId="0" applyNumberFormat="1" applyFont="1" applyFill="1" applyBorder="1" applyAlignment="1">
      <alignment horizontal="center" vertical="center" wrapText="1"/>
    </xf>
    <xf numFmtId="0" fontId="8" fillId="5" borderId="1" xfId="0" applyFont="1" applyFill="1" applyBorder="1" applyAlignment="1">
      <alignment horizontal="left" vertical="center" wrapText="1"/>
    </xf>
    <xf numFmtId="15" fontId="8" fillId="5" borderId="1" xfId="0" applyNumberFormat="1" applyFont="1" applyFill="1" applyBorder="1" applyAlignment="1">
      <alignment horizontal="center" vertical="center" wrapText="1"/>
    </xf>
    <xf numFmtId="6" fontId="10" fillId="5" borderId="1" xfId="0" applyNumberFormat="1" applyFont="1" applyFill="1" applyBorder="1" applyAlignment="1">
      <alignment vertical="center" wrapText="1"/>
    </xf>
    <xf numFmtId="6" fontId="6" fillId="5" borderId="6" xfId="0" applyNumberFormat="1" applyFont="1" applyFill="1" applyBorder="1" applyAlignment="1">
      <alignment horizontal="right" vertical="center" wrapText="1"/>
    </xf>
    <xf numFmtId="167" fontId="10" fillId="0" borderId="1" xfId="1" applyNumberFormat="1" applyFont="1" applyFill="1" applyBorder="1" applyAlignment="1">
      <alignment horizontal="center" vertical="center" wrapText="1"/>
    </xf>
    <xf numFmtId="0" fontId="11" fillId="5" borderId="1" xfId="0" applyFont="1" applyFill="1" applyBorder="1" applyAlignment="1">
      <alignment horizontal="left" vertical="center" wrapText="1"/>
    </xf>
    <xf numFmtId="15" fontId="11" fillId="5" borderId="1" xfId="0"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14" fontId="21" fillId="5" borderId="1" xfId="0" applyNumberFormat="1" applyFont="1" applyFill="1" applyBorder="1" applyAlignment="1">
      <alignment horizontal="center" vertical="center" wrapText="1"/>
    </xf>
    <xf numFmtId="0" fontId="21" fillId="5" borderId="1" xfId="0" applyFont="1" applyFill="1" applyBorder="1" applyAlignment="1">
      <alignment horizontal="center" vertical="center" wrapText="1"/>
    </xf>
    <xf numFmtId="15" fontId="21" fillId="5" borderId="1" xfId="0" applyNumberFormat="1" applyFont="1" applyFill="1" applyBorder="1" applyAlignment="1">
      <alignment horizontal="center" vertical="center" wrapText="1"/>
    </xf>
    <xf numFmtId="0" fontId="6" fillId="5" borderId="6" xfId="0" applyFont="1" applyFill="1" applyBorder="1" applyAlignment="1">
      <alignment vertical="center" wrapText="1"/>
    </xf>
    <xf numFmtId="39" fontId="27" fillId="0" borderId="7" xfId="7" applyNumberFormat="1" applyFont="1" applyFill="1" applyBorder="1" applyAlignment="1">
      <alignment vertical="center"/>
    </xf>
    <xf numFmtId="0" fontId="23" fillId="0" borderId="9" xfId="7" applyFont="1" applyFill="1" applyBorder="1"/>
    <xf numFmtId="0" fontId="32" fillId="4" borderId="9" xfId="7" applyFont="1" applyFill="1" applyBorder="1" applyAlignment="1">
      <alignment horizontal="center" vertical="center"/>
    </xf>
    <xf numFmtId="0" fontId="6" fillId="5" borderId="20" xfId="0" applyFont="1" applyFill="1" applyBorder="1" applyAlignment="1">
      <alignment vertical="center" wrapText="1"/>
    </xf>
    <xf numFmtId="44" fontId="0" fillId="0" borderId="0" xfId="0" applyNumberFormat="1" applyFont="1" applyAlignment="1">
      <alignment vertical="center" wrapText="1"/>
    </xf>
    <xf numFmtId="167" fontId="10" fillId="5" borderId="1" xfId="0" applyNumberFormat="1" applyFont="1" applyFill="1" applyBorder="1" applyAlignment="1">
      <alignment vertical="center" wrapText="1"/>
    </xf>
    <xf numFmtId="167" fontId="10" fillId="5" borderId="1" xfId="1" applyNumberFormat="1" applyFont="1" applyFill="1" applyBorder="1" applyAlignment="1">
      <alignment horizontal="center" vertical="center" wrapText="1"/>
    </xf>
    <xf numFmtId="0" fontId="7" fillId="5" borderId="20" xfId="0" applyFont="1" applyFill="1" applyBorder="1" applyAlignment="1">
      <alignment vertical="center" wrapText="1"/>
    </xf>
    <xf numFmtId="167" fontId="17" fillId="5" borderId="1" xfId="1" applyNumberFormat="1" applyFont="1" applyFill="1" applyBorder="1" applyAlignment="1">
      <alignment horizontal="center" vertical="center" wrapText="1"/>
    </xf>
    <xf numFmtId="0" fontId="17" fillId="5" borderId="1" xfId="0" applyFont="1" applyFill="1" applyBorder="1" applyAlignment="1">
      <alignment vertical="center" wrapText="1"/>
    </xf>
    <xf numFmtId="0" fontId="11" fillId="5" borderId="1" xfId="0" applyFont="1" applyFill="1" applyBorder="1" applyAlignment="1">
      <alignment vertical="center" wrapText="1"/>
    </xf>
    <xf numFmtId="0" fontId="11" fillId="5" borderId="0" xfId="0" applyFont="1" applyFill="1" applyAlignment="1">
      <alignment horizontal="center" vertical="center" wrapText="1"/>
    </xf>
    <xf numFmtId="6" fontId="6" fillId="5" borderId="1" xfId="1" applyNumberFormat="1" applyFont="1" applyFill="1" applyBorder="1" applyAlignment="1">
      <alignment horizontal="center" vertical="center" wrapText="1"/>
    </xf>
    <xf numFmtId="0" fontId="23" fillId="0" borderId="1" xfId="7" applyFont="1" applyFill="1" applyBorder="1" applyAlignment="1">
      <alignment horizontal="center" vertical="center" wrapText="1"/>
    </xf>
    <xf numFmtId="0" fontId="0" fillId="3" borderId="0" xfId="0" applyFont="1" applyFill="1" applyAlignment="1">
      <alignment vertical="center" wrapText="1"/>
    </xf>
    <xf numFmtId="0" fontId="17" fillId="11" borderId="0" xfId="0" applyFont="1" applyFill="1"/>
    <xf numFmtId="0" fontId="40" fillId="0" borderId="1" xfId="0" applyFont="1" applyFill="1" applyBorder="1"/>
    <xf numFmtId="0" fontId="41" fillId="0" borderId="1" xfId="1" applyNumberFormat="1" applyFont="1" applyFill="1" applyBorder="1" applyAlignment="1">
      <alignment horizontal="center" vertical="center" wrapText="1"/>
    </xf>
    <xf numFmtId="0" fontId="17" fillId="0" borderId="38" xfId="0" applyFont="1" applyFill="1" applyBorder="1" applyAlignment="1">
      <alignment horizontal="center" vertical="center" wrapText="1"/>
    </xf>
    <xf numFmtId="6" fontId="17" fillId="0" borderId="7" xfId="0" applyNumberFormat="1" applyFont="1" applyFill="1" applyBorder="1" applyAlignment="1">
      <alignment horizontal="right" vertical="center" wrapText="1"/>
    </xf>
    <xf numFmtId="0" fontId="6" fillId="11" borderId="0" xfId="0" applyFont="1" applyFill="1"/>
    <xf numFmtId="0" fontId="43" fillId="5" borderId="1" xfId="0" applyFont="1" applyFill="1" applyBorder="1" applyAlignment="1">
      <alignment horizontal="center" vertical="center" wrapText="1"/>
    </xf>
    <xf numFmtId="167" fontId="6" fillId="5" borderId="7" xfId="1" applyNumberFormat="1" applyFont="1" applyFill="1" applyBorder="1" applyAlignment="1">
      <alignment horizontal="center" vertical="center" wrapText="1"/>
    </xf>
    <xf numFmtId="0" fontId="44" fillId="0" borderId="1" xfId="1" applyNumberFormat="1" applyFont="1" applyFill="1" applyBorder="1" applyAlignment="1">
      <alignment horizontal="center" vertical="center" wrapText="1"/>
    </xf>
    <xf numFmtId="15" fontId="6" fillId="0" borderId="38" xfId="0" applyNumberFormat="1" applyFont="1" applyFill="1" applyBorder="1" applyAlignment="1">
      <alignment horizontal="center" vertical="center" wrapText="1"/>
    </xf>
    <xf numFmtId="167" fontId="6" fillId="0" borderId="7" xfId="1" applyNumberFormat="1" applyFont="1" applyFill="1" applyBorder="1" applyAlignment="1">
      <alignment horizontal="center" vertical="center" wrapText="1"/>
    </xf>
    <xf numFmtId="0" fontId="40" fillId="0" borderId="1" xfId="1" applyNumberFormat="1" applyFont="1" applyFill="1" applyBorder="1" applyAlignment="1">
      <alignment horizontal="center" vertical="center" wrapText="1"/>
    </xf>
    <xf numFmtId="14" fontId="6" fillId="0" borderId="38" xfId="0" applyNumberFormat="1" applyFont="1" applyFill="1" applyBorder="1" applyAlignment="1">
      <alignment horizontal="center" vertical="center" wrapText="1"/>
    </xf>
    <xf numFmtId="0" fontId="7" fillId="0" borderId="38" xfId="0" applyFont="1" applyFill="1" applyBorder="1" applyAlignment="1">
      <alignment horizontal="center" vertical="center" wrapText="1"/>
    </xf>
    <xf numFmtId="167" fontId="6" fillId="5" borderId="19" xfId="1" applyNumberFormat="1" applyFont="1" applyFill="1" applyBorder="1" applyAlignment="1">
      <alignment horizontal="center" vertical="center" wrapText="1"/>
    </xf>
    <xf numFmtId="0" fontId="40" fillId="0" borderId="1" xfId="6" applyNumberFormat="1" applyFont="1" applyFill="1" applyBorder="1" applyAlignment="1">
      <alignment horizontal="center" vertical="center" wrapText="1"/>
    </xf>
    <xf numFmtId="167" fontId="7" fillId="5" borderId="7" xfId="1" applyNumberFormat="1" applyFont="1" applyFill="1" applyBorder="1" applyAlignment="1">
      <alignment horizontal="center" vertical="center" wrapText="1"/>
    </xf>
    <xf numFmtId="0" fontId="21" fillId="5" borderId="38" xfId="0" applyFont="1" applyFill="1" applyBorder="1" applyAlignment="1">
      <alignment horizontal="center" vertical="center" wrapText="1"/>
    </xf>
    <xf numFmtId="0" fontId="7" fillId="11" borderId="0" xfId="0" applyFont="1" applyFill="1" applyAlignment="1">
      <alignment vertical="center" wrapText="1"/>
    </xf>
    <xf numFmtId="0" fontId="43" fillId="5" borderId="1" xfId="0" applyFont="1" applyFill="1" applyBorder="1" applyAlignment="1">
      <alignment horizontal="center" vertical="center"/>
    </xf>
    <xf numFmtId="0" fontId="6" fillId="11" borderId="0" xfId="0" applyFont="1" applyFill="1" applyAlignment="1">
      <alignment vertical="center" wrapText="1"/>
    </xf>
    <xf numFmtId="0" fontId="6" fillId="11" borderId="0" xfId="0" applyFont="1" applyFill="1" applyAlignment="1">
      <alignment wrapText="1"/>
    </xf>
    <xf numFmtId="0" fontId="36" fillId="5" borderId="1" xfId="0" applyFont="1" applyFill="1" applyBorder="1" applyAlignment="1">
      <alignment horizontal="center" vertical="center" wrapText="1"/>
    </xf>
    <xf numFmtId="0" fontId="7" fillId="11" borderId="0" xfId="0" applyFont="1" applyFill="1"/>
    <xf numFmtId="0" fontId="14" fillId="0" borderId="0" xfId="0" applyFont="1" applyFill="1" applyAlignment="1">
      <alignment vertical="center" wrapText="1"/>
    </xf>
    <xf numFmtId="0" fontId="40" fillId="0" borderId="1" xfId="0" applyFont="1" applyFill="1" applyBorder="1" applyAlignment="1">
      <alignment vertical="center" wrapText="1"/>
    </xf>
    <xf numFmtId="0" fontId="16" fillId="11" borderId="0" xfId="0" applyFont="1" applyFill="1"/>
    <xf numFmtId="0" fontId="20" fillId="11" borderId="0" xfId="0" applyFont="1" applyFill="1"/>
    <xf numFmtId="0" fontId="0" fillId="11" borderId="0" xfId="0" applyFill="1"/>
    <xf numFmtId="0" fontId="0" fillId="5" borderId="7" xfId="0" applyFill="1" applyBorder="1"/>
    <xf numFmtId="0" fontId="14" fillId="11" borderId="0" xfId="0" applyFont="1" applyFill="1"/>
    <xf numFmtId="0" fontId="0" fillId="11" borderId="0" xfId="0" applyFill="1" applyAlignment="1">
      <alignment wrapText="1"/>
    </xf>
    <xf numFmtId="0" fontId="38" fillId="11" borderId="37" xfId="0" applyFont="1" applyFill="1" applyBorder="1" applyAlignment="1">
      <alignment horizontal="center" vertical="center" wrapText="1"/>
    </xf>
    <xf numFmtId="168" fontId="7" fillId="11" borderId="1" xfId="1" applyNumberFormat="1" applyFont="1" applyFill="1" applyBorder="1" applyAlignment="1">
      <alignment horizontal="right" vertical="center" wrapText="1"/>
    </xf>
    <xf numFmtId="39" fontId="27" fillId="0" borderId="0" xfId="7" applyNumberFormat="1" applyFont="1" applyFill="1" applyBorder="1"/>
    <xf numFmtId="0" fontId="27" fillId="0" borderId="0" xfId="7" applyFont="1" applyFill="1" applyBorder="1"/>
    <xf numFmtId="0" fontId="27" fillId="7" borderId="0" xfId="7" applyFont="1" applyFill="1" applyBorder="1"/>
    <xf numFmtId="0" fontId="27" fillId="8" borderId="0" xfId="7" applyFont="1" applyFill="1" applyBorder="1"/>
    <xf numFmtId="0" fontId="27" fillId="3" borderId="8" xfId="7" applyFont="1" applyFill="1" applyBorder="1"/>
    <xf numFmtId="39" fontId="27" fillId="3" borderId="8" xfId="7" applyNumberFormat="1" applyFont="1" applyFill="1" applyBorder="1"/>
    <xf numFmtId="39" fontId="27" fillId="3" borderId="0" xfId="7" applyNumberFormat="1" applyFont="1" applyFill="1" applyBorder="1"/>
    <xf numFmtId="0" fontId="27" fillId="3" borderId="0" xfId="7" applyFont="1" applyFill="1" applyBorder="1" applyAlignment="1">
      <alignment horizontal="center" vertical="center"/>
    </xf>
    <xf numFmtId="0" fontId="27" fillId="3" borderId="0" xfId="7" applyFont="1" applyFill="1" applyBorder="1"/>
    <xf numFmtId="0" fontId="27" fillId="0" borderId="1" xfId="7" applyFont="1" applyFill="1" applyBorder="1"/>
    <xf numFmtId="0" fontId="27" fillId="0" borderId="7" xfId="7" applyFont="1" applyFill="1" applyBorder="1" applyAlignment="1">
      <alignment vertical="center"/>
    </xf>
    <xf numFmtId="0" fontId="23" fillId="0" borderId="0" xfId="7" applyFont="1" applyFill="1" applyBorder="1" applyAlignment="1">
      <alignment horizontal="center"/>
    </xf>
    <xf numFmtId="39" fontId="27" fillId="8" borderId="8" xfId="7" applyNumberFormat="1" applyFont="1" applyFill="1" applyBorder="1"/>
    <xf numFmtId="0" fontId="0" fillId="0" borderId="0" xfId="0" quotePrefix="1" applyFont="1" applyBorder="1" applyAlignment="1">
      <alignment horizontal="center" vertical="center" wrapText="1"/>
    </xf>
    <xf numFmtId="0" fontId="5" fillId="0" borderId="0" xfId="3" quotePrefix="1" applyFont="1" applyBorder="1" applyAlignment="1">
      <alignment horizontal="center" vertical="center" wrapText="1"/>
    </xf>
    <xf numFmtId="167" fontId="0" fillId="0" borderId="0" xfId="0" applyNumberFormat="1" applyFont="1" applyFill="1" applyBorder="1" applyAlignment="1">
      <alignment horizontal="center" vertical="center" wrapText="1"/>
    </xf>
    <xf numFmtId="168" fontId="0" fillId="0" borderId="0" xfId="0" applyNumberFormat="1" applyFont="1" applyFill="1" applyBorder="1" applyAlignment="1">
      <alignment horizontal="right" vertical="center" wrapText="1"/>
    </xf>
    <xf numFmtId="0" fontId="27" fillId="0" borderId="1" xfId="7" applyFont="1" applyFill="1" applyBorder="1" applyAlignment="1">
      <alignment horizontal="center" vertical="center" wrapText="1"/>
    </xf>
    <xf numFmtId="39" fontId="27" fillId="10" borderId="1" xfId="7" applyNumberFormat="1" applyFont="1" applyFill="1" applyBorder="1" applyAlignment="1">
      <alignment wrapText="1"/>
    </xf>
    <xf numFmtId="171" fontId="0" fillId="0" borderId="0" xfId="0" applyNumberFormat="1" applyFont="1" applyFill="1" applyBorder="1" applyAlignment="1">
      <alignment horizontal="center" vertical="center" wrapText="1"/>
    </xf>
    <xf numFmtId="171" fontId="0" fillId="0" borderId="0" xfId="0" applyNumberFormat="1" applyFont="1" applyAlignment="1">
      <alignment vertical="center" wrapText="1"/>
    </xf>
    <xf numFmtId="171" fontId="0" fillId="0" borderId="0" xfId="0" applyNumberFormat="1" applyFont="1" applyAlignment="1">
      <alignment horizontal="right" vertical="center" wrapText="1"/>
    </xf>
    <xf numFmtId="171" fontId="0" fillId="0" borderId="0" xfId="0" applyNumberFormat="1" applyFont="1"/>
    <xf numFmtId="167" fontId="6" fillId="5" borderId="6" xfId="1" applyNumberFormat="1" applyFont="1" applyFill="1" applyBorder="1" applyAlignment="1">
      <alignment horizontal="center" vertical="center" wrapText="1"/>
    </xf>
    <xf numFmtId="0" fontId="38" fillId="11" borderId="0" xfId="0" applyFont="1" applyFill="1" applyBorder="1" applyAlignment="1">
      <alignment horizontal="center" vertical="center" wrapText="1"/>
    </xf>
    <xf numFmtId="0" fontId="0" fillId="3" borderId="1" xfId="0" applyFill="1" applyBorder="1"/>
    <xf numFmtId="0" fontId="0" fillId="3" borderId="1" xfId="1" applyNumberFormat="1" applyFont="1" applyFill="1" applyBorder="1" applyAlignment="1">
      <alignment wrapText="1"/>
    </xf>
    <xf numFmtId="39" fontId="27" fillId="13" borderId="7" xfId="7" applyNumberFormat="1" applyFont="1" applyFill="1" applyBorder="1" applyAlignment="1">
      <alignment vertical="center"/>
    </xf>
    <xf numFmtId="39" fontId="27" fillId="13" borderId="1" xfId="7" applyNumberFormat="1" applyFont="1" applyFill="1" applyBorder="1"/>
    <xf numFmtId="14" fontId="14" fillId="3" borderId="0" xfId="0" applyNumberFormat="1" applyFont="1" applyFill="1" applyBorder="1" applyAlignment="1">
      <alignment horizontal="right" vertical="center" wrapText="1"/>
    </xf>
    <xf numFmtId="169" fontId="27" fillId="3" borderId="0" xfId="7" applyNumberFormat="1" applyFont="1" applyFill="1" applyBorder="1"/>
    <xf numFmtId="0" fontId="54" fillId="16" borderId="0" xfId="0" applyFont="1" applyFill="1" applyAlignment="1">
      <alignment horizontal="center" vertical="center" wrapText="1"/>
    </xf>
    <xf numFmtId="171" fontId="0" fillId="0" borderId="0" xfId="0" applyNumberFormat="1" applyFont="1" applyAlignment="1">
      <alignment horizontal="center" vertical="center" wrapText="1"/>
    </xf>
    <xf numFmtId="0" fontId="56" fillId="11" borderId="17" xfId="2" applyFont="1" applyFill="1" applyBorder="1" applyAlignment="1">
      <alignment horizontal="center" vertical="center" wrapText="1"/>
    </xf>
    <xf numFmtId="0" fontId="4" fillId="11" borderId="0" xfId="0" applyFont="1" applyFill="1" applyAlignment="1">
      <alignment horizontal="center" vertical="center"/>
    </xf>
    <xf numFmtId="0" fontId="57" fillId="11" borderId="1" xfId="0" applyFont="1" applyFill="1" applyBorder="1" applyAlignment="1">
      <alignment horizontal="center" vertical="center" wrapText="1"/>
    </xf>
    <xf numFmtId="14" fontId="57" fillId="11" borderId="1" xfId="0" applyNumberFormat="1" applyFont="1" applyFill="1" applyBorder="1" applyAlignment="1">
      <alignment horizontal="center" vertical="center" wrapText="1"/>
    </xf>
    <xf numFmtId="167" fontId="57" fillId="11" borderId="1" xfId="1" applyNumberFormat="1" applyFont="1" applyFill="1" applyBorder="1" applyAlignment="1">
      <alignment horizontal="center" vertical="center" wrapText="1"/>
    </xf>
    <xf numFmtId="0" fontId="4" fillId="0" borderId="0" xfId="0" applyFont="1" applyFill="1" applyAlignment="1">
      <alignment horizontal="center" vertical="center" wrapText="1"/>
    </xf>
    <xf numFmtId="167" fontId="8" fillId="0" borderId="1" xfId="1" applyNumberFormat="1" applyFont="1" applyFill="1" applyBorder="1" applyAlignment="1">
      <alignment horizontal="center" vertical="center" wrapText="1"/>
    </xf>
    <xf numFmtId="0" fontId="8" fillId="5" borderId="1" xfId="0" applyFont="1" applyFill="1" applyBorder="1" applyAlignment="1">
      <alignment vertical="center" wrapText="1"/>
    </xf>
    <xf numFmtId="0" fontId="58" fillId="5" borderId="1" xfId="0" applyFont="1" applyFill="1" applyBorder="1" applyAlignment="1">
      <alignment horizontal="center" vertical="center" wrapText="1"/>
    </xf>
    <xf numFmtId="0" fontId="59" fillId="18" borderId="1" xfId="0" applyFont="1" applyFill="1" applyBorder="1" applyAlignment="1">
      <alignment horizontal="center" vertical="center" wrapText="1"/>
    </xf>
    <xf numFmtId="0" fontId="59" fillId="18" borderId="18" xfId="0" applyFont="1" applyFill="1" applyBorder="1" applyAlignment="1">
      <alignment vertical="center" wrapText="1"/>
    </xf>
    <xf numFmtId="0" fontId="3" fillId="0" borderId="0" xfId="0" applyFont="1" applyFill="1" applyAlignment="1">
      <alignment vertical="center" wrapText="1"/>
    </xf>
    <xf numFmtId="167" fontId="21" fillId="5" borderId="1" xfId="1" applyNumberFormat="1" applyFont="1" applyFill="1" applyBorder="1" applyAlignment="1">
      <alignment horizontal="center" vertical="center" wrapText="1"/>
    </xf>
    <xf numFmtId="44" fontId="6" fillId="5" borderId="1" xfId="1" applyFont="1" applyFill="1" applyBorder="1" applyAlignment="1">
      <alignment horizontal="right" vertical="center" wrapText="1"/>
    </xf>
    <xf numFmtId="0" fontId="0" fillId="0" borderId="1" xfId="0" applyFill="1" applyBorder="1"/>
    <xf numFmtId="168" fontId="0" fillId="5" borderId="1" xfId="0" applyNumberFormat="1" applyFill="1" applyBorder="1"/>
    <xf numFmtId="0" fontId="11" fillId="5" borderId="1" xfId="0" applyNumberFormat="1" applyFont="1" applyFill="1" applyBorder="1" applyAlignment="1">
      <alignment horizontal="center" vertical="center" wrapText="1"/>
    </xf>
    <xf numFmtId="39" fontId="27" fillId="0" borderId="8" xfId="7" applyNumberFormat="1" applyFont="1" applyFill="1" applyBorder="1"/>
    <xf numFmtId="39" fontId="27" fillId="13" borderId="0" xfId="7" applyNumberFormat="1" applyFont="1" applyFill="1" applyBorder="1" applyAlignment="1">
      <alignment vertical="center"/>
    </xf>
    <xf numFmtId="0" fontId="27" fillId="0" borderId="0" xfId="7" applyFont="1" applyFill="1" applyBorder="1" applyAlignment="1">
      <alignment vertical="center"/>
    </xf>
    <xf numFmtId="39" fontId="27" fillId="0" borderId="0" xfId="7" applyNumberFormat="1" applyFont="1" applyFill="1" applyBorder="1" applyAlignment="1">
      <alignment vertical="center"/>
    </xf>
    <xf numFmtId="39" fontId="27" fillId="13" borderId="8" xfId="7" applyNumberFormat="1" applyFont="1" applyFill="1" applyBorder="1"/>
    <xf numFmtId="39" fontId="27" fillId="8" borderId="0" xfId="7" applyNumberFormat="1" applyFont="1" applyFill="1" applyBorder="1"/>
    <xf numFmtId="0" fontId="0" fillId="5" borderId="1" xfId="0" applyFill="1" applyBorder="1" applyAlignment="1"/>
    <xf numFmtId="0" fontId="63" fillId="3" borderId="0" xfId="0" applyFont="1" applyFill="1" applyBorder="1" applyAlignment="1">
      <alignment horizontal="center" vertical="center" wrapText="1"/>
    </xf>
    <xf numFmtId="0" fontId="63" fillId="0" borderId="0" xfId="0" applyFont="1" applyFill="1"/>
    <xf numFmtId="0" fontId="63" fillId="3" borderId="0" xfId="0" applyFont="1" applyFill="1" applyAlignment="1">
      <alignment vertical="center" wrapText="1"/>
    </xf>
    <xf numFmtId="167" fontId="11" fillId="5" borderId="1" xfId="1" applyNumberFormat="1" applyFont="1" applyFill="1" applyBorder="1" applyAlignment="1">
      <alignment vertical="center" wrapText="1"/>
    </xf>
    <xf numFmtId="0" fontId="64" fillId="4" borderId="1" xfId="0" applyFont="1" applyFill="1" applyBorder="1" applyAlignment="1">
      <alignment horizontal="center" vertical="center" wrapText="1"/>
    </xf>
    <xf numFmtId="0" fontId="63" fillId="0" borderId="1" xfId="0" applyFont="1" applyFill="1" applyBorder="1" applyAlignment="1">
      <alignment horizontal="center" vertical="center" wrapText="1"/>
    </xf>
    <xf numFmtId="0" fontId="63" fillId="5" borderId="1" xfId="0" applyFont="1" applyFill="1" applyBorder="1" applyAlignment="1">
      <alignment horizontal="center" vertical="center" wrapText="1"/>
    </xf>
    <xf numFmtId="44" fontId="3" fillId="18" borderId="0" xfId="0" applyNumberFormat="1" applyFont="1" applyFill="1"/>
    <xf numFmtId="0" fontId="8" fillId="5" borderId="1" xfId="0" applyNumberFormat="1" applyFont="1" applyFill="1" applyBorder="1" applyAlignment="1">
      <alignment horizontal="center" vertical="center" wrapText="1"/>
    </xf>
    <xf numFmtId="0" fontId="0" fillId="5" borderId="28" xfId="0" applyFill="1" applyBorder="1"/>
    <xf numFmtId="0" fontId="66" fillId="11" borderId="0" xfId="0" applyFont="1" applyFill="1"/>
    <xf numFmtId="0" fontId="3" fillId="5" borderId="29" xfId="0" applyFont="1" applyFill="1" applyBorder="1"/>
    <xf numFmtId="0" fontId="6" fillId="5" borderId="28" xfId="0" applyFont="1" applyFill="1" applyBorder="1" applyAlignment="1">
      <alignment vertical="center" wrapText="1"/>
    </xf>
    <xf numFmtId="0" fontId="7" fillId="5" borderId="28" xfId="0" applyFont="1" applyFill="1" applyBorder="1" applyAlignment="1">
      <alignment vertical="center" wrapText="1"/>
    </xf>
    <xf numFmtId="0" fontId="60" fillId="18" borderId="28" xfId="0" applyFont="1" applyFill="1" applyBorder="1" applyAlignment="1">
      <alignment horizontal="center" vertical="center" wrapText="1"/>
    </xf>
    <xf numFmtId="0" fontId="60" fillId="18" borderId="28" xfId="0" applyFont="1" applyFill="1" applyBorder="1" applyAlignment="1">
      <alignment vertical="center" wrapText="1"/>
    </xf>
    <xf numFmtId="0" fontId="8" fillId="0" borderId="0" xfId="0" applyFont="1" applyBorder="1" applyAlignment="1">
      <alignment vertical="center" wrapText="1"/>
    </xf>
    <xf numFmtId="0" fontId="15" fillId="0" borderId="0" xfId="6" applyNumberFormat="1" applyFont="1" applyAlignment="1">
      <alignment wrapText="1"/>
    </xf>
    <xf numFmtId="0" fontId="0" fillId="0" borderId="46" xfId="0" applyFont="1" applyBorder="1"/>
    <xf numFmtId="0" fontId="8" fillId="0" borderId="0" xfId="0" applyFont="1" applyBorder="1" applyAlignment="1">
      <alignment horizontal="left" vertical="center" wrapText="1"/>
    </xf>
    <xf numFmtId="14" fontId="8" fillId="0" borderId="0" xfId="0" applyNumberFormat="1" applyFont="1" applyBorder="1" applyAlignment="1">
      <alignment horizontal="center" vertical="center" wrapText="1"/>
    </xf>
    <xf numFmtId="0" fontId="9" fillId="0" borderId="0" xfId="0" applyFont="1" applyBorder="1" applyAlignment="1">
      <alignment horizontal="left" vertical="center" wrapText="1"/>
    </xf>
    <xf numFmtId="0" fontId="57" fillId="11" borderId="38" xfId="0" applyFont="1" applyFill="1" applyBorder="1" applyAlignment="1">
      <alignment horizontal="center" vertical="center" wrapText="1"/>
    </xf>
    <xf numFmtId="0" fontId="56" fillId="11" borderId="34" xfId="2" applyFont="1" applyFill="1" applyBorder="1" applyAlignment="1">
      <alignment horizontal="center" vertical="center" wrapText="1"/>
    </xf>
    <xf numFmtId="0" fontId="11" fillId="0" borderId="7" xfId="0" applyFont="1" applyFill="1" applyBorder="1" applyAlignment="1">
      <alignment vertical="center" wrapText="1"/>
    </xf>
    <xf numFmtId="0" fontId="8" fillId="5" borderId="7" xfId="0" applyFont="1" applyFill="1" applyBorder="1" applyAlignment="1">
      <alignment vertical="center" wrapText="1"/>
    </xf>
    <xf numFmtId="0" fontId="8" fillId="0" borderId="7" xfId="0" applyFont="1" applyFill="1" applyBorder="1" applyAlignment="1">
      <alignment vertical="center" wrapText="1"/>
    </xf>
    <xf numFmtId="0" fontId="69" fillId="18" borderId="1" xfId="0" applyFont="1" applyFill="1" applyBorder="1" applyAlignment="1">
      <alignment horizontal="center" vertical="center" wrapText="1"/>
    </xf>
    <xf numFmtId="0" fontId="11" fillId="5" borderId="7" xfId="0" applyFont="1" applyFill="1" applyBorder="1" applyAlignment="1">
      <alignment vertical="center" wrapText="1"/>
    </xf>
    <xf numFmtId="167" fontId="70" fillId="5" borderId="1" xfId="1" applyNumberFormat="1" applyFont="1" applyFill="1" applyBorder="1" applyAlignment="1">
      <alignment horizontal="center" vertical="center" wrapText="1"/>
    </xf>
    <xf numFmtId="0" fontId="70" fillId="5" borderId="1" xfId="0" applyFont="1" applyFill="1" applyBorder="1"/>
    <xf numFmtId="0" fontId="11" fillId="5" borderId="21" xfId="0" applyFont="1" applyFill="1" applyBorder="1" applyAlignment="1">
      <alignment horizontal="justify" vertical="center" wrapText="1"/>
    </xf>
    <xf numFmtId="0" fontId="11" fillId="5" borderId="0" xfId="0" applyFont="1" applyFill="1" applyAlignment="1">
      <alignment horizontal="justify" vertical="center" wrapText="1"/>
    </xf>
    <xf numFmtId="0" fontId="11" fillId="5" borderId="36" xfId="0" applyFont="1" applyFill="1" applyBorder="1" applyAlignment="1">
      <alignment horizontal="justify" vertical="center" wrapText="1"/>
    </xf>
    <xf numFmtId="0" fontId="11" fillId="5" borderId="1" xfId="0" applyFont="1" applyFill="1" applyBorder="1" applyAlignment="1">
      <alignment horizontal="justify" vertical="center"/>
    </xf>
    <xf numFmtId="0" fontId="8" fillId="0" borderId="1" xfId="0" applyFont="1" applyFill="1" applyBorder="1" applyAlignment="1">
      <alignment vertical="center" wrapText="1"/>
    </xf>
    <xf numFmtId="0" fontId="11" fillId="5" borderId="1" xfId="0" applyFont="1" applyFill="1" applyBorder="1" applyAlignment="1" applyProtection="1">
      <alignment horizontal="left" vertical="top" wrapText="1"/>
      <protection locked="0"/>
    </xf>
    <xf numFmtId="15" fontId="8" fillId="5" borderId="7" xfId="0" applyNumberFormat="1" applyFont="1" applyFill="1" applyBorder="1" applyAlignment="1">
      <alignment horizontal="center" vertical="center" wrapText="1"/>
    </xf>
    <xf numFmtId="0" fontId="71" fillId="0" borderId="1"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6"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15" fontId="8" fillId="0" borderId="1" xfId="0" applyNumberFormat="1" applyFont="1" applyFill="1" applyBorder="1" applyAlignment="1">
      <alignment horizontal="center" vertical="center" wrapText="1"/>
    </xf>
    <xf numFmtId="0" fontId="8" fillId="0" borderId="38" xfId="0" applyFont="1" applyFill="1" applyBorder="1" applyAlignment="1">
      <alignment horizontal="center" vertical="center" wrapText="1"/>
    </xf>
    <xf numFmtId="0" fontId="11" fillId="0" borderId="1" xfId="0" applyFont="1" applyFill="1" applyBorder="1" applyAlignment="1" applyProtection="1">
      <alignment vertical="center" wrapText="1"/>
      <protection locked="0"/>
    </xf>
    <xf numFmtId="0" fontId="11" fillId="5" borderId="1" xfId="0" applyFont="1" applyFill="1" applyBorder="1" applyAlignment="1" applyProtection="1">
      <alignment vertical="center" wrapText="1"/>
      <protection locked="0"/>
    </xf>
    <xf numFmtId="0" fontId="8" fillId="5" borderId="1" xfId="0" applyFont="1" applyFill="1" applyBorder="1" applyAlignment="1" applyProtection="1">
      <alignment vertical="center" wrapText="1"/>
      <protection locked="0"/>
    </xf>
    <xf numFmtId="0" fontId="42" fillId="5" borderId="1" xfId="0" applyFont="1" applyFill="1" applyBorder="1" applyAlignment="1">
      <alignment horizontal="center" vertical="center"/>
    </xf>
    <xf numFmtId="0" fontId="14" fillId="5" borderId="1" xfId="0" applyFont="1" applyFill="1" applyBorder="1"/>
    <xf numFmtId="0" fontId="73" fillId="5" borderId="1" xfId="0" applyFont="1" applyFill="1" applyBorder="1"/>
    <xf numFmtId="0" fontId="42" fillId="0" borderId="1" xfId="0" applyFont="1" applyFill="1" applyBorder="1" applyAlignment="1">
      <alignment horizontal="center" vertical="center" wrapText="1"/>
    </xf>
    <xf numFmtId="0" fontId="0" fillId="3" borderId="38" xfId="0" applyFill="1" applyBorder="1"/>
    <xf numFmtId="0" fontId="8" fillId="5" borderId="1" xfId="0" applyFont="1" applyFill="1" applyBorder="1" applyAlignment="1">
      <alignment horizontal="justify" vertical="center" wrapText="1"/>
    </xf>
    <xf numFmtId="0" fontId="8" fillId="5" borderId="28" xfId="0" applyFont="1" applyFill="1" applyBorder="1" applyAlignment="1">
      <alignment horizontal="justify" vertical="center" wrapText="1"/>
    </xf>
    <xf numFmtId="0" fontId="11" fillId="5" borderId="1" xfId="0" applyFont="1" applyFill="1" applyBorder="1" applyAlignment="1">
      <alignment horizontal="justify" vertical="center" wrapText="1"/>
    </xf>
    <xf numFmtId="0" fontId="69" fillId="18" borderId="1" xfId="0" applyFont="1" applyFill="1" applyBorder="1" applyAlignment="1">
      <alignment horizontal="justify" vertical="center" wrapText="1"/>
    </xf>
    <xf numFmtId="0" fontId="8" fillId="0" borderId="1" xfId="0" applyFont="1" applyFill="1" applyBorder="1" applyAlignment="1" applyProtection="1">
      <alignment vertical="center" wrapText="1"/>
      <protection locked="0"/>
    </xf>
    <xf numFmtId="0" fontId="0" fillId="3" borderId="7" xfId="0" applyFill="1" applyBorder="1"/>
    <xf numFmtId="167" fontId="11" fillId="5" borderId="1" xfId="1" applyNumberFormat="1" applyFont="1" applyFill="1" applyBorder="1" applyAlignment="1">
      <alignment horizontal="center" vertical="center" wrapText="1"/>
    </xf>
    <xf numFmtId="0" fontId="23" fillId="0" borderId="0" xfId="7" applyFont="1" applyFill="1" applyBorder="1" applyAlignment="1"/>
    <xf numFmtId="39" fontId="23" fillId="0" borderId="0" xfId="7" applyNumberFormat="1" applyFont="1" applyFill="1" applyBorder="1" applyAlignment="1"/>
    <xf numFmtId="6" fontId="11" fillId="5" borderId="1" xfId="0" applyNumberFormat="1" applyFont="1" applyFill="1" applyBorder="1" applyAlignment="1">
      <alignment horizontal="right" vertical="center" wrapText="1"/>
    </xf>
    <xf numFmtId="167" fontId="8" fillId="5" borderId="1" xfId="1" applyNumberFormat="1" applyFont="1" applyFill="1" applyBorder="1" applyAlignment="1">
      <alignment vertical="center" wrapText="1"/>
    </xf>
    <xf numFmtId="0" fontId="40" fillId="5" borderId="1" xfId="0" applyFont="1" applyFill="1" applyBorder="1" applyAlignment="1">
      <alignment vertical="center" wrapText="1"/>
    </xf>
    <xf numFmtId="44" fontId="6" fillId="5" borderId="7" xfId="1" applyFont="1" applyFill="1" applyBorder="1" applyAlignment="1">
      <alignment horizontal="center" vertical="center" wrapText="1"/>
    </xf>
    <xf numFmtId="0" fontId="59" fillId="18" borderId="38" xfId="0" applyFont="1" applyFill="1" applyBorder="1" applyAlignment="1">
      <alignment horizontal="center" vertical="center" wrapText="1"/>
    </xf>
    <xf numFmtId="0" fontId="59" fillId="18" borderId="7" xfId="0" applyFont="1" applyFill="1" applyBorder="1" applyAlignment="1">
      <alignment horizontal="center" vertical="center" wrapText="1"/>
    </xf>
    <xf numFmtId="44" fontId="6" fillId="5" borderId="1" xfId="1" applyFont="1" applyFill="1" applyBorder="1" applyAlignment="1">
      <alignment horizontal="center" vertical="center" wrapText="1"/>
    </xf>
    <xf numFmtId="167" fontId="8" fillId="5" borderId="38" xfId="1" applyNumberFormat="1" applyFont="1" applyFill="1" applyBorder="1" applyAlignment="1">
      <alignment horizontal="center" vertical="center" wrapText="1"/>
    </xf>
    <xf numFmtId="0" fontId="72" fillId="5" borderId="1" xfId="0" applyFont="1" applyFill="1" applyBorder="1" applyAlignment="1">
      <alignment horizontal="center" vertical="center" wrapText="1"/>
    </xf>
    <xf numFmtId="44" fontId="7" fillId="5" borderId="1" xfId="1" applyFont="1" applyFill="1" applyBorder="1" applyAlignment="1">
      <alignment horizontal="center" vertical="center" wrapText="1"/>
    </xf>
    <xf numFmtId="167" fontId="8" fillId="4" borderId="1" xfId="1" applyNumberFormat="1" applyFont="1" applyFill="1" applyBorder="1" applyAlignment="1">
      <alignment horizontal="center" vertical="center" wrapText="1"/>
    </xf>
    <xf numFmtId="167" fontId="11" fillId="5" borderId="38" xfId="1" applyNumberFormat="1" applyFont="1" applyFill="1" applyBorder="1" applyAlignment="1">
      <alignment horizontal="center" vertical="center" wrapText="1"/>
    </xf>
    <xf numFmtId="0" fontId="11" fillId="5" borderId="28" xfId="0" applyFont="1" applyFill="1" applyBorder="1" applyAlignment="1">
      <alignment horizontal="justify" vertical="center" wrapText="1"/>
    </xf>
    <xf numFmtId="0" fontId="11" fillId="0" borderId="1" xfId="0" applyFont="1" applyFill="1" applyBorder="1" applyAlignment="1">
      <alignment horizontal="center" vertical="center" wrapText="1"/>
    </xf>
    <xf numFmtId="44" fontId="10" fillId="5" borderId="1" xfId="1" applyFont="1" applyFill="1" applyBorder="1" applyAlignment="1">
      <alignment vertical="center" wrapText="1"/>
    </xf>
    <xf numFmtId="0" fontId="6" fillId="5" borderId="7" xfId="0" applyFont="1" applyFill="1" applyBorder="1" applyAlignment="1">
      <alignment horizontal="center" vertical="center"/>
    </xf>
    <xf numFmtId="44" fontId="6" fillId="5" borderId="1" xfId="1" applyFont="1" applyFill="1" applyBorder="1" applyAlignment="1">
      <alignment horizontal="center" vertical="center"/>
    </xf>
    <xf numFmtId="44" fontId="11" fillId="5" borderId="1" xfId="1" applyFont="1" applyFill="1" applyBorder="1" applyAlignment="1">
      <alignment horizontal="right" vertical="center" wrapText="1"/>
    </xf>
    <xf numFmtId="6" fontId="8" fillId="5" borderId="1" xfId="0" applyNumberFormat="1" applyFont="1" applyFill="1" applyBorder="1" applyAlignment="1">
      <alignment horizontal="right" vertical="center" wrapText="1"/>
    </xf>
    <xf numFmtId="0" fontId="8" fillId="5" borderId="29" xfId="0" applyFont="1" applyFill="1" applyBorder="1" applyAlignment="1">
      <alignment horizontal="justify" vertical="center" wrapText="1"/>
    </xf>
    <xf numFmtId="44" fontId="37" fillId="3" borderId="0" xfId="1" applyFont="1" applyFill="1" applyAlignment="1">
      <alignment horizontal="right" vertical="center" wrapText="1"/>
    </xf>
    <xf numFmtId="0" fontId="11" fillId="5" borderId="28" xfId="0" applyFont="1" applyFill="1" applyBorder="1" applyAlignment="1">
      <alignment vertical="center" wrapText="1"/>
    </xf>
    <xf numFmtId="44" fontId="37" fillId="0" borderId="0" xfId="1" applyFont="1" applyFill="1" applyAlignment="1">
      <alignment horizontal="right" vertical="center" wrapText="1"/>
    </xf>
    <xf numFmtId="167" fontId="8" fillId="18" borderId="1" xfId="1" applyNumberFormat="1" applyFont="1" applyFill="1" applyBorder="1" applyAlignment="1">
      <alignment horizontal="center" vertical="center" wrapText="1"/>
    </xf>
    <xf numFmtId="0" fontId="7" fillId="5" borderId="1" xfId="0" applyFont="1" applyFill="1" applyBorder="1" applyAlignment="1">
      <alignment horizontal="center" vertical="center"/>
    </xf>
    <xf numFmtId="0" fontId="7" fillId="5" borderId="54" xfId="0" applyFont="1" applyFill="1" applyBorder="1" applyAlignment="1">
      <alignment vertical="center" wrapText="1"/>
    </xf>
    <xf numFmtId="0" fontId="11" fillId="5" borderId="29" xfId="0" applyFont="1" applyFill="1" applyBorder="1" applyAlignment="1" applyProtection="1">
      <alignment vertical="center" wrapText="1"/>
      <protection locked="0"/>
    </xf>
    <xf numFmtId="0" fontId="7" fillId="5" borderId="41" xfId="0" applyFont="1" applyFill="1" applyBorder="1" applyAlignment="1">
      <alignment vertical="center" wrapText="1"/>
    </xf>
    <xf numFmtId="167" fontId="12" fillId="5" borderId="1" xfId="1" applyNumberFormat="1" applyFont="1" applyFill="1" applyBorder="1" applyAlignment="1">
      <alignment horizontal="center" vertical="center" wrapText="1"/>
    </xf>
    <xf numFmtId="0" fontId="39" fillId="0" borderId="0" xfId="0" applyFont="1" applyFill="1" applyAlignment="1">
      <alignment horizontal="center" vertical="center"/>
    </xf>
    <xf numFmtId="0" fontId="59" fillId="18" borderId="28" xfId="0" applyFont="1" applyFill="1" applyBorder="1" applyAlignment="1">
      <alignment horizontal="center" vertical="center" wrapText="1"/>
    </xf>
    <xf numFmtId="0" fontId="69" fillId="18" borderId="28" xfId="0" applyFont="1" applyFill="1" applyBorder="1" applyAlignment="1">
      <alignment horizontal="justify" vertical="center" wrapText="1"/>
    </xf>
    <xf numFmtId="0" fontId="59" fillId="18" borderId="45" xfId="0" applyFont="1" applyFill="1" applyBorder="1" applyAlignment="1">
      <alignment vertical="center" wrapText="1"/>
    </xf>
    <xf numFmtId="0" fontId="0" fillId="18" borderId="1" xfId="0" applyFill="1" applyBorder="1"/>
    <xf numFmtId="0" fontId="0" fillId="18" borderId="1" xfId="1" applyNumberFormat="1" applyFont="1" applyFill="1" applyBorder="1"/>
    <xf numFmtId="0" fontId="0" fillId="18" borderId="38" xfId="0" applyFill="1" applyBorder="1"/>
    <xf numFmtId="0" fontId="0" fillId="18" borderId="7" xfId="0" applyFill="1" applyBorder="1"/>
    <xf numFmtId="0" fontId="7" fillId="5" borderId="45" xfId="0" applyFont="1" applyFill="1" applyBorder="1" applyAlignment="1">
      <alignment vertical="center" wrapText="1"/>
    </xf>
    <xf numFmtId="0" fontId="0" fillId="5" borderId="1" xfId="0" applyFill="1" applyBorder="1" applyAlignment="1">
      <alignment horizontal="center" vertical="center"/>
    </xf>
    <xf numFmtId="0" fontId="0" fillId="0" borderId="0" xfId="0" applyAlignment="1">
      <alignment wrapText="1"/>
    </xf>
    <xf numFmtId="168" fontId="0" fillId="0" borderId="0" xfId="1" applyNumberFormat="1" applyFont="1"/>
    <xf numFmtId="0" fontId="26" fillId="4" borderId="1" xfId="7" applyNumberFormat="1" applyFont="1" applyFill="1" applyBorder="1" applyAlignment="1">
      <alignment horizontal="center" vertical="center" wrapText="1" readingOrder="1"/>
    </xf>
    <xf numFmtId="0" fontId="48" fillId="4" borderId="1" xfId="7" applyNumberFormat="1" applyFont="1" applyFill="1" applyBorder="1" applyAlignment="1">
      <alignment horizontal="center" vertical="center" wrapText="1" readingOrder="1"/>
    </xf>
    <xf numFmtId="168" fontId="48" fillId="4" borderId="1" xfId="1" applyNumberFormat="1" applyFont="1" applyFill="1" applyBorder="1" applyAlignment="1">
      <alignment horizontal="center" vertical="center" wrapText="1" readingOrder="1"/>
    </xf>
    <xf numFmtId="0" fontId="0" fillId="0" borderId="1" xfId="0" applyBorder="1"/>
    <xf numFmtId="0" fontId="2" fillId="4" borderId="1" xfId="0" applyFont="1" applyFill="1" applyBorder="1" applyAlignment="1">
      <alignment wrapText="1"/>
    </xf>
    <xf numFmtId="168" fontId="29" fillId="3" borderId="1" xfId="1" applyNumberFormat="1" applyFont="1" applyFill="1" applyBorder="1" applyAlignment="1">
      <alignment horizontal="right" vertical="center" wrapText="1" readingOrder="1"/>
    </xf>
    <xf numFmtId="168" fontId="35" fillId="3" borderId="1" xfId="1" applyNumberFormat="1" applyFont="1" applyFill="1" applyBorder="1" applyAlignment="1">
      <alignment horizontal="right" vertical="center" wrapText="1" readingOrder="1"/>
    </xf>
    <xf numFmtId="0" fontId="0" fillId="0" borderId="1" xfId="0" applyBorder="1" applyAlignment="1">
      <alignment wrapText="1"/>
    </xf>
    <xf numFmtId="168" fontId="47" fillId="3" borderId="1" xfId="1" applyNumberFormat="1" applyFont="1" applyFill="1" applyBorder="1" applyAlignment="1">
      <alignment horizontal="right" vertical="center" wrapText="1" readingOrder="1"/>
    </xf>
    <xf numFmtId="0" fontId="4" fillId="0" borderId="1" xfId="0" applyFont="1" applyBorder="1" applyAlignment="1">
      <alignment wrapText="1"/>
    </xf>
    <xf numFmtId="168" fontId="12" fillId="3" borderId="1" xfId="1" applyNumberFormat="1" applyFont="1" applyFill="1" applyBorder="1" applyAlignment="1">
      <alignment horizontal="right" vertical="center" wrapText="1" readingOrder="1"/>
    </xf>
    <xf numFmtId="0" fontId="53" fillId="0" borderId="1" xfId="0" applyFont="1" applyBorder="1" applyAlignment="1">
      <alignment wrapText="1"/>
    </xf>
    <xf numFmtId="168" fontId="75" fillId="3" borderId="1" xfId="1" applyNumberFormat="1" applyFont="1" applyFill="1" applyBorder="1" applyAlignment="1">
      <alignment horizontal="right" vertical="center" wrapText="1" readingOrder="1"/>
    </xf>
    <xf numFmtId="0" fontId="11" fillId="5" borderId="7" xfId="0" applyFont="1" applyFill="1" applyBorder="1" applyAlignment="1">
      <alignment horizontal="left" vertical="center" wrapText="1"/>
    </xf>
    <xf numFmtId="0" fontId="54" fillId="16" borderId="0" xfId="0" applyFont="1" applyFill="1" applyAlignment="1">
      <alignment wrapText="1"/>
    </xf>
    <xf numFmtId="0" fontId="55" fillId="16" borderId="22" xfId="7" applyNumberFormat="1" applyFont="1" applyFill="1" applyBorder="1" applyAlignment="1">
      <alignment horizontal="center" vertical="center" wrapText="1"/>
    </xf>
    <xf numFmtId="0" fontId="55" fillId="16" borderId="26" xfId="7" applyNumberFormat="1" applyFont="1" applyFill="1" applyBorder="1" applyAlignment="1">
      <alignment vertical="center" wrapText="1"/>
    </xf>
    <xf numFmtId="0" fontId="55" fillId="16" borderId="27" xfId="7" applyNumberFormat="1" applyFont="1" applyFill="1" applyBorder="1" applyAlignment="1">
      <alignment vertical="center" wrapText="1"/>
    </xf>
    <xf numFmtId="0" fontId="52" fillId="16" borderId="22" xfId="7" applyNumberFormat="1" applyFont="1" applyFill="1" applyBorder="1" applyAlignment="1">
      <alignment horizontal="left" vertical="center" wrapText="1"/>
    </xf>
    <xf numFmtId="39" fontId="46" fillId="16" borderId="22" xfId="7" applyNumberFormat="1" applyFont="1" applyFill="1" applyBorder="1" applyAlignment="1">
      <alignment horizontal="right" vertical="center" wrapText="1"/>
    </xf>
    <xf numFmtId="0" fontId="33" fillId="6" borderId="22" xfId="7" applyNumberFormat="1" applyFont="1" applyFill="1" applyBorder="1" applyAlignment="1">
      <alignment horizontal="center" vertical="center" wrapText="1"/>
    </xf>
    <xf numFmtId="0" fontId="33" fillId="6" borderId="26" xfId="7" applyNumberFormat="1" applyFont="1" applyFill="1" applyBorder="1" applyAlignment="1">
      <alignment vertical="center" wrapText="1"/>
    </xf>
    <xf numFmtId="0" fontId="33" fillId="6" borderId="27" xfId="7" applyNumberFormat="1" applyFont="1" applyFill="1" applyBorder="1" applyAlignment="1">
      <alignment vertical="center" wrapText="1"/>
    </xf>
    <xf numFmtId="0" fontId="31" fillId="6" borderId="22" xfId="7" applyNumberFormat="1" applyFont="1" applyFill="1" applyBorder="1" applyAlignment="1">
      <alignment horizontal="left" vertical="center" wrapText="1"/>
    </xf>
    <xf numFmtId="39" fontId="29" fillId="6" borderId="22" xfId="7" applyNumberFormat="1" applyFont="1" applyFill="1" applyBorder="1" applyAlignment="1">
      <alignment horizontal="right" vertical="center" wrapText="1"/>
    </xf>
    <xf numFmtId="0" fontId="28" fillId="6" borderId="22" xfId="7" applyNumberFormat="1" applyFont="1" applyFill="1" applyBorder="1" applyAlignment="1">
      <alignment horizontal="left" vertical="center" wrapText="1"/>
    </xf>
    <xf numFmtId="0" fontId="62" fillId="16" borderId="22" xfId="7" applyNumberFormat="1" applyFont="1" applyFill="1" applyBorder="1" applyAlignment="1">
      <alignment horizontal="center" vertical="center" wrapText="1"/>
    </xf>
    <xf numFmtId="0" fontId="62" fillId="16" borderId="26" xfId="7" applyNumberFormat="1" applyFont="1" applyFill="1" applyBorder="1" applyAlignment="1">
      <alignment vertical="center" wrapText="1"/>
    </xf>
    <xf numFmtId="0" fontId="62" fillId="16" borderId="27" xfId="7" applyNumberFormat="1" applyFont="1" applyFill="1" applyBorder="1" applyAlignment="1">
      <alignment vertical="center" wrapText="1"/>
    </xf>
    <xf numFmtId="0" fontId="52" fillId="16" borderId="23" xfId="7" applyNumberFormat="1" applyFont="1" applyFill="1" applyBorder="1" applyAlignment="1">
      <alignment horizontal="left" vertical="center" wrapText="1"/>
    </xf>
    <xf numFmtId="39" fontId="46" fillId="16" borderId="23" xfId="7" applyNumberFormat="1" applyFont="1" applyFill="1" applyBorder="1" applyAlignment="1">
      <alignment horizontal="right" vertical="center" wrapText="1"/>
    </xf>
    <xf numFmtId="0" fontId="31" fillId="6" borderId="1" xfId="7" applyNumberFormat="1" applyFont="1" applyFill="1" applyBorder="1" applyAlignment="1">
      <alignment horizontal="left" vertical="center" wrapText="1"/>
    </xf>
    <xf numFmtId="39" fontId="77" fillId="6" borderId="22" xfId="7" applyNumberFormat="1" applyFont="1" applyFill="1" applyBorder="1" applyAlignment="1">
      <alignment horizontal="right" vertical="center" wrapText="1"/>
    </xf>
    <xf numFmtId="39" fontId="77" fillId="16" borderId="22" xfId="7" applyNumberFormat="1" applyFont="1" applyFill="1" applyBorder="1" applyAlignment="1">
      <alignment horizontal="right" vertical="center" wrapText="1"/>
    </xf>
    <xf numFmtId="0" fontId="31" fillId="6" borderId="23" xfId="7" applyNumberFormat="1" applyFont="1" applyFill="1" applyBorder="1" applyAlignment="1">
      <alignment horizontal="center" vertical="center" wrapText="1"/>
    </xf>
    <xf numFmtId="0" fontId="56" fillId="11" borderId="15" xfId="2" applyFont="1" applyFill="1" applyBorder="1" applyAlignment="1">
      <alignment horizontal="center" vertical="center" wrapText="1"/>
    </xf>
    <xf numFmtId="0" fontId="78" fillId="11" borderId="16" xfId="2" applyFont="1" applyFill="1" applyBorder="1" applyAlignment="1">
      <alignment horizontal="center" vertical="center" wrapText="1"/>
    </xf>
    <xf numFmtId="0" fontId="56" fillId="11" borderId="16" xfId="2" applyFont="1" applyFill="1" applyBorder="1" applyAlignment="1">
      <alignment horizontal="center" vertical="center" wrapText="1"/>
    </xf>
    <xf numFmtId="165" fontId="56" fillId="11" borderId="16" xfId="6" applyFont="1" applyFill="1" applyBorder="1" applyAlignment="1">
      <alignment horizontal="right" vertical="center" wrapText="1"/>
    </xf>
    <xf numFmtId="0" fontId="56" fillId="11" borderId="16" xfId="2" applyFont="1" applyFill="1" applyBorder="1" applyAlignment="1">
      <alignment horizontal="right" vertical="center" wrapText="1"/>
    </xf>
    <xf numFmtId="0" fontId="58" fillId="5" borderId="1" xfId="0" applyFont="1" applyFill="1" applyBorder="1" applyAlignment="1">
      <alignment horizontal="left" vertical="center" wrapText="1"/>
    </xf>
    <xf numFmtId="6" fontId="6" fillId="5" borderId="1" xfId="0" applyNumberFormat="1" applyFont="1" applyFill="1" applyBorder="1" applyAlignment="1">
      <alignment horizontal="right" vertical="center" wrapText="1"/>
    </xf>
    <xf numFmtId="0" fontId="14" fillId="5" borderId="28" xfId="0" applyFont="1" applyFill="1" applyBorder="1"/>
    <xf numFmtId="0" fontId="58" fillId="5" borderId="0" xfId="0" applyFont="1" applyFill="1" applyAlignment="1">
      <alignment horizontal="center" vertical="center" wrapText="1"/>
    </xf>
    <xf numFmtId="44" fontId="11" fillId="5" borderId="28" xfId="1" applyFont="1" applyFill="1" applyBorder="1" applyAlignment="1">
      <alignment horizontal="center" vertical="center" wrapText="1"/>
    </xf>
    <xf numFmtId="0" fontId="39" fillId="5" borderId="1" xfId="0" applyFont="1" applyFill="1" applyBorder="1" applyAlignment="1">
      <alignment horizontal="center" vertical="center"/>
    </xf>
    <xf numFmtId="0" fontId="0" fillId="5" borderId="0" xfId="0" applyFill="1"/>
    <xf numFmtId="0" fontId="39" fillId="5" borderId="0" xfId="0" applyFont="1" applyFill="1" applyAlignment="1">
      <alignment horizontal="center" vertical="center"/>
    </xf>
    <xf numFmtId="0" fontId="0" fillId="18" borderId="0" xfId="0" applyFill="1"/>
    <xf numFmtId="0" fontId="39" fillId="18" borderId="0" xfId="0" applyFont="1" applyFill="1" applyAlignment="1">
      <alignment horizontal="center" vertical="center"/>
    </xf>
    <xf numFmtId="0" fontId="69" fillId="18" borderId="1" xfId="0" applyFont="1" applyFill="1" applyBorder="1" applyAlignment="1" applyProtection="1">
      <alignment vertical="center" wrapText="1"/>
      <protection locked="0"/>
    </xf>
    <xf numFmtId="0" fontId="0" fillId="18" borderId="1" xfId="1" applyNumberFormat="1" applyFont="1" applyFill="1" applyBorder="1" applyAlignment="1">
      <alignment wrapText="1"/>
    </xf>
    <xf numFmtId="0" fontId="0" fillId="4" borderId="0" xfId="0" applyFill="1"/>
    <xf numFmtId="0" fontId="39" fillId="4" borderId="0" xfId="0" applyFont="1" applyFill="1" applyAlignment="1">
      <alignment horizontal="center" vertical="center"/>
    </xf>
    <xf numFmtId="0" fontId="24" fillId="0" borderId="22" xfId="7" applyNumberFormat="1" applyFont="1" applyFill="1" applyBorder="1" applyAlignment="1">
      <alignment horizontal="left" vertical="center" wrapText="1" readingOrder="1"/>
    </xf>
    <xf numFmtId="0" fontId="24" fillId="0" borderId="22" xfId="7" applyNumberFormat="1" applyFont="1" applyFill="1" applyBorder="1" applyAlignment="1">
      <alignment vertical="center" wrapText="1" readingOrder="1"/>
    </xf>
    <xf numFmtId="176" fontId="24" fillId="0" borderId="22" xfId="7" applyNumberFormat="1" applyFont="1" applyFill="1" applyBorder="1" applyAlignment="1">
      <alignment horizontal="right" vertical="center" wrapText="1" readingOrder="1"/>
    </xf>
    <xf numFmtId="0" fontId="81" fillId="0" borderId="0" xfId="7" applyNumberFormat="1" applyFont="1" applyFill="1" applyBorder="1" applyAlignment="1">
      <alignment horizontal="center" vertical="center" wrapText="1" readingOrder="1"/>
    </xf>
    <xf numFmtId="0" fontId="67" fillId="0" borderId="1" xfId="7" applyNumberFormat="1" applyFont="1" applyFill="1" applyBorder="1" applyAlignment="1">
      <alignment horizontal="center" vertical="center" wrapText="1" readingOrder="1"/>
    </xf>
    <xf numFmtId="0" fontId="67" fillId="3" borderId="1" xfId="7" applyNumberFormat="1" applyFont="1" applyFill="1" applyBorder="1" applyAlignment="1">
      <alignment horizontal="center" vertical="center" wrapText="1" readingOrder="1"/>
    </xf>
    <xf numFmtId="0" fontId="83" fillId="4" borderId="1" xfId="0" applyFont="1" applyFill="1" applyBorder="1" applyAlignment="1">
      <alignment horizontal="center" vertical="center" wrapText="1"/>
    </xf>
    <xf numFmtId="0" fontId="84" fillId="4" borderId="0" xfId="7" applyFont="1" applyFill="1" applyBorder="1" applyAlignment="1">
      <alignment horizontal="center" vertical="center"/>
    </xf>
    <xf numFmtId="0" fontId="23" fillId="21" borderId="0" xfId="7" applyFont="1" applyFill="1" applyBorder="1"/>
    <xf numFmtId="0" fontId="67" fillId="17" borderId="22" xfId="7" applyNumberFormat="1" applyFont="1" applyFill="1" applyBorder="1" applyAlignment="1">
      <alignment horizontal="center" vertical="center" wrapText="1" readingOrder="1"/>
    </xf>
    <xf numFmtId="39" fontId="35" fillId="3" borderId="1" xfId="7" applyNumberFormat="1" applyFont="1" applyFill="1" applyBorder="1" applyAlignment="1">
      <alignment horizontal="right" vertical="center" wrapText="1" readingOrder="1"/>
    </xf>
    <xf numFmtId="0" fontId="67" fillId="6" borderId="25" xfId="7" applyNumberFormat="1" applyFont="1" applyFill="1" applyBorder="1" applyAlignment="1">
      <alignment horizontal="center" vertical="center" wrapText="1" readingOrder="1"/>
    </xf>
    <xf numFmtId="0" fontId="27" fillId="21" borderId="1" xfId="7" applyFont="1" applyFill="1" applyBorder="1" applyAlignment="1">
      <alignment horizontal="center" vertical="center" wrapText="1"/>
    </xf>
    <xf numFmtId="0" fontId="30" fillId="21" borderId="0" xfId="7" applyFont="1" applyFill="1" applyBorder="1"/>
    <xf numFmtId="39" fontId="27" fillId="14" borderId="0" xfId="7" applyNumberFormat="1" applyFont="1" applyFill="1" applyBorder="1"/>
    <xf numFmtId="39" fontId="49" fillId="3" borderId="1" xfId="7" applyNumberFormat="1" applyFont="1" applyFill="1" applyBorder="1" applyAlignment="1">
      <alignment horizontal="right" vertical="center" wrapText="1" readingOrder="1"/>
    </xf>
    <xf numFmtId="0" fontId="67" fillId="19" borderId="1" xfId="7" applyNumberFormat="1" applyFont="1" applyFill="1" applyBorder="1" applyAlignment="1">
      <alignment horizontal="center" vertical="center" wrapText="1" readingOrder="1"/>
    </xf>
    <xf numFmtId="0" fontId="81" fillId="4" borderId="0" xfId="7" applyNumberFormat="1" applyFont="1" applyFill="1" applyBorder="1" applyAlignment="1">
      <alignment horizontal="center" vertical="center" wrapText="1" readingOrder="1"/>
    </xf>
    <xf numFmtId="0" fontId="27" fillId="4" borderId="8" xfId="7" applyFont="1" applyFill="1" applyBorder="1" applyAlignment="1">
      <alignment horizontal="center" vertical="center" wrapText="1"/>
    </xf>
    <xf numFmtId="0" fontId="67" fillId="0" borderId="25" xfId="7" applyNumberFormat="1" applyFont="1" applyFill="1" applyBorder="1" applyAlignment="1">
      <alignment horizontal="center" vertical="center" wrapText="1" readingOrder="1"/>
    </xf>
    <xf numFmtId="0" fontId="27" fillId="4" borderId="3" xfId="7" applyFont="1" applyFill="1" applyBorder="1" applyAlignment="1">
      <alignment horizontal="center" vertical="center" wrapText="1"/>
    </xf>
    <xf numFmtId="0" fontId="67" fillId="17" borderId="24" xfId="7" applyNumberFormat="1" applyFont="1" applyFill="1" applyBorder="1" applyAlignment="1">
      <alignment horizontal="center" vertical="center" wrapText="1" readingOrder="1"/>
    </xf>
    <xf numFmtId="39" fontId="34" fillId="17" borderId="24" xfId="7" applyNumberFormat="1" applyFont="1" applyFill="1" applyBorder="1" applyAlignment="1">
      <alignment horizontal="right" vertical="center" wrapText="1" readingOrder="1"/>
    </xf>
    <xf numFmtId="39" fontId="34" fillId="17" borderId="32" xfId="7" applyNumberFormat="1" applyFont="1" applyFill="1" applyBorder="1" applyAlignment="1">
      <alignment horizontal="right" vertical="center" wrapText="1" readingOrder="1"/>
    </xf>
    <xf numFmtId="39" fontId="34" fillId="8" borderId="1" xfId="7" applyNumberFormat="1" applyFont="1" applyFill="1" applyBorder="1" applyAlignment="1">
      <alignment horizontal="right" vertical="center" wrapText="1" readingOrder="1"/>
    </xf>
    <xf numFmtId="0" fontId="45" fillId="21" borderId="25" xfId="7" applyNumberFormat="1" applyFont="1" applyFill="1" applyBorder="1" applyAlignment="1">
      <alignment horizontal="center" vertical="center" wrapText="1" readingOrder="1"/>
    </xf>
    <xf numFmtId="0" fontId="85" fillId="0" borderId="25" xfId="7" applyNumberFormat="1" applyFont="1" applyFill="1" applyBorder="1" applyAlignment="1">
      <alignment horizontal="center" vertical="center" wrapText="1" readingOrder="1"/>
    </xf>
    <xf numFmtId="0" fontId="67" fillId="17" borderId="23" xfId="7" applyNumberFormat="1" applyFont="1" applyFill="1" applyBorder="1" applyAlignment="1">
      <alignment horizontal="center" vertical="center" wrapText="1" readingOrder="1"/>
    </xf>
    <xf numFmtId="39" fontId="34" fillId="17" borderId="23" xfId="7" applyNumberFormat="1" applyFont="1" applyFill="1" applyBorder="1" applyAlignment="1">
      <alignment horizontal="right" vertical="center" wrapText="1" readingOrder="1"/>
    </xf>
    <xf numFmtId="39" fontId="34" fillId="17" borderId="33" xfId="7" applyNumberFormat="1" applyFont="1" applyFill="1" applyBorder="1" applyAlignment="1">
      <alignment horizontal="right" vertical="center" wrapText="1" readingOrder="1"/>
    </xf>
    <xf numFmtId="39" fontId="49" fillId="3" borderId="1" xfId="7" applyNumberFormat="1" applyFont="1" applyFill="1" applyBorder="1" applyAlignment="1">
      <alignment horizontal="right" vertical="center" wrapText="1"/>
    </xf>
    <xf numFmtId="0" fontId="45" fillId="21" borderId="1" xfId="7" applyNumberFormat="1" applyFont="1" applyFill="1" applyBorder="1" applyAlignment="1">
      <alignment horizontal="center" vertical="center" wrapText="1" readingOrder="1"/>
    </xf>
    <xf numFmtId="39" fontId="35" fillId="21" borderId="1" xfId="7" applyNumberFormat="1" applyFont="1" applyFill="1" applyBorder="1" applyAlignment="1">
      <alignment horizontal="right" vertical="center" wrapText="1" readingOrder="1"/>
    </xf>
    <xf numFmtId="39" fontId="49" fillId="21" borderId="1" xfId="7" applyNumberFormat="1" applyFont="1" applyFill="1" applyBorder="1" applyAlignment="1">
      <alignment horizontal="right" vertical="center" wrapText="1" readingOrder="1"/>
    </xf>
    <xf numFmtId="39" fontId="49" fillId="21" borderId="1" xfId="7" applyNumberFormat="1" applyFont="1" applyFill="1" applyBorder="1" applyAlignment="1">
      <alignment horizontal="right" vertical="center" wrapText="1"/>
    </xf>
    <xf numFmtId="39" fontId="34" fillId="0" borderId="1" xfId="7" applyNumberFormat="1" applyFont="1" applyFill="1" applyBorder="1" applyAlignment="1">
      <alignment horizontal="right" vertical="center" wrapText="1" readingOrder="1"/>
    </xf>
    <xf numFmtId="168" fontId="45" fillId="21" borderId="1" xfId="7" applyNumberFormat="1" applyFont="1" applyFill="1" applyBorder="1" applyAlignment="1">
      <alignment horizontal="center" vertical="center" wrapText="1" readingOrder="1"/>
    </xf>
    <xf numFmtId="39" fontId="34" fillId="19" borderId="1" xfId="7" applyNumberFormat="1" applyFont="1" applyFill="1" applyBorder="1" applyAlignment="1">
      <alignment horizontal="right" vertical="center" wrapText="1" readingOrder="1"/>
    </xf>
    <xf numFmtId="0" fontId="85" fillId="0" borderId="1" xfId="7" applyNumberFormat="1" applyFont="1" applyFill="1" applyBorder="1" applyAlignment="1">
      <alignment horizontal="center" vertical="center" wrapText="1" readingOrder="1"/>
    </xf>
    <xf numFmtId="39" fontId="50" fillId="14" borderId="1" xfId="7" applyNumberFormat="1" applyFont="1" applyFill="1" applyBorder="1" applyAlignment="1">
      <alignment horizontal="right"/>
    </xf>
    <xf numFmtId="0" fontId="34" fillId="3" borderId="1" xfId="7" applyNumberFormat="1" applyFont="1" applyFill="1" applyBorder="1" applyAlignment="1">
      <alignment vertical="center" wrapText="1" readingOrder="1"/>
    </xf>
    <xf numFmtId="0" fontId="34" fillId="6" borderId="1" xfId="7" applyNumberFormat="1" applyFont="1" applyFill="1" applyBorder="1" applyAlignment="1">
      <alignment horizontal="center" vertical="center" wrapText="1" readingOrder="1"/>
    </xf>
    <xf numFmtId="39" fontId="86" fillId="17" borderId="1" xfId="7" applyNumberFormat="1" applyFont="1" applyFill="1" applyBorder="1" applyAlignment="1">
      <alignment horizontal="right"/>
    </xf>
    <xf numFmtId="0" fontId="86" fillId="17" borderId="1" xfId="7" applyFont="1" applyFill="1" applyBorder="1" applyAlignment="1">
      <alignment horizontal="center" vertical="center" wrapText="1"/>
    </xf>
    <xf numFmtId="0" fontId="86" fillId="17" borderId="1" xfId="7" applyFont="1" applyFill="1" applyBorder="1" applyAlignment="1">
      <alignment horizontal="right"/>
    </xf>
    <xf numFmtId="0" fontId="34" fillId="3" borderId="25" xfId="7" applyNumberFormat="1" applyFont="1" applyFill="1" applyBorder="1" applyAlignment="1">
      <alignment horizontal="center" vertical="center" wrapText="1" readingOrder="1"/>
    </xf>
    <xf numFmtId="0" fontId="86" fillId="3" borderId="0" xfId="7" applyFont="1" applyFill="1" applyBorder="1"/>
    <xf numFmtId="0" fontId="34" fillId="6" borderId="25" xfId="7" applyNumberFormat="1" applyFont="1" applyFill="1" applyBorder="1" applyAlignment="1">
      <alignment horizontal="center" vertical="center" wrapText="1" readingOrder="1"/>
    </xf>
    <xf numFmtId="0" fontId="86" fillId="0" borderId="0" xfId="7" applyFont="1" applyFill="1" applyBorder="1"/>
    <xf numFmtId="0" fontId="35" fillId="3" borderId="25" xfId="7" applyNumberFormat="1" applyFont="1" applyFill="1" applyBorder="1" applyAlignment="1">
      <alignment horizontal="center" vertical="center" wrapText="1" readingOrder="1"/>
    </xf>
    <xf numFmtId="0" fontId="34" fillId="0" borderId="25" xfId="7" applyNumberFormat="1" applyFont="1" applyFill="1" applyBorder="1" applyAlignment="1">
      <alignment horizontal="center" vertical="center" wrapText="1" readingOrder="1"/>
    </xf>
    <xf numFmtId="0" fontId="34" fillId="0" borderId="1" xfId="7" applyNumberFormat="1" applyFont="1" applyFill="1" applyBorder="1" applyAlignment="1">
      <alignment horizontal="center" vertical="center" wrapText="1" readingOrder="1"/>
    </xf>
    <xf numFmtId="0" fontId="86" fillId="6" borderId="0" xfId="7" applyFont="1" applyFill="1" applyBorder="1"/>
    <xf numFmtId="0" fontId="34" fillId="0" borderId="25" xfId="0" applyNumberFormat="1" applyFont="1" applyFill="1" applyBorder="1" applyAlignment="1">
      <alignment horizontal="center" vertical="center" wrapText="1" readingOrder="1"/>
    </xf>
    <xf numFmtId="0" fontId="34" fillId="17" borderId="25" xfId="7" applyNumberFormat="1" applyFont="1" applyFill="1" applyBorder="1" applyAlignment="1">
      <alignment horizontal="center" vertical="center" wrapText="1" readingOrder="1"/>
    </xf>
    <xf numFmtId="0" fontId="34" fillId="22" borderId="25" xfId="7" applyNumberFormat="1" applyFont="1" applyFill="1" applyBorder="1" applyAlignment="1">
      <alignment horizontal="center" vertical="center" wrapText="1" readingOrder="1"/>
    </xf>
    <xf numFmtId="0" fontId="87" fillId="17" borderId="25" xfId="7" applyNumberFormat="1" applyFont="1" applyFill="1" applyBorder="1" applyAlignment="1">
      <alignment horizontal="center" vertical="center" wrapText="1" readingOrder="1"/>
    </xf>
    <xf numFmtId="0" fontId="87" fillId="17" borderId="1" xfId="7" applyNumberFormat="1" applyFont="1" applyFill="1" applyBorder="1" applyAlignment="1">
      <alignment horizontal="center" vertical="center" wrapText="1" readingOrder="1"/>
    </xf>
    <xf numFmtId="0" fontId="87" fillId="17" borderId="1" xfId="7" applyNumberFormat="1" applyFont="1" applyFill="1" applyBorder="1" applyAlignment="1">
      <alignment vertical="center" wrapText="1" readingOrder="1"/>
    </xf>
    <xf numFmtId="39" fontId="87" fillId="17" borderId="1" xfId="7" applyNumberFormat="1" applyFont="1" applyFill="1" applyBorder="1" applyAlignment="1">
      <alignment horizontal="right" vertical="center" wrapText="1" readingOrder="1"/>
    </xf>
    <xf numFmtId="0" fontId="88" fillId="17" borderId="0" xfId="7" applyFont="1" applyFill="1" applyBorder="1"/>
    <xf numFmtId="0" fontId="34" fillId="20" borderId="25" xfId="7" applyNumberFormat="1" applyFont="1" applyFill="1" applyBorder="1" applyAlignment="1">
      <alignment horizontal="center" vertical="center" wrapText="1" readingOrder="1"/>
    </xf>
    <xf numFmtId="0" fontId="86" fillId="20" borderId="0" xfId="7" applyFont="1" applyFill="1" applyBorder="1"/>
    <xf numFmtId="39" fontId="86" fillId="3" borderId="6" xfId="7" applyNumberFormat="1" applyFont="1" applyFill="1" applyBorder="1" applyAlignment="1">
      <alignment horizontal="right" vertical="center"/>
    </xf>
    <xf numFmtId="39" fontId="80" fillId="3" borderId="6" xfId="7" applyNumberFormat="1" applyFont="1" applyFill="1" applyBorder="1" applyAlignment="1">
      <alignment horizontal="right" vertical="center"/>
    </xf>
    <xf numFmtId="0" fontId="30" fillId="0" borderId="6" xfId="7" applyFont="1" applyFill="1" applyBorder="1"/>
    <xf numFmtId="0" fontId="34" fillId="3" borderId="1" xfId="0" applyNumberFormat="1" applyFont="1" applyFill="1" applyBorder="1" applyAlignment="1">
      <alignment horizontal="center" vertical="center" wrapText="1" readingOrder="1"/>
    </xf>
    <xf numFmtId="39" fontId="34" fillId="3" borderId="1" xfId="7" applyNumberFormat="1" applyFont="1" applyFill="1" applyBorder="1" applyAlignment="1">
      <alignment vertical="center" wrapText="1" readingOrder="1"/>
    </xf>
    <xf numFmtId="0" fontId="23" fillId="0" borderId="0" xfId="7" applyFont="1" applyFill="1" applyBorder="1" applyAlignment="1">
      <alignment horizontal="center" vertical="center"/>
    </xf>
    <xf numFmtId="0" fontId="27" fillId="4" borderId="0" xfId="7" applyFont="1" applyFill="1" applyBorder="1" applyAlignment="1">
      <alignment horizontal="center" vertical="center"/>
    </xf>
    <xf numFmtId="0" fontId="86" fillId="17" borderId="1" xfId="7" applyFont="1" applyFill="1" applyBorder="1" applyAlignment="1">
      <alignment horizontal="center" vertical="center"/>
    </xf>
    <xf numFmtId="39" fontId="49" fillId="21" borderId="1" xfId="7" applyNumberFormat="1" applyFont="1" applyFill="1" applyBorder="1" applyAlignment="1">
      <alignment horizontal="center" vertical="center" wrapText="1"/>
    </xf>
    <xf numFmtId="39" fontId="49" fillId="3" borderId="1" xfId="7" applyNumberFormat="1" applyFont="1" applyFill="1" applyBorder="1" applyAlignment="1">
      <alignment horizontal="center" vertical="center" wrapText="1"/>
    </xf>
    <xf numFmtId="39" fontId="27" fillId="14" borderId="0" xfId="7" applyNumberFormat="1" applyFont="1" applyFill="1" applyBorder="1" applyAlignment="1">
      <alignment horizontal="center" vertical="center"/>
    </xf>
    <xf numFmtId="0" fontId="23" fillId="0" borderId="1" xfId="7" applyFont="1" applyFill="1" applyBorder="1" applyAlignment="1">
      <alignment horizontal="center" vertical="center"/>
    </xf>
    <xf numFmtId="0" fontId="23" fillId="21" borderId="1" xfId="7" applyFont="1" applyFill="1" applyBorder="1" applyAlignment="1">
      <alignment horizontal="center" vertical="center"/>
    </xf>
    <xf numFmtId="0" fontId="30" fillId="0" borderId="1" xfId="7" applyFont="1" applyFill="1" applyBorder="1" applyAlignment="1">
      <alignment horizontal="center" vertical="center"/>
    </xf>
    <xf numFmtId="0" fontId="30" fillId="0" borderId="0" xfId="7" applyFont="1" applyFill="1" applyBorder="1" applyAlignment="1">
      <alignment horizontal="center" vertical="center"/>
    </xf>
    <xf numFmtId="0" fontId="87" fillId="27" borderId="1" xfId="7" applyNumberFormat="1" applyFont="1" applyFill="1" applyBorder="1" applyAlignment="1">
      <alignment horizontal="center" vertical="center" wrapText="1" readingOrder="1"/>
    </xf>
    <xf numFmtId="39" fontId="87" fillId="27" borderId="1" xfId="7" applyNumberFormat="1" applyFont="1" applyFill="1" applyBorder="1" applyAlignment="1">
      <alignment horizontal="right" vertical="center" wrapText="1" readingOrder="1"/>
    </xf>
    <xf numFmtId="39" fontId="46" fillId="27" borderId="1" xfId="7" applyNumberFormat="1" applyFont="1" applyFill="1" applyBorder="1" applyAlignment="1">
      <alignment horizontal="right" vertical="center" wrapText="1" readingOrder="1"/>
    </xf>
    <xf numFmtId="0" fontId="46" fillId="27" borderId="1" xfId="7" applyNumberFormat="1" applyFont="1" applyFill="1" applyBorder="1" applyAlignment="1">
      <alignment horizontal="center" vertical="center" wrapText="1" readingOrder="1"/>
    </xf>
    <xf numFmtId="0" fontId="8" fillId="0" borderId="1" xfId="0"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0" fontId="89" fillId="4" borderId="0" xfId="7" applyNumberFormat="1" applyFont="1" applyFill="1" applyBorder="1" applyAlignment="1">
      <alignment horizontal="center" vertical="center" wrapText="1" readingOrder="1"/>
    </xf>
    <xf numFmtId="0" fontId="49" fillId="4" borderId="28" xfId="7" applyNumberFormat="1" applyFont="1" applyFill="1" applyBorder="1" applyAlignment="1">
      <alignment horizontal="center" vertical="center" wrapText="1" readingOrder="1"/>
    </xf>
    <xf numFmtId="0" fontId="51" fillId="27" borderId="1" xfId="7" applyNumberFormat="1" applyFont="1" applyFill="1" applyBorder="1" applyAlignment="1">
      <alignment horizontal="left" vertical="center" wrapText="1" readingOrder="1"/>
    </xf>
    <xf numFmtId="0" fontId="7" fillId="0" borderId="1" xfId="7" applyNumberFormat="1" applyFont="1" applyFill="1" applyBorder="1" applyAlignment="1">
      <alignment horizontal="left" vertical="center" wrapText="1" readingOrder="1"/>
    </xf>
    <xf numFmtId="0" fontId="7" fillId="17" borderId="24" xfId="7" applyNumberFormat="1" applyFont="1" applyFill="1" applyBorder="1" applyAlignment="1">
      <alignment horizontal="left" vertical="center" wrapText="1" readingOrder="1"/>
    </xf>
    <xf numFmtId="0" fontId="7" fillId="17" borderId="23" xfId="7" applyNumberFormat="1" applyFont="1" applyFill="1" applyBorder="1" applyAlignment="1">
      <alignment horizontal="left" vertical="center" wrapText="1" readingOrder="1"/>
    </xf>
    <xf numFmtId="0" fontId="60" fillId="17" borderId="1" xfId="7" applyNumberFormat="1" applyFont="1" applyFill="1" applyBorder="1" applyAlignment="1">
      <alignment horizontal="left" vertical="center" wrapText="1" readingOrder="1"/>
    </xf>
    <xf numFmtId="0" fontId="49" fillId="3" borderId="1" xfId="7" applyNumberFormat="1" applyFont="1" applyFill="1" applyBorder="1" applyAlignment="1">
      <alignment horizontal="left" vertical="center" wrapText="1" readingOrder="1"/>
    </xf>
    <xf numFmtId="0" fontId="49" fillId="21" borderId="1" xfId="7" applyNumberFormat="1" applyFont="1" applyFill="1" applyBorder="1" applyAlignment="1">
      <alignment horizontal="left" vertical="center" wrapText="1" readingOrder="1"/>
    </xf>
    <xf numFmtId="4" fontId="49" fillId="0" borderId="1" xfId="7" applyNumberFormat="1" applyFont="1" applyFill="1" applyBorder="1" applyAlignment="1" applyProtection="1">
      <alignment horizontal="center" vertical="center"/>
    </xf>
    <xf numFmtId="4" fontId="7" fillId="0" borderId="0" xfId="7" applyNumberFormat="1" applyFont="1" applyFill="1" applyBorder="1" applyAlignment="1" applyProtection="1">
      <alignment horizontal="center"/>
    </xf>
    <xf numFmtId="4" fontId="49" fillId="4" borderId="1" xfId="7" applyNumberFormat="1" applyFont="1" applyFill="1" applyBorder="1" applyAlignment="1" applyProtection="1">
      <alignment horizontal="center" vertical="center"/>
    </xf>
    <xf numFmtId="4" fontId="7" fillId="4" borderId="1" xfId="7" applyNumberFormat="1" applyFont="1" applyFill="1" applyBorder="1" applyAlignment="1" applyProtection="1">
      <alignment horizontal="left" vertical="center" wrapText="1"/>
    </xf>
    <xf numFmtId="4" fontId="7" fillId="4" borderId="1" xfId="7" applyNumberFormat="1" applyFont="1" applyFill="1" applyBorder="1" applyAlignment="1" applyProtection="1">
      <alignment horizontal="left" vertical="center"/>
    </xf>
    <xf numFmtId="4" fontId="49" fillId="4" borderId="1" xfId="7" applyNumberFormat="1" applyFont="1" applyFill="1" applyBorder="1" applyAlignment="1" applyProtection="1">
      <alignment horizontal="left" vertical="center"/>
    </xf>
    <xf numFmtId="0" fontId="49" fillId="4" borderId="0" xfId="7" applyNumberFormat="1" applyFont="1" applyFill="1" applyBorder="1" applyAlignment="1">
      <alignment horizontal="center" vertical="center" wrapText="1" readingOrder="1"/>
    </xf>
    <xf numFmtId="0" fontId="49" fillId="4" borderId="3" xfId="7" applyNumberFormat="1" applyFont="1" applyFill="1" applyBorder="1" applyAlignment="1">
      <alignment horizontal="center" vertical="center" wrapText="1" readingOrder="1"/>
    </xf>
    <xf numFmtId="0" fontId="49" fillId="29" borderId="28" xfId="7" applyNumberFormat="1" applyFont="1" applyFill="1" applyBorder="1" applyAlignment="1">
      <alignment horizontal="center" vertical="center" wrapText="1" readingOrder="1"/>
    </xf>
    <xf numFmtId="0" fontId="83" fillId="4" borderId="28" xfId="0" applyFont="1" applyFill="1" applyBorder="1" applyAlignment="1">
      <alignment horizontal="center" vertical="center" wrapText="1"/>
    </xf>
    <xf numFmtId="39" fontId="7" fillId="3" borderId="1" xfId="7" applyNumberFormat="1" applyFont="1" applyFill="1" applyBorder="1" applyAlignment="1">
      <alignment horizontal="right" vertical="center" wrapText="1" readingOrder="1"/>
    </xf>
    <xf numFmtId="39" fontId="23" fillId="3" borderId="1" xfId="7" applyNumberFormat="1" applyFont="1" applyFill="1" applyBorder="1" applyAlignment="1">
      <alignment horizontal="right" vertical="center"/>
    </xf>
    <xf numFmtId="39" fontId="7" fillId="23" borderId="1" xfId="7" applyNumberFormat="1" applyFont="1" applyFill="1" applyBorder="1" applyAlignment="1">
      <alignment horizontal="right" vertical="center" wrapText="1" readingOrder="1"/>
    </xf>
    <xf numFmtId="39" fontId="60" fillId="17" borderId="1" xfId="7" applyNumberFormat="1" applyFont="1" applyFill="1" applyBorder="1" applyAlignment="1">
      <alignment horizontal="right" vertical="center" wrapText="1" readingOrder="1"/>
    </xf>
    <xf numFmtId="39" fontId="60" fillId="23" borderId="1" xfId="7" applyNumberFormat="1" applyFont="1" applyFill="1" applyBorder="1" applyAlignment="1">
      <alignment horizontal="right" vertical="center" wrapText="1" readingOrder="1"/>
    </xf>
    <xf numFmtId="39" fontId="51" fillId="28" borderId="1" xfId="7" applyNumberFormat="1" applyFont="1" applyFill="1" applyBorder="1" applyAlignment="1">
      <alignment horizontal="right" vertical="center" wrapText="1" readingOrder="1"/>
    </xf>
    <xf numFmtId="39" fontId="7" fillId="17" borderId="1" xfId="7" applyNumberFormat="1" applyFont="1" applyFill="1" applyBorder="1" applyAlignment="1">
      <alignment horizontal="right" vertical="center" wrapText="1" readingOrder="1"/>
    </xf>
    <xf numFmtId="39" fontId="68" fillId="17" borderId="1" xfId="7" applyNumberFormat="1" applyFont="1" applyFill="1" applyBorder="1" applyAlignment="1">
      <alignment horizontal="right"/>
    </xf>
    <xf numFmtId="39" fontId="23" fillId="17" borderId="1" xfId="7" applyNumberFormat="1" applyFont="1" applyFill="1" applyBorder="1" applyAlignment="1">
      <alignment horizontal="center" vertical="center"/>
    </xf>
    <xf numFmtId="169" fontId="68" fillId="17" borderId="1" xfId="7" applyNumberFormat="1" applyFont="1" applyFill="1" applyBorder="1" applyAlignment="1">
      <alignment horizontal="right"/>
    </xf>
    <xf numFmtId="0" fontId="68" fillId="17" borderId="1" xfId="7" applyFont="1" applyFill="1" applyBorder="1" applyAlignment="1">
      <alignment horizontal="right"/>
    </xf>
    <xf numFmtId="0" fontId="23" fillId="17" borderId="1" xfId="7" applyFont="1" applyFill="1" applyBorder="1" applyAlignment="1">
      <alignment horizontal="center" vertical="center"/>
    </xf>
    <xf numFmtId="39" fontId="49" fillId="0" borderId="1" xfId="7" applyNumberFormat="1" applyFont="1" applyFill="1" applyBorder="1" applyAlignment="1">
      <alignment horizontal="right" vertical="center" wrapText="1" readingOrder="1"/>
    </xf>
    <xf numFmtId="39" fontId="27" fillId="3" borderId="1" xfId="7" applyNumberFormat="1" applyFont="1" applyFill="1" applyBorder="1" applyAlignment="1">
      <alignment horizontal="right" vertical="center"/>
    </xf>
    <xf numFmtId="39" fontId="27" fillId="14" borderId="1" xfId="7" applyNumberFormat="1" applyFont="1" applyFill="1" applyBorder="1"/>
    <xf numFmtId="39" fontId="49" fillId="14" borderId="1" xfId="7" applyNumberFormat="1" applyFont="1" applyFill="1" applyBorder="1" applyAlignment="1">
      <alignment horizontal="right" vertical="center" wrapText="1"/>
    </xf>
    <xf numFmtId="39" fontId="27" fillId="14" borderId="1" xfId="7" applyNumberFormat="1" applyFont="1" applyFill="1" applyBorder="1" applyAlignment="1">
      <alignment horizontal="right"/>
    </xf>
    <xf numFmtId="39" fontId="27" fillId="14" borderId="1" xfId="7" applyNumberFormat="1" applyFont="1" applyFill="1" applyBorder="1" applyAlignment="1">
      <alignment horizontal="center" vertical="center"/>
    </xf>
    <xf numFmtId="170" fontId="7" fillId="0" borderId="1" xfId="0" applyNumberFormat="1" applyFont="1" applyFill="1" applyBorder="1" applyAlignment="1">
      <alignment horizontal="center" vertical="center" wrapText="1"/>
    </xf>
    <xf numFmtId="0" fontId="22" fillId="0" borderId="6" xfId="7" applyBorder="1"/>
    <xf numFmtId="0" fontId="27" fillId="9" borderId="47" xfId="7" applyFont="1" applyFill="1" applyBorder="1" applyAlignment="1">
      <alignment horizontal="center" wrapText="1"/>
    </xf>
    <xf numFmtId="0" fontId="27" fillId="9" borderId="48" xfId="7" applyFont="1" applyFill="1" applyBorder="1" applyAlignment="1">
      <alignment horizontal="center" wrapText="1"/>
    </xf>
    <xf numFmtId="0" fontId="22" fillId="0" borderId="0" xfId="7"/>
    <xf numFmtId="0" fontId="22" fillId="0" borderId="0" xfId="7" applyFill="1"/>
    <xf numFmtId="0" fontId="22" fillId="0" borderId="0" xfId="7" applyAlignment="1">
      <alignment horizontal="center"/>
    </xf>
    <xf numFmtId="176" fontId="91" fillId="0" borderId="24" xfId="7" applyNumberFormat="1" applyFont="1" applyFill="1" applyBorder="1" applyAlignment="1">
      <alignment horizontal="right" vertical="center" wrapText="1" readingOrder="1"/>
    </xf>
    <xf numFmtId="0" fontId="23" fillId="13" borderId="0" xfId="7" applyFont="1" applyFill="1" applyBorder="1"/>
    <xf numFmtId="43" fontId="0" fillId="0" borderId="0" xfId="8" applyFont="1"/>
    <xf numFmtId="43" fontId="23" fillId="0" borderId="0" xfId="8" applyFont="1" applyFill="1" applyBorder="1"/>
    <xf numFmtId="0" fontId="23" fillId="0" borderId="0" xfId="7" applyFont="1" applyFill="1" applyBorder="1" applyAlignment="1">
      <alignment horizontal="left"/>
    </xf>
    <xf numFmtId="43" fontId="23" fillId="0" borderId="0" xfId="7" applyNumberFormat="1" applyFont="1" applyFill="1" applyBorder="1"/>
    <xf numFmtId="43" fontId="22" fillId="0" borderId="0" xfId="7" applyNumberFormat="1"/>
    <xf numFmtId="43" fontId="22" fillId="0" borderId="0" xfId="7" applyNumberFormat="1" applyFill="1"/>
    <xf numFmtId="0" fontId="90" fillId="30" borderId="15" xfId="7" applyFont="1" applyFill="1" applyBorder="1" applyAlignment="1">
      <alignment horizontal="center"/>
    </xf>
    <xf numFmtId="0" fontId="90" fillId="30" borderId="17" xfId="7" applyFont="1" applyFill="1" applyBorder="1" applyAlignment="1">
      <alignment horizontal="center"/>
    </xf>
    <xf numFmtId="43" fontId="90" fillId="30" borderId="10" xfId="8" applyFont="1" applyFill="1" applyBorder="1"/>
    <xf numFmtId="43" fontId="90" fillId="30" borderId="49" xfId="8" applyFont="1" applyFill="1" applyBorder="1"/>
    <xf numFmtId="39" fontId="34" fillId="3" borderId="1" xfId="7" applyNumberFormat="1" applyFont="1" applyFill="1" applyBorder="1" applyAlignment="1">
      <alignment horizontal="center" vertical="center" wrapText="1" readingOrder="1"/>
    </xf>
    <xf numFmtId="0" fontId="26" fillId="3" borderId="1" xfId="7" applyNumberFormat="1" applyFont="1" applyFill="1" applyBorder="1" applyAlignment="1">
      <alignment horizontal="center" vertical="center" wrapText="1" readingOrder="1"/>
    </xf>
    <xf numFmtId="168" fontId="48" fillId="3" borderId="1" xfId="1" applyNumberFormat="1" applyFont="1" applyFill="1" applyBorder="1" applyAlignment="1">
      <alignment horizontal="center" vertical="center" wrapText="1" readingOrder="1"/>
    </xf>
    <xf numFmtId="0" fontId="67" fillId="3" borderId="1" xfId="0" applyNumberFormat="1" applyFont="1" applyFill="1" applyBorder="1" applyAlignment="1">
      <alignment horizontal="center" vertical="center" wrapText="1" readingOrder="1"/>
    </xf>
    <xf numFmtId="0" fontId="67" fillId="3" borderId="1" xfId="7" applyNumberFormat="1" applyFont="1" applyFill="1" applyBorder="1" applyAlignment="1">
      <alignment vertical="center" wrapText="1" readingOrder="1"/>
    </xf>
    <xf numFmtId="0" fontId="67" fillId="3" borderId="1" xfId="7" applyNumberFormat="1" applyFont="1" applyFill="1" applyBorder="1" applyAlignment="1">
      <alignment horizontal="left" vertical="center" wrapText="1" readingOrder="1"/>
    </xf>
    <xf numFmtId="168" fontId="12" fillId="4" borderId="1" xfId="1" applyNumberFormat="1" applyFont="1" applyFill="1" applyBorder="1" applyAlignment="1">
      <alignment horizontal="right" vertical="center" wrapText="1" readingOrder="1"/>
    </xf>
    <xf numFmtId="39" fontId="92" fillId="3" borderId="1" xfId="7" applyNumberFormat="1" applyFont="1" applyFill="1" applyBorder="1" applyAlignment="1">
      <alignment horizontal="right" vertical="center"/>
    </xf>
    <xf numFmtId="39" fontId="46" fillId="7" borderId="22" xfId="7" applyNumberFormat="1" applyFont="1" applyFill="1" applyBorder="1" applyAlignment="1">
      <alignment horizontal="right" vertical="center" wrapText="1"/>
    </xf>
    <xf numFmtId="39" fontId="2" fillId="0" borderId="1" xfId="0" applyNumberFormat="1" applyFont="1" applyBorder="1" applyAlignment="1">
      <alignment wrapText="1"/>
    </xf>
    <xf numFmtId="39" fontId="93" fillId="0" borderId="1" xfId="0" applyNumberFormat="1" applyFont="1" applyBorder="1" applyAlignment="1">
      <alignment wrapText="1"/>
    </xf>
    <xf numFmtId="0" fontId="2" fillId="0" borderId="0" xfId="0" applyFont="1" applyAlignment="1">
      <alignment wrapText="1"/>
    </xf>
    <xf numFmtId="9" fontId="29" fillId="6" borderId="22" xfId="12" applyFont="1" applyFill="1" applyBorder="1" applyAlignment="1">
      <alignment horizontal="right" vertical="center" wrapText="1"/>
    </xf>
    <xf numFmtId="178" fontId="29" fillId="6" borderId="22" xfId="12" applyNumberFormat="1" applyFont="1" applyFill="1" applyBorder="1" applyAlignment="1">
      <alignment horizontal="right" vertical="center" wrapText="1"/>
    </xf>
    <xf numFmtId="178" fontId="46" fillId="16" borderId="22" xfId="12" applyNumberFormat="1" applyFont="1" applyFill="1" applyBorder="1" applyAlignment="1">
      <alignment horizontal="right" vertical="center" wrapText="1"/>
    </xf>
    <xf numFmtId="178" fontId="46" fillId="7" borderId="22" xfId="12" applyNumberFormat="1" applyFont="1" applyFill="1" applyBorder="1" applyAlignment="1">
      <alignment horizontal="right" vertical="center" wrapText="1"/>
    </xf>
    <xf numFmtId="178" fontId="51" fillId="23" borderId="1" xfId="12" applyNumberFormat="1" applyFont="1" applyFill="1" applyBorder="1" applyAlignment="1">
      <alignment horizontal="right" vertical="center" wrapText="1" readingOrder="1"/>
    </xf>
    <xf numFmtId="178" fontId="46" fillId="16" borderId="23" xfId="12" applyNumberFormat="1" applyFont="1" applyFill="1" applyBorder="1" applyAlignment="1">
      <alignment horizontal="right" vertical="center" wrapText="1"/>
    </xf>
    <xf numFmtId="178" fontId="51" fillId="16" borderId="22" xfId="12" applyNumberFormat="1" applyFont="1" applyFill="1" applyBorder="1" applyAlignment="1">
      <alignment horizontal="right" vertical="center" wrapText="1"/>
    </xf>
    <xf numFmtId="0" fontId="31" fillId="6" borderId="22" xfId="7" applyNumberFormat="1" applyFont="1" applyFill="1" applyBorder="1" applyAlignment="1">
      <alignment horizontal="left" vertical="top" wrapText="1"/>
    </xf>
    <xf numFmtId="0" fontId="31" fillId="6" borderId="1" xfId="7" applyNumberFormat="1" applyFont="1" applyFill="1" applyBorder="1" applyAlignment="1">
      <alignment horizontal="left" vertical="top" wrapText="1"/>
    </xf>
    <xf numFmtId="0" fontId="31" fillId="6" borderId="23" xfId="7" applyNumberFormat="1" applyFont="1" applyFill="1" applyBorder="1" applyAlignment="1">
      <alignment horizontal="left" vertical="top" wrapText="1"/>
    </xf>
    <xf numFmtId="9" fontId="0" fillId="0" borderId="1" xfId="12" applyFont="1" applyBorder="1" applyAlignment="1">
      <alignment horizontal="center" vertical="center" wrapText="1"/>
    </xf>
    <xf numFmtId="0" fontId="0" fillId="0" borderId="1" xfId="0" applyBorder="1" applyAlignment="1">
      <alignment horizontal="center" vertical="center" wrapText="1"/>
    </xf>
    <xf numFmtId="0" fontId="61" fillId="0" borderId="1" xfId="0" applyFont="1" applyFill="1" applyBorder="1"/>
    <xf numFmtId="0" fontId="61" fillId="0" borderId="1" xfId="1" applyNumberFormat="1" applyFont="1" applyFill="1" applyBorder="1" applyAlignment="1">
      <alignment horizontal="center" vertical="center" wrapText="1"/>
    </xf>
    <xf numFmtId="0" fontId="57" fillId="0" borderId="1" xfId="0" applyFont="1" applyFill="1" applyBorder="1" applyAlignment="1">
      <alignment horizontal="center" vertical="center" wrapText="1"/>
    </xf>
    <xf numFmtId="14" fontId="60" fillId="0" borderId="1" xfId="0" applyNumberFormat="1" applyFont="1" applyFill="1" applyBorder="1" applyAlignment="1">
      <alignment horizontal="center" vertical="center" wrapText="1"/>
    </xf>
    <xf numFmtId="0" fontId="60" fillId="0" borderId="1" xfId="0" applyFont="1" applyFill="1" applyBorder="1" applyAlignment="1">
      <alignment horizontal="left" vertical="center" wrapText="1"/>
    </xf>
    <xf numFmtId="0" fontId="60" fillId="0" borderId="1" xfId="0" applyFont="1" applyFill="1" applyBorder="1" applyAlignment="1">
      <alignment horizontal="center" vertical="center" wrapText="1"/>
    </xf>
    <xf numFmtId="6" fontId="60" fillId="0" borderId="1" xfId="0" applyNumberFormat="1" applyFont="1" applyFill="1" applyBorder="1" applyAlignment="1">
      <alignment horizontal="center" vertical="center" wrapText="1"/>
    </xf>
    <xf numFmtId="15" fontId="60" fillId="0" borderId="1" xfId="0" applyNumberFormat="1" applyFont="1" applyFill="1" applyBorder="1" applyAlignment="1">
      <alignment horizontal="center" vertical="center" wrapText="1"/>
    </xf>
    <xf numFmtId="15" fontId="60" fillId="0" borderId="38" xfId="0" applyNumberFormat="1" applyFont="1" applyFill="1" applyBorder="1" applyAlignment="1">
      <alignment horizontal="center" vertical="center" wrapText="1"/>
    </xf>
    <xf numFmtId="167" fontId="60" fillId="0" borderId="7" xfId="1" applyNumberFormat="1" applyFont="1" applyFill="1" applyBorder="1" applyAlignment="1">
      <alignment horizontal="center" vertical="center" wrapText="1"/>
    </xf>
    <xf numFmtId="167" fontId="60" fillId="0" borderId="1" xfId="1" applyNumberFormat="1" applyFont="1" applyFill="1" applyBorder="1" applyAlignment="1">
      <alignment horizontal="center" vertical="center" wrapText="1"/>
    </xf>
    <xf numFmtId="167" fontId="51" fillId="0" borderId="1" xfId="0" applyNumberFormat="1" applyFont="1" applyFill="1" applyBorder="1" applyAlignment="1">
      <alignment vertical="center" wrapText="1"/>
    </xf>
    <xf numFmtId="0" fontId="60" fillId="0" borderId="1" xfId="0" applyFont="1" applyFill="1" applyBorder="1" applyAlignment="1">
      <alignment vertical="center" wrapText="1"/>
    </xf>
    <xf numFmtId="0" fontId="60" fillId="0" borderId="6" xfId="0" applyFont="1" applyFill="1" applyBorder="1" applyAlignment="1">
      <alignment vertical="center" wrapText="1"/>
    </xf>
    <xf numFmtId="0" fontId="60" fillId="0" borderId="7" xfId="0" applyFont="1" applyFill="1" applyBorder="1" applyAlignment="1">
      <alignment vertical="center" wrapText="1"/>
    </xf>
    <xf numFmtId="168" fontId="6" fillId="5" borderId="6" xfId="0" applyNumberFormat="1" applyFont="1" applyFill="1" applyBorder="1" applyAlignment="1">
      <alignment vertical="center" wrapText="1"/>
    </xf>
    <xf numFmtId="168" fontId="6" fillId="5" borderId="6" xfId="0" applyNumberFormat="1" applyFont="1" applyFill="1" applyBorder="1" applyAlignment="1">
      <alignment horizontal="center" vertical="center" wrapText="1"/>
    </xf>
    <xf numFmtId="168" fontId="7" fillId="5" borderId="1" xfId="1" applyNumberFormat="1" applyFont="1" applyFill="1" applyBorder="1" applyAlignment="1">
      <alignment horizontal="center" vertical="center" wrapText="1"/>
    </xf>
    <xf numFmtId="167" fontId="49" fillId="5" borderId="1" xfId="1" applyNumberFormat="1" applyFont="1" applyFill="1" applyBorder="1" applyAlignment="1">
      <alignment horizontal="center" vertical="center" wrapText="1"/>
    </xf>
    <xf numFmtId="44" fontId="49" fillId="5" borderId="1" xfId="1" applyFont="1" applyFill="1" applyBorder="1" applyAlignment="1">
      <alignment horizontal="center" vertical="center" wrapText="1"/>
    </xf>
    <xf numFmtId="44" fontId="7" fillId="5" borderId="1" xfId="1" applyNumberFormat="1" applyFont="1" applyFill="1" applyBorder="1" applyAlignment="1">
      <alignment horizontal="center" vertical="center" wrapText="1"/>
    </xf>
    <xf numFmtId="44" fontId="10" fillId="5" borderId="1" xfId="1" applyFont="1" applyFill="1" applyBorder="1" applyAlignment="1">
      <alignment horizontal="center" vertical="center" wrapText="1"/>
    </xf>
    <xf numFmtId="44" fontId="10" fillId="5" borderId="1" xfId="1" applyFont="1" applyFill="1" applyBorder="1" applyAlignment="1">
      <alignment horizontal="center" vertical="center"/>
    </xf>
    <xf numFmtId="44" fontId="2" fillId="5" borderId="1" xfId="1" applyFont="1" applyFill="1" applyBorder="1" applyAlignment="1">
      <alignment horizontal="center" vertical="center"/>
    </xf>
    <xf numFmtId="168" fontId="0" fillId="5" borderId="1" xfId="0" applyNumberFormat="1" applyFill="1" applyBorder="1" applyAlignment="1">
      <alignment vertical="center"/>
    </xf>
    <xf numFmtId="44" fontId="83" fillId="5" borderId="1" xfId="1" applyFont="1" applyFill="1" applyBorder="1" applyAlignment="1">
      <alignment horizontal="center" vertical="center"/>
    </xf>
    <xf numFmtId="168" fontId="14" fillId="5" borderId="1" xfId="0" applyNumberFormat="1" applyFont="1" applyFill="1" applyBorder="1" applyAlignment="1">
      <alignment horizontal="center" vertical="center"/>
    </xf>
    <xf numFmtId="168" fontId="0" fillId="5" borderId="28" xfId="1" applyNumberFormat="1" applyFont="1" applyFill="1" applyBorder="1" applyAlignment="1">
      <alignment vertical="center"/>
    </xf>
    <xf numFmtId="168" fontId="6" fillId="5" borderId="1" xfId="1" applyNumberFormat="1" applyFont="1" applyFill="1" applyBorder="1" applyAlignment="1">
      <alignment horizontal="center" vertical="center" wrapText="1"/>
    </xf>
    <xf numFmtId="44" fontId="2" fillId="5" borderId="1" xfId="1" applyFont="1" applyFill="1" applyBorder="1" applyAlignment="1">
      <alignment vertical="center"/>
    </xf>
    <xf numFmtId="0" fontId="69" fillId="18" borderId="1" xfId="0" applyFont="1" applyFill="1" applyBorder="1" applyAlignment="1">
      <alignment wrapText="1"/>
    </xf>
    <xf numFmtId="168" fontId="59" fillId="18" borderId="1" xfId="1" applyNumberFormat="1" applyFont="1" applyFill="1" applyBorder="1" applyAlignment="1">
      <alignment horizontal="right" vertical="center" wrapText="1"/>
    </xf>
    <xf numFmtId="0" fontId="59" fillId="18" borderId="20" xfId="0" applyFont="1" applyFill="1" applyBorder="1" applyAlignment="1">
      <alignment vertical="center" wrapText="1"/>
    </xf>
    <xf numFmtId="15" fontId="11" fillId="5" borderId="7" xfId="0" applyNumberFormat="1" applyFont="1" applyFill="1" applyBorder="1" applyAlignment="1">
      <alignment horizontal="center" vertical="center" wrapText="1"/>
    </xf>
    <xf numFmtId="0" fontId="0" fillId="5" borderId="7" xfId="0" applyFill="1" applyBorder="1" applyAlignment="1">
      <alignment horizontal="center" vertical="center"/>
    </xf>
    <xf numFmtId="44" fontId="0" fillId="5" borderId="1" xfId="1" applyFont="1" applyFill="1" applyBorder="1" applyAlignment="1">
      <alignment horizontal="center" vertical="center"/>
    </xf>
    <xf numFmtId="168" fontId="0" fillId="5" borderId="28" xfId="0" applyNumberFormat="1" applyFill="1" applyBorder="1" applyAlignment="1">
      <alignment vertical="center"/>
    </xf>
    <xf numFmtId="167" fontId="79" fillId="5" borderId="1" xfId="1" applyNumberFormat="1" applyFont="1" applyFill="1" applyBorder="1" applyAlignment="1">
      <alignment horizontal="center" vertical="center" wrapText="1"/>
    </xf>
    <xf numFmtId="0" fontId="14" fillId="5" borderId="13" xfId="0" applyFont="1" applyFill="1" applyBorder="1" applyAlignment="1">
      <alignment horizontal="center" vertical="center"/>
    </xf>
    <xf numFmtId="44" fontId="14" fillId="5" borderId="29" xfId="1" applyFont="1" applyFill="1" applyBorder="1" applyAlignment="1">
      <alignment horizontal="center" vertical="center"/>
    </xf>
    <xf numFmtId="44" fontId="0" fillId="5" borderId="7" xfId="1" applyFont="1" applyFill="1" applyBorder="1" applyAlignment="1">
      <alignment horizontal="center" vertical="center"/>
    </xf>
    <xf numFmtId="168" fontId="0" fillId="5" borderId="1" xfId="0" applyNumberFormat="1" applyFill="1" applyBorder="1" applyAlignment="1">
      <alignment horizontal="center" vertical="center"/>
    </xf>
    <xf numFmtId="168" fontId="0" fillId="5" borderId="1" xfId="0" applyNumberFormat="1" applyFill="1" applyBorder="1" applyAlignment="1">
      <alignment horizontal="center" vertical="center" wrapText="1"/>
    </xf>
    <xf numFmtId="44" fontId="0" fillId="5" borderId="1" xfId="1" applyFont="1" applyFill="1" applyBorder="1" applyAlignment="1">
      <alignment horizontal="center" vertical="center" wrapText="1"/>
    </xf>
    <xf numFmtId="0" fontId="36" fillId="5" borderId="1" xfId="0" applyFont="1" applyFill="1" applyBorder="1" applyAlignment="1">
      <alignment horizontal="left" vertical="center" wrapText="1"/>
    </xf>
    <xf numFmtId="0" fontId="8" fillId="5" borderId="28" xfId="0" applyFont="1" applyFill="1" applyBorder="1" applyAlignment="1">
      <alignment wrapText="1"/>
    </xf>
    <xf numFmtId="0" fontId="43" fillId="5" borderId="0" xfId="0" applyFont="1" applyFill="1" applyAlignment="1">
      <alignment horizontal="center" vertical="center"/>
    </xf>
    <xf numFmtId="0" fontId="8" fillId="5" borderId="0" xfId="0" applyFont="1" applyFill="1" applyAlignment="1">
      <alignment horizontal="left" vertical="center" wrapText="1"/>
    </xf>
    <xf numFmtId="0" fontId="8" fillId="5" borderId="0" xfId="0" applyFont="1" applyFill="1" applyAlignment="1">
      <alignment horizontal="center" vertical="center" wrapText="1"/>
    </xf>
    <xf numFmtId="0" fontId="11" fillId="5" borderId="0" xfId="0" applyFont="1" applyFill="1" applyAlignment="1">
      <alignment horizontal="left" vertical="center" wrapText="1"/>
    </xf>
    <xf numFmtId="0" fontId="0" fillId="0" borderId="7" xfId="0" applyFill="1" applyBorder="1"/>
    <xf numFmtId="0" fontId="7" fillId="5" borderId="6" xfId="0" applyFont="1" applyFill="1" applyBorder="1" applyAlignment="1">
      <alignment vertical="center" wrapText="1"/>
    </xf>
    <xf numFmtId="0" fontId="0" fillId="5" borderId="28" xfId="0" applyFill="1" applyBorder="1" applyAlignment="1"/>
    <xf numFmtId="0" fontId="0" fillId="5" borderId="29" xfId="0" applyFill="1" applyBorder="1" applyAlignment="1"/>
    <xf numFmtId="0" fontId="64" fillId="0" borderId="4" xfId="0" applyFont="1" applyFill="1" applyBorder="1" applyAlignment="1">
      <alignment horizontal="center" vertical="center" wrapText="1"/>
    </xf>
    <xf numFmtId="0" fontId="98" fillId="18" borderId="1" xfId="0" applyFont="1" applyFill="1" applyBorder="1" applyAlignment="1">
      <alignment horizontal="center" vertical="center" wrapText="1"/>
    </xf>
    <xf numFmtId="0" fontId="25" fillId="0" borderId="22" xfId="7" applyNumberFormat="1" applyFont="1" applyFill="1" applyBorder="1" applyAlignment="1">
      <alignment horizontal="center" vertical="center" wrapText="1" readingOrder="1"/>
    </xf>
    <xf numFmtId="0" fontId="0" fillId="3" borderId="29" xfId="0" applyFill="1" applyBorder="1"/>
    <xf numFmtId="0" fontId="42" fillId="18" borderId="1" xfId="0" applyFont="1" applyFill="1" applyBorder="1" applyAlignment="1">
      <alignment horizontal="center" vertical="center" wrapText="1"/>
    </xf>
    <xf numFmtId="167" fontId="6" fillId="18" borderId="19" xfId="1" applyNumberFormat="1" applyFont="1" applyFill="1" applyBorder="1" applyAlignment="1">
      <alignment horizontal="center" vertical="center" wrapText="1"/>
    </xf>
    <xf numFmtId="167" fontId="6" fillId="18" borderId="1" xfId="1" applyNumberFormat="1" applyFont="1" applyFill="1" applyBorder="1" applyAlignment="1">
      <alignment horizontal="center" vertical="center" wrapText="1"/>
    </xf>
    <xf numFmtId="0" fontId="40" fillId="18" borderId="1" xfId="0" applyFont="1" applyFill="1" applyBorder="1" applyAlignment="1">
      <alignment vertical="center" wrapText="1"/>
    </xf>
    <xf numFmtId="0" fontId="40" fillId="18" borderId="1" xfId="6" applyNumberFormat="1" applyFont="1" applyFill="1" applyBorder="1" applyAlignment="1">
      <alignment horizontal="center" vertical="center" wrapText="1"/>
    </xf>
    <xf numFmtId="0" fontId="12" fillId="18" borderId="1" xfId="0" applyFont="1" applyFill="1" applyBorder="1" applyAlignment="1">
      <alignment horizontal="center" vertical="center" wrapText="1"/>
    </xf>
    <xf numFmtId="14" fontId="11" fillId="18" borderId="1" xfId="0" applyNumberFormat="1" applyFont="1" applyFill="1" applyBorder="1" applyAlignment="1">
      <alignment horizontal="center" vertical="center" wrapText="1"/>
    </xf>
    <xf numFmtId="0" fontId="11" fillId="18" borderId="1" xfId="0" applyFont="1" applyFill="1" applyBorder="1" applyAlignment="1">
      <alignment horizontal="left" vertical="center" wrapText="1"/>
    </xf>
    <xf numFmtId="0" fontId="11" fillId="18" borderId="1" xfId="0" applyFont="1" applyFill="1" applyBorder="1" applyAlignment="1">
      <alignment horizontal="center" vertical="center" wrapText="1"/>
    </xf>
    <xf numFmtId="167" fontId="11" fillId="18" borderId="1" xfId="1" applyNumberFormat="1" applyFont="1" applyFill="1" applyBorder="1" applyAlignment="1">
      <alignment horizontal="center" vertical="center" wrapText="1"/>
    </xf>
    <xf numFmtId="0" fontId="6" fillId="18" borderId="1" xfId="0" applyFont="1" applyFill="1" applyBorder="1" applyAlignment="1">
      <alignment horizontal="center" vertical="center" wrapText="1"/>
    </xf>
    <xf numFmtId="15" fontId="6" fillId="18" borderId="1" xfId="0" applyNumberFormat="1" applyFont="1" applyFill="1" applyBorder="1" applyAlignment="1">
      <alignment horizontal="center" vertical="center" wrapText="1"/>
    </xf>
    <xf numFmtId="14" fontId="6" fillId="18" borderId="38" xfId="0" applyNumberFormat="1" applyFont="1" applyFill="1" applyBorder="1" applyAlignment="1">
      <alignment horizontal="center" vertical="center" wrapText="1"/>
    </xf>
    <xf numFmtId="0" fontId="64" fillId="5" borderId="4" xfId="0" applyFont="1" applyFill="1" applyBorder="1" applyAlignment="1">
      <alignment horizontal="center" vertical="center" wrapText="1"/>
    </xf>
    <xf numFmtId="10" fontId="23" fillId="0" borderId="1" xfId="7" applyNumberFormat="1" applyFont="1" applyFill="1" applyBorder="1" applyAlignment="1">
      <alignment horizontal="center" vertical="center" wrapText="1"/>
    </xf>
    <xf numFmtId="10" fontId="86" fillId="3" borderId="1" xfId="12" applyNumberFormat="1" applyFont="1" applyFill="1" applyBorder="1" applyAlignment="1">
      <alignment horizontal="center" vertical="center" wrapText="1"/>
    </xf>
    <xf numFmtId="0" fontId="86" fillId="0" borderId="1" xfId="7" applyFont="1" applyFill="1" applyBorder="1" applyAlignment="1">
      <alignment horizontal="center" vertical="center" wrapText="1"/>
    </xf>
    <xf numFmtId="0" fontId="86" fillId="3" borderId="1" xfId="7" applyFont="1" applyFill="1" applyBorder="1" applyAlignment="1">
      <alignment horizontal="center" vertical="center" wrapText="1"/>
    </xf>
    <xf numFmtId="0" fontId="88" fillId="17" borderId="1" xfId="7" applyFont="1" applyFill="1" applyBorder="1" applyAlignment="1">
      <alignment horizontal="center" vertical="center" wrapText="1"/>
    </xf>
    <xf numFmtId="0" fontId="86" fillId="6" borderId="1" xfId="7" applyFont="1" applyFill="1" applyBorder="1" applyAlignment="1">
      <alignment horizontal="center" vertical="center" wrapText="1"/>
    </xf>
    <xf numFmtId="39" fontId="86" fillId="17" borderId="1" xfId="7" applyNumberFormat="1" applyFont="1" applyFill="1" applyBorder="1" applyAlignment="1">
      <alignment horizontal="center" vertical="center" wrapText="1"/>
    </xf>
    <xf numFmtId="0" fontId="23" fillId="21" borderId="1" xfId="7" applyFont="1" applyFill="1" applyBorder="1" applyAlignment="1">
      <alignment horizontal="center" vertical="center" wrapText="1"/>
    </xf>
    <xf numFmtId="179" fontId="27" fillId="19" borderId="1" xfId="7" applyNumberFormat="1" applyFont="1" applyFill="1" applyBorder="1" applyAlignment="1">
      <alignment horizontal="center" vertical="center" wrapText="1"/>
    </xf>
    <xf numFmtId="10" fontId="27" fillId="19" borderId="1" xfId="7" applyNumberFormat="1" applyFont="1" applyFill="1" applyBorder="1" applyAlignment="1">
      <alignment horizontal="center" vertical="center" wrapText="1"/>
    </xf>
    <xf numFmtId="0" fontId="30" fillId="21" borderId="1" xfId="7" applyFont="1" applyFill="1" applyBorder="1" applyAlignment="1">
      <alignment horizontal="center" vertical="center" wrapText="1"/>
    </xf>
    <xf numFmtId="10" fontId="86" fillId="31" borderId="1" xfId="12" applyNumberFormat="1" applyFont="1" applyFill="1" applyBorder="1" applyAlignment="1">
      <alignment horizontal="center" vertical="center" wrapText="1"/>
    </xf>
    <xf numFmtId="0" fontId="88" fillId="31" borderId="1" xfId="7" applyFont="1" applyFill="1" applyBorder="1" applyAlignment="1">
      <alignment horizontal="center" vertical="center" wrapText="1"/>
    </xf>
    <xf numFmtId="0" fontId="86" fillId="31" borderId="1" xfId="7" applyFont="1" applyFill="1" applyBorder="1" applyAlignment="1">
      <alignment horizontal="center" vertical="center" wrapText="1"/>
    </xf>
    <xf numFmtId="0" fontId="23" fillId="31" borderId="1" xfId="7" applyFont="1" applyFill="1" applyBorder="1" applyAlignment="1">
      <alignment horizontal="center" vertical="center" wrapText="1"/>
    </xf>
    <xf numFmtId="0" fontId="0" fillId="0" borderId="38" xfId="0" applyFill="1" applyBorder="1"/>
    <xf numFmtId="44" fontId="11" fillId="5" borderId="1" xfId="1" applyFont="1" applyFill="1" applyBorder="1" applyAlignment="1">
      <alignment vertical="center" wrapText="1"/>
    </xf>
    <xf numFmtId="44" fontId="8" fillId="5" borderId="1" xfId="1" applyFont="1" applyFill="1" applyBorder="1" applyAlignment="1">
      <alignment vertical="center" wrapText="1"/>
    </xf>
    <xf numFmtId="0" fontId="0" fillId="0" borderId="1" xfId="1" applyNumberFormat="1" applyFont="1" applyFill="1" applyBorder="1" applyAlignment="1">
      <alignment wrapText="1"/>
    </xf>
    <xf numFmtId="0" fontId="0" fillId="0" borderId="29" xfId="0" applyFill="1" applyBorder="1"/>
    <xf numFmtId="0" fontId="34" fillId="3" borderId="1" xfId="7" applyNumberFormat="1" applyFont="1" applyFill="1" applyBorder="1" applyAlignment="1">
      <alignment horizontal="center" vertical="center" wrapText="1" readingOrder="1"/>
    </xf>
    <xf numFmtId="0" fontId="59" fillId="5" borderId="18" xfId="0" applyFont="1" applyFill="1" applyBorder="1" applyAlignment="1">
      <alignment vertical="center" wrapText="1"/>
    </xf>
    <xf numFmtId="0" fontId="45" fillId="3" borderId="25" xfId="7" applyNumberFormat="1" applyFont="1" applyFill="1" applyBorder="1" applyAlignment="1">
      <alignment horizontal="center" vertical="center" wrapText="1" readingOrder="1"/>
    </xf>
    <xf numFmtId="39" fontId="27" fillId="3" borderId="1" xfId="7" applyNumberFormat="1" applyFont="1" applyFill="1" applyBorder="1" applyAlignment="1">
      <alignment horizontal="center" vertical="center" wrapText="1"/>
    </xf>
    <xf numFmtId="0" fontId="23" fillId="3" borderId="1" xfId="7" applyFont="1" applyFill="1" applyBorder="1" applyAlignment="1">
      <alignment horizontal="center" vertical="center"/>
    </xf>
    <xf numFmtId="0" fontId="23" fillId="3" borderId="1" xfId="7" applyFont="1" applyFill="1" applyBorder="1" applyAlignment="1">
      <alignment horizontal="center" vertical="center" wrapText="1"/>
    </xf>
    <xf numFmtId="0" fontId="99" fillId="3" borderId="0" xfId="7" applyNumberFormat="1" applyFont="1" applyFill="1" applyBorder="1" applyAlignment="1">
      <alignment horizontal="center" vertical="center" wrapText="1" readingOrder="1"/>
    </xf>
    <xf numFmtId="176" fontId="24" fillId="4" borderId="22" xfId="7" applyNumberFormat="1" applyFont="1" applyFill="1" applyBorder="1" applyAlignment="1">
      <alignment horizontal="right" vertical="center" wrapText="1" readingOrder="1"/>
    </xf>
    <xf numFmtId="164" fontId="100" fillId="0" borderId="0" xfId="13" applyFont="1" applyFill="1" applyBorder="1" applyAlignment="1">
      <alignment horizontal="center" vertical="center"/>
    </xf>
    <xf numFmtId="164" fontId="100" fillId="0" borderId="1" xfId="13" applyFont="1" applyFill="1" applyBorder="1" applyAlignment="1">
      <alignment horizontal="center" vertical="center"/>
    </xf>
    <xf numFmtId="164" fontId="100" fillId="3" borderId="1" xfId="13" applyFont="1" applyFill="1" applyBorder="1" applyAlignment="1">
      <alignment horizontal="center" vertical="center"/>
    </xf>
    <xf numFmtId="164" fontId="100" fillId="6" borderId="1" xfId="13" applyFont="1" applyFill="1" applyBorder="1" applyAlignment="1">
      <alignment horizontal="center" vertical="center"/>
    </xf>
    <xf numFmtId="164" fontId="102" fillId="17" borderId="1" xfId="13" applyFont="1" applyFill="1" applyBorder="1" applyAlignment="1">
      <alignment horizontal="center" vertical="center"/>
    </xf>
    <xf numFmtId="164" fontId="100" fillId="20" borderId="1" xfId="13" applyFont="1" applyFill="1" applyBorder="1" applyAlignment="1">
      <alignment horizontal="center" vertical="center"/>
    </xf>
    <xf numFmtId="164" fontId="100" fillId="5" borderId="1" xfId="13" applyFont="1" applyFill="1" applyBorder="1" applyAlignment="1">
      <alignment horizontal="center" vertical="center"/>
    </xf>
    <xf numFmtId="164" fontId="103" fillId="5" borderId="1" xfId="13" applyFont="1" applyFill="1" applyBorder="1" applyAlignment="1">
      <alignment horizontal="center" vertical="center"/>
    </xf>
    <xf numFmtId="164" fontId="104" fillId="21" borderId="0" xfId="7" applyNumberFormat="1" applyFont="1" applyFill="1" applyBorder="1"/>
    <xf numFmtId="10" fontId="23" fillId="31" borderId="29" xfId="7" applyNumberFormat="1" applyFont="1" applyFill="1" applyBorder="1" applyAlignment="1">
      <alignment horizontal="center" vertical="center" wrapText="1"/>
    </xf>
    <xf numFmtId="10" fontId="100" fillId="3" borderId="1" xfId="12" applyNumberFormat="1" applyFont="1" applyFill="1" applyBorder="1" applyAlignment="1">
      <alignment horizontal="center" vertical="center"/>
    </xf>
    <xf numFmtId="39" fontId="100" fillId="20" borderId="1" xfId="7" applyNumberFormat="1" applyFont="1" applyFill="1" applyBorder="1" applyAlignment="1">
      <alignment horizontal="right" vertical="center"/>
    </xf>
    <xf numFmtId="39" fontId="100" fillId="20" borderId="1" xfId="7" applyNumberFormat="1" applyFont="1" applyFill="1" applyBorder="1" applyAlignment="1">
      <alignment horizontal="center" vertical="center" wrapText="1"/>
    </xf>
    <xf numFmtId="39" fontId="100" fillId="3" borderId="6" xfId="7" applyNumberFormat="1" applyFont="1" applyFill="1" applyBorder="1" applyAlignment="1">
      <alignment horizontal="right" vertical="center"/>
    </xf>
    <xf numFmtId="10" fontId="100" fillId="0" borderId="1" xfId="7" applyNumberFormat="1" applyFont="1" applyFill="1" applyBorder="1" applyAlignment="1">
      <alignment horizontal="center" vertical="center"/>
    </xf>
    <xf numFmtId="10" fontId="102" fillId="15" borderId="1" xfId="7" applyNumberFormat="1" applyFont="1" applyFill="1" applyBorder="1" applyAlignment="1">
      <alignment horizontal="center" vertical="center"/>
    </xf>
    <xf numFmtId="39" fontId="109" fillId="17" borderId="1" xfId="7" applyNumberFormat="1" applyFont="1" applyFill="1" applyBorder="1" applyAlignment="1">
      <alignment horizontal="right" vertical="center" wrapText="1" readingOrder="1"/>
    </xf>
    <xf numFmtId="39" fontId="102" fillId="3" borderId="6" xfId="7" applyNumberFormat="1" applyFont="1" applyFill="1" applyBorder="1" applyAlignment="1">
      <alignment horizontal="right" vertical="center"/>
    </xf>
    <xf numFmtId="10" fontId="102" fillId="28" borderId="1" xfId="12" applyNumberFormat="1" applyFont="1" applyFill="1" applyBorder="1" applyAlignment="1">
      <alignment horizontal="center" vertical="center"/>
    </xf>
    <xf numFmtId="39" fontId="46" fillId="16" borderId="0" xfId="7" applyNumberFormat="1" applyFont="1" applyFill="1" applyBorder="1" applyAlignment="1">
      <alignment horizontal="right" vertical="center" wrapText="1"/>
    </xf>
    <xf numFmtId="178" fontId="29" fillId="6" borderId="0" xfId="12" applyNumberFormat="1" applyFont="1" applyFill="1" applyBorder="1" applyAlignment="1">
      <alignment horizontal="right" vertical="center" wrapText="1"/>
    </xf>
    <xf numFmtId="178" fontId="51" fillId="16" borderId="0" xfId="12" applyNumberFormat="1" applyFont="1" applyFill="1" applyBorder="1" applyAlignment="1">
      <alignment horizontal="right" vertical="center" wrapText="1"/>
    </xf>
    <xf numFmtId="178" fontId="46" fillId="16" borderId="0" xfId="12" applyNumberFormat="1" applyFont="1" applyFill="1" applyBorder="1" applyAlignment="1">
      <alignment horizontal="right" vertical="center" wrapText="1"/>
    </xf>
    <xf numFmtId="178" fontId="46" fillId="7" borderId="0" xfId="12" applyNumberFormat="1" applyFont="1" applyFill="1" applyBorder="1" applyAlignment="1">
      <alignment horizontal="right" vertical="center" wrapText="1"/>
    </xf>
    <xf numFmtId="9" fontId="29" fillId="6" borderId="0" xfId="12" applyFont="1" applyFill="1" applyBorder="1" applyAlignment="1">
      <alignment horizontal="right" vertical="center" wrapText="1"/>
    </xf>
    <xf numFmtId="10" fontId="94" fillId="0" borderId="0" xfId="0" applyNumberFormat="1" applyFont="1" applyBorder="1" applyAlignment="1">
      <alignment horizontal="center" vertical="center" wrapText="1"/>
    </xf>
    <xf numFmtId="0" fontId="31" fillId="6" borderId="23" xfId="7" applyNumberFormat="1" applyFont="1" applyFill="1" applyBorder="1" applyAlignment="1">
      <alignment horizontal="left" vertical="center" wrapText="1"/>
    </xf>
    <xf numFmtId="10" fontId="13" fillId="3" borderId="1" xfId="12" applyNumberFormat="1" applyFont="1" applyFill="1" applyBorder="1" applyAlignment="1">
      <alignment horizontal="center" vertical="center" wrapText="1"/>
    </xf>
    <xf numFmtId="39" fontId="34" fillId="3" borderId="1" xfId="7" applyNumberFormat="1" applyFont="1" applyFill="1" applyBorder="1" applyAlignment="1">
      <alignment horizontal="right" vertical="center" wrapText="1" readingOrder="1"/>
    </xf>
    <xf numFmtId="0" fontId="27" fillId="0" borderId="0" xfId="7" applyFont="1" applyFill="1" applyBorder="1" applyAlignment="1">
      <alignment horizontal="center"/>
    </xf>
    <xf numFmtId="0" fontId="45" fillId="4" borderId="28" xfId="7" applyNumberFormat="1" applyFont="1" applyFill="1" applyBorder="1" applyAlignment="1">
      <alignment horizontal="center" vertical="center" wrapText="1" readingOrder="1"/>
    </xf>
    <xf numFmtId="0" fontId="49" fillId="4" borderId="7" xfId="7" applyNumberFormat="1" applyFont="1" applyFill="1" applyBorder="1" applyAlignment="1">
      <alignment horizontal="center" vertical="center" wrapText="1" readingOrder="1"/>
    </xf>
    <xf numFmtId="0" fontId="23" fillId="3" borderId="0" xfId="7" applyFont="1" applyFill="1" applyBorder="1" applyAlignment="1">
      <alignment horizontal="center" vertical="center"/>
    </xf>
    <xf numFmtId="0" fontId="89" fillId="4" borderId="7" xfId="7" applyNumberFormat="1" applyFont="1" applyFill="1" applyBorder="1" applyAlignment="1">
      <alignment horizontal="center" vertical="center" wrapText="1" readingOrder="1"/>
    </xf>
    <xf numFmtId="0" fontId="49" fillId="4" borderId="19" xfId="7" applyNumberFormat="1" applyFont="1" applyFill="1" applyBorder="1" applyAlignment="1">
      <alignment vertical="center" wrapText="1" readingOrder="1"/>
    </xf>
    <xf numFmtId="0" fontId="27" fillId="4" borderId="0" xfId="7" applyFont="1" applyFill="1" applyBorder="1" applyAlignment="1">
      <alignment vertical="center" wrapText="1"/>
    </xf>
    <xf numFmtId="0" fontId="49" fillId="4" borderId="7" xfId="7" applyNumberFormat="1" applyFont="1" applyFill="1" applyBorder="1" applyAlignment="1">
      <alignment vertical="center" wrapText="1" readingOrder="1"/>
    </xf>
    <xf numFmtId="0" fontId="27" fillId="13" borderId="0" xfId="7" applyFont="1" applyFill="1" applyBorder="1"/>
    <xf numFmtId="0" fontId="27" fillId="13" borderId="0" xfId="7" applyFont="1" applyFill="1" applyBorder="1" applyAlignment="1">
      <alignment horizontal="center" vertical="center"/>
    </xf>
    <xf numFmtId="0" fontId="23" fillId="4" borderId="1" xfId="7" applyFont="1" applyFill="1" applyBorder="1" applyAlignment="1">
      <alignment horizontal="center" vertical="center" wrapText="1"/>
    </xf>
    <xf numFmtId="0" fontId="82" fillId="3" borderId="28" xfId="0" applyFont="1" applyFill="1" applyBorder="1" applyAlignment="1">
      <alignment horizontal="center" vertical="center" wrapText="1"/>
    </xf>
    <xf numFmtId="0" fontId="27" fillId="4" borderId="1" xfId="7" applyFont="1" applyFill="1" applyBorder="1" applyAlignment="1">
      <alignment horizontal="center" vertical="center" wrapText="1"/>
    </xf>
    <xf numFmtId="10" fontId="100" fillId="3" borderId="0" xfId="7" applyNumberFormat="1" applyFont="1" applyFill="1" applyBorder="1" applyAlignment="1">
      <alignment horizontal="center" vertical="center"/>
    </xf>
    <xf numFmtId="10" fontId="100" fillId="3" borderId="0" xfId="12" applyNumberFormat="1" applyFont="1" applyFill="1" applyBorder="1" applyAlignment="1">
      <alignment horizontal="center" vertical="center"/>
    </xf>
    <xf numFmtId="10" fontId="107" fillId="3" borderId="0" xfId="7" applyNumberFormat="1" applyFont="1" applyFill="1" applyBorder="1" applyAlignment="1">
      <alignment horizontal="center" vertical="center"/>
    </xf>
    <xf numFmtId="10" fontId="102" fillId="3" borderId="0" xfId="7" applyNumberFormat="1" applyFont="1" applyFill="1" applyBorder="1" applyAlignment="1">
      <alignment horizontal="center" vertical="center"/>
    </xf>
    <xf numFmtId="0" fontId="100" fillId="3" borderId="0" xfId="7" applyFont="1" applyFill="1" applyBorder="1" applyAlignment="1">
      <alignment horizontal="center" vertical="center"/>
    </xf>
    <xf numFmtId="39" fontId="108" fillId="3" borderId="0" xfId="7" applyNumberFormat="1" applyFont="1" applyFill="1" applyBorder="1" applyAlignment="1">
      <alignment horizontal="center" vertical="center" wrapText="1"/>
    </xf>
    <xf numFmtId="10" fontId="101" fillId="3" borderId="0" xfId="7" applyNumberFormat="1" applyFont="1" applyFill="1" applyBorder="1" applyAlignment="1">
      <alignment horizontal="center" vertical="center"/>
    </xf>
    <xf numFmtId="169" fontId="86" fillId="0" borderId="0" xfId="7" applyNumberFormat="1" applyFont="1" applyFill="1" applyBorder="1"/>
    <xf numFmtId="10" fontId="102" fillId="3" borderId="0" xfId="12" applyNumberFormat="1" applyFont="1" applyFill="1" applyBorder="1" applyAlignment="1">
      <alignment horizontal="center" vertical="center"/>
    </xf>
    <xf numFmtId="10" fontId="103" fillId="3" borderId="0" xfId="7" applyNumberFormat="1" applyFont="1" applyFill="1" applyBorder="1" applyAlignment="1">
      <alignment horizontal="center" vertical="center"/>
    </xf>
    <xf numFmtId="0" fontId="86" fillId="3" borderId="0" xfId="7" applyFont="1" applyFill="1" applyBorder="1" applyAlignment="1">
      <alignment horizontal="center" vertical="center"/>
    </xf>
    <xf numFmtId="10" fontId="100" fillId="21" borderId="1" xfId="12" applyNumberFormat="1" applyFont="1" applyFill="1" applyBorder="1" applyAlignment="1">
      <alignment horizontal="center" vertical="center"/>
    </xf>
    <xf numFmtId="39" fontId="100" fillId="21" borderId="1" xfId="7" applyNumberFormat="1" applyFont="1" applyFill="1" applyBorder="1" applyAlignment="1">
      <alignment horizontal="right" vertical="center"/>
    </xf>
    <xf numFmtId="39" fontId="100" fillId="21" borderId="1" xfId="7" applyNumberFormat="1" applyFont="1" applyFill="1" applyBorder="1" applyAlignment="1">
      <alignment horizontal="center" vertical="center" wrapText="1"/>
    </xf>
    <xf numFmtId="39" fontId="100" fillId="21" borderId="6" xfId="7" applyNumberFormat="1" applyFont="1" applyFill="1" applyBorder="1" applyAlignment="1">
      <alignment horizontal="right" vertical="center"/>
    </xf>
    <xf numFmtId="10" fontId="100" fillId="21" borderId="1" xfId="7" applyNumberFormat="1" applyFont="1" applyFill="1" applyBorder="1" applyAlignment="1">
      <alignment horizontal="center" vertical="center"/>
    </xf>
    <xf numFmtId="10" fontId="84" fillId="3" borderId="0" xfId="7" applyNumberFormat="1" applyFont="1" applyFill="1" applyBorder="1" applyAlignment="1">
      <alignment horizontal="center" vertical="center"/>
    </xf>
    <xf numFmtId="179" fontId="84" fillId="3" borderId="0" xfId="7" applyNumberFormat="1" applyFont="1" applyFill="1" applyBorder="1" applyAlignment="1">
      <alignment horizontal="center" vertical="center"/>
    </xf>
    <xf numFmtId="39" fontId="14" fillId="3" borderId="1" xfId="11" applyNumberFormat="1" applyFont="1" applyFill="1" applyBorder="1" applyAlignment="1">
      <alignment horizontal="right" vertical="center" wrapText="1" readingOrder="1"/>
    </xf>
    <xf numFmtId="0" fontId="30" fillId="3" borderId="0" xfId="7" applyFont="1" applyFill="1" applyBorder="1" applyAlignment="1">
      <alignment horizontal="center" vertical="center"/>
    </xf>
    <xf numFmtId="10" fontId="23" fillId="0" borderId="29" xfId="7" applyNumberFormat="1" applyFont="1" applyFill="1" applyBorder="1" applyAlignment="1">
      <alignment horizontal="center" vertical="center" wrapText="1"/>
    </xf>
    <xf numFmtId="39" fontId="27" fillId="3" borderId="1" xfId="7" applyNumberFormat="1" applyFont="1" applyFill="1" applyBorder="1" applyAlignment="1">
      <alignment horizontal="center" vertical="center"/>
    </xf>
    <xf numFmtId="10" fontId="108" fillId="31" borderId="1" xfId="12" applyNumberFormat="1" applyFont="1" applyFill="1" applyBorder="1" applyAlignment="1">
      <alignment horizontal="center" vertical="center"/>
    </xf>
    <xf numFmtId="39" fontId="108" fillId="31" borderId="1" xfId="7" applyNumberFormat="1" applyFont="1" applyFill="1" applyBorder="1" applyAlignment="1">
      <alignment horizontal="right" vertical="center"/>
    </xf>
    <xf numFmtId="39" fontId="108" fillId="31" borderId="1" xfId="7" applyNumberFormat="1" applyFont="1" applyFill="1" applyBorder="1" applyAlignment="1">
      <alignment horizontal="center" vertical="center" wrapText="1"/>
    </xf>
    <xf numFmtId="39" fontId="108" fillId="31" borderId="6" xfId="7" applyNumberFormat="1" applyFont="1" applyFill="1" applyBorder="1" applyAlignment="1">
      <alignment horizontal="right" vertical="center"/>
    </xf>
    <xf numFmtId="10" fontId="108" fillId="31" borderId="1" xfId="7" applyNumberFormat="1" applyFont="1" applyFill="1" applyBorder="1" applyAlignment="1">
      <alignment horizontal="center" vertical="center"/>
    </xf>
    <xf numFmtId="10" fontId="27" fillId="3" borderId="0" xfId="7" applyNumberFormat="1" applyFont="1" applyFill="1" applyBorder="1" applyAlignment="1">
      <alignment horizontal="center" vertical="center"/>
    </xf>
    <xf numFmtId="39" fontId="23" fillId="17" borderId="1" xfId="7" applyNumberFormat="1" applyFont="1" applyFill="1" applyBorder="1" applyAlignment="1">
      <alignment horizontal="right"/>
    </xf>
    <xf numFmtId="0" fontId="23" fillId="17" borderId="1" xfId="7" applyFont="1" applyFill="1" applyBorder="1" applyAlignment="1">
      <alignment horizontal="right"/>
    </xf>
    <xf numFmtId="0" fontId="11" fillId="5" borderId="1" xfId="0" applyFont="1" applyFill="1" applyBorder="1" applyAlignment="1" applyProtection="1">
      <alignment horizontal="justify" vertical="center" wrapText="1"/>
      <protection locked="0"/>
    </xf>
    <xf numFmtId="0" fontId="4" fillId="5" borderId="1" xfId="0" applyFont="1" applyFill="1" applyBorder="1" applyAlignment="1">
      <alignment horizontal="center" vertical="center"/>
    </xf>
    <xf numFmtId="44" fontId="0" fillId="5" borderId="1" xfId="1" applyFont="1" applyFill="1" applyBorder="1" applyAlignment="1">
      <alignment vertical="center"/>
    </xf>
    <xf numFmtId="0" fontId="4" fillId="5" borderId="7" xfId="0" applyFont="1" applyFill="1" applyBorder="1" applyAlignment="1">
      <alignment horizontal="center" vertical="center"/>
    </xf>
    <xf numFmtId="44" fontId="6" fillId="5" borderId="6" xfId="1" applyFont="1" applyFill="1" applyBorder="1" applyAlignment="1">
      <alignment horizontal="center" vertical="center" wrapText="1"/>
    </xf>
    <xf numFmtId="169" fontId="23" fillId="0" borderId="0" xfId="7" applyNumberFormat="1" applyFont="1" applyFill="1" applyBorder="1"/>
    <xf numFmtId="0" fontId="2" fillId="0" borderId="0" xfId="0" applyFont="1" applyBorder="1" applyAlignment="1">
      <alignment horizontal="center" vertical="center" wrapText="1"/>
    </xf>
    <xf numFmtId="44" fontId="6" fillId="5" borderId="6" xfId="1" applyFont="1" applyFill="1" applyBorder="1" applyAlignment="1">
      <alignment horizontal="right" vertical="center" wrapText="1"/>
    </xf>
    <xf numFmtId="168" fontId="0" fillId="5" borderId="1" xfId="0" applyNumberFormat="1" applyFill="1" applyBorder="1" applyAlignment="1">
      <alignment vertical="center" wrapText="1"/>
    </xf>
    <xf numFmtId="0" fontId="0" fillId="12" borderId="0" xfId="0" applyFill="1"/>
    <xf numFmtId="0" fontId="0" fillId="12" borderId="1" xfId="0" applyFill="1" applyBorder="1"/>
    <xf numFmtId="10" fontId="100" fillId="5" borderId="1" xfId="12" applyNumberFormat="1" applyFont="1" applyFill="1" applyBorder="1" applyAlignment="1">
      <alignment horizontal="center" vertical="center"/>
    </xf>
    <xf numFmtId="39" fontId="100" fillId="5" borderId="1" xfId="7" applyNumberFormat="1" applyFont="1" applyFill="1" applyBorder="1" applyAlignment="1">
      <alignment horizontal="right" vertical="center"/>
    </xf>
    <xf numFmtId="39" fontId="100" fillId="5" borderId="1" xfId="7" applyNumberFormat="1" applyFont="1" applyFill="1" applyBorder="1" applyAlignment="1">
      <alignment horizontal="center" vertical="center" wrapText="1"/>
    </xf>
    <xf numFmtId="39" fontId="100" fillId="5" borderId="6" xfId="7" applyNumberFormat="1" applyFont="1" applyFill="1" applyBorder="1" applyAlignment="1">
      <alignment horizontal="right" vertical="center"/>
    </xf>
    <xf numFmtId="10" fontId="100" fillId="5" borderId="1" xfId="7" applyNumberFormat="1" applyFont="1" applyFill="1" applyBorder="1" applyAlignment="1">
      <alignment horizontal="center" vertical="center"/>
    </xf>
    <xf numFmtId="0" fontId="7" fillId="0" borderId="29" xfId="0" applyFont="1" applyFill="1" applyBorder="1" applyAlignment="1">
      <alignment vertical="center" wrapText="1"/>
    </xf>
    <xf numFmtId="0" fontId="27" fillId="0" borderId="8" xfId="7" applyFont="1" applyFill="1" applyBorder="1"/>
    <xf numFmtId="0" fontId="27" fillId="0" borderId="8" xfId="7" applyFont="1" applyFill="1" applyBorder="1" applyAlignment="1">
      <alignment horizontal="center" vertical="center"/>
    </xf>
    <xf numFmtId="0" fontId="27" fillId="0" borderId="45" xfId="7" applyFont="1" applyFill="1" applyBorder="1" applyAlignment="1">
      <alignment horizontal="center" vertical="center" wrapText="1"/>
    </xf>
    <xf numFmtId="39" fontId="27" fillId="4" borderId="45" xfId="7" applyNumberFormat="1" applyFont="1" applyFill="1" applyBorder="1" applyAlignment="1">
      <alignment horizontal="center" vertical="center" wrapText="1"/>
    </xf>
    <xf numFmtId="0" fontId="49" fillId="4" borderId="45" xfId="7" applyNumberFormat="1" applyFont="1" applyFill="1" applyBorder="1" applyAlignment="1">
      <alignment horizontal="center" vertical="center" wrapText="1" readingOrder="1"/>
    </xf>
    <xf numFmtId="0" fontId="49" fillId="4" borderId="8" xfId="7" applyNumberFormat="1" applyFont="1" applyFill="1" applyBorder="1" applyAlignment="1">
      <alignment horizontal="center" vertical="center" wrapText="1" readingOrder="1"/>
    </xf>
    <xf numFmtId="39" fontId="27" fillId="4" borderId="8" xfId="7" applyNumberFormat="1" applyFont="1" applyFill="1" applyBorder="1" applyAlignment="1">
      <alignment horizontal="center" vertical="center" wrapText="1"/>
    </xf>
    <xf numFmtId="0" fontId="84" fillId="3" borderId="0" xfId="7" applyFont="1" applyFill="1" applyBorder="1" applyAlignment="1">
      <alignment horizontal="center" vertical="center"/>
    </xf>
    <xf numFmtId="0" fontId="27" fillId="0" borderId="28" xfId="7" applyFont="1" applyFill="1" applyBorder="1" applyAlignment="1">
      <alignment horizontal="center" vertical="center" wrapText="1"/>
    </xf>
    <xf numFmtId="0" fontId="23" fillId="0" borderId="29" xfId="7" applyFont="1" applyFill="1" applyBorder="1" applyAlignment="1">
      <alignment horizontal="center" vertical="center" wrapText="1"/>
    </xf>
    <xf numFmtId="0" fontId="23" fillId="3" borderId="0" xfId="7" applyFont="1" applyFill="1" applyBorder="1" applyAlignment="1">
      <alignment horizontal="center" vertical="center" wrapText="1"/>
    </xf>
    <xf numFmtId="0" fontId="27" fillId="3" borderId="0" xfId="7" applyFont="1" applyFill="1" applyBorder="1" applyAlignment="1">
      <alignment horizontal="left" vertical="center" wrapText="1"/>
    </xf>
    <xf numFmtId="0" fontId="49" fillId="3" borderId="0" xfId="7" applyNumberFormat="1" applyFont="1" applyFill="1" applyBorder="1" applyAlignment="1">
      <alignment horizontal="center" vertical="center" wrapText="1" readingOrder="1"/>
    </xf>
    <xf numFmtId="0" fontId="27" fillId="3" borderId="0" xfId="7" applyFont="1" applyFill="1" applyBorder="1" applyAlignment="1">
      <alignment horizontal="center" vertical="center" wrapText="1"/>
    </xf>
    <xf numFmtId="0" fontId="83" fillId="3" borderId="0" xfId="0" applyFont="1" applyFill="1" applyBorder="1" applyAlignment="1">
      <alignment horizontal="center" vertical="center" wrapText="1"/>
    </xf>
    <xf numFmtId="0" fontId="27" fillId="3" borderId="0" xfId="7" applyFont="1" applyFill="1" applyBorder="1" applyAlignment="1">
      <alignment wrapText="1"/>
    </xf>
    <xf numFmtId="39" fontId="27" fillId="3" borderId="0" xfId="7" applyNumberFormat="1" applyFont="1" applyFill="1" applyBorder="1" applyAlignment="1">
      <alignment horizontal="center" vertical="center"/>
    </xf>
    <xf numFmtId="39" fontId="49" fillId="3" borderId="0" xfId="7" applyNumberFormat="1" applyFont="1" applyFill="1" applyBorder="1" applyAlignment="1">
      <alignment horizontal="center" vertical="center" wrapText="1"/>
    </xf>
    <xf numFmtId="10" fontId="108" fillId="3" borderId="0" xfId="12" applyNumberFormat="1" applyFont="1" applyFill="1" applyBorder="1" applyAlignment="1">
      <alignment horizontal="center" vertical="center"/>
    </xf>
    <xf numFmtId="39" fontId="108" fillId="3" borderId="0" xfId="7" applyNumberFormat="1" applyFont="1" applyFill="1" applyBorder="1" applyAlignment="1">
      <alignment horizontal="right" vertical="center"/>
    </xf>
    <xf numFmtId="10" fontId="108" fillId="3" borderId="0" xfId="7" applyNumberFormat="1" applyFont="1" applyFill="1" applyBorder="1" applyAlignment="1">
      <alignment horizontal="center" vertical="center"/>
    </xf>
    <xf numFmtId="39" fontId="27" fillId="3" borderId="0" xfId="7" applyNumberFormat="1" applyFont="1" applyFill="1" applyBorder="1" applyAlignment="1">
      <alignment horizontal="left" vertical="center" wrapText="1"/>
    </xf>
    <xf numFmtId="39" fontId="27" fillId="3" borderId="57" xfId="7" applyNumberFormat="1" applyFont="1" applyFill="1" applyBorder="1"/>
    <xf numFmtId="39" fontId="27" fillId="3" borderId="58" xfId="7" applyNumberFormat="1" applyFont="1" applyFill="1" applyBorder="1"/>
    <xf numFmtId="39" fontId="27" fillId="3" borderId="54" xfId="7" applyNumberFormat="1" applyFont="1" applyFill="1" applyBorder="1"/>
    <xf numFmtId="39" fontId="27" fillId="3" borderId="59" xfId="7" applyNumberFormat="1" applyFont="1" applyFill="1" applyBorder="1"/>
    <xf numFmtId="39" fontId="27" fillId="3" borderId="60" xfId="7" applyNumberFormat="1" applyFont="1" applyFill="1" applyBorder="1"/>
    <xf numFmtId="39" fontId="27" fillId="3" borderId="50" xfId="7" applyNumberFormat="1" applyFont="1" applyFill="1" applyBorder="1"/>
    <xf numFmtId="39" fontId="27" fillId="3" borderId="14" xfId="7" applyNumberFormat="1" applyFont="1" applyFill="1" applyBorder="1"/>
    <xf numFmtId="39" fontId="27" fillId="3" borderId="51" xfId="7" applyNumberFormat="1" applyFont="1" applyFill="1" applyBorder="1"/>
    <xf numFmtId="0" fontId="0" fillId="4" borderId="1" xfId="0" applyFill="1" applyBorder="1"/>
    <xf numFmtId="0" fontId="0" fillId="4" borderId="1" xfId="1" applyNumberFormat="1" applyFont="1" applyFill="1" applyBorder="1" applyAlignment="1">
      <alignment wrapText="1"/>
    </xf>
    <xf numFmtId="0" fontId="0" fillId="4" borderId="0" xfId="0" applyFont="1" applyFill="1" applyAlignment="1">
      <alignment vertical="center" wrapText="1"/>
    </xf>
    <xf numFmtId="0" fontId="0" fillId="4" borderId="38" xfId="0" applyFill="1" applyBorder="1"/>
    <xf numFmtId="0" fontId="0" fillId="4" borderId="7" xfId="0" applyFill="1" applyBorder="1"/>
    <xf numFmtId="0" fontId="8" fillId="4" borderId="1" xfId="0" applyFont="1" applyFill="1" applyBorder="1" applyAlignment="1" applyProtection="1">
      <alignment vertical="center" wrapText="1"/>
      <protection locked="0"/>
    </xf>
    <xf numFmtId="0" fontId="7" fillId="4" borderId="18" xfId="0" applyFont="1" applyFill="1" applyBorder="1" applyAlignment="1">
      <alignment vertical="center" wrapText="1"/>
    </xf>
    <xf numFmtId="0" fontId="0" fillId="0" borderId="0" xfId="0" applyFont="1" applyFill="1" applyBorder="1" applyAlignment="1">
      <alignment horizontal="right" vertical="center" wrapText="1"/>
    </xf>
    <xf numFmtId="0" fontId="0" fillId="13" borderId="0" xfId="0" applyFill="1"/>
    <xf numFmtId="0" fontId="111" fillId="5" borderId="1" xfId="0" applyFont="1" applyFill="1" applyBorder="1"/>
    <xf numFmtId="0" fontId="111" fillId="5" borderId="7" xfId="0" applyFont="1" applyFill="1" applyBorder="1" applyAlignment="1">
      <alignment horizontal="center" vertical="center"/>
    </xf>
    <xf numFmtId="0" fontId="111" fillId="5" borderId="1" xfId="0" applyFont="1" applyFill="1" applyBorder="1" applyAlignment="1">
      <alignment horizontal="center" vertical="center"/>
    </xf>
    <xf numFmtId="168" fontId="111" fillId="5" borderId="1" xfId="0" applyNumberFormat="1" applyFont="1" applyFill="1" applyBorder="1" applyAlignment="1">
      <alignment vertical="center"/>
    </xf>
    <xf numFmtId="0" fontId="118" fillId="0" borderId="1" xfId="0" applyFont="1" applyFill="1" applyBorder="1" applyAlignment="1">
      <alignment horizontal="center" vertical="center" wrapText="1"/>
    </xf>
    <xf numFmtId="0" fontId="59" fillId="18" borderId="1" xfId="0" applyFont="1" applyFill="1" applyBorder="1" applyAlignment="1">
      <alignment vertical="center" wrapText="1"/>
    </xf>
    <xf numFmtId="0" fontId="117" fillId="4" borderId="1" xfId="0" applyFont="1" applyFill="1" applyBorder="1"/>
    <xf numFmtId="0" fontId="111" fillId="18" borderId="1" xfId="0" applyFont="1" applyFill="1" applyBorder="1"/>
    <xf numFmtId="0" fontId="111" fillId="18" borderId="1" xfId="1" applyNumberFormat="1" applyFont="1" applyFill="1" applyBorder="1" applyAlignment="1">
      <alignment wrapText="1"/>
    </xf>
    <xf numFmtId="167" fontId="112" fillId="18" borderId="1" xfId="1" applyNumberFormat="1" applyFont="1" applyFill="1" applyBorder="1" applyAlignment="1">
      <alignment horizontal="center" vertical="center" wrapText="1"/>
    </xf>
    <xf numFmtId="0" fontId="111" fillId="18" borderId="38" xfId="0" applyFont="1" applyFill="1" applyBorder="1"/>
    <xf numFmtId="0" fontId="111" fillId="18" borderId="7" xfId="0" applyFont="1" applyFill="1" applyBorder="1"/>
    <xf numFmtId="0" fontId="111" fillId="18" borderId="0" xfId="0" applyFont="1" applyFill="1"/>
    <xf numFmtId="0" fontId="113" fillId="18" borderId="0" xfId="0" applyFont="1" applyFill="1" applyAlignment="1">
      <alignment horizontal="center" vertical="center"/>
    </xf>
    <xf numFmtId="0" fontId="118" fillId="18"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118" fillId="0" borderId="4" xfId="0" applyFont="1" applyFill="1" applyBorder="1" applyAlignment="1">
      <alignment horizontal="center" vertical="center"/>
    </xf>
    <xf numFmtId="0" fontId="59" fillId="18" borderId="28" xfId="0" applyFont="1" applyFill="1" applyBorder="1" applyAlignment="1">
      <alignment horizontal="center" vertical="center"/>
    </xf>
    <xf numFmtId="0" fontId="69" fillId="18" borderId="28" xfId="0" applyFont="1" applyFill="1" applyBorder="1" applyAlignment="1">
      <alignment horizontal="center" vertical="center"/>
    </xf>
    <xf numFmtId="0" fontId="59" fillId="18" borderId="20" xfId="0" applyFont="1" applyFill="1" applyBorder="1" applyAlignment="1">
      <alignment horizontal="center" vertical="center"/>
    </xf>
    <xf numFmtId="0" fontId="111" fillId="18" borderId="1" xfId="0" applyFont="1" applyFill="1" applyBorder="1" applyAlignment="1"/>
    <xf numFmtId="0" fontId="111" fillId="18" borderId="1" xfId="1" applyNumberFormat="1" applyFont="1" applyFill="1" applyBorder="1" applyAlignment="1"/>
    <xf numFmtId="167" fontId="112" fillId="18" borderId="1" xfId="1" applyNumberFormat="1" applyFont="1" applyFill="1" applyBorder="1" applyAlignment="1">
      <alignment horizontal="center" vertical="center"/>
    </xf>
    <xf numFmtId="0" fontId="111" fillId="18" borderId="0" xfId="0" applyFont="1" applyFill="1" applyAlignment="1"/>
    <xf numFmtId="0" fontId="11" fillId="5" borderId="28" xfId="0" applyFont="1" applyFill="1" applyBorder="1" applyAlignment="1" applyProtection="1">
      <alignment vertical="center" wrapText="1"/>
      <protection locked="0"/>
    </xf>
    <xf numFmtId="0" fontId="0" fillId="5" borderId="1" xfId="1" applyNumberFormat="1" applyFont="1" applyFill="1" applyBorder="1" applyAlignment="1">
      <alignment wrapText="1"/>
    </xf>
    <xf numFmtId="0" fontId="111" fillId="18" borderId="13" xfId="0" applyFont="1" applyFill="1" applyBorder="1"/>
    <xf numFmtId="0" fontId="111" fillId="18" borderId="29" xfId="0" applyFont="1" applyFill="1" applyBorder="1"/>
    <xf numFmtId="167" fontId="112" fillId="18" borderId="29" xfId="1" applyNumberFormat="1" applyFont="1" applyFill="1" applyBorder="1" applyAlignment="1">
      <alignment horizontal="center" vertical="center" wrapText="1"/>
    </xf>
    <xf numFmtId="0" fontId="0" fillId="5" borderId="29" xfId="0" applyFill="1" applyBorder="1"/>
    <xf numFmtId="0" fontId="11" fillId="0" borderId="1" xfId="0" applyFont="1" applyFill="1" applyBorder="1" applyAlignment="1" applyProtection="1">
      <alignment horizontal="justify" vertical="center" wrapText="1"/>
      <protection locked="0"/>
    </xf>
    <xf numFmtId="0" fontId="0" fillId="3" borderId="28" xfId="0" applyFill="1" applyBorder="1"/>
    <xf numFmtId="0" fontId="10" fillId="3" borderId="1" xfId="7" applyNumberFormat="1" applyFont="1" applyFill="1" applyBorder="1" applyAlignment="1">
      <alignment horizontal="left" vertical="center" wrapText="1" readingOrder="1"/>
    </xf>
    <xf numFmtId="0" fontId="32" fillId="3" borderId="0" xfId="7" applyFont="1" applyFill="1" applyBorder="1"/>
    <xf numFmtId="39" fontId="86" fillId="3" borderId="1" xfId="7" applyNumberFormat="1" applyFont="1" applyFill="1" applyBorder="1" applyAlignment="1">
      <alignment horizontal="right" vertical="center"/>
    </xf>
    <xf numFmtId="39" fontId="86" fillId="3" borderId="1" xfId="7" applyNumberFormat="1" applyFont="1" applyFill="1" applyBorder="1" applyAlignment="1">
      <alignment horizontal="right"/>
    </xf>
    <xf numFmtId="0" fontId="86" fillId="3" borderId="1" xfId="7" applyFont="1" applyFill="1" applyBorder="1" applyAlignment="1">
      <alignment horizontal="right"/>
    </xf>
    <xf numFmtId="39" fontId="35" fillId="3" borderId="1" xfId="7" applyNumberFormat="1" applyFont="1" applyFill="1" applyBorder="1" applyAlignment="1">
      <alignment horizontal="right" vertical="center" wrapText="1"/>
    </xf>
    <xf numFmtId="39" fontId="32" fillId="3" borderId="1" xfId="7" applyNumberFormat="1" applyFont="1" applyFill="1" applyBorder="1" applyAlignment="1">
      <alignment horizontal="right"/>
    </xf>
    <xf numFmtId="0" fontId="32" fillId="3" borderId="8" xfId="7" applyFont="1" applyFill="1" applyBorder="1"/>
    <xf numFmtId="39" fontId="32" fillId="3" borderId="8" xfId="7" applyNumberFormat="1" applyFont="1" applyFill="1" applyBorder="1" applyAlignment="1">
      <alignment horizontal="center" vertical="center" wrapText="1"/>
    </xf>
    <xf numFmtId="39" fontId="32" fillId="3" borderId="8" xfId="7" applyNumberFormat="1" applyFont="1" applyFill="1" applyBorder="1"/>
    <xf numFmtId="39" fontId="32" fillId="3" borderId="8" xfId="7" applyNumberFormat="1" applyFont="1" applyFill="1" applyBorder="1" applyAlignment="1">
      <alignment horizontal="right" vertical="center"/>
    </xf>
    <xf numFmtId="39" fontId="32" fillId="3" borderId="0" xfId="7" applyNumberFormat="1" applyFont="1" applyFill="1" applyBorder="1"/>
    <xf numFmtId="0" fontId="32" fillId="3" borderId="0" xfId="7" applyFont="1" applyFill="1" applyBorder="1" applyAlignment="1">
      <alignment horizontal="center" vertical="center" wrapText="1"/>
    </xf>
    <xf numFmtId="39" fontId="32" fillId="3" borderId="0" xfId="7" applyNumberFormat="1" applyFont="1" applyFill="1" applyBorder="1" applyAlignment="1">
      <alignment horizontal="right" vertical="center"/>
    </xf>
    <xf numFmtId="0" fontId="119" fillId="4" borderId="1" xfId="7" applyFont="1" applyFill="1" applyBorder="1" applyAlignment="1">
      <alignment vertical="center" wrapText="1"/>
    </xf>
    <xf numFmtId="44" fontId="120" fillId="0" borderId="0" xfId="1" applyFont="1" applyFill="1" applyAlignment="1">
      <alignment horizontal="right" vertical="center" wrapText="1"/>
    </xf>
    <xf numFmtId="44" fontId="121" fillId="3" borderId="0" xfId="1" applyFont="1" applyFill="1" applyAlignment="1">
      <alignment horizontal="right" vertical="center" wrapText="1"/>
    </xf>
    <xf numFmtId="0" fontId="27" fillId="9" borderId="48" xfId="7" applyFont="1" applyFill="1" applyBorder="1" applyAlignment="1">
      <alignment horizontal="center" vertical="center" wrapText="1"/>
    </xf>
    <xf numFmtId="43" fontId="27" fillId="9" borderId="48" xfId="8" applyFont="1" applyFill="1" applyBorder="1" applyAlignment="1">
      <alignment horizontal="center" vertical="center" wrapText="1"/>
    </xf>
    <xf numFmtId="0" fontId="14" fillId="0" borderId="0" xfId="7" applyFont="1" applyFill="1"/>
    <xf numFmtId="0" fontId="14" fillId="0" borderId="0" xfId="7" applyNumberFormat="1" applyFont="1" applyFill="1"/>
    <xf numFmtId="0" fontId="23" fillId="13" borderId="0" xfId="7" applyNumberFormat="1" applyFont="1" applyFill="1" applyBorder="1"/>
    <xf numFmtId="168" fontId="7" fillId="0" borderId="29" xfId="6" applyNumberFormat="1" applyFont="1" applyFill="1" applyBorder="1" applyAlignment="1">
      <alignment horizontal="right" vertical="center" wrapText="1"/>
    </xf>
    <xf numFmtId="170" fontId="7" fillId="0" borderId="0" xfId="0" applyNumberFormat="1" applyFont="1" applyFill="1" applyBorder="1" applyAlignment="1">
      <alignment horizontal="center" vertical="center" wrapText="1"/>
    </xf>
    <xf numFmtId="0" fontId="14" fillId="0" borderId="0" xfId="0" applyFont="1" applyFill="1"/>
    <xf numFmtId="0" fontId="14" fillId="0" borderId="1" xfId="0" applyFont="1" applyFill="1" applyBorder="1"/>
    <xf numFmtId="0" fontId="14" fillId="0" borderId="0" xfId="1" applyNumberFormat="1" applyFont="1" applyFill="1"/>
    <xf numFmtId="0" fontId="14" fillId="0" borderId="46" xfId="0" applyFont="1" applyFill="1" applyBorder="1"/>
    <xf numFmtId="0" fontId="99" fillId="0" borderId="12" xfId="0" applyFont="1" applyFill="1" applyBorder="1" applyAlignment="1">
      <alignment vertical="center" wrapText="1"/>
    </xf>
    <xf numFmtId="0" fontId="110" fillId="0" borderId="0" xfId="0" applyFont="1" applyFill="1" applyAlignment="1">
      <alignment horizontal="center" vertical="center"/>
    </xf>
    <xf numFmtId="0" fontId="14" fillId="0" borderId="0" xfId="0" applyFont="1" applyFill="1" applyAlignment="1">
      <alignment horizontal="center" vertical="center"/>
    </xf>
    <xf numFmtId="0" fontId="11" fillId="0" borderId="0" xfId="0" applyFont="1" applyFill="1" applyAlignment="1">
      <alignment wrapText="1"/>
    </xf>
    <xf numFmtId="0" fontId="14" fillId="0" borderId="0" xfId="0" applyFont="1" applyFill="1" applyAlignment="1">
      <alignment horizontal="center"/>
    </xf>
    <xf numFmtId="165" fontId="14" fillId="0" borderId="0" xfId="6" applyFont="1" applyFill="1" applyAlignment="1">
      <alignment horizontal="right"/>
    </xf>
    <xf numFmtId="0" fontId="14" fillId="0" borderId="0" xfId="0" applyFont="1" applyFill="1" applyAlignment="1">
      <alignment horizontal="right"/>
    </xf>
    <xf numFmtId="169" fontId="23" fillId="3" borderId="0" xfId="7" applyNumberFormat="1" applyFont="1" applyFill="1" applyBorder="1" applyAlignment="1">
      <alignment horizontal="center" vertical="center"/>
    </xf>
    <xf numFmtId="0" fontId="0" fillId="0" borderId="0" xfId="0" applyBorder="1"/>
    <xf numFmtId="0" fontId="53" fillId="0" borderId="0" xfId="0" applyFont="1" applyBorder="1" applyAlignment="1">
      <alignment wrapText="1"/>
    </xf>
    <xf numFmtId="168" fontId="75" fillId="3" borderId="0" xfId="1" applyNumberFormat="1" applyFont="1" applyFill="1" applyBorder="1" applyAlignment="1">
      <alignment horizontal="right" vertical="center" wrapText="1" readingOrder="1"/>
    </xf>
    <xf numFmtId="168" fontId="0" fillId="0" borderId="1" xfId="1" applyNumberFormat="1" applyFont="1" applyBorder="1"/>
    <xf numFmtId="0" fontId="34" fillId="3" borderId="45" xfId="7" applyNumberFormat="1" applyFont="1" applyFill="1" applyBorder="1" applyAlignment="1">
      <alignment horizontal="center" vertical="center" wrapText="1" readingOrder="1"/>
    </xf>
    <xf numFmtId="0" fontId="34" fillId="3" borderId="45" xfId="7" applyNumberFormat="1" applyFont="1" applyFill="1" applyBorder="1" applyAlignment="1">
      <alignment vertical="center" wrapText="1" readingOrder="1"/>
    </xf>
    <xf numFmtId="0" fontId="49" fillId="3" borderId="45" xfId="7" applyNumberFormat="1" applyFont="1" applyFill="1" applyBorder="1" applyAlignment="1">
      <alignment horizontal="left" vertical="center" wrapText="1" readingOrder="1"/>
    </xf>
    <xf numFmtId="0" fontId="22" fillId="0" borderId="0" xfId="7" applyAlignment="1"/>
    <xf numFmtId="0" fontId="24" fillId="4" borderId="22" xfId="7" applyNumberFormat="1" applyFont="1" applyFill="1" applyBorder="1" applyAlignment="1">
      <alignment horizontal="left" vertical="center" wrapText="1" readingOrder="1"/>
    </xf>
    <xf numFmtId="164" fontId="0" fillId="0" borderId="1" xfId="13" applyFont="1" applyBorder="1"/>
    <xf numFmtId="0" fontId="10" fillId="3" borderId="6" xfId="7" applyNumberFormat="1" applyFont="1" applyFill="1" applyBorder="1" applyAlignment="1">
      <alignment horizontal="left" vertical="center" wrapText="1" readingOrder="1"/>
    </xf>
    <xf numFmtId="180" fontId="0" fillId="0" borderId="1" xfId="1" applyNumberFormat="1" applyFont="1" applyBorder="1"/>
    <xf numFmtId="0" fontId="60" fillId="5" borderId="1" xfId="0" applyFont="1" applyFill="1" applyBorder="1" applyAlignment="1">
      <alignment horizontal="center" vertical="center" wrapText="1"/>
    </xf>
    <xf numFmtId="0" fontId="11" fillId="4" borderId="7" xfId="0" applyFont="1" applyFill="1" applyBorder="1" applyAlignment="1">
      <alignment vertical="center" wrapText="1"/>
    </xf>
    <xf numFmtId="0" fontId="7" fillId="4" borderId="20" xfId="0" applyFont="1" applyFill="1" applyBorder="1" applyAlignment="1">
      <alignment vertical="center" wrapText="1"/>
    </xf>
    <xf numFmtId="0" fontId="11" fillId="5" borderId="1" xfId="0" applyFont="1" applyFill="1" applyBorder="1" applyAlignment="1" applyProtection="1">
      <alignment horizontal="center" vertical="center" wrapText="1"/>
      <protection locked="0"/>
    </xf>
    <xf numFmtId="0" fontId="3" fillId="5" borderId="1" xfId="0" applyFont="1" applyFill="1" applyBorder="1"/>
    <xf numFmtId="0" fontId="8" fillId="5" borderId="0" xfId="0" applyFont="1" applyFill="1" applyBorder="1" applyAlignment="1">
      <alignment horizontal="justify" vertical="center"/>
    </xf>
    <xf numFmtId="0" fontId="123" fillId="0" borderId="2" xfId="0" applyFont="1" applyBorder="1" applyAlignment="1">
      <alignment horizontal="center" vertical="center" wrapText="1"/>
    </xf>
    <xf numFmtId="0" fontId="123" fillId="0" borderId="10" xfId="0" applyFont="1" applyBorder="1" applyAlignment="1">
      <alignment horizontal="center" vertical="center" wrapText="1"/>
    </xf>
    <xf numFmtId="0" fontId="22" fillId="0" borderId="15" xfId="7" applyNumberFormat="1" applyFill="1" applyBorder="1" applyAlignment="1">
      <alignment horizontal="center" wrapText="1"/>
    </xf>
    <xf numFmtId="0" fontId="22" fillId="0" borderId="16" xfId="7" applyFill="1" applyBorder="1"/>
    <xf numFmtId="49" fontId="22" fillId="0" borderId="16" xfId="7" applyNumberFormat="1" applyFill="1" applyBorder="1" applyAlignment="1"/>
    <xf numFmtId="43" fontId="0" fillId="0" borderId="16" xfId="8" applyFont="1" applyFill="1" applyBorder="1" applyAlignment="1">
      <alignment horizontal="center"/>
    </xf>
    <xf numFmtId="43" fontId="0" fillId="0" borderId="16" xfId="8" applyFont="1" applyFill="1" applyBorder="1" applyAlignment="1">
      <alignment horizontal="left" wrapText="1"/>
    </xf>
    <xf numFmtId="0" fontId="22" fillId="0" borderId="2" xfId="7" applyNumberFormat="1" applyFill="1" applyBorder="1" applyAlignment="1">
      <alignment horizontal="center" wrapText="1"/>
    </xf>
    <xf numFmtId="0" fontId="22" fillId="0" borderId="1" xfId="7" applyFill="1" applyBorder="1"/>
    <xf numFmtId="49" fontId="22" fillId="0" borderId="1" xfId="7" applyNumberFormat="1" applyFill="1" applyBorder="1" applyAlignment="1"/>
    <xf numFmtId="43" fontId="0" fillId="0" borderId="1" xfId="8" applyFont="1" applyFill="1" applyBorder="1" applyAlignment="1">
      <alignment horizontal="center"/>
    </xf>
    <xf numFmtId="43" fontId="0" fillId="0" borderId="1" xfId="8" applyFont="1" applyFill="1" applyBorder="1" applyAlignment="1">
      <alignment horizontal="left" wrapText="1"/>
    </xf>
    <xf numFmtId="177" fontId="22" fillId="0" borderId="1" xfId="7" applyNumberFormat="1" applyFill="1" applyBorder="1" applyAlignment="1">
      <alignment horizontal="left"/>
    </xf>
    <xf numFmtId="14" fontId="22" fillId="0" borderId="1" xfId="7" applyNumberFormat="1" applyFill="1" applyBorder="1"/>
    <xf numFmtId="0" fontId="22" fillId="0" borderId="10" xfId="7" applyNumberFormat="1" applyFill="1" applyBorder="1" applyAlignment="1">
      <alignment horizontal="center" wrapText="1"/>
    </xf>
    <xf numFmtId="0" fontId="22" fillId="0" borderId="35" xfId="7" applyFill="1" applyBorder="1"/>
    <xf numFmtId="49" fontId="22" fillId="0" borderId="35" xfId="7" applyNumberFormat="1" applyFill="1" applyBorder="1" applyAlignment="1"/>
    <xf numFmtId="43" fontId="0" fillId="0" borderId="35" xfId="8" applyFont="1" applyFill="1" applyBorder="1" applyAlignment="1">
      <alignment horizontal="center"/>
    </xf>
    <xf numFmtId="43" fontId="0" fillId="0" borderId="35" xfId="8" applyFont="1" applyFill="1" applyBorder="1" applyAlignment="1">
      <alignment horizontal="left" wrapText="1"/>
    </xf>
    <xf numFmtId="0" fontId="42" fillId="3" borderId="1" xfId="0" applyFont="1" applyFill="1" applyBorder="1" applyAlignment="1">
      <alignment horizontal="center" vertical="center" wrapText="1"/>
    </xf>
    <xf numFmtId="0" fontId="60" fillId="12" borderId="1" xfId="0" applyFont="1" applyFill="1" applyBorder="1" applyAlignment="1">
      <alignment vertical="center" wrapText="1"/>
    </xf>
    <xf numFmtId="39" fontId="125" fillId="3" borderId="1" xfId="7" applyNumberFormat="1" applyFont="1" applyFill="1" applyBorder="1" applyAlignment="1">
      <alignment horizontal="right" vertical="center" wrapText="1" readingOrder="1"/>
    </xf>
    <xf numFmtId="39" fontId="125" fillId="29" borderId="1" xfId="7" applyNumberFormat="1" applyFont="1" applyFill="1" applyBorder="1" applyAlignment="1">
      <alignment horizontal="right" vertical="center" wrapText="1" readingOrder="1"/>
    </xf>
    <xf numFmtId="39" fontId="125" fillId="29" borderId="1" xfId="7" applyNumberFormat="1" applyFont="1" applyFill="1" applyBorder="1" applyAlignment="1">
      <alignment horizontal="right" vertical="top" wrapText="1" readingOrder="1"/>
    </xf>
    <xf numFmtId="39" fontId="125" fillId="29" borderId="1" xfId="7" applyNumberFormat="1" applyFont="1" applyFill="1" applyBorder="1" applyAlignment="1">
      <alignment horizontal="center" vertical="center" wrapText="1" readingOrder="1"/>
    </xf>
    <xf numFmtId="39" fontId="125" fillId="3" borderId="1" xfId="7" applyNumberFormat="1" applyFont="1" applyFill="1" applyBorder="1" applyAlignment="1">
      <alignment horizontal="center" vertical="center" wrapText="1" readingOrder="1"/>
    </xf>
    <xf numFmtId="39" fontId="125" fillId="3" borderId="1" xfId="7" applyNumberFormat="1" applyFont="1" applyFill="1" applyBorder="1" applyAlignment="1">
      <alignment horizontal="right" vertical="center"/>
    </xf>
    <xf numFmtId="39" fontId="125" fillId="5" borderId="1" xfId="7" applyNumberFormat="1" applyFont="1" applyFill="1" applyBorder="1" applyAlignment="1">
      <alignment horizontal="right" vertical="center"/>
    </xf>
    <xf numFmtId="10" fontId="125" fillId="3" borderId="1" xfId="12" applyNumberFormat="1" applyFont="1" applyFill="1" applyBorder="1" applyAlignment="1">
      <alignment horizontal="center" vertical="center"/>
    </xf>
    <xf numFmtId="39" fontId="125" fillId="20" borderId="1" xfId="7" applyNumberFormat="1" applyFont="1" applyFill="1" applyBorder="1" applyAlignment="1">
      <alignment horizontal="right" vertical="center"/>
    </xf>
    <xf numFmtId="39" fontId="125" fillId="20" borderId="1" xfId="7" applyNumberFormat="1" applyFont="1" applyFill="1" applyBorder="1" applyAlignment="1">
      <alignment horizontal="center" vertical="center" wrapText="1"/>
    </xf>
    <xf numFmtId="39" fontId="125" fillId="3" borderId="6" xfId="7" applyNumberFormat="1" applyFont="1" applyFill="1" applyBorder="1" applyAlignment="1">
      <alignment horizontal="right" vertical="center"/>
    </xf>
    <xf numFmtId="10" fontId="125" fillId="0" borderId="1" xfId="7" applyNumberFormat="1" applyFont="1" applyFill="1" applyBorder="1" applyAlignment="1">
      <alignment horizontal="center" vertical="center"/>
    </xf>
    <xf numFmtId="10" fontId="99" fillId="3" borderId="1" xfId="12" applyNumberFormat="1" applyFont="1" applyFill="1" applyBorder="1" applyAlignment="1">
      <alignment horizontal="center" vertical="center"/>
    </xf>
    <xf numFmtId="39" fontId="126" fillId="27" borderId="1" xfId="7" applyNumberFormat="1" applyFont="1" applyFill="1" applyBorder="1" applyAlignment="1">
      <alignment horizontal="right" vertical="center" wrapText="1" readingOrder="1"/>
    </xf>
    <xf numFmtId="39" fontId="126" fillId="27" borderId="1" xfId="7" applyNumberFormat="1" applyFont="1" applyFill="1" applyBorder="1" applyAlignment="1">
      <alignment horizontal="right" vertical="top" wrapText="1" readingOrder="1"/>
    </xf>
    <xf numFmtId="39" fontId="125" fillId="27" borderId="1" xfId="7" applyNumberFormat="1" applyFont="1" applyFill="1" applyBorder="1" applyAlignment="1">
      <alignment horizontal="right" vertical="center" wrapText="1" readingOrder="1"/>
    </xf>
    <xf numFmtId="10" fontId="126" fillId="15" borderId="1" xfId="12" applyNumberFormat="1" applyFont="1" applyFill="1" applyBorder="1" applyAlignment="1">
      <alignment horizontal="center" vertical="center"/>
    </xf>
    <xf numFmtId="39" fontId="126" fillId="15" borderId="1" xfId="7" applyNumberFormat="1" applyFont="1" applyFill="1" applyBorder="1" applyAlignment="1">
      <alignment horizontal="right" vertical="center"/>
    </xf>
    <xf numFmtId="39" fontId="126" fillId="15" borderId="1" xfId="7" applyNumberFormat="1" applyFont="1" applyFill="1" applyBorder="1" applyAlignment="1">
      <alignment horizontal="center" vertical="center" wrapText="1"/>
    </xf>
    <xf numFmtId="39" fontId="126" fillId="15" borderId="6" xfId="7" applyNumberFormat="1" applyFont="1" applyFill="1" applyBorder="1" applyAlignment="1">
      <alignment horizontal="right" vertical="center"/>
    </xf>
    <xf numFmtId="10" fontId="126" fillId="15" borderId="1" xfId="7" applyNumberFormat="1" applyFont="1" applyFill="1" applyBorder="1" applyAlignment="1">
      <alignment horizontal="center" vertical="center"/>
    </xf>
    <xf numFmtId="39" fontId="125" fillId="27" borderId="1" xfId="7" applyNumberFormat="1" applyFont="1" applyFill="1" applyBorder="1" applyAlignment="1">
      <alignment horizontal="right" vertical="center"/>
    </xf>
    <xf numFmtId="39" fontId="126" fillId="27" borderId="1" xfId="7" applyNumberFormat="1" applyFont="1" applyFill="1" applyBorder="1" applyAlignment="1">
      <alignment horizontal="right" vertical="center"/>
    </xf>
    <xf numFmtId="39" fontId="125" fillId="0" borderId="1" xfId="7" applyNumberFormat="1" applyFont="1" applyFill="1" applyBorder="1" applyAlignment="1">
      <alignment horizontal="right" vertical="center" wrapText="1" readingOrder="1"/>
    </xf>
    <xf numFmtId="39" fontId="125" fillId="3" borderId="1" xfId="7" applyNumberFormat="1" applyFont="1" applyFill="1" applyBorder="1" applyAlignment="1">
      <alignment horizontal="right" vertical="top" wrapText="1" readingOrder="1"/>
    </xf>
    <xf numFmtId="0" fontId="125" fillId="3" borderId="1" xfId="7" applyNumberFormat="1" applyFont="1" applyFill="1" applyBorder="1" applyAlignment="1">
      <alignment horizontal="right" vertical="center" wrapText="1" readingOrder="1"/>
    </xf>
    <xf numFmtId="0" fontId="126" fillId="27" borderId="1" xfId="7" applyNumberFormat="1" applyFont="1" applyFill="1" applyBorder="1" applyAlignment="1">
      <alignment horizontal="right" vertical="center" wrapText="1" readingOrder="1"/>
    </xf>
    <xf numFmtId="10" fontId="126" fillId="27" borderId="1" xfId="12" applyNumberFormat="1" applyFont="1" applyFill="1" applyBorder="1" applyAlignment="1">
      <alignment horizontal="center" vertical="center"/>
    </xf>
    <xf numFmtId="39" fontId="124" fillId="27" borderId="7" xfId="7" applyNumberFormat="1" applyFont="1" applyFill="1" applyBorder="1" applyAlignment="1">
      <alignment horizontal="right" vertical="center"/>
    </xf>
    <xf numFmtId="39" fontId="124" fillId="27" borderId="1" xfId="7" applyNumberFormat="1" applyFont="1" applyFill="1" applyBorder="1" applyAlignment="1">
      <alignment horizontal="center" vertical="center" wrapText="1"/>
    </xf>
    <xf numFmtId="39" fontId="126" fillId="27" borderId="0" xfId="7" applyNumberFormat="1" applyFont="1" applyFill="1" applyBorder="1" applyAlignment="1">
      <alignment horizontal="right" vertical="center"/>
    </xf>
    <xf numFmtId="39" fontId="125" fillId="3" borderId="1" xfId="7" applyNumberFormat="1" applyFont="1" applyFill="1" applyBorder="1" applyAlignment="1">
      <alignment horizontal="center" vertical="center"/>
    </xf>
    <xf numFmtId="39" fontId="99" fillId="3" borderId="3" xfId="7" applyNumberFormat="1" applyFont="1" applyFill="1" applyBorder="1" applyAlignment="1">
      <alignment horizontal="right" vertical="center"/>
    </xf>
    <xf numFmtId="39" fontId="99" fillId="6" borderId="1" xfId="7" applyNumberFormat="1" applyFont="1" applyFill="1" applyBorder="1" applyAlignment="1">
      <alignment horizontal="center" vertical="center" wrapText="1"/>
    </xf>
    <xf numFmtId="39" fontId="125" fillId="3" borderId="0" xfId="7" applyNumberFormat="1" applyFont="1" applyFill="1" applyBorder="1" applyAlignment="1">
      <alignment horizontal="right" vertical="center"/>
    </xf>
    <xf numFmtId="0" fontId="125" fillId="0" borderId="1" xfId="7" applyFont="1" applyFill="1" applyBorder="1" applyAlignment="1">
      <alignment horizontal="center" vertical="center"/>
    </xf>
    <xf numFmtId="39" fontId="99" fillId="17" borderId="24" xfId="7" applyNumberFormat="1" applyFont="1" applyFill="1" applyBorder="1" applyAlignment="1">
      <alignment horizontal="right" vertical="center" wrapText="1" readingOrder="1"/>
    </xf>
    <xf numFmtId="39" fontId="99" fillId="17" borderId="30" xfId="7" applyNumberFormat="1" applyFont="1" applyFill="1" applyBorder="1" applyAlignment="1">
      <alignment horizontal="right" vertical="center" wrapText="1" readingOrder="1"/>
    </xf>
    <xf numFmtId="39" fontId="99" fillId="17" borderId="30" xfId="7" applyNumberFormat="1" applyFont="1" applyFill="1" applyBorder="1" applyAlignment="1">
      <alignment horizontal="center" vertical="center" wrapText="1"/>
    </xf>
    <xf numFmtId="39" fontId="99" fillId="17" borderId="27" xfId="7" applyNumberFormat="1" applyFont="1" applyFill="1" applyBorder="1" applyAlignment="1">
      <alignment horizontal="right" vertical="center" wrapText="1" readingOrder="1"/>
    </xf>
    <xf numFmtId="39" fontId="99" fillId="17" borderId="26" xfId="7" applyNumberFormat="1" applyFont="1" applyFill="1" applyBorder="1" applyAlignment="1">
      <alignment horizontal="right" vertical="center" wrapText="1" readingOrder="1"/>
    </xf>
    <xf numFmtId="39" fontId="99" fillId="17" borderId="23" xfId="7" applyNumberFormat="1" applyFont="1" applyFill="1" applyBorder="1" applyAlignment="1">
      <alignment horizontal="right" vertical="center" wrapText="1" readingOrder="1"/>
    </xf>
    <xf numFmtId="39" fontId="99" fillId="17" borderId="31" xfId="7" applyNumberFormat="1" applyFont="1" applyFill="1" applyBorder="1" applyAlignment="1">
      <alignment horizontal="right" vertical="center" wrapText="1" readingOrder="1"/>
    </xf>
    <xf numFmtId="39" fontId="99" fillId="17" borderId="31" xfId="7" applyNumberFormat="1" applyFont="1" applyFill="1" applyBorder="1" applyAlignment="1">
      <alignment horizontal="center" vertical="center" wrapText="1"/>
    </xf>
    <xf numFmtId="39" fontId="99" fillId="17" borderId="56" xfId="7" applyNumberFormat="1" applyFont="1" applyFill="1" applyBorder="1" applyAlignment="1">
      <alignment horizontal="right" vertical="center" wrapText="1" readingOrder="1"/>
    </xf>
    <xf numFmtId="39" fontId="125" fillId="3" borderId="1" xfId="7" applyNumberFormat="1" applyFont="1" applyFill="1" applyBorder="1" applyAlignment="1">
      <alignment vertical="center" wrapText="1" readingOrder="1"/>
    </xf>
    <xf numFmtId="39" fontId="125" fillId="3" borderId="6" xfId="7" applyNumberFormat="1" applyFont="1" applyFill="1" applyBorder="1" applyAlignment="1">
      <alignment vertical="center" wrapText="1" readingOrder="1"/>
    </xf>
    <xf numFmtId="0" fontId="125" fillId="3" borderId="1" xfId="7" applyFont="1" applyFill="1" applyBorder="1" applyAlignment="1">
      <alignment horizontal="center" vertical="center"/>
    </xf>
    <xf numFmtId="39" fontId="125" fillId="23" borderId="1" xfId="7" applyNumberFormat="1" applyFont="1" applyFill="1" applyBorder="1" applyAlignment="1">
      <alignment horizontal="right" vertical="center" wrapText="1" readingOrder="1"/>
    </xf>
    <xf numFmtId="39" fontId="125" fillId="23" borderId="1" xfId="7" applyNumberFormat="1" applyFont="1" applyFill="1" applyBorder="1" applyAlignment="1">
      <alignment horizontal="right" vertical="top" wrapText="1" readingOrder="1"/>
    </xf>
    <xf numFmtId="39" fontId="127" fillId="3" borderId="1" xfId="7" applyNumberFormat="1" applyFont="1" applyFill="1" applyBorder="1" applyAlignment="1">
      <alignment horizontal="right" vertical="center" wrapText="1" readingOrder="1"/>
    </xf>
    <xf numFmtId="39" fontId="128" fillId="3" borderId="1" xfId="7" applyNumberFormat="1" applyFont="1" applyFill="1" applyBorder="1" applyAlignment="1">
      <alignment horizontal="right" vertical="center" wrapText="1" readingOrder="1"/>
    </xf>
    <xf numFmtId="39" fontId="125" fillId="24" borderId="1" xfId="7" applyNumberFormat="1" applyFont="1" applyFill="1" applyBorder="1" applyAlignment="1">
      <alignment horizontal="right" vertical="center" wrapText="1" readingOrder="1"/>
    </xf>
    <xf numFmtId="39" fontId="126" fillId="17" borderId="1" xfId="7" applyNumberFormat="1" applyFont="1" applyFill="1" applyBorder="1" applyAlignment="1">
      <alignment horizontal="right" vertical="center" wrapText="1" readingOrder="1"/>
    </xf>
    <xf numFmtId="39" fontId="126" fillId="24" borderId="1" xfId="7" applyNumberFormat="1" applyFont="1" applyFill="1" applyBorder="1" applyAlignment="1">
      <alignment horizontal="right" vertical="center" wrapText="1" readingOrder="1"/>
    </xf>
    <xf numFmtId="39" fontId="126" fillId="23" borderId="1" xfId="7" applyNumberFormat="1" applyFont="1" applyFill="1" applyBorder="1" applyAlignment="1">
      <alignment horizontal="right" vertical="center" wrapText="1" readingOrder="1"/>
    </xf>
    <xf numFmtId="39" fontId="125" fillId="17" borderId="1" xfId="7" applyNumberFormat="1" applyFont="1" applyFill="1" applyBorder="1" applyAlignment="1">
      <alignment horizontal="right" vertical="center"/>
    </xf>
    <xf numFmtId="39" fontId="126" fillId="17" borderId="1" xfId="7" applyNumberFormat="1" applyFont="1" applyFill="1" applyBorder="1" applyAlignment="1">
      <alignment horizontal="right" vertical="center"/>
    </xf>
    <xf numFmtId="39" fontId="126" fillId="3" borderId="6" xfId="7" applyNumberFormat="1" applyFont="1" applyFill="1" applyBorder="1" applyAlignment="1">
      <alignment horizontal="right" vertical="center"/>
    </xf>
    <xf numFmtId="10" fontId="126" fillId="28" borderId="1" xfId="12" applyNumberFormat="1" applyFont="1" applyFill="1" applyBorder="1" applyAlignment="1">
      <alignment horizontal="center" vertical="center"/>
    </xf>
    <xf numFmtId="0" fontId="125" fillId="3" borderId="1" xfId="7" applyNumberFormat="1" applyFont="1" applyFill="1" applyBorder="1" applyAlignment="1">
      <alignment vertical="center" wrapText="1" readingOrder="1"/>
    </xf>
    <xf numFmtId="0" fontId="125" fillId="20" borderId="1" xfId="7" applyNumberFormat="1" applyFont="1" applyFill="1" applyBorder="1" applyAlignment="1">
      <alignment vertical="center" wrapText="1" readingOrder="1"/>
    </xf>
    <xf numFmtId="0" fontId="125" fillId="6" borderId="1" xfId="7" applyFont="1" applyFill="1" applyBorder="1" applyAlignment="1">
      <alignment horizontal="center" vertical="center"/>
    </xf>
    <xf numFmtId="39" fontId="129" fillId="3" borderId="1" xfId="7" applyNumberFormat="1" applyFont="1" applyFill="1" applyBorder="1" applyAlignment="1">
      <alignment horizontal="right" vertical="center"/>
    </xf>
    <xf numFmtId="39" fontId="128" fillId="23" borderId="1" xfId="7" applyNumberFormat="1" applyFont="1" applyFill="1" applyBorder="1" applyAlignment="1">
      <alignment horizontal="right" vertical="center" wrapText="1" readingOrder="1"/>
    </xf>
    <xf numFmtId="39" fontId="99" fillId="3" borderId="1" xfId="7" applyNumberFormat="1" applyFont="1" applyFill="1" applyBorder="1" applyAlignment="1">
      <alignment horizontal="right" vertical="center"/>
    </xf>
    <xf numFmtId="44" fontId="127" fillId="3" borderId="0" xfId="1" applyFont="1" applyFill="1" applyAlignment="1">
      <alignment horizontal="right" vertical="center" wrapText="1"/>
    </xf>
    <xf numFmtId="10" fontId="126" fillId="17" borderId="1" xfId="12" applyNumberFormat="1" applyFont="1" applyFill="1" applyBorder="1" applyAlignment="1">
      <alignment horizontal="center" vertical="center"/>
    </xf>
    <xf numFmtId="0" fontId="125" fillId="3" borderId="1" xfId="7" applyNumberFormat="1" applyFont="1" applyFill="1" applyBorder="1" applyAlignment="1">
      <alignment horizontal="left" vertical="center" wrapText="1" readingOrder="1"/>
    </xf>
    <xf numFmtId="0" fontId="125" fillId="20" borderId="1" xfId="7" applyNumberFormat="1" applyFont="1" applyFill="1" applyBorder="1" applyAlignment="1">
      <alignment horizontal="left" vertical="center" wrapText="1" readingOrder="1"/>
    </xf>
    <xf numFmtId="39" fontId="125" fillId="23" borderId="1" xfId="7" applyNumberFormat="1" applyFont="1" applyFill="1" applyBorder="1" applyAlignment="1">
      <alignment horizontal="right" vertical="center" readingOrder="1"/>
    </xf>
    <xf numFmtId="39" fontId="126" fillId="17" borderId="1" xfId="7" applyNumberFormat="1" applyFont="1" applyFill="1" applyBorder="1" applyAlignment="1">
      <alignment horizontal="left" vertical="center" wrapText="1" readingOrder="1"/>
    </xf>
    <xf numFmtId="0" fontId="125" fillId="3" borderId="1" xfId="7" applyFont="1" applyFill="1" applyBorder="1"/>
    <xf numFmtId="39" fontId="125" fillId="25" borderId="1" xfId="7" applyNumberFormat="1" applyFont="1" applyFill="1" applyBorder="1" applyAlignment="1">
      <alignment horizontal="right" vertical="center"/>
    </xf>
    <xf numFmtId="39" fontId="125" fillId="17" borderId="1" xfId="7" applyNumberFormat="1" applyFont="1" applyFill="1" applyBorder="1" applyAlignment="1">
      <alignment horizontal="right" vertical="center" wrapText="1" readingOrder="1"/>
    </xf>
    <xf numFmtId="39" fontId="126" fillId="17" borderId="1" xfId="7" applyNumberFormat="1" applyFont="1" applyFill="1" applyBorder="1" applyAlignment="1">
      <alignment horizontal="center" vertical="center" wrapText="1" readingOrder="1"/>
    </xf>
    <xf numFmtId="169" fontId="125" fillId="3" borderId="1" xfId="7" applyNumberFormat="1" applyFont="1" applyFill="1" applyBorder="1" applyAlignment="1">
      <alignment vertical="center" wrapText="1" readingOrder="1"/>
    </xf>
    <xf numFmtId="39" fontId="125" fillId="3" borderId="1" xfId="7" applyNumberFormat="1" applyFont="1" applyFill="1" applyBorder="1" applyAlignment="1">
      <alignment horizontal="center" vertical="center" wrapText="1"/>
    </xf>
    <xf numFmtId="39" fontId="126" fillId="3" borderId="1" xfId="7" applyNumberFormat="1" applyFont="1" applyFill="1" applyBorder="1" applyAlignment="1">
      <alignment horizontal="right" vertical="center" wrapText="1" readingOrder="1"/>
    </xf>
    <xf numFmtId="39" fontId="125" fillId="3" borderId="1" xfId="7" applyNumberFormat="1" applyFont="1" applyFill="1" applyBorder="1" applyAlignment="1">
      <alignment horizontal="right" vertical="center" wrapText="1"/>
    </xf>
    <xf numFmtId="10" fontId="100" fillId="3" borderId="0" xfId="7" applyNumberFormat="1" applyFont="1" applyFill="1" applyBorder="1" applyAlignment="1">
      <alignment horizontal="center" vertical="center" wrapText="1"/>
    </xf>
    <xf numFmtId="44" fontId="8" fillId="5" borderId="1" xfId="1" applyNumberFormat="1" applyFont="1" applyFill="1" applyBorder="1" applyAlignment="1">
      <alignment horizontal="center" vertical="center" wrapText="1"/>
    </xf>
    <xf numFmtId="164" fontId="101" fillId="4" borderId="1" xfId="13" applyFont="1" applyFill="1" applyBorder="1" applyAlignment="1">
      <alignment horizontal="center" vertical="center" wrapText="1"/>
    </xf>
    <xf numFmtId="0" fontId="14" fillId="0" borderId="35" xfId="8" applyNumberFormat="1" applyFont="1" applyFill="1" applyBorder="1"/>
    <xf numFmtId="177" fontId="22" fillId="0" borderId="35" xfId="7" applyNumberFormat="1" applyFill="1" applyBorder="1" applyAlignment="1">
      <alignment horizontal="left"/>
    </xf>
    <xf numFmtId="0" fontId="14" fillId="0" borderId="1" xfId="8" applyNumberFormat="1" applyFont="1" applyFill="1" applyBorder="1"/>
    <xf numFmtId="0" fontId="14" fillId="0" borderId="16" xfId="8" applyNumberFormat="1" applyFont="1" applyFill="1" applyBorder="1"/>
    <xf numFmtId="0" fontId="83" fillId="13" borderId="62" xfId="7" applyFont="1" applyFill="1" applyBorder="1" applyAlignment="1">
      <alignment horizontal="center" vertical="center"/>
    </xf>
    <xf numFmtId="0" fontId="27" fillId="32" borderId="48" xfId="7" applyNumberFormat="1" applyFont="1" applyFill="1" applyBorder="1" applyAlignment="1">
      <alignment horizontal="center" vertical="center" wrapText="1"/>
    </xf>
    <xf numFmtId="0" fontId="27" fillId="9" borderId="47" xfId="7" applyFont="1" applyFill="1" applyBorder="1" applyAlignment="1">
      <alignment horizontal="center" vertical="center" wrapText="1"/>
    </xf>
    <xf numFmtId="0" fontId="27" fillId="9" borderId="61" xfId="7" applyFont="1" applyFill="1" applyBorder="1" applyAlignment="1">
      <alignment horizontal="center" wrapText="1"/>
    </xf>
    <xf numFmtId="0" fontId="49" fillId="5" borderId="1" xfId="7" applyNumberFormat="1" applyFont="1" applyFill="1" applyBorder="1" applyAlignment="1">
      <alignment horizontal="left" vertical="center" wrapText="1" readingOrder="1"/>
    </xf>
    <xf numFmtId="0" fontId="10" fillId="5" borderId="1" xfId="7" applyNumberFormat="1" applyFont="1" applyFill="1" applyBorder="1" applyAlignment="1">
      <alignment horizontal="left" vertical="center" wrapText="1" readingOrder="1"/>
    </xf>
    <xf numFmtId="0" fontId="99" fillId="3" borderId="6" xfId="7" applyNumberFormat="1" applyFont="1" applyFill="1" applyBorder="1" applyAlignment="1">
      <alignment vertical="center" wrapText="1" readingOrder="1"/>
    </xf>
    <xf numFmtId="0" fontId="99" fillId="3" borderId="19" xfId="7" applyNumberFormat="1" applyFont="1" applyFill="1" applyBorder="1" applyAlignment="1">
      <alignment vertical="center" wrapText="1" readingOrder="1"/>
    </xf>
    <xf numFmtId="0" fontId="99" fillId="3" borderId="7" xfId="7" applyNumberFormat="1" applyFont="1" applyFill="1" applyBorder="1" applyAlignment="1">
      <alignment vertical="center" wrapText="1" readingOrder="1"/>
    </xf>
    <xf numFmtId="0" fontId="7" fillId="5"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172" fontId="7" fillId="0" borderId="1" xfId="0" applyNumberFormat="1" applyFont="1" applyFill="1" applyBorder="1" applyAlignment="1">
      <alignment horizontal="center" vertical="center" wrapText="1"/>
    </xf>
    <xf numFmtId="0" fontId="14" fillId="0" borderId="29" xfId="0" applyFont="1" applyFill="1" applyBorder="1"/>
    <xf numFmtId="167" fontId="11" fillId="0" borderId="29" xfId="1" applyNumberFormat="1" applyFont="1" applyFill="1" applyBorder="1" applyAlignment="1">
      <alignment horizontal="center" vertical="center" wrapText="1"/>
    </xf>
    <xf numFmtId="6" fontId="6" fillId="5" borderId="6" xfId="0" applyNumberFormat="1" applyFont="1" applyFill="1" applyBorder="1" applyAlignment="1">
      <alignment horizontal="center" vertical="center" wrapText="1"/>
    </xf>
    <xf numFmtId="0" fontId="65" fillId="5" borderId="18" xfId="0" applyFont="1" applyFill="1" applyBorder="1" applyAlignment="1">
      <alignment horizontal="center" vertical="center" wrapText="1"/>
    </xf>
    <xf numFmtId="44" fontId="65" fillId="5" borderId="18" xfId="1" applyFont="1" applyFill="1" applyBorder="1" applyAlignment="1">
      <alignment vertical="center" wrapText="1"/>
    </xf>
    <xf numFmtId="44" fontId="6" fillId="5" borderId="7" xfId="1" applyFont="1" applyFill="1" applyBorder="1" applyAlignment="1">
      <alignment vertical="center" wrapText="1"/>
    </xf>
    <xf numFmtId="0" fontId="42" fillId="5" borderId="1" xfId="6" applyNumberFormat="1" applyFont="1" applyFill="1" applyBorder="1" applyAlignment="1">
      <alignment horizontal="center" vertical="center" wrapText="1"/>
    </xf>
    <xf numFmtId="0" fontId="11" fillId="5" borderId="1" xfId="1" applyNumberFormat="1" applyFont="1" applyFill="1" applyBorder="1" applyAlignment="1">
      <alignment horizontal="center" vertical="center" wrapText="1"/>
    </xf>
    <xf numFmtId="15" fontId="7" fillId="5" borderId="1" xfId="0" applyNumberFormat="1" applyFont="1" applyFill="1" applyBorder="1" applyAlignment="1">
      <alignment horizontal="center" vertical="center" wrapText="1"/>
    </xf>
    <xf numFmtId="14" fontId="7" fillId="5" borderId="38" xfId="0" applyNumberFormat="1" applyFont="1" applyFill="1" applyBorder="1" applyAlignment="1">
      <alignment horizontal="center" vertical="center" wrapText="1"/>
    </xf>
    <xf numFmtId="0" fontId="6" fillId="5" borderId="53" xfId="0" applyFont="1" applyFill="1" applyBorder="1" applyAlignment="1">
      <alignment vertical="center" wrapText="1"/>
    </xf>
    <xf numFmtId="15" fontId="6" fillId="5" borderId="1" xfId="0" applyNumberFormat="1" applyFont="1" applyFill="1" applyBorder="1" applyAlignment="1">
      <alignment horizontal="center" vertical="center" wrapText="1"/>
    </xf>
    <xf numFmtId="167" fontId="6" fillId="5" borderId="4" xfId="1" applyNumberFormat="1" applyFont="1" applyFill="1" applyBorder="1" applyAlignment="1">
      <alignment horizontal="center" vertical="center" wrapText="1"/>
    </xf>
    <xf numFmtId="44" fontId="0" fillId="5" borderId="1" xfId="1" applyFont="1" applyFill="1" applyBorder="1" applyAlignment="1">
      <alignment horizontal="left" vertical="center"/>
    </xf>
    <xf numFmtId="44" fontId="111" fillId="5" borderId="1" xfId="1" applyFont="1" applyFill="1" applyBorder="1" applyAlignment="1">
      <alignment horizontal="center" vertical="center"/>
    </xf>
    <xf numFmtId="0" fontId="11" fillId="0" borderId="1" xfId="0" applyFont="1" applyFill="1" applyBorder="1" applyAlignment="1">
      <alignment horizontal="justify" vertical="center" wrapText="1"/>
    </xf>
    <xf numFmtId="0" fontId="0" fillId="3" borderId="1" xfId="1" applyNumberFormat="1" applyFont="1" applyFill="1" applyBorder="1"/>
    <xf numFmtId="0" fontId="14" fillId="0" borderId="38" xfId="0" applyFont="1" applyFill="1" applyBorder="1"/>
    <xf numFmtId="0" fontId="14" fillId="0" borderId="7" xfId="0" applyFont="1" applyFill="1" applyBorder="1"/>
    <xf numFmtId="44" fontId="8" fillId="5" borderId="1" xfId="1" applyFont="1" applyFill="1" applyBorder="1" applyAlignment="1">
      <alignment horizontal="right" vertical="center"/>
    </xf>
    <xf numFmtId="0" fontId="0" fillId="5" borderId="38" xfId="0" applyFill="1" applyBorder="1"/>
    <xf numFmtId="44" fontId="8" fillId="5" borderId="1" xfId="1" applyFont="1" applyFill="1" applyBorder="1" applyAlignment="1">
      <alignment vertical="center"/>
    </xf>
    <xf numFmtId="44" fontId="4" fillId="5" borderId="1" xfId="1" applyFont="1" applyFill="1" applyBorder="1" applyAlignment="1">
      <alignment horizontal="center" vertical="center"/>
    </xf>
    <xf numFmtId="0" fontId="4" fillId="5" borderId="29" xfId="0" applyFont="1" applyFill="1" applyBorder="1" applyAlignment="1">
      <alignment horizontal="center" vertical="center"/>
    </xf>
    <xf numFmtId="0" fontId="14" fillId="0" borderId="1" xfId="1" applyNumberFormat="1" applyFont="1" applyFill="1" applyBorder="1" applyAlignment="1">
      <alignment wrapText="1"/>
    </xf>
    <xf numFmtId="0" fontId="0" fillId="0" borderId="28" xfId="1" applyNumberFormat="1" applyFont="1" applyFill="1" applyBorder="1" applyAlignment="1">
      <alignment wrapText="1"/>
    </xf>
    <xf numFmtId="0" fontId="0" fillId="0" borderId="28" xfId="0" applyFill="1" applyBorder="1"/>
    <xf numFmtId="0" fontId="14" fillId="0" borderId="28" xfId="0" applyFont="1" applyFill="1" applyBorder="1"/>
    <xf numFmtId="14" fontId="130" fillId="0" borderId="54" xfId="7" applyNumberFormat="1" applyFont="1" applyFill="1" applyBorder="1" applyAlignment="1">
      <alignment horizontal="center" wrapText="1"/>
    </xf>
    <xf numFmtId="0" fontId="14" fillId="0" borderId="16" xfId="7" applyFont="1" applyFill="1" applyBorder="1"/>
    <xf numFmtId="0" fontId="22" fillId="0" borderId="17" xfId="7" applyFill="1" applyBorder="1"/>
    <xf numFmtId="0" fontId="14" fillId="0" borderId="1" xfId="7" applyFont="1" applyFill="1" applyBorder="1"/>
    <xf numFmtId="0" fontId="22" fillId="0" borderId="18" xfId="7" applyFill="1" applyBorder="1"/>
    <xf numFmtId="0" fontId="14" fillId="0" borderId="35" xfId="7" applyFont="1" applyFill="1" applyBorder="1"/>
    <xf numFmtId="0" fontId="22" fillId="0" borderId="49" xfId="7" applyFill="1" applyBorder="1"/>
    <xf numFmtId="0" fontId="10" fillId="3" borderId="1" xfId="7" applyNumberFormat="1" applyFont="1" applyFill="1" applyBorder="1" applyAlignment="1">
      <alignment vertical="center" wrapText="1" readingOrder="1"/>
    </xf>
    <xf numFmtId="0" fontId="25" fillId="4" borderId="0" xfId="7" applyNumberFormat="1" applyFont="1" applyFill="1" applyBorder="1" applyAlignment="1">
      <alignment horizontal="center" vertical="center" wrapText="1" readingOrder="1"/>
    </xf>
    <xf numFmtId="0" fontId="25" fillId="4" borderId="22" xfId="7" applyNumberFormat="1" applyFont="1" applyFill="1" applyBorder="1" applyAlignment="1">
      <alignment horizontal="center" vertical="center" wrapText="1" readingOrder="1"/>
    </xf>
    <xf numFmtId="0" fontId="23" fillId="4" borderId="0" xfId="7" applyFont="1" applyFill="1" applyBorder="1"/>
    <xf numFmtId="43" fontId="0" fillId="5" borderId="1" xfId="8" applyFont="1" applyFill="1" applyBorder="1" applyAlignment="1">
      <alignment horizontal="center"/>
    </xf>
    <xf numFmtId="0" fontId="42" fillId="3" borderId="28" xfId="0" applyFont="1" applyFill="1" applyBorder="1" applyAlignment="1">
      <alignment horizontal="center" vertical="center" wrapText="1"/>
    </xf>
    <xf numFmtId="14" fontId="11" fillId="3" borderId="28" xfId="0" applyNumberFormat="1" applyFont="1" applyFill="1" applyBorder="1" applyAlignment="1">
      <alignment horizontal="center" vertical="center" wrapText="1"/>
    </xf>
    <xf numFmtId="0" fontId="14" fillId="3" borderId="28" xfId="0" applyFont="1" applyFill="1" applyBorder="1"/>
    <xf numFmtId="167" fontId="8" fillId="3" borderId="28" xfId="1" applyNumberFormat="1" applyFont="1" applyFill="1" applyBorder="1" applyAlignment="1">
      <alignment horizontal="center" vertical="center" wrapText="1"/>
    </xf>
    <xf numFmtId="167" fontId="11" fillId="3" borderId="28" xfId="1" applyNumberFormat="1" applyFont="1" applyFill="1" applyBorder="1" applyAlignment="1">
      <alignment horizontal="center" vertical="center" wrapText="1"/>
    </xf>
    <xf numFmtId="0" fontId="14" fillId="3" borderId="1" xfId="0" applyFont="1" applyFill="1" applyBorder="1"/>
    <xf numFmtId="0" fontId="14" fillId="3" borderId="0" xfId="0" applyFont="1" applyFill="1"/>
    <xf numFmtId="167" fontId="8" fillId="12" borderId="1" xfId="1" applyNumberFormat="1" applyFont="1" applyFill="1" applyBorder="1" applyAlignment="1">
      <alignment horizontal="center" vertical="center" wrapText="1"/>
    </xf>
    <xf numFmtId="44" fontId="0" fillId="0" borderId="0" xfId="0" applyNumberFormat="1" applyFont="1"/>
    <xf numFmtId="44" fontId="37" fillId="3" borderId="0" xfId="1" applyNumberFormat="1" applyFont="1" applyFill="1" applyAlignment="1">
      <alignment horizontal="right" vertical="center" wrapText="1"/>
    </xf>
    <xf numFmtId="44" fontId="57" fillId="11" borderId="1" xfId="1" applyNumberFormat="1" applyFont="1" applyFill="1" applyBorder="1" applyAlignment="1">
      <alignment horizontal="center" vertical="center" wrapText="1"/>
    </xf>
    <xf numFmtId="39" fontId="27" fillId="9" borderId="1" xfId="7" applyNumberFormat="1" applyFont="1" applyFill="1" applyBorder="1" applyAlignment="1">
      <alignment horizontal="center" vertical="center"/>
    </xf>
    <xf numFmtId="181" fontId="100" fillId="0" borderId="0" xfId="13" applyNumberFormat="1" applyFont="1" applyFill="1" applyBorder="1" applyAlignment="1">
      <alignment horizontal="center" vertical="center"/>
    </xf>
    <xf numFmtId="181" fontId="100" fillId="4" borderId="0" xfId="13" applyNumberFormat="1" applyFont="1" applyFill="1" applyBorder="1" applyAlignment="1">
      <alignment horizontal="center" vertical="center"/>
    </xf>
    <xf numFmtId="181" fontId="100" fillId="0" borderId="1" xfId="13" applyNumberFormat="1" applyFont="1" applyFill="1" applyBorder="1" applyAlignment="1">
      <alignment horizontal="center" vertical="center"/>
    </xf>
    <xf numFmtId="176" fontId="132" fillId="5" borderId="1" xfId="7" applyNumberFormat="1" applyFont="1" applyFill="1" applyBorder="1" applyAlignment="1">
      <alignment horizontal="right" vertical="center" wrapText="1" readingOrder="1"/>
    </xf>
    <xf numFmtId="0" fontId="133" fillId="0" borderId="1" xfId="7" applyFont="1" applyFill="1" applyBorder="1"/>
    <xf numFmtId="0" fontId="133" fillId="3" borderId="1" xfId="7" applyFont="1" applyFill="1" applyBorder="1"/>
    <xf numFmtId="176" fontId="132" fillId="19" borderId="1" xfId="7" applyNumberFormat="1" applyFont="1" applyFill="1" applyBorder="1" applyAlignment="1">
      <alignment horizontal="right" vertical="center" wrapText="1" readingOrder="1"/>
    </xf>
    <xf numFmtId="0" fontId="133" fillId="6" borderId="1" xfId="7" applyFont="1" applyFill="1" applyBorder="1"/>
    <xf numFmtId="0" fontId="134" fillId="17" borderId="1" xfId="7" applyFont="1" applyFill="1" applyBorder="1"/>
    <xf numFmtId="0" fontId="133" fillId="20" borderId="1" xfId="7" applyFont="1" applyFill="1" applyBorder="1"/>
    <xf numFmtId="176" fontId="135" fillId="27" borderId="1" xfId="7" applyNumberFormat="1" applyFont="1" applyFill="1" applyBorder="1" applyAlignment="1">
      <alignment horizontal="right" vertical="center" wrapText="1" readingOrder="1"/>
    </xf>
    <xf numFmtId="176" fontId="134" fillId="17" borderId="1" xfId="7" applyNumberFormat="1" applyFont="1" applyFill="1" applyBorder="1"/>
    <xf numFmtId="0" fontId="133" fillId="21" borderId="1" xfId="7" applyFont="1" applyFill="1" applyBorder="1"/>
    <xf numFmtId="0" fontId="133" fillId="0" borderId="1" xfId="7" applyFont="1" applyFill="1" applyBorder="1" applyAlignment="1">
      <alignment horizontal="center" vertical="center" wrapText="1"/>
    </xf>
    <xf numFmtId="169" fontId="133" fillId="0" borderId="1" xfId="7" applyNumberFormat="1" applyFont="1" applyFill="1" applyBorder="1"/>
    <xf numFmtId="181" fontId="104" fillId="0" borderId="29" xfId="13" applyNumberFormat="1" applyFont="1" applyFill="1" applyBorder="1" applyAlignment="1">
      <alignment horizontal="center" vertical="center"/>
    </xf>
    <xf numFmtId="181" fontId="104" fillId="3" borderId="29" xfId="13" applyNumberFormat="1" applyFont="1" applyFill="1" applyBorder="1" applyAlignment="1">
      <alignment horizontal="center" vertical="center"/>
    </xf>
    <xf numFmtId="181" fontId="104" fillId="3" borderId="1" xfId="13" applyNumberFormat="1" applyFont="1" applyFill="1" applyBorder="1" applyAlignment="1">
      <alignment horizontal="center" vertical="center"/>
    </xf>
    <xf numFmtId="181" fontId="104" fillId="0" borderId="1" xfId="13" applyNumberFormat="1" applyFont="1" applyFill="1" applyBorder="1" applyAlignment="1">
      <alignment horizontal="center" vertical="center"/>
    </xf>
    <xf numFmtId="181" fontId="104" fillId="6" borderId="1" xfId="13" applyNumberFormat="1" applyFont="1" applyFill="1" applyBorder="1" applyAlignment="1">
      <alignment horizontal="center" vertical="center"/>
    </xf>
    <xf numFmtId="181" fontId="104" fillId="30" borderId="1" xfId="13" applyNumberFormat="1" applyFont="1" applyFill="1" applyBorder="1" applyAlignment="1">
      <alignment horizontal="center" vertical="center"/>
    </xf>
    <xf numFmtId="181" fontId="136" fillId="17" borderId="1" xfId="13" applyNumberFormat="1" applyFont="1" applyFill="1" applyBorder="1" applyAlignment="1">
      <alignment horizontal="center" vertical="center"/>
    </xf>
    <xf numFmtId="181" fontId="104" fillId="9" borderId="1" xfId="13" applyNumberFormat="1" applyFont="1" applyFill="1" applyBorder="1" applyAlignment="1">
      <alignment horizontal="center" vertical="center"/>
    </xf>
    <xf numFmtId="181" fontId="137" fillId="9" borderId="1" xfId="13" applyNumberFormat="1" applyFont="1" applyFill="1" applyBorder="1" applyAlignment="1">
      <alignment horizontal="center" vertical="center"/>
    </xf>
    <xf numFmtId="181" fontId="104" fillId="21" borderId="1" xfId="13" applyNumberFormat="1" applyFont="1" applyFill="1" applyBorder="1" applyAlignment="1">
      <alignment horizontal="center" vertical="center"/>
    </xf>
    <xf numFmtId="0" fontId="60" fillId="12" borderId="1" xfId="0" applyFont="1" applyFill="1" applyBorder="1" applyAlignment="1">
      <alignment horizontal="center" vertical="center" wrapText="1"/>
    </xf>
    <xf numFmtId="164" fontId="23" fillId="0" borderId="0" xfId="15" applyFont="1" applyFill="1" applyBorder="1"/>
    <xf numFmtId="0" fontId="67" fillId="0" borderId="0" xfId="7" applyFont="1" applyFill="1" applyBorder="1"/>
    <xf numFmtId="0" fontId="22" fillId="0" borderId="0" xfId="7" applyFill="1" applyBorder="1"/>
    <xf numFmtId="0" fontId="67" fillId="0" borderId="0" xfId="7" applyFont="1" applyFill="1"/>
    <xf numFmtId="43" fontId="67" fillId="0" borderId="0" xfId="8" applyFont="1" applyFill="1"/>
    <xf numFmtId="174" fontId="22" fillId="0" borderId="0" xfId="7" applyNumberFormat="1" applyFill="1" applyBorder="1"/>
    <xf numFmtId="170" fontId="40" fillId="0" borderId="1" xfId="0" applyNumberFormat="1" applyFont="1" applyFill="1" applyBorder="1" applyAlignment="1">
      <alignment horizontal="center" vertical="center" wrapText="1"/>
    </xf>
    <xf numFmtId="168" fontId="44" fillId="5" borderId="1" xfId="6" applyNumberFormat="1" applyFont="1" applyFill="1" applyBorder="1" applyAlignment="1">
      <alignment horizontal="right" vertical="center" wrapText="1"/>
    </xf>
    <xf numFmtId="168" fontId="44" fillId="5" borderId="1" xfId="1" applyNumberFormat="1" applyFont="1" applyFill="1" applyBorder="1" applyAlignment="1">
      <alignment horizontal="right" vertical="center" wrapText="1"/>
    </xf>
    <xf numFmtId="0" fontId="44" fillId="5" borderId="28" xfId="0" applyFont="1" applyFill="1" applyBorder="1" applyAlignment="1">
      <alignment vertical="center" wrapText="1"/>
    </xf>
    <xf numFmtId="168" fontId="44" fillId="0" borderId="1" xfId="6" applyNumberFormat="1" applyFont="1" applyFill="1" applyBorder="1" applyAlignment="1">
      <alignment horizontal="right" vertical="center" wrapText="1"/>
    </xf>
    <xf numFmtId="168" fontId="44" fillId="0" borderId="1" xfId="1" applyNumberFormat="1" applyFont="1" applyFill="1" applyBorder="1" applyAlignment="1">
      <alignment horizontal="right" vertical="center" wrapText="1"/>
    </xf>
    <xf numFmtId="168" fontId="40" fillId="5" borderId="1" xfId="6" applyNumberFormat="1" applyFont="1" applyFill="1" applyBorder="1" applyAlignment="1">
      <alignment horizontal="right" vertical="center" wrapText="1"/>
    </xf>
    <xf numFmtId="168" fontId="40" fillId="5" borderId="1" xfId="1" applyNumberFormat="1" applyFont="1" applyFill="1" applyBorder="1" applyAlignment="1">
      <alignment horizontal="right" vertical="center" wrapText="1"/>
    </xf>
    <xf numFmtId="14" fontId="44" fillId="0" borderId="1" xfId="0" applyNumberFormat="1" applyFont="1" applyFill="1" applyBorder="1" applyAlignment="1">
      <alignment horizontal="center" vertical="center" wrapText="1"/>
    </xf>
    <xf numFmtId="168" fontId="40" fillId="0" borderId="1" xfId="1" applyNumberFormat="1" applyFont="1" applyFill="1" applyBorder="1" applyAlignment="1">
      <alignment horizontal="right" vertical="center" wrapText="1"/>
    </xf>
    <xf numFmtId="168" fontId="40" fillId="0" borderId="1" xfId="6" applyNumberFormat="1" applyFont="1" applyFill="1" applyBorder="1" applyAlignment="1">
      <alignment horizontal="right" vertical="center" wrapText="1"/>
    </xf>
    <xf numFmtId="0" fontId="138" fillId="18" borderId="1" xfId="0" applyFont="1" applyFill="1" applyBorder="1" applyAlignment="1">
      <alignment horizontal="center" vertical="center" wrapText="1"/>
    </xf>
    <xf numFmtId="168" fontId="61" fillId="12" borderId="1" xfId="6" applyNumberFormat="1" applyFont="1" applyFill="1" applyBorder="1" applyAlignment="1">
      <alignment horizontal="right" vertical="center" wrapText="1"/>
    </xf>
    <xf numFmtId="168" fontId="61" fillId="12" borderId="1" xfId="1" applyNumberFormat="1" applyFont="1" applyFill="1" applyBorder="1" applyAlignment="1">
      <alignment horizontal="right" vertical="center" wrapText="1"/>
    </xf>
    <xf numFmtId="0" fontId="40" fillId="4" borderId="1" xfId="0" applyFont="1" applyFill="1" applyBorder="1" applyAlignment="1">
      <alignment horizontal="center" vertical="center" wrapText="1"/>
    </xf>
    <xf numFmtId="14" fontId="40" fillId="4" borderId="1" xfId="0" applyNumberFormat="1" applyFont="1" applyFill="1" applyBorder="1" applyAlignment="1">
      <alignment horizontal="center" vertical="center" wrapText="1"/>
    </xf>
    <xf numFmtId="170" fontId="40" fillId="4" borderId="1" xfId="0" applyNumberFormat="1" applyFont="1" applyFill="1" applyBorder="1" applyAlignment="1">
      <alignment horizontal="center" vertical="center" wrapText="1"/>
    </xf>
    <xf numFmtId="168" fontId="40" fillId="4" borderId="1" xfId="6" applyNumberFormat="1" applyFont="1" applyFill="1" applyBorder="1" applyAlignment="1">
      <alignment horizontal="right" vertical="center" wrapText="1"/>
    </xf>
    <xf numFmtId="168" fontId="40" fillId="4" borderId="1" xfId="1" applyNumberFormat="1" applyFont="1" applyFill="1" applyBorder="1" applyAlignment="1">
      <alignment horizontal="right" vertical="center" wrapText="1"/>
    </xf>
    <xf numFmtId="168" fontId="139" fillId="5" borderId="1" xfId="0" applyNumberFormat="1" applyFont="1" applyFill="1" applyBorder="1" applyAlignment="1" applyProtection="1">
      <alignment horizontal="right" vertical="center" wrapText="1"/>
      <protection locked="0"/>
    </xf>
    <xf numFmtId="164" fontId="40" fillId="0" borderId="1" xfId="0" applyNumberFormat="1" applyFont="1" applyFill="1" applyBorder="1" applyAlignment="1">
      <alignment horizontal="center" vertical="center" wrapText="1"/>
    </xf>
    <xf numFmtId="15" fontId="40" fillId="0" borderId="6" xfId="0" applyNumberFormat="1" applyFont="1" applyFill="1" applyBorder="1" applyAlignment="1" applyProtection="1">
      <alignment horizontal="center" vertical="center" wrapText="1"/>
      <protection locked="0"/>
    </xf>
    <xf numFmtId="164" fontId="40" fillId="5" borderId="1" xfId="0" applyNumberFormat="1" applyFont="1" applyFill="1" applyBorder="1" applyAlignment="1">
      <alignment horizontal="center" vertical="center" wrapText="1"/>
    </xf>
    <xf numFmtId="15" fontId="40" fillId="5" borderId="6" xfId="0" applyNumberFormat="1" applyFont="1" applyFill="1" applyBorder="1" applyAlignment="1" applyProtection="1">
      <alignment horizontal="center" vertical="center" wrapText="1"/>
      <protection locked="0"/>
    </xf>
    <xf numFmtId="17" fontId="44" fillId="5" borderId="1" xfId="0" applyNumberFormat="1" applyFont="1" applyFill="1" applyBorder="1" applyAlignment="1">
      <alignment horizontal="center" vertical="center" wrapText="1"/>
    </xf>
    <xf numFmtId="15" fontId="44" fillId="5" borderId="6" xfId="0" applyNumberFormat="1" applyFont="1" applyFill="1" applyBorder="1" applyAlignment="1" applyProtection="1">
      <alignment horizontal="center" vertical="center" wrapText="1"/>
      <protection locked="0"/>
    </xf>
    <xf numFmtId="164" fontId="138" fillId="18" borderId="1" xfId="0" applyNumberFormat="1" applyFont="1" applyFill="1" applyBorder="1" applyAlignment="1">
      <alignment horizontal="center" vertical="center" wrapText="1"/>
    </xf>
    <xf numFmtId="170" fontId="138" fillId="18" borderId="1" xfId="0" applyNumberFormat="1" applyFont="1" applyFill="1" applyBorder="1" applyAlignment="1">
      <alignment horizontal="center" vertical="center" wrapText="1"/>
    </xf>
    <xf numFmtId="15" fontId="138" fillId="18" borderId="6" xfId="0" applyNumberFormat="1" applyFont="1" applyFill="1" applyBorder="1" applyAlignment="1" applyProtection="1">
      <alignment horizontal="center" vertical="center" wrapText="1"/>
      <protection locked="0"/>
    </xf>
    <xf numFmtId="168" fontId="138" fillId="18" borderId="1" xfId="6" applyNumberFormat="1" applyFont="1" applyFill="1" applyBorder="1" applyAlignment="1">
      <alignment horizontal="right" vertical="center" wrapText="1"/>
    </xf>
    <xf numFmtId="168" fontId="138" fillId="18" borderId="1" xfId="1" applyNumberFormat="1" applyFont="1" applyFill="1" applyBorder="1" applyAlignment="1">
      <alignment horizontal="right" vertical="center" wrapText="1"/>
    </xf>
    <xf numFmtId="14" fontId="138" fillId="18" borderId="1" xfId="0" applyNumberFormat="1" applyFont="1" applyFill="1" applyBorder="1" applyAlignment="1">
      <alignment horizontal="center" vertical="center" wrapText="1"/>
    </xf>
    <xf numFmtId="15" fontId="40" fillId="5" borderId="1" xfId="0" applyNumberFormat="1" applyFont="1" applyFill="1" applyBorder="1" applyAlignment="1" applyProtection="1">
      <alignment horizontal="center" vertical="center" wrapText="1"/>
      <protection locked="0"/>
    </xf>
    <xf numFmtId="0" fontId="44" fillId="5" borderId="13" xfId="0" applyFont="1" applyFill="1" applyBorder="1" applyAlignment="1">
      <alignment horizontal="center" vertical="center" wrapText="1"/>
    </xf>
    <xf numFmtId="0" fontId="40" fillId="5" borderId="29" xfId="0" applyFont="1" applyFill="1" applyBorder="1" applyAlignment="1">
      <alignment vertical="center" wrapText="1"/>
    </xf>
    <xf numFmtId="0" fontId="44" fillId="5" borderId="29" xfId="0" applyFont="1" applyFill="1" applyBorder="1" applyAlignment="1">
      <alignment horizontal="center" vertical="center"/>
    </xf>
    <xf numFmtId="168" fontId="40" fillId="5" borderId="29" xfId="6" applyNumberFormat="1" applyFont="1" applyFill="1" applyBorder="1" applyAlignment="1">
      <alignment horizontal="right" vertical="center" wrapText="1"/>
    </xf>
    <xf numFmtId="0" fontId="44" fillId="5" borderId="7" xfId="0" applyFont="1" applyFill="1" applyBorder="1" applyAlignment="1">
      <alignment horizontal="center" vertical="center" wrapText="1"/>
    </xf>
    <xf numFmtId="0" fontId="44" fillId="5" borderId="1" xfId="0" applyFont="1" applyFill="1" applyBorder="1" applyAlignment="1">
      <alignment horizontal="center" vertical="center"/>
    </xf>
    <xf numFmtId="0" fontId="40" fillId="5" borderId="1" xfId="0" applyFont="1" applyFill="1" applyBorder="1" applyAlignment="1">
      <alignment horizontal="left" vertical="center" wrapText="1"/>
    </xf>
    <xf numFmtId="0" fontId="40" fillId="5" borderId="1" xfId="0" applyFont="1" applyFill="1" applyBorder="1" applyAlignment="1">
      <alignment horizontal="center" vertical="center"/>
    </xf>
    <xf numFmtId="15" fontId="40" fillId="5" borderId="11" xfId="0" applyNumberFormat="1" applyFont="1" applyFill="1" applyBorder="1" applyAlignment="1" applyProtection="1">
      <alignment horizontal="center" vertical="center" wrapText="1"/>
      <protection locked="0"/>
    </xf>
    <xf numFmtId="44" fontId="44" fillId="5" borderId="1" xfId="1" applyFont="1" applyFill="1" applyBorder="1" applyAlignment="1">
      <alignment horizontal="right" vertical="center" wrapText="1"/>
    </xf>
    <xf numFmtId="0" fontId="140" fillId="5" borderId="1" xfId="0" applyFont="1" applyFill="1" applyBorder="1" applyAlignment="1">
      <alignment horizontal="center" vertical="center" wrapText="1"/>
    </xf>
    <xf numFmtId="44" fontId="40" fillId="5" borderId="1" xfId="1" applyFont="1" applyFill="1" applyBorder="1" applyAlignment="1">
      <alignment horizontal="right" vertical="center" wrapText="1"/>
    </xf>
    <xf numFmtId="168" fontId="40" fillId="5" borderId="28" xfId="6" applyNumberFormat="1" applyFont="1" applyFill="1" applyBorder="1" applyAlignment="1">
      <alignment horizontal="right" vertical="center" wrapText="1"/>
    </xf>
    <xf numFmtId="44" fontId="44" fillId="5" borderId="28" xfId="1" applyFont="1" applyFill="1" applyBorder="1" applyAlignment="1">
      <alignment horizontal="right" vertical="center" wrapText="1"/>
    </xf>
    <xf numFmtId="168" fontId="44" fillId="5" borderId="1" xfId="6" applyNumberFormat="1" applyFont="1" applyFill="1" applyBorder="1" applyAlignment="1">
      <alignment horizontal="center" vertical="center" wrapText="1"/>
    </xf>
    <xf numFmtId="168" fontId="44" fillId="5" borderId="1" xfId="1" applyNumberFormat="1" applyFont="1" applyFill="1" applyBorder="1" applyAlignment="1">
      <alignment horizontal="center" vertical="center" wrapText="1"/>
    </xf>
    <xf numFmtId="0" fontId="44" fillId="5" borderId="29" xfId="0" applyFont="1" applyFill="1" applyBorder="1" applyAlignment="1">
      <alignment horizontal="center" wrapText="1"/>
    </xf>
    <xf numFmtId="168" fontId="123" fillId="5" borderId="29" xfId="6" applyNumberFormat="1" applyFont="1" applyFill="1" applyBorder="1" applyAlignment="1">
      <alignment horizontal="center" vertical="center"/>
    </xf>
    <xf numFmtId="168" fontId="123" fillId="5" borderId="29" xfId="0" applyNumberFormat="1" applyFont="1" applyFill="1" applyBorder="1" applyAlignment="1">
      <alignment horizontal="center" vertical="center"/>
    </xf>
    <xf numFmtId="0" fontId="138" fillId="18" borderId="28" xfId="0" applyFont="1" applyFill="1" applyBorder="1" applyAlignment="1">
      <alignment horizontal="center" vertical="center" wrapText="1"/>
    </xf>
    <xf numFmtId="14" fontId="138" fillId="18" borderId="28" xfId="0" applyNumberFormat="1" applyFont="1" applyFill="1" applyBorder="1" applyAlignment="1">
      <alignment horizontal="center" vertical="center" wrapText="1"/>
    </xf>
    <xf numFmtId="170" fontId="138" fillId="18" borderId="28" xfId="0" applyNumberFormat="1" applyFont="1" applyFill="1" applyBorder="1" applyAlignment="1">
      <alignment horizontal="center" vertical="center" wrapText="1"/>
    </xf>
    <xf numFmtId="168" fontId="138" fillId="18" borderId="28" xfId="6" applyNumberFormat="1" applyFont="1" applyFill="1" applyBorder="1" applyAlignment="1">
      <alignment horizontal="right" vertical="center" wrapText="1"/>
    </xf>
    <xf numFmtId="44" fontId="138" fillId="18" borderId="28" xfId="1" applyFont="1" applyFill="1" applyBorder="1" applyAlignment="1">
      <alignment horizontal="right" vertical="center" wrapText="1"/>
    </xf>
    <xf numFmtId="168" fontId="44" fillId="5" borderId="28" xfId="6" applyNumberFormat="1" applyFont="1" applyFill="1" applyBorder="1" applyAlignment="1">
      <alignment horizontal="right" vertical="center" wrapText="1"/>
    </xf>
    <xf numFmtId="44" fontId="40" fillId="5" borderId="28" xfId="1" applyFont="1" applyFill="1" applyBorder="1" applyAlignment="1">
      <alignment horizontal="right" vertical="center" wrapText="1"/>
    </xf>
    <xf numFmtId="168" fontId="61" fillId="18" borderId="1" xfId="6" applyNumberFormat="1" applyFont="1" applyFill="1" applyBorder="1" applyAlignment="1">
      <alignment horizontal="right" vertical="center" wrapText="1"/>
    </xf>
    <xf numFmtId="0" fontId="44" fillId="4" borderId="1" xfId="0" applyFont="1" applyFill="1" applyBorder="1" applyAlignment="1">
      <alignment horizontal="center" vertical="center" wrapText="1"/>
    </xf>
    <xf numFmtId="168" fontId="44" fillId="4" borderId="1" xfId="1" applyNumberFormat="1" applyFont="1" applyFill="1" applyBorder="1" applyAlignment="1">
      <alignment horizontal="right" vertical="center" wrapText="1"/>
    </xf>
    <xf numFmtId="165" fontId="44" fillId="0" borderId="1" xfId="6" applyFont="1" applyFill="1" applyBorder="1" applyAlignment="1">
      <alignment horizontal="right" vertical="center" wrapText="1"/>
    </xf>
    <xf numFmtId="15" fontId="40" fillId="4" borderId="6" xfId="0" applyNumberFormat="1" applyFont="1" applyFill="1" applyBorder="1" applyAlignment="1" applyProtection="1">
      <alignment horizontal="center" vertical="center" wrapText="1"/>
      <protection locked="0"/>
    </xf>
    <xf numFmtId="165" fontId="138" fillId="18" borderId="1" xfId="6" applyFont="1" applyFill="1" applyBorder="1" applyAlignment="1">
      <alignment horizontal="right" vertical="center" wrapText="1"/>
    </xf>
    <xf numFmtId="168" fontId="44" fillId="18" borderId="1" xfId="1" applyNumberFormat="1" applyFont="1" applyFill="1" applyBorder="1" applyAlignment="1">
      <alignment horizontal="right" vertical="center" wrapText="1"/>
    </xf>
    <xf numFmtId="168" fontId="40" fillId="5" borderId="1" xfId="6" applyNumberFormat="1" applyFont="1" applyFill="1" applyBorder="1" applyAlignment="1">
      <alignment horizontal="center" vertical="center" wrapText="1"/>
    </xf>
    <xf numFmtId="0" fontId="40" fillId="5" borderId="28" xfId="0" applyFont="1" applyFill="1" applyBorder="1" applyAlignment="1">
      <alignment vertical="center" wrapText="1"/>
    </xf>
    <xf numFmtId="3" fontId="40" fillId="5" borderId="1" xfId="0" applyNumberFormat="1" applyFont="1" applyFill="1" applyBorder="1" applyAlignment="1">
      <alignment horizontal="center" vertical="center" wrapText="1"/>
    </xf>
    <xf numFmtId="0" fontId="138" fillId="18" borderId="28" xfId="0" applyFont="1" applyFill="1" applyBorder="1" applyAlignment="1">
      <alignment horizontal="center" vertical="center"/>
    </xf>
    <xf numFmtId="14" fontId="138" fillId="18" borderId="28" xfId="0" applyNumberFormat="1" applyFont="1" applyFill="1" applyBorder="1" applyAlignment="1">
      <alignment horizontal="center" vertical="center"/>
    </xf>
    <xf numFmtId="170" fontId="138" fillId="18" borderId="28" xfId="0" applyNumberFormat="1" applyFont="1" applyFill="1" applyBorder="1" applyAlignment="1">
      <alignment horizontal="center" vertical="center"/>
    </xf>
    <xf numFmtId="0" fontId="138" fillId="18" borderId="28" xfId="0" applyFont="1" applyFill="1" applyBorder="1" applyAlignment="1">
      <alignment vertical="center"/>
    </xf>
    <xf numFmtId="168" fontId="138" fillId="18" borderId="28" xfId="6" applyNumberFormat="1" applyFont="1" applyFill="1" applyBorder="1" applyAlignment="1">
      <alignment horizontal="center" vertical="center"/>
    </xf>
    <xf numFmtId="168" fontId="138" fillId="18" borderId="28" xfId="1" applyNumberFormat="1" applyFont="1" applyFill="1" applyBorder="1" applyAlignment="1">
      <alignment horizontal="center" vertical="center"/>
    </xf>
    <xf numFmtId="164" fontId="40" fillId="5" borderId="28" xfId="0" applyNumberFormat="1" applyFont="1" applyFill="1" applyBorder="1" applyAlignment="1">
      <alignment horizontal="center" vertical="center" wrapText="1"/>
    </xf>
    <xf numFmtId="15" fontId="40" fillId="5" borderId="3" xfId="0" applyNumberFormat="1" applyFont="1" applyFill="1" applyBorder="1" applyAlignment="1" applyProtection="1">
      <alignment horizontal="center" vertical="center" wrapText="1"/>
      <protection locked="0"/>
    </xf>
    <xf numFmtId="15" fontId="138" fillId="18" borderId="1" xfId="0" applyNumberFormat="1" applyFont="1" applyFill="1" applyBorder="1" applyAlignment="1" applyProtection="1">
      <alignment horizontal="center" vertical="center" wrapText="1"/>
      <protection locked="0"/>
    </xf>
    <xf numFmtId="15" fontId="40" fillId="0" borderId="1" xfId="0" applyNumberFormat="1" applyFont="1" applyFill="1" applyBorder="1" applyAlignment="1" applyProtection="1">
      <alignment horizontal="center" vertical="center" wrapText="1"/>
      <protection locked="0"/>
    </xf>
    <xf numFmtId="3" fontId="40" fillId="0" borderId="1" xfId="0" applyNumberFormat="1" applyFont="1" applyFill="1" applyBorder="1" applyAlignment="1">
      <alignment horizontal="center" vertical="center" wrapText="1"/>
    </xf>
    <xf numFmtId="0" fontId="40" fillId="3" borderId="1" xfId="0" applyFont="1" applyFill="1" applyBorder="1" applyAlignment="1">
      <alignment horizontal="center" vertical="center" wrapText="1"/>
    </xf>
    <xf numFmtId="0" fontId="139" fillId="5" borderId="1" xfId="0" applyFont="1" applyFill="1" applyBorder="1" applyAlignment="1">
      <alignment horizontal="center" vertical="center"/>
    </xf>
    <xf numFmtId="0" fontId="61" fillId="18" borderId="1" xfId="0" applyFont="1" applyFill="1" applyBorder="1" applyAlignment="1">
      <alignment horizontal="center" vertical="center" wrapText="1"/>
    </xf>
    <xf numFmtId="0" fontId="123" fillId="5" borderId="1" xfId="0" applyFont="1" applyFill="1" applyBorder="1" applyAlignment="1">
      <alignment horizontal="center" vertical="center" wrapText="1"/>
    </xf>
    <xf numFmtId="0" fontId="139" fillId="5" borderId="1" xfId="0" applyFont="1" applyFill="1" applyBorder="1" applyAlignment="1">
      <alignment horizontal="center" vertical="center" wrapText="1"/>
    </xf>
    <xf numFmtId="0" fontId="141" fillId="18" borderId="1" xfId="0" applyFont="1" applyFill="1" applyBorder="1" applyAlignment="1">
      <alignment horizontal="center" vertical="center" wrapText="1"/>
    </xf>
    <xf numFmtId="39" fontId="125" fillId="9" borderId="1" xfId="7" applyNumberFormat="1" applyFont="1" applyFill="1" applyBorder="1" applyAlignment="1">
      <alignment horizontal="right" vertical="center" wrapText="1" readingOrder="1"/>
    </xf>
    <xf numFmtId="181" fontId="136" fillId="3" borderId="1" xfId="13" applyNumberFormat="1" applyFont="1" applyFill="1" applyBorder="1" applyAlignment="1">
      <alignment horizontal="center" vertical="center"/>
    </xf>
    <xf numFmtId="39" fontId="125" fillId="23" borderId="1" xfId="7" applyNumberFormat="1" applyFont="1" applyFill="1" applyBorder="1" applyAlignment="1">
      <alignment vertical="center" wrapText="1" readingOrder="1"/>
    </xf>
    <xf numFmtId="0" fontId="101" fillId="4" borderId="1" xfId="7" applyFont="1" applyFill="1" applyBorder="1" applyAlignment="1">
      <alignment horizontal="center" vertical="center" wrapText="1"/>
    </xf>
    <xf numFmtId="39" fontId="125" fillId="4" borderId="1" xfId="7" applyNumberFormat="1" applyFont="1" applyFill="1" applyBorder="1" applyAlignment="1">
      <alignment horizontal="right" vertical="center"/>
    </xf>
    <xf numFmtId="39" fontId="126" fillId="4" borderId="1" xfId="7" applyNumberFormat="1" applyFont="1" applyFill="1" applyBorder="1" applyAlignment="1">
      <alignment horizontal="right" vertical="center" wrapText="1" readingOrder="1"/>
    </xf>
    <xf numFmtId="39" fontId="126" fillId="4" borderId="1" xfId="7" applyNumberFormat="1" applyFont="1" applyFill="1" applyBorder="1" applyAlignment="1">
      <alignment horizontal="right" vertical="center"/>
    </xf>
    <xf numFmtId="39" fontId="99" fillId="4" borderId="55" xfId="7" applyNumberFormat="1" applyFont="1" applyFill="1" applyBorder="1" applyAlignment="1">
      <alignment horizontal="right" vertical="center" wrapText="1" readingOrder="1"/>
    </xf>
    <xf numFmtId="39" fontId="125" fillId="4" borderId="1" xfId="7" applyNumberFormat="1" applyFont="1" applyFill="1" applyBorder="1" applyAlignment="1">
      <alignment vertical="center" wrapText="1" readingOrder="1"/>
    </xf>
    <xf numFmtId="0" fontId="125" fillId="4" borderId="1" xfId="7" applyNumberFormat="1" applyFont="1" applyFill="1" applyBorder="1" applyAlignment="1">
      <alignment horizontal="left" vertical="center" wrapText="1" readingOrder="1"/>
    </xf>
    <xf numFmtId="39" fontId="125" fillId="4" borderId="1" xfId="7" applyNumberFormat="1" applyFont="1" applyFill="1" applyBorder="1" applyAlignment="1">
      <alignment horizontal="right" vertical="center" wrapText="1"/>
    </xf>
    <xf numFmtId="39" fontId="87" fillId="4" borderId="1" xfId="7" applyNumberFormat="1" applyFont="1" applyFill="1" applyBorder="1" applyAlignment="1">
      <alignment horizontal="right" vertical="center" wrapText="1" readingOrder="1"/>
    </xf>
    <xf numFmtId="39" fontId="86" fillId="4" borderId="1" xfId="7" applyNumberFormat="1" applyFont="1" applyFill="1" applyBorder="1" applyAlignment="1">
      <alignment horizontal="right" vertical="center"/>
    </xf>
    <xf numFmtId="0" fontId="23" fillId="0" borderId="0" xfId="7" applyFont="1" applyFill="1" applyBorder="1" applyAlignment="1">
      <alignment wrapText="1"/>
    </xf>
    <xf numFmtId="0" fontId="23" fillId="0" borderId="63" xfId="7" applyFont="1" applyFill="1" applyBorder="1"/>
    <xf numFmtId="0" fontId="23" fillId="0" borderId="63" xfId="7" applyFont="1" applyFill="1" applyBorder="1" applyAlignment="1">
      <alignment wrapText="1"/>
    </xf>
    <xf numFmtId="164" fontId="23" fillId="0" borderId="63" xfId="15" applyFont="1" applyFill="1" applyBorder="1"/>
    <xf numFmtId="0" fontId="143" fillId="0" borderId="63" xfId="7" applyFont="1" applyFill="1" applyBorder="1" applyAlignment="1">
      <alignment horizontal="center"/>
    </xf>
    <xf numFmtId="164" fontId="144" fillId="4" borderId="63" xfId="15" applyFont="1" applyFill="1" applyBorder="1" applyAlignment="1">
      <alignment horizontal="center" vertical="center" wrapText="1"/>
    </xf>
    <xf numFmtId="15" fontId="145" fillId="0" borderId="63" xfId="7" applyNumberFormat="1" applyFont="1" applyFill="1" applyBorder="1" applyAlignment="1">
      <alignment horizontal="center"/>
    </xf>
    <xf numFmtId="0" fontId="145" fillId="0" borderId="63" xfId="7" applyFont="1" applyFill="1" applyBorder="1" applyAlignment="1">
      <alignment horizontal="center"/>
    </xf>
    <xf numFmtId="0" fontId="146" fillId="0" borderId="63" xfId="7" applyFont="1" applyFill="1" applyBorder="1" applyAlignment="1">
      <alignment wrapText="1"/>
    </xf>
    <xf numFmtId="0" fontId="146" fillId="0" borderId="63" xfId="7" applyFont="1" applyFill="1" applyBorder="1"/>
    <xf numFmtId="164" fontId="147" fillId="4" borderId="63" xfId="15" applyFont="1" applyFill="1" applyBorder="1" applyAlignment="1">
      <alignment horizontal="center" vertical="center"/>
    </xf>
    <xf numFmtId="0" fontId="146" fillId="0" borderId="63" xfId="7" applyFont="1" applyFill="1" applyBorder="1" applyAlignment="1">
      <alignment horizontal="center"/>
    </xf>
    <xf numFmtId="44" fontId="146" fillId="0" borderId="63" xfId="16" applyFont="1" applyFill="1" applyBorder="1"/>
    <xf numFmtId="164" fontId="148" fillId="4" borderId="63" xfId="15" applyFont="1" applyFill="1" applyBorder="1" applyAlignment="1">
      <alignment horizontal="center" vertical="center"/>
    </xf>
    <xf numFmtId="43" fontId="145" fillId="0" borderId="63" xfId="7" applyNumberFormat="1" applyFont="1" applyFill="1" applyBorder="1"/>
    <xf numFmtId="0" fontId="146" fillId="0" borderId="63" xfId="7" applyFont="1" applyFill="1" applyBorder="1" applyAlignment="1">
      <alignment horizontal="right"/>
    </xf>
    <xf numFmtId="164" fontId="149" fillId="4" borderId="63" xfId="15" applyFont="1" applyFill="1" applyBorder="1" applyAlignment="1">
      <alignment horizontal="center" vertical="center"/>
    </xf>
    <xf numFmtId="15" fontId="142" fillId="0" borderId="63" xfId="7" applyNumberFormat="1" applyFont="1" applyFill="1" applyBorder="1" applyAlignment="1">
      <alignment horizontal="center"/>
    </xf>
    <xf numFmtId="0" fontId="142" fillId="0" borderId="63" xfId="7" applyFont="1" applyFill="1" applyBorder="1" applyAlignment="1">
      <alignment horizontal="center"/>
    </xf>
    <xf numFmtId="1" fontId="146" fillId="0" borderId="63" xfId="7" applyNumberFormat="1" applyFont="1" applyFill="1" applyBorder="1" applyAlignment="1">
      <alignment horizontal="center"/>
    </xf>
    <xf numFmtId="175" fontId="146" fillId="0" borderId="63" xfId="7" applyNumberFormat="1" applyFont="1" applyFill="1" applyBorder="1" applyAlignment="1">
      <alignment horizontal="center"/>
    </xf>
    <xf numFmtId="44" fontId="145" fillId="0" borderId="63" xfId="16" applyFont="1" applyFill="1" applyBorder="1"/>
    <xf numFmtId="175" fontId="145" fillId="0" borderId="63" xfId="7" applyNumberFormat="1" applyFont="1" applyFill="1" applyBorder="1" applyAlignment="1">
      <alignment horizontal="center"/>
    </xf>
    <xf numFmtId="0" fontId="146" fillId="3" borderId="63" xfId="7" applyFont="1" applyFill="1" applyBorder="1" applyAlignment="1">
      <alignment horizontal="center"/>
    </xf>
    <xf numFmtId="0" fontId="133" fillId="0" borderId="63" xfId="7" applyFont="1" applyFill="1" applyBorder="1"/>
    <xf numFmtId="0" fontId="133" fillId="0" borderId="63" xfId="7" applyFont="1" applyFill="1" applyBorder="1" applyAlignment="1">
      <alignment wrapText="1"/>
    </xf>
    <xf numFmtId="43" fontId="84" fillId="0" borderId="63" xfId="7" applyNumberFormat="1" applyFont="1" applyFill="1" applyBorder="1"/>
    <xf numFmtId="43" fontId="101" fillId="4" borderId="63" xfId="7" applyNumberFormat="1" applyFont="1" applyFill="1" applyBorder="1"/>
    <xf numFmtId="9" fontId="146" fillId="0" borderId="63" xfId="12" applyFont="1" applyFill="1" applyBorder="1" applyAlignment="1">
      <alignment horizontal="center"/>
    </xf>
    <xf numFmtId="0" fontId="146" fillId="0" borderId="63" xfId="12" applyNumberFormat="1" applyFont="1" applyFill="1" applyBorder="1" applyAlignment="1">
      <alignment horizontal="center"/>
    </xf>
    <xf numFmtId="9" fontId="145" fillId="0" borderId="63" xfId="12" applyFont="1" applyFill="1" applyBorder="1" applyAlignment="1">
      <alignment horizontal="center"/>
    </xf>
    <xf numFmtId="0" fontId="6" fillId="12" borderId="1" xfId="0" applyFont="1" applyFill="1" applyBorder="1" applyAlignment="1">
      <alignment horizontal="center" vertical="center" wrapText="1"/>
    </xf>
    <xf numFmtId="0" fontId="99" fillId="4" borderId="1" xfId="0" applyFont="1" applyFill="1" applyBorder="1" applyAlignment="1">
      <alignment horizontal="center" vertical="center" wrapText="1"/>
    </xf>
    <xf numFmtId="0" fontId="65" fillId="0" borderId="20" xfId="0" applyFont="1" applyFill="1" applyBorder="1" applyAlignment="1">
      <alignment vertical="center" wrapText="1"/>
    </xf>
    <xf numFmtId="0" fontId="65" fillId="4" borderId="20" xfId="0" applyFont="1" applyFill="1" applyBorder="1" applyAlignment="1">
      <alignment vertical="center" wrapText="1"/>
    </xf>
    <xf numFmtId="0" fontId="40" fillId="5" borderId="1" xfId="0" applyFont="1" applyFill="1" applyBorder="1"/>
    <xf numFmtId="0" fontId="44" fillId="5" borderId="1" xfId="1" applyNumberFormat="1" applyFont="1" applyFill="1" applyBorder="1" applyAlignment="1">
      <alignment horizontal="center" vertical="center" wrapText="1"/>
    </xf>
    <xf numFmtId="0" fontId="9" fillId="5" borderId="1" xfId="0" applyFont="1" applyFill="1" applyBorder="1" applyAlignment="1">
      <alignment horizontal="center" vertical="center" wrapText="1"/>
    </xf>
    <xf numFmtId="14" fontId="6" fillId="5" borderId="1" xfId="0" applyNumberFormat="1" applyFont="1" applyFill="1" applyBorder="1" applyAlignment="1">
      <alignment horizontal="center" vertical="center" wrapText="1"/>
    </xf>
    <xf numFmtId="0" fontId="6" fillId="5" borderId="1" xfId="0" applyFont="1" applyFill="1" applyBorder="1" applyAlignment="1">
      <alignment horizontal="left" vertical="center" wrapText="1"/>
    </xf>
    <xf numFmtId="0" fontId="6" fillId="5" borderId="38" xfId="0" applyFont="1" applyFill="1" applyBorder="1" applyAlignment="1">
      <alignment horizontal="center" vertical="center" wrapText="1"/>
    </xf>
    <xf numFmtId="168" fontId="44" fillId="4" borderId="1" xfId="6" applyNumberFormat="1" applyFont="1" applyFill="1" applyBorder="1" applyAlignment="1">
      <alignment horizontal="right" vertical="center" wrapText="1"/>
    </xf>
    <xf numFmtId="167" fontId="78" fillId="12" borderId="1" xfId="1" applyNumberFormat="1" applyFont="1" applyFill="1" applyBorder="1" applyAlignment="1">
      <alignment horizontal="center" vertical="center" wrapText="1"/>
    </xf>
    <xf numFmtId="0" fontId="14" fillId="5" borderId="0" xfId="0" applyFont="1" applyFill="1"/>
    <xf numFmtId="0" fontId="14" fillId="5" borderId="1" xfId="1" applyNumberFormat="1" applyFont="1" applyFill="1" applyBorder="1" applyAlignment="1">
      <alignment wrapText="1"/>
    </xf>
    <xf numFmtId="44" fontId="11" fillId="5" borderId="1" xfId="1" applyNumberFormat="1" applyFont="1" applyFill="1" applyBorder="1" applyAlignment="1">
      <alignment horizontal="center" vertical="center" wrapText="1"/>
    </xf>
    <xf numFmtId="0" fontId="42" fillId="5" borderId="45" xfId="0" applyFont="1" applyFill="1" applyBorder="1" applyAlignment="1">
      <alignment vertical="center" wrapText="1"/>
    </xf>
    <xf numFmtId="0" fontId="40" fillId="5" borderId="1" xfId="6"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42" fillId="5" borderId="29" xfId="0" applyFont="1" applyFill="1" applyBorder="1" applyAlignment="1">
      <alignment vertical="center" wrapText="1"/>
    </xf>
    <xf numFmtId="0" fontId="6" fillId="4" borderId="1" xfId="0" applyFont="1" applyFill="1" applyBorder="1" applyAlignment="1">
      <alignment horizontal="center" vertical="center" wrapText="1"/>
    </xf>
    <xf numFmtId="0" fontId="6" fillId="4" borderId="1" xfId="0" applyFont="1" applyFill="1" applyBorder="1" applyAlignment="1">
      <alignment vertical="center" wrapText="1"/>
    </xf>
    <xf numFmtId="164" fontId="17" fillId="0" borderId="1" xfId="13" applyFont="1" applyFill="1" applyBorder="1" applyAlignment="1">
      <alignment horizontal="center" vertical="center" wrapText="1"/>
    </xf>
    <xf numFmtId="164" fontId="6" fillId="0" borderId="1" xfId="13" applyFont="1" applyFill="1" applyBorder="1" applyAlignment="1">
      <alignment horizontal="center" vertical="center" wrapText="1"/>
    </xf>
    <xf numFmtId="164" fontId="60" fillId="0" borderId="1" xfId="13" applyFont="1" applyFill="1" applyBorder="1" applyAlignment="1">
      <alignment horizontal="center" vertical="center" wrapText="1"/>
    </xf>
    <xf numFmtId="164" fontId="59" fillId="18" borderId="1" xfId="13" applyFont="1" applyFill="1" applyBorder="1" applyAlignment="1">
      <alignment horizontal="center" vertical="center" wrapText="1"/>
    </xf>
    <xf numFmtId="164" fontId="7" fillId="0" borderId="1" xfId="13" applyFont="1" applyFill="1" applyBorder="1" applyAlignment="1">
      <alignment horizontal="center" vertical="center" wrapText="1"/>
    </xf>
    <xf numFmtId="164" fontId="8" fillId="0" borderId="1" xfId="13" applyFont="1" applyFill="1" applyBorder="1" applyAlignment="1">
      <alignment horizontal="center" vertical="center" wrapText="1"/>
    </xf>
    <xf numFmtId="164" fontId="11" fillId="18" borderId="1" xfId="13" applyFont="1" applyFill="1" applyBorder="1" applyAlignment="1">
      <alignment horizontal="center" vertical="center" wrapText="1"/>
    </xf>
    <xf numFmtId="164" fontId="11" fillId="0" borderId="1" xfId="13" applyFont="1" applyFill="1" applyBorder="1" applyAlignment="1">
      <alignment horizontal="center" vertical="center" wrapText="1"/>
    </xf>
    <xf numFmtId="164" fontId="11" fillId="3" borderId="28" xfId="13" applyFont="1" applyFill="1" applyBorder="1" applyAlignment="1">
      <alignment horizontal="center" vertical="center" wrapText="1"/>
    </xf>
    <xf numFmtId="164" fontId="65" fillId="4" borderId="20" xfId="13" applyFont="1" applyFill="1" applyBorder="1" applyAlignment="1">
      <alignment horizontal="center" vertical="center" wrapText="1"/>
    </xf>
    <xf numFmtId="164" fontId="0" fillId="18" borderId="1" xfId="13" applyFont="1" applyFill="1" applyBorder="1" applyAlignment="1">
      <alignment horizontal="center" vertical="center"/>
    </xf>
    <xf numFmtId="164" fontId="0" fillId="0" borderId="1" xfId="13" applyFont="1" applyFill="1" applyBorder="1" applyAlignment="1">
      <alignment horizontal="center" vertical="center"/>
    </xf>
    <xf numFmtId="164" fontId="14" fillId="0" borderId="1" xfId="13" applyFont="1" applyFill="1" applyBorder="1" applyAlignment="1">
      <alignment horizontal="center" vertical="center"/>
    </xf>
    <xf numFmtId="164" fontId="0" fillId="3" borderId="1" xfId="13" applyFont="1" applyFill="1" applyBorder="1" applyAlignment="1">
      <alignment horizontal="center" vertical="center"/>
    </xf>
    <xf numFmtId="164" fontId="0" fillId="4" borderId="1" xfId="13" applyFont="1" applyFill="1" applyBorder="1" applyAlignment="1">
      <alignment horizontal="center" vertical="center"/>
    </xf>
    <xf numFmtId="164" fontId="111" fillId="18" borderId="1" xfId="13" applyFont="1" applyFill="1" applyBorder="1" applyAlignment="1">
      <alignment horizontal="center" vertical="center"/>
    </xf>
    <xf numFmtId="164" fontId="111" fillId="18" borderId="29" xfId="13" applyFont="1" applyFill="1" applyBorder="1" applyAlignment="1">
      <alignment horizontal="center" vertical="center"/>
    </xf>
    <xf numFmtId="164" fontId="0" fillId="3" borderId="29" xfId="13" applyFont="1" applyFill="1" applyBorder="1" applyAlignment="1">
      <alignment horizontal="center" vertical="center"/>
    </xf>
    <xf numFmtId="164" fontId="11" fillId="3" borderId="1" xfId="13" applyFont="1" applyFill="1" applyBorder="1" applyAlignment="1">
      <alignment horizontal="center" vertical="center" wrapText="1"/>
    </xf>
    <xf numFmtId="44" fontId="11" fillId="3" borderId="1" xfId="1" applyFont="1" applyFill="1" applyBorder="1" applyAlignment="1">
      <alignment horizontal="right" vertical="center"/>
    </xf>
    <xf numFmtId="167" fontId="11" fillId="3" borderId="1" xfId="1" applyNumberFormat="1" applyFont="1" applyFill="1" applyBorder="1" applyAlignment="1">
      <alignment horizontal="center" vertical="center" wrapText="1"/>
    </xf>
    <xf numFmtId="14" fontId="11" fillId="3" borderId="1" xfId="0" applyNumberFormat="1" applyFont="1" applyFill="1" applyBorder="1" applyAlignment="1">
      <alignment horizontal="center" vertical="center" wrapText="1"/>
    </xf>
    <xf numFmtId="167" fontId="8" fillId="3" borderId="1" xfId="1" applyNumberFormat="1" applyFont="1" applyFill="1" applyBorder="1" applyAlignment="1">
      <alignment horizontal="center" vertical="center" wrapText="1"/>
    </xf>
    <xf numFmtId="0" fontId="6" fillId="3" borderId="1" xfId="7" applyNumberFormat="1" applyFont="1" applyFill="1" applyBorder="1" applyAlignment="1">
      <alignment horizontal="left" vertical="center" wrapText="1" readingOrder="1"/>
    </xf>
    <xf numFmtId="0" fontId="150" fillId="0" borderId="2" xfId="0" applyNumberFormat="1" applyFont="1" applyFill="1" applyBorder="1" applyAlignment="1">
      <alignment horizontal="center" wrapText="1"/>
    </xf>
    <xf numFmtId="0" fontId="100" fillId="4" borderId="0" xfId="7" applyFont="1" applyFill="1" applyBorder="1" applyAlignment="1">
      <alignment horizontal="center" vertical="center"/>
    </xf>
    <xf numFmtId="0" fontId="150" fillId="0" borderId="1" xfId="0" applyNumberFormat="1" applyFont="1" applyFill="1" applyBorder="1" applyAlignment="1">
      <alignment horizontal="center" wrapText="1"/>
    </xf>
    <xf numFmtId="164" fontId="23" fillId="0" borderId="0" xfId="7" applyNumberFormat="1" applyFont="1" applyFill="1" applyBorder="1"/>
    <xf numFmtId="181" fontId="100" fillId="0" borderId="1" xfId="13" applyNumberFormat="1" applyFont="1" applyFill="1" applyBorder="1"/>
    <xf numFmtId="181" fontId="23" fillId="0" borderId="0" xfId="7" applyNumberFormat="1" applyFont="1" applyFill="1" applyBorder="1"/>
    <xf numFmtId="43" fontId="0" fillId="5" borderId="1" xfId="8" applyFont="1" applyFill="1" applyBorder="1" applyAlignment="1">
      <alignment horizontal="left" wrapText="1"/>
    </xf>
    <xf numFmtId="0" fontId="2" fillId="13" borderId="66" xfId="7" applyFont="1" applyFill="1" applyBorder="1"/>
    <xf numFmtId="43" fontId="2" fillId="13" borderId="67" xfId="7" applyNumberFormat="1" applyFont="1" applyFill="1" applyBorder="1"/>
    <xf numFmtId="43" fontId="2" fillId="13" borderId="68" xfId="7" applyNumberFormat="1" applyFont="1" applyFill="1" applyBorder="1"/>
    <xf numFmtId="0" fontId="14" fillId="0" borderId="0" xfId="7" applyNumberFormat="1" applyFont="1" applyFill="1" applyBorder="1"/>
    <xf numFmtId="176" fontId="91" fillId="0" borderId="69" xfId="7" applyNumberFormat="1" applyFont="1" applyFill="1" applyBorder="1" applyAlignment="1">
      <alignment horizontal="right" vertical="center" wrapText="1" readingOrder="1"/>
    </xf>
    <xf numFmtId="0" fontId="22" fillId="0" borderId="0" xfId="7" applyBorder="1"/>
    <xf numFmtId="39" fontId="92" fillId="3" borderId="0" xfId="7" applyNumberFormat="1" applyFont="1" applyFill="1" applyBorder="1" applyAlignment="1">
      <alignment horizontal="right" vertical="center"/>
    </xf>
    <xf numFmtId="0" fontId="150" fillId="0" borderId="7" xfId="0" applyNumberFormat="1" applyFont="1" applyFill="1" applyBorder="1" applyAlignment="1">
      <alignment horizontal="center" wrapText="1"/>
    </xf>
    <xf numFmtId="176" fontId="151" fillId="4" borderId="22" xfId="7" applyNumberFormat="1" applyFont="1" applyFill="1" applyBorder="1" applyAlignment="1">
      <alignment horizontal="right" vertical="center" wrapText="1" readingOrder="1"/>
    </xf>
    <xf numFmtId="181" fontId="92" fillId="0" borderId="1" xfId="7" applyNumberFormat="1" applyFont="1" applyFill="1" applyBorder="1"/>
    <xf numFmtId="181" fontId="100" fillId="0" borderId="0" xfId="7" applyNumberFormat="1" applyFont="1" applyFill="1" applyBorder="1"/>
    <xf numFmtId="0" fontId="34" fillId="3" borderId="28" xfId="7" applyNumberFormat="1" applyFont="1" applyFill="1" applyBorder="1" applyAlignment="1">
      <alignment horizontal="center" vertical="center" wrapText="1" readingOrder="1"/>
    </xf>
    <xf numFmtId="0" fontId="34" fillId="3" borderId="28" xfId="7" applyNumberFormat="1" applyFont="1" applyFill="1" applyBorder="1" applyAlignment="1">
      <alignment vertical="center" wrapText="1" readingOrder="1"/>
    </xf>
    <xf numFmtId="0" fontId="10" fillId="3" borderId="28" xfId="7" applyNumberFormat="1" applyFont="1" applyFill="1" applyBorder="1" applyAlignment="1">
      <alignment horizontal="left" vertical="center" wrapText="1" readingOrder="1"/>
    </xf>
    <xf numFmtId="10" fontId="23" fillId="0" borderId="28" xfId="7" applyNumberFormat="1" applyFont="1" applyFill="1" applyBorder="1" applyAlignment="1">
      <alignment horizontal="center" vertical="center" wrapText="1"/>
    </xf>
    <xf numFmtId="0" fontId="30" fillId="0" borderId="1" xfId="7" applyFont="1" applyFill="1" applyBorder="1"/>
    <xf numFmtId="0" fontId="84" fillId="0" borderId="1" xfId="7" applyFont="1" applyFill="1" applyBorder="1" applyAlignment="1">
      <alignment vertical="center"/>
    </xf>
    <xf numFmtId="181" fontId="100" fillId="3" borderId="1" xfId="13" applyNumberFormat="1" applyFont="1" applyFill="1" applyBorder="1" applyAlignment="1">
      <alignment horizontal="center" vertical="center"/>
    </xf>
    <xf numFmtId="181" fontId="100" fillId="3" borderId="28" xfId="13" applyNumberFormat="1" applyFont="1" applyFill="1" applyBorder="1" applyAlignment="1">
      <alignment horizontal="center" vertical="center"/>
    </xf>
    <xf numFmtId="181" fontId="100" fillId="0" borderId="28" xfId="7" applyNumberFormat="1" applyFont="1" applyFill="1" applyBorder="1" applyAlignment="1">
      <alignment horizontal="center" vertical="center" wrapText="1"/>
    </xf>
    <xf numFmtId="181" fontId="101" fillId="0" borderId="1" xfId="13" applyNumberFormat="1" applyFont="1" applyFill="1" applyBorder="1" applyAlignment="1">
      <alignment horizontal="center" vertical="center"/>
    </xf>
    <xf numFmtId="0" fontId="64" fillId="5" borderId="28" xfId="0" applyFont="1" applyFill="1" applyBorder="1" applyAlignment="1">
      <alignment horizontal="center" vertical="center" wrapText="1"/>
    </xf>
    <xf numFmtId="0" fontId="40" fillId="5" borderId="28" xfId="0" applyFont="1" applyFill="1" applyBorder="1" applyAlignment="1">
      <alignment horizontal="center" vertical="center" wrapText="1"/>
    </xf>
    <xf numFmtId="0" fontId="40" fillId="5" borderId="29" xfId="0" applyFont="1" applyFill="1" applyBorder="1" applyAlignment="1">
      <alignment horizontal="center" vertical="center" wrapText="1"/>
    </xf>
    <xf numFmtId="0" fontId="44" fillId="5" borderId="28" xfId="0" applyFont="1" applyFill="1" applyBorder="1" applyAlignment="1">
      <alignment horizontal="center" vertical="center" wrapText="1"/>
    </xf>
    <xf numFmtId="0" fontId="44" fillId="5" borderId="29" xfId="0" applyFont="1" applyFill="1" applyBorder="1" applyAlignment="1">
      <alignment horizontal="center" vertical="center" wrapText="1"/>
    </xf>
    <xf numFmtId="170" fontId="40" fillId="5" borderId="28" xfId="0" applyNumberFormat="1" applyFont="1" applyFill="1" applyBorder="1" applyAlignment="1">
      <alignment horizontal="center" vertical="center" wrapText="1"/>
    </xf>
    <xf numFmtId="170" fontId="40" fillId="5" borderId="29" xfId="0" applyNumberFormat="1" applyFont="1" applyFill="1" applyBorder="1" applyAlignment="1">
      <alignment horizontal="center" vertical="center" wrapText="1"/>
    </xf>
    <xf numFmtId="0" fontId="64"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40" fillId="5" borderId="1" xfId="0" applyFont="1" applyFill="1" applyBorder="1" applyAlignment="1">
      <alignment horizontal="center" vertical="center" wrapText="1"/>
    </xf>
    <xf numFmtId="0" fontId="14" fillId="0" borderId="28" xfId="0" applyFont="1" applyFill="1" applyBorder="1" applyAlignment="1">
      <alignment horizontal="center"/>
    </xf>
    <xf numFmtId="0" fontId="14" fillId="0" borderId="45" xfId="0" applyFont="1" applyFill="1" applyBorder="1" applyAlignment="1">
      <alignment horizontal="center"/>
    </xf>
    <xf numFmtId="0" fontId="14" fillId="0" borderId="29" xfId="0" applyFont="1" applyFill="1" applyBorder="1" applyAlignment="1">
      <alignment horizontal="center"/>
    </xf>
    <xf numFmtId="0" fontId="99" fillId="0" borderId="0" xfId="0" applyFont="1" applyFill="1" applyBorder="1" applyAlignment="1">
      <alignment horizontal="center" vertical="center" wrapText="1"/>
    </xf>
    <xf numFmtId="0" fontId="8" fillId="5" borderId="28" xfId="0" applyFont="1" applyFill="1" applyBorder="1" applyAlignment="1">
      <alignment horizontal="center" vertical="center" wrapText="1"/>
    </xf>
    <xf numFmtId="167" fontId="8" fillId="5" borderId="28" xfId="1" applyNumberFormat="1" applyFont="1" applyFill="1" applyBorder="1" applyAlignment="1">
      <alignment horizontal="center" vertical="center" wrapText="1"/>
    </xf>
    <xf numFmtId="167" fontId="8" fillId="5" borderId="29" xfId="1" applyNumberFormat="1" applyFont="1" applyFill="1" applyBorder="1" applyAlignment="1">
      <alignment horizontal="center" vertical="center" wrapText="1"/>
    </xf>
    <xf numFmtId="0" fontId="11" fillId="5" borderId="28" xfId="0" applyFont="1" applyFill="1" applyBorder="1" applyAlignment="1">
      <alignment horizontal="center" vertical="center" wrapText="1"/>
    </xf>
    <xf numFmtId="44" fontId="0" fillId="5" borderId="28" xfId="1" applyFont="1" applyFill="1" applyBorder="1" applyAlignment="1">
      <alignment horizontal="center" vertical="center"/>
    </xf>
    <xf numFmtId="0" fontId="99" fillId="0" borderId="4" xfId="0" applyFont="1" applyFill="1" applyBorder="1" applyAlignment="1">
      <alignment horizontal="center" vertical="center" wrapText="1"/>
    </xf>
    <xf numFmtId="0" fontId="8" fillId="5" borderId="28" xfId="0" applyNumberFormat="1" applyFont="1" applyFill="1" applyBorder="1" applyAlignment="1">
      <alignment horizontal="center" vertical="center" wrapText="1"/>
    </xf>
    <xf numFmtId="15" fontId="8" fillId="5" borderId="28" xfId="0" applyNumberFormat="1" applyFont="1" applyFill="1" applyBorder="1" applyAlignment="1">
      <alignment horizontal="center" vertical="center" wrapText="1"/>
    </xf>
    <xf numFmtId="0" fontId="124" fillId="12" borderId="4" xfId="0" applyFont="1" applyFill="1" applyBorder="1" applyAlignment="1">
      <alignment horizontal="center" vertical="center" wrapText="1"/>
    </xf>
    <xf numFmtId="0" fontId="78" fillId="12" borderId="1" xfId="0" applyFont="1" applyFill="1" applyBorder="1" applyAlignment="1" applyProtection="1">
      <alignment horizontal="center" vertical="center" wrapText="1"/>
      <protection locked="0"/>
    </xf>
    <xf numFmtId="0" fontId="42" fillId="5" borderId="28" xfId="0" applyFont="1" applyFill="1" applyBorder="1" applyAlignment="1">
      <alignment horizontal="center" vertical="center" wrapText="1"/>
    </xf>
    <xf numFmtId="14" fontId="40" fillId="5" borderId="28" xfId="0" applyNumberFormat="1" applyFont="1" applyFill="1" applyBorder="1" applyAlignment="1">
      <alignment horizontal="center" vertical="center" wrapText="1"/>
    </xf>
    <xf numFmtId="14" fontId="40" fillId="5" borderId="29" xfId="0" applyNumberFormat="1" applyFont="1" applyFill="1" applyBorder="1" applyAlignment="1">
      <alignment horizontal="center" vertical="center" wrapText="1"/>
    </xf>
    <xf numFmtId="0" fontId="7" fillId="5" borderId="28" xfId="0" applyFont="1" applyFill="1" applyBorder="1" applyAlignment="1">
      <alignment horizontal="center" vertical="center" wrapText="1"/>
    </xf>
    <xf numFmtId="0" fontId="0" fillId="5" borderId="5" xfId="0" applyFill="1" applyBorder="1" applyAlignment="1">
      <alignment horizontal="center" vertical="center"/>
    </xf>
    <xf numFmtId="167" fontId="8" fillId="5" borderId="1" xfId="1" applyNumberFormat="1" applyFont="1" applyFill="1" applyBorder="1" applyAlignment="1">
      <alignment horizontal="center" vertical="center" wrapText="1"/>
    </xf>
    <xf numFmtId="0" fontId="40" fillId="0" borderId="1" xfId="0" applyFont="1" applyFill="1" applyBorder="1" applyAlignment="1">
      <alignment horizontal="center" vertical="center" wrapText="1"/>
    </xf>
    <xf numFmtId="14" fontId="11" fillId="5" borderId="28" xfId="0" applyNumberFormat="1" applyFont="1" applyFill="1" applyBorder="1" applyAlignment="1">
      <alignment horizontal="center" vertical="center" wrapText="1"/>
    </xf>
    <xf numFmtId="0" fontId="64" fillId="0" borderId="1" xfId="0" applyFont="1" applyFill="1" applyBorder="1" applyAlignment="1">
      <alignment horizontal="center" vertical="center" wrapText="1"/>
    </xf>
    <xf numFmtId="0" fontId="44" fillId="5"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4" fontId="40" fillId="5" borderId="1" xfId="0" applyNumberFormat="1" applyFont="1" applyFill="1" applyBorder="1" applyAlignment="1">
      <alignment horizontal="center" vertical="center" wrapText="1"/>
    </xf>
    <xf numFmtId="14" fontId="40" fillId="0" borderId="1" xfId="0" applyNumberFormat="1" applyFont="1" applyFill="1" applyBorder="1" applyAlignment="1">
      <alignment horizontal="center" vertical="center" wrapText="1"/>
    </xf>
    <xf numFmtId="172" fontId="40" fillId="5" borderId="1" xfId="0" applyNumberFormat="1" applyFont="1" applyFill="1" applyBorder="1" applyAlignment="1">
      <alignment horizontal="center" vertical="center" wrapText="1"/>
    </xf>
    <xf numFmtId="44" fontId="0" fillId="5" borderId="29" xfId="1" applyFont="1" applyFill="1" applyBorder="1" applyAlignment="1">
      <alignment horizontal="center" vertical="center"/>
    </xf>
    <xf numFmtId="172" fontId="40" fillId="5" borderId="28" xfId="0" applyNumberFormat="1" applyFont="1" applyFill="1" applyBorder="1" applyAlignment="1">
      <alignment horizontal="center" vertical="center" wrapText="1"/>
    </xf>
    <xf numFmtId="44" fontId="11" fillId="5" borderId="1" xfId="1"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40" fillId="5" borderId="7" xfId="0" applyFont="1" applyFill="1" applyBorder="1" applyAlignment="1">
      <alignment horizontal="center" vertical="center" wrapText="1"/>
    </xf>
    <xf numFmtId="0" fontId="42"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44" fontId="8" fillId="5" borderId="1" xfId="1" applyFont="1" applyFill="1" applyBorder="1" applyAlignment="1">
      <alignment horizontal="center" vertical="center" wrapText="1"/>
    </xf>
    <xf numFmtId="0" fontId="8" fillId="5" borderId="38" xfId="0" applyFont="1" applyFill="1" applyBorder="1" applyAlignment="1">
      <alignment horizontal="center" vertical="center" wrapText="1"/>
    </xf>
    <xf numFmtId="0" fontId="8" fillId="5" borderId="7" xfId="0" applyFont="1" applyFill="1" applyBorder="1" applyAlignment="1">
      <alignment horizontal="center" vertical="center" wrapText="1"/>
    </xf>
    <xf numFmtId="14" fontId="11" fillId="5" borderId="1" xfId="0" applyNumberFormat="1" applyFont="1" applyFill="1" applyBorder="1" applyAlignment="1">
      <alignment horizontal="center" vertical="center" wrapText="1"/>
    </xf>
    <xf numFmtId="14" fontId="44" fillId="5" borderId="1" xfId="0" applyNumberFormat="1" applyFont="1" applyFill="1" applyBorder="1" applyAlignment="1">
      <alignment horizontal="center" vertical="center" wrapText="1"/>
    </xf>
    <xf numFmtId="170" fontId="40" fillId="5" borderId="1" xfId="0" applyNumberFormat="1" applyFont="1" applyFill="1" applyBorder="1" applyAlignment="1">
      <alignment horizontal="center" vertical="center" wrapText="1"/>
    </xf>
    <xf numFmtId="44" fontId="2" fillId="5" borderId="28" xfId="1" applyFont="1" applyFill="1" applyBorder="1" applyAlignment="1">
      <alignment horizontal="center" vertical="center"/>
    </xf>
    <xf numFmtId="168" fontId="0" fillId="5" borderId="28" xfId="0" applyNumberFormat="1" applyFill="1" applyBorder="1" applyAlignment="1">
      <alignment horizontal="center" vertical="center"/>
    </xf>
    <xf numFmtId="0" fontId="7" fillId="0" borderId="28" xfId="0" applyFont="1" applyFill="1" applyBorder="1" applyAlignment="1">
      <alignment horizontal="center" vertical="center" wrapText="1"/>
    </xf>
    <xf numFmtId="0" fontId="7" fillId="0" borderId="29" xfId="0" applyFont="1" applyFill="1" applyBorder="1" applyAlignment="1">
      <alignment horizontal="center" vertical="center" wrapText="1"/>
    </xf>
    <xf numFmtId="167" fontId="8" fillId="0" borderId="28" xfId="1" applyNumberFormat="1" applyFont="1" applyFill="1" applyBorder="1" applyAlignment="1">
      <alignment horizontal="center" vertical="center" wrapText="1"/>
    </xf>
    <xf numFmtId="167" fontId="8" fillId="0" borderId="29" xfId="1" applyNumberFormat="1" applyFont="1" applyFill="1" applyBorder="1" applyAlignment="1">
      <alignment horizontal="center" vertical="center" wrapText="1"/>
    </xf>
    <xf numFmtId="0" fontId="6" fillId="5" borderId="28" xfId="0" applyFont="1" applyFill="1" applyBorder="1" applyAlignment="1">
      <alignment horizontal="center" vertical="center" wrapText="1"/>
    </xf>
    <xf numFmtId="167" fontId="7" fillId="5" borderId="5" xfId="1" applyNumberFormat="1" applyFont="1" applyFill="1" applyBorder="1" applyAlignment="1">
      <alignment horizontal="center" vertical="center" wrapText="1"/>
    </xf>
    <xf numFmtId="167" fontId="6" fillId="5" borderId="28" xfId="1" applyNumberFormat="1" applyFont="1" applyFill="1" applyBorder="1" applyAlignment="1">
      <alignment horizontal="center" vertical="center" wrapText="1"/>
    </xf>
    <xf numFmtId="167" fontId="6" fillId="5" borderId="29" xfId="1" applyNumberFormat="1" applyFont="1" applyFill="1" applyBorder="1" applyAlignment="1">
      <alignment horizontal="center" vertical="center" wrapText="1"/>
    </xf>
    <xf numFmtId="44" fontId="6" fillId="5" borderId="28" xfId="1" applyFont="1" applyFill="1" applyBorder="1" applyAlignment="1">
      <alignment horizontal="center" vertical="center" wrapText="1"/>
    </xf>
    <xf numFmtId="44" fontId="6" fillId="5" borderId="29" xfId="1" applyFont="1" applyFill="1" applyBorder="1" applyAlignment="1">
      <alignment horizontal="center" vertical="center" wrapText="1"/>
    </xf>
    <xf numFmtId="0" fontId="8" fillId="5" borderId="28" xfId="0" applyFont="1" applyFill="1" applyBorder="1" applyAlignment="1">
      <alignment horizontal="left" vertical="center" wrapText="1"/>
    </xf>
    <xf numFmtId="0" fontId="8" fillId="5" borderId="29" xfId="0" applyFont="1" applyFill="1" applyBorder="1" applyAlignment="1">
      <alignment horizontal="left" vertical="center" wrapText="1"/>
    </xf>
    <xf numFmtId="167" fontId="11" fillId="5" borderId="28" xfId="1" applyNumberFormat="1" applyFont="1" applyFill="1" applyBorder="1" applyAlignment="1">
      <alignment horizontal="center" vertical="center" wrapText="1"/>
    </xf>
    <xf numFmtId="0" fontId="44" fillId="5" borderId="45"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 xfId="0" applyFont="1" applyBorder="1" applyAlignment="1">
      <alignment horizontal="center" vertical="center" wrapText="1"/>
    </xf>
    <xf numFmtId="0" fontId="27" fillId="0" borderId="1" xfId="7" applyFont="1" applyFill="1" applyBorder="1" applyAlignment="1">
      <alignment horizontal="center" vertical="center"/>
    </xf>
    <xf numFmtId="0" fontId="69" fillId="18" borderId="7" xfId="0" applyFont="1" applyFill="1" applyBorder="1" applyAlignment="1">
      <alignment vertical="center" wrapText="1"/>
    </xf>
    <xf numFmtId="0" fontId="60" fillId="18" borderId="1" xfId="0" applyFont="1" applyFill="1" applyBorder="1" applyAlignment="1">
      <alignment horizontal="center" vertical="center" wrapText="1"/>
    </xf>
    <xf numFmtId="0" fontId="60" fillId="18" borderId="18" xfId="0" applyFont="1" applyFill="1" applyBorder="1" applyAlignment="1">
      <alignment vertical="center" wrapText="1"/>
    </xf>
    <xf numFmtId="0" fontId="40" fillId="18" borderId="1" xfId="0" applyFont="1" applyFill="1" applyBorder="1"/>
    <xf numFmtId="0" fontId="44" fillId="18" borderId="1" xfId="1" applyNumberFormat="1" applyFont="1" applyFill="1" applyBorder="1" applyAlignment="1">
      <alignment horizontal="center" vertical="center" wrapText="1"/>
    </xf>
    <xf numFmtId="14" fontId="6" fillId="18" borderId="1" xfId="0" applyNumberFormat="1" applyFont="1" applyFill="1" applyBorder="1" applyAlignment="1">
      <alignment horizontal="center" vertical="center" wrapText="1"/>
    </xf>
    <xf numFmtId="0" fontId="6" fillId="18" borderId="1" xfId="0" applyFont="1" applyFill="1" applyBorder="1" applyAlignment="1">
      <alignment vertical="center" wrapText="1"/>
    </xf>
    <xf numFmtId="164" fontId="6" fillId="18" borderId="1" xfId="13" applyFont="1" applyFill="1" applyBorder="1" applyAlignment="1">
      <alignment horizontal="center" vertical="center" wrapText="1"/>
    </xf>
    <xf numFmtId="6" fontId="6" fillId="18" borderId="1" xfId="0" applyNumberFormat="1" applyFont="1" applyFill="1" applyBorder="1" applyAlignment="1">
      <alignment horizontal="center" vertical="center" wrapText="1"/>
    </xf>
    <xf numFmtId="0" fontId="6" fillId="18" borderId="1" xfId="0" applyFont="1" applyFill="1" applyBorder="1" applyAlignment="1">
      <alignment horizontal="left" vertical="center" wrapText="1"/>
    </xf>
    <xf numFmtId="15" fontId="6" fillId="18" borderId="38" xfId="0" applyNumberFormat="1" applyFont="1" applyFill="1" applyBorder="1" applyAlignment="1">
      <alignment horizontal="center" vertical="center" wrapText="1"/>
    </xf>
    <xf numFmtId="167" fontId="6" fillId="18" borderId="7" xfId="1" applyNumberFormat="1" applyFont="1" applyFill="1" applyBorder="1" applyAlignment="1">
      <alignment horizontal="center" vertical="center" wrapText="1"/>
    </xf>
    <xf numFmtId="167" fontId="10" fillId="18" borderId="1" xfId="0" applyNumberFormat="1" applyFont="1" applyFill="1" applyBorder="1" applyAlignment="1">
      <alignment vertical="center" wrapText="1"/>
    </xf>
    <xf numFmtId="0" fontId="6" fillId="18" borderId="6" xfId="0" applyFont="1" applyFill="1" applyBorder="1" applyAlignment="1">
      <alignment vertical="center" wrapText="1"/>
    </xf>
    <xf numFmtId="0" fontId="6" fillId="18" borderId="7" xfId="0" applyFont="1" applyFill="1" applyBorder="1" applyAlignment="1">
      <alignment vertical="center" wrapText="1"/>
    </xf>
    <xf numFmtId="0" fontId="0" fillId="18" borderId="0" xfId="0" applyFill="1" applyAlignment="1">
      <alignment vertical="center" wrapText="1"/>
    </xf>
    <xf numFmtId="0" fontId="65" fillId="5" borderId="70" xfId="0" applyFont="1" applyFill="1" applyBorder="1" applyAlignment="1">
      <alignment horizontal="center" vertical="center" wrapText="1"/>
    </xf>
    <xf numFmtId="0" fontId="0" fillId="5" borderId="0" xfId="0" applyFill="1" applyAlignment="1">
      <alignment vertical="center" wrapText="1"/>
    </xf>
    <xf numFmtId="0" fontId="65" fillId="4" borderId="39" xfId="0" applyFont="1" applyFill="1" applyBorder="1" applyAlignment="1">
      <alignment vertical="center" wrapText="1"/>
    </xf>
    <xf numFmtId="0" fontId="65" fillId="4" borderId="71" xfId="0" applyFont="1" applyFill="1" applyBorder="1" applyAlignment="1">
      <alignment vertical="center" wrapText="1"/>
    </xf>
    <xf numFmtId="168" fontId="59" fillId="18" borderId="38" xfId="1" applyNumberFormat="1" applyFont="1" applyFill="1" applyBorder="1" applyAlignment="1">
      <alignment horizontal="right" vertical="center" wrapText="1"/>
    </xf>
    <xf numFmtId="168" fontId="59" fillId="18" borderId="7" xfId="1" applyNumberFormat="1" applyFont="1" applyFill="1" applyBorder="1" applyAlignment="1">
      <alignment horizontal="right" vertical="center" wrapText="1"/>
    </xf>
    <xf numFmtId="0" fontId="131" fillId="18" borderId="1" xfId="0" applyFont="1" applyFill="1" applyBorder="1" applyAlignment="1">
      <alignment horizontal="center" vertical="center" wrapText="1"/>
    </xf>
    <xf numFmtId="0" fontId="138" fillId="18" borderId="7" xfId="0" applyFont="1" applyFill="1" applyBorder="1" applyAlignment="1">
      <alignment horizontal="center" vertical="center" wrapText="1"/>
    </xf>
    <xf numFmtId="0" fontId="138" fillId="18" borderId="1" xfId="0" applyFont="1" applyFill="1" applyBorder="1" applyAlignment="1">
      <alignment horizontal="center" vertical="center"/>
    </xf>
    <xf numFmtId="0" fontId="59" fillId="18" borderId="1" xfId="0" applyFont="1" applyFill="1" applyBorder="1" applyAlignment="1">
      <alignment horizontal="center" vertical="center"/>
    </xf>
    <xf numFmtId="167" fontId="6" fillId="18" borderId="12" xfId="1" applyNumberFormat="1" applyFont="1" applyFill="1" applyBorder="1" applyAlignment="1">
      <alignment horizontal="center" vertical="center" wrapText="1"/>
    </xf>
    <xf numFmtId="167" fontId="6" fillId="18" borderId="29" xfId="1" applyNumberFormat="1" applyFont="1" applyFill="1" applyBorder="1" applyAlignment="1">
      <alignment horizontal="center" vertical="center" wrapText="1"/>
    </xf>
    <xf numFmtId="0" fontId="39" fillId="5" borderId="7" xfId="0" applyFont="1" applyFill="1" applyBorder="1" applyAlignment="1">
      <alignment horizontal="center" vertical="center"/>
    </xf>
    <xf numFmtId="167" fontId="8" fillId="5" borderId="39" xfId="1" applyNumberFormat="1" applyFont="1" applyFill="1" applyBorder="1" applyAlignment="1">
      <alignment horizontal="center" vertical="center" wrapText="1"/>
    </xf>
    <xf numFmtId="0" fontId="99" fillId="4" borderId="4"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1" fillId="18" borderId="38" xfId="0" applyFont="1" applyFill="1" applyBorder="1" applyAlignment="1"/>
    <xf numFmtId="0" fontId="111" fillId="18" borderId="7" xfId="0" applyFont="1" applyFill="1" applyBorder="1" applyAlignment="1"/>
    <xf numFmtId="0" fontId="0" fillId="5" borderId="5" xfId="0" applyFill="1" applyBorder="1"/>
    <xf numFmtId="0" fontId="111" fillId="18" borderId="40" xfId="0" applyFont="1" applyFill="1" applyBorder="1"/>
    <xf numFmtId="0" fontId="11" fillId="0" borderId="1" xfId="0" applyFont="1" applyFill="1" applyBorder="1" applyAlignment="1">
      <alignment vertical="center" wrapText="1"/>
    </xf>
    <xf numFmtId="0" fontId="111" fillId="0" borderId="13" xfId="0" applyFont="1" applyFill="1" applyBorder="1"/>
    <xf numFmtId="0" fontId="111" fillId="0" borderId="1" xfId="1" applyNumberFormat="1" applyFont="1" applyFill="1" applyBorder="1" applyAlignment="1">
      <alignment wrapText="1"/>
    </xf>
    <xf numFmtId="0" fontId="111" fillId="0" borderId="1" xfId="0" applyFont="1" applyFill="1" applyBorder="1"/>
    <xf numFmtId="164" fontId="111" fillId="0" borderId="29" xfId="13" applyFont="1" applyFill="1" applyBorder="1" applyAlignment="1">
      <alignment horizontal="center" vertical="center"/>
    </xf>
    <xf numFmtId="0" fontId="111" fillId="0" borderId="29" xfId="0" applyFont="1" applyFill="1" applyBorder="1"/>
    <xf numFmtId="167" fontId="112" fillId="0" borderId="29" xfId="1" applyNumberFormat="1" applyFont="1" applyFill="1" applyBorder="1" applyAlignment="1">
      <alignment horizontal="center" vertical="center" wrapText="1"/>
    </xf>
    <xf numFmtId="0" fontId="111" fillId="0" borderId="40" xfId="0" applyFont="1" applyFill="1" applyBorder="1"/>
    <xf numFmtId="0" fontId="4" fillId="5" borderId="13" xfId="0" applyFont="1" applyFill="1" applyBorder="1" applyAlignment="1">
      <alignment horizontal="center" vertical="center"/>
    </xf>
    <xf numFmtId="0" fontId="0" fillId="3" borderId="40" xfId="0" applyFill="1" applyBorder="1"/>
    <xf numFmtId="0" fontId="0" fillId="3" borderId="13" xfId="0" applyFill="1" applyBorder="1"/>
    <xf numFmtId="0" fontId="0" fillId="5" borderId="13" xfId="0" applyFill="1" applyBorder="1"/>
    <xf numFmtId="0" fontId="69" fillId="18" borderId="1" xfId="0" applyFont="1" applyFill="1" applyBorder="1" applyAlignment="1">
      <alignment vertical="center" wrapText="1"/>
    </xf>
    <xf numFmtId="0" fontId="0" fillId="18" borderId="29" xfId="0" applyFill="1" applyBorder="1"/>
    <xf numFmtId="164" fontId="0" fillId="18" borderId="29" xfId="13" applyFont="1" applyFill="1" applyBorder="1" applyAlignment="1">
      <alignment horizontal="center" vertical="center"/>
    </xf>
    <xf numFmtId="167" fontId="8" fillId="18" borderId="29" xfId="1" applyNumberFormat="1" applyFont="1" applyFill="1" applyBorder="1" applyAlignment="1">
      <alignment horizontal="center" vertical="center" wrapText="1"/>
    </xf>
    <xf numFmtId="0" fontId="0" fillId="18" borderId="40" xfId="0" applyFill="1" applyBorder="1"/>
    <xf numFmtId="0" fontId="0" fillId="18" borderId="13" xfId="0" applyFill="1" applyBorder="1"/>
    <xf numFmtId="0" fontId="0" fillId="0" borderId="40" xfId="0" applyFill="1" applyBorder="1"/>
    <xf numFmtId="0" fontId="0" fillId="0" borderId="13" xfId="0" applyFill="1" applyBorder="1"/>
    <xf numFmtId="0" fontId="14" fillId="0" borderId="40" xfId="0" applyFont="1" applyFill="1" applyBorder="1"/>
    <xf numFmtId="0" fontId="14" fillId="0" borderId="13" xfId="0" applyFont="1" applyFill="1" applyBorder="1"/>
    <xf numFmtId="0" fontId="152" fillId="5" borderId="1" xfId="0" applyFont="1" applyFill="1" applyBorder="1" applyAlignment="1">
      <alignment horizontal="center" vertical="center" wrapText="1"/>
    </xf>
    <xf numFmtId="15" fontId="152" fillId="5" borderId="1" xfId="0" applyNumberFormat="1" applyFont="1" applyFill="1" applyBorder="1" applyAlignment="1">
      <alignment horizontal="center" vertical="center" wrapText="1"/>
    </xf>
    <xf numFmtId="44" fontId="40" fillId="0" borderId="1" xfId="1" applyFont="1" applyFill="1" applyBorder="1" applyAlignment="1">
      <alignment horizontal="right" vertical="center" wrapText="1"/>
    </xf>
    <xf numFmtId="164" fontId="0" fillId="0" borderId="28" xfId="13" applyFont="1" applyFill="1" applyBorder="1" applyAlignment="1">
      <alignment horizontal="center" vertical="center"/>
    </xf>
    <xf numFmtId="0" fontId="0" fillId="0" borderId="39" xfId="0" applyFill="1" applyBorder="1"/>
    <xf numFmtId="0" fontId="0" fillId="0" borderId="5" xfId="0" applyFill="1" applyBorder="1"/>
    <xf numFmtId="0" fontId="0" fillId="3" borderId="39" xfId="0" applyFill="1" applyBorder="1"/>
    <xf numFmtId="0" fontId="0" fillId="3" borderId="5" xfId="0" applyFill="1" applyBorder="1"/>
    <xf numFmtId="0" fontId="14" fillId="0" borderId="5" xfId="0" applyFont="1" applyFill="1" applyBorder="1"/>
    <xf numFmtId="0" fontId="14" fillId="5" borderId="39" xfId="0" applyFont="1" applyFill="1" applyBorder="1"/>
    <xf numFmtId="0" fontId="14" fillId="5" borderId="5" xfId="0" applyFont="1" applyFill="1" applyBorder="1"/>
    <xf numFmtId="3" fontId="40" fillId="0" borderId="7" xfId="0" applyNumberFormat="1" applyFont="1" applyFill="1" applyBorder="1" applyAlignment="1">
      <alignment horizontal="center" vertical="center" wrapText="1"/>
    </xf>
    <xf numFmtId="0" fontId="42" fillId="0" borderId="28" xfId="0" applyFont="1" applyFill="1" applyBorder="1" applyAlignment="1">
      <alignment horizontal="center" vertical="center" wrapText="1"/>
    </xf>
    <xf numFmtId="14" fontId="11" fillId="0" borderId="28" xfId="0" applyNumberFormat="1" applyFont="1" applyFill="1" applyBorder="1" applyAlignment="1">
      <alignment horizontal="center" vertical="center" wrapText="1"/>
    </xf>
    <xf numFmtId="164" fontId="11" fillId="0" borderId="28" xfId="13" applyFont="1" applyFill="1" applyBorder="1" applyAlignment="1">
      <alignment horizontal="center" vertical="center" wrapText="1"/>
    </xf>
    <xf numFmtId="167" fontId="11" fillId="0" borderId="28" xfId="1" applyNumberFormat="1" applyFont="1" applyFill="1" applyBorder="1" applyAlignment="1">
      <alignment horizontal="center" vertical="center" wrapText="1"/>
    </xf>
    <xf numFmtId="0" fontId="14" fillId="0" borderId="39" xfId="0" applyFont="1" applyFill="1" applyBorder="1"/>
    <xf numFmtId="0" fontId="99" fillId="0" borderId="1" xfId="0" applyFont="1" applyFill="1" applyBorder="1" applyAlignment="1">
      <alignment horizontal="center" vertical="center" wrapText="1"/>
    </xf>
    <xf numFmtId="0" fontId="14" fillId="3" borderId="39" xfId="0" applyFont="1" applyFill="1" applyBorder="1"/>
    <xf numFmtId="0" fontId="14" fillId="3" borderId="5" xfId="0" applyFont="1" applyFill="1" applyBorder="1"/>
    <xf numFmtId="0" fontId="7" fillId="0" borderId="3" xfId="0" applyFont="1" applyFill="1" applyBorder="1" applyAlignment="1">
      <alignment vertical="center" wrapText="1"/>
    </xf>
    <xf numFmtId="0" fontId="14" fillId="3" borderId="38" xfId="0" applyFont="1" applyFill="1" applyBorder="1"/>
    <xf numFmtId="0" fontId="14" fillId="3" borderId="7" xfId="0" applyFont="1" applyFill="1" applyBorder="1"/>
    <xf numFmtId="0" fontId="7" fillId="4" borderId="1" xfId="0" applyFont="1" applyFill="1" applyBorder="1" applyAlignment="1">
      <alignment vertical="center" wrapText="1"/>
    </xf>
    <xf numFmtId="0" fontId="42" fillId="4" borderId="28" xfId="0" applyFont="1" applyFill="1" applyBorder="1" applyAlignment="1">
      <alignment horizontal="center" vertical="center" wrapText="1"/>
    </xf>
    <xf numFmtId="14" fontId="11" fillId="4" borderId="28" xfId="0" applyNumberFormat="1" applyFont="1" applyFill="1" applyBorder="1" applyAlignment="1">
      <alignment horizontal="center" vertical="center" wrapText="1"/>
    </xf>
    <xf numFmtId="0" fontId="14" fillId="4" borderId="28" xfId="0" applyFont="1" applyFill="1" applyBorder="1"/>
    <xf numFmtId="164" fontId="11" fillId="4" borderId="28" xfId="13" applyFont="1" applyFill="1" applyBorder="1" applyAlignment="1">
      <alignment horizontal="center" vertical="center" wrapText="1"/>
    </xf>
    <xf numFmtId="0" fontId="0" fillId="4" borderId="28" xfId="0" applyFill="1" applyBorder="1"/>
    <xf numFmtId="167" fontId="8" fillId="4" borderId="28" xfId="1" applyNumberFormat="1" applyFont="1" applyFill="1" applyBorder="1" applyAlignment="1">
      <alignment horizontal="center" vertical="center" wrapText="1"/>
    </xf>
    <xf numFmtId="167" fontId="11" fillId="4" borderId="28" xfId="1" applyNumberFormat="1" applyFont="1" applyFill="1" applyBorder="1" applyAlignment="1">
      <alignment horizontal="center" vertical="center" wrapText="1"/>
    </xf>
    <xf numFmtId="0" fontId="14" fillId="4" borderId="39" xfId="0" applyFont="1" applyFill="1" applyBorder="1"/>
    <xf numFmtId="0" fontId="14" fillId="4" borderId="5" xfId="0" applyFont="1" applyFill="1" applyBorder="1"/>
    <xf numFmtId="0" fontId="7" fillId="0" borderId="4" xfId="0" applyFont="1" applyFill="1" applyBorder="1" applyAlignment="1">
      <alignment vertical="center" wrapText="1"/>
    </xf>
    <xf numFmtId="0" fontId="11" fillId="0" borderId="7" xfId="0" applyFont="1" applyFill="1" applyBorder="1" applyAlignment="1">
      <alignment horizontal="center" vertical="center" wrapText="1"/>
    </xf>
    <xf numFmtId="0" fontId="7" fillId="5" borderId="3" xfId="0" applyFont="1" applyFill="1" applyBorder="1" applyAlignment="1">
      <alignment vertical="center" wrapText="1"/>
    </xf>
    <xf numFmtId="0" fontId="7" fillId="0" borderId="4" xfId="0" applyFont="1" applyFill="1" applyBorder="1" applyAlignment="1">
      <alignment horizontal="center" vertical="center" wrapText="1"/>
    </xf>
    <xf numFmtId="168" fontId="40" fillId="0" borderId="4" xfId="1" applyNumberFormat="1" applyFont="1" applyFill="1" applyBorder="1" applyAlignment="1">
      <alignment horizontal="right" vertical="center" wrapText="1"/>
    </xf>
    <xf numFmtId="0" fontId="11" fillId="12" borderId="1" xfId="0" applyFont="1" applyFill="1" applyBorder="1" applyAlignment="1" applyProtection="1">
      <alignment horizontal="justify" vertical="center" wrapText="1"/>
      <protection locked="0"/>
    </xf>
    <xf numFmtId="0" fontId="78" fillId="12" borderId="1" xfId="0" applyFont="1" applyFill="1" applyBorder="1" applyAlignment="1" applyProtection="1">
      <alignment vertical="center" wrapText="1"/>
      <protection locked="0"/>
    </xf>
    <xf numFmtId="3" fontId="60" fillId="12" borderId="1" xfId="0" applyNumberFormat="1" applyFont="1" applyFill="1" applyBorder="1" applyAlignment="1">
      <alignment horizontal="center" vertical="center" wrapText="1"/>
    </xf>
    <xf numFmtId="168" fontId="60" fillId="12" borderId="1" xfId="6" applyNumberFormat="1" applyFont="1" applyFill="1" applyBorder="1" applyAlignment="1">
      <alignment horizontal="right" vertical="center" wrapText="1"/>
    </xf>
    <xf numFmtId="0" fontId="40" fillId="0" borderId="1" xfId="0" applyFont="1" applyFill="1" applyBorder="1" applyAlignment="1">
      <alignment horizontal="center" vertical="center" wrapText="1"/>
    </xf>
    <xf numFmtId="0" fontId="64" fillId="0" borderId="28" xfId="0" applyFont="1" applyFill="1" applyBorder="1" applyAlignment="1">
      <alignment horizontal="center" vertical="center" wrapText="1"/>
    </xf>
    <xf numFmtId="0" fontId="40" fillId="0" borderId="28" xfId="0" applyFont="1" applyFill="1" applyBorder="1" applyAlignment="1">
      <alignment horizontal="center" vertical="center" wrapText="1"/>
    </xf>
    <xf numFmtId="0" fontId="40" fillId="0" borderId="29" xfId="0" applyFont="1" applyFill="1" applyBorder="1" applyAlignment="1">
      <alignment horizontal="center" vertical="center" wrapText="1"/>
    </xf>
    <xf numFmtId="167" fontId="8" fillId="0" borderId="28" xfId="1" applyNumberFormat="1" applyFont="1" applyFill="1" applyBorder="1" applyAlignment="1">
      <alignment horizontal="center" vertical="center" wrapText="1"/>
    </xf>
    <xf numFmtId="167" fontId="8" fillId="0" borderId="29" xfId="1" applyNumberFormat="1" applyFont="1" applyFill="1" applyBorder="1" applyAlignment="1">
      <alignment horizontal="center" vertical="center" wrapText="1"/>
    </xf>
    <xf numFmtId="0" fontId="44" fillId="0" borderId="28" xfId="0" applyFont="1" applyFill="1" applyBorder="1" applyAlignment="1">
      <alignment horizontal="center" vertical="center" wrapText="1"/>
    </xf>
    <xf numFmtId="0" fontId="44" fillId="0" borderId="29" xfId="0" applyFont="1" applyFill="1" applyBorder="1" applyAlignment="1">
      <alignment horizontal="center" vertical="center" wrapText="1"/>
    </xf>
    <xf numFmtId="164" fontId="40" fillId="0" borderId="28" xfId="0" applyNumberFormat="1" applyFont="1" applyFill="1" applyBorder="1" applyAlignment="1">
      <alignment horizontal="center" vertical="center" wrapText="1"/>
    </xf>
    <xf numFmtId="170" fontId="40" fillId="0" borderId="28" xfId="0" applyNumberFormat="1" applyFont="1" applyFill="1" applyBorder="1" applyAlignment="1">
      <alignment horizontal="center" vertical="center" wrapText="1"/>
    </xf>
    <xf numFmtId="170" fontId="40" fillId="0" borderId="29" xfId="0" applyNumberFormat="1" applyFont="1" applyFill="1" applyBorder="1" applyAlignment="1">
      <alignment horizontal="center" vertical="center" wrapText="1"/>
    </xf>
    <xf numFmtId="0" fontId="7" fillId="0" borderId="28" xfId="0" applyFont="1" applyFill="1" applyBorder="1" applyAlignment="1">
      <alignment horizontal="center" vertical="center" wrapText="1"/>
    </xf>
    <xf numFmtId="0" fontId="64"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4" fontId="40" fillId="0" borderId="1" xfId="0" applyNumberFormat="1" applyFont="1" applyFill="1" applyBorder="1" applyAlignment="1">
      <alignment horizontal="center" vertical="center" wrapText="1"/>
    </xf>
    <xf numFmtId="172" fontId="40" fillId="0" borderId="1" xfId="0" applyNumberFormat="1" applyFont="1" applyFill="1" applyBorder="1" applyAlignment="1">
      <alignment horizontal="center" vertical="center" wrapText="1"/>
    </xf>
    <xf numFmtId="0" fontId="40" fillId="0" borderId="1" xfId="0" applyFont="1" applyFill="1" applyBorder="1" applyAlignment="1">
      <alignment horizontal="center" vertical="center" wrapText="1"/>
    </xf>
    <xf numFmtId="0" fontId="11" fillId="0" borderId="28" xfId="0" applyFont="1" applyFill="1" applyBorder="1" applyAlignment="1">
      <alignment horizontal="center" vertical="center" wrapText="1"/>
    </xf>
    <xf numFmtId="15" fontId="40" fillId="0" borderId="1" xfId="0" applyNumberFormat="1" applyFont="1" applyFill="1" applyBorder="1" applyAlignment="1" applyProtection="1">
      <alignment horizontal="center" vertical="center" wrapText="1"/>
      <protection locked="0"/>
    </xf>
    <xf numFmtId="0" fontId="99" fillId="0" borderId="4"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164" fontId="40" fillId="0" borderId="1" xfId="0" applyNumberFormat="1" applyFont="1" applyFill="1" applyBorder="1" applyAlignment="1">
      <alignment horizontal="center" vertical="center" wrapText="1"/>
    </xf>
    <xf numFmtId="170" fontId="40" fillId="0" borderId="1" xfId="0" applyNumberFormat="1" applyFont="1" applyFill="1" applyBorder="1" applyAlignment="1">
      <alignment horizontal="center" vertical="center" wrapText="1"/>
    </xf>
    <xf numFmtId="3" fontId="7" fillId="0" borderId="1" xfId="0" applyNumberFormat="1" applyFont="1" applyFill="1" applyBorder="1" applyAlignment="1">
      <alignment horizontal="center" vertical="center" wrapText="1"/>
    </xf>
    <xf numFmtId="0" fontId="123" fillId="3" borderId="0" xfId="0" applyFont="1" applyFill="1" applyBorder="1" applyAlignment="1">
      <alignment horizontal="center" vertical="center" wrapText="1"/>
    </xf>
    <xf numFmtId="0" fontId="123" fillId="3" borderId="0" xfId="0" applyFont="1" applyFill="1" applyAlignment="1">
      <alignment vertical="center" wrapText="1"/>
    </xf>
    <xf numFmtId="0" fontId="131" fillId="11" borderId="15" xfId="2" applyFont="1" applyFill="1" applyBorder="1" applyAlignment="1">
      <alignment horizontal="center" vertical="center" wrapText="1"/>
    </xf>
    <xf numFmtId="0" fontId="42" fillId="0" borderId="0" xfId="0" applyFont="1" applyFill="1" applyBorder="1" applyAlignment="1">
      <alignment horizontal="center" vertical="center" wrapText="1"/>
    </xf>
    <xf numFmtId="0" fontId="139" fillId="0" borderId="0" xfId="0" applyFont="1" applyFill="1" applyAlignment="1">
      <alignment horizontal="center" vertical="center"/>
    </xf>
    <xf numFmtId="0" fontId="99" fillId="3" borderId="1" xfId="7" applyNumberFormat="1" applyFont="1" applyFill="1" applyBorder="1" applyAlignment="1">
      <alignment horizontal="left" vertical="center" wrapText="1" readingOrder="1"/>
    </xf>
    <xf numFmtId="0" fontId="99" fillId="3" borderId="6" xfId="7" applyNumberFormat="1" applyFont="1" applyFill="1" applyBorder="1" applyAlignment="1">
      <alignment horizontal="left" vertical="center" wrapText="1" readingOrder="1"/>
    </xf>
    <xf numFmtId="0" fontId="99" fillId="3" borderId="19" xfId="7" applyNumberFormat="1" applyFont="1" applyFill="1" applyBorder="1" applyAlignment="1">
      <alignment horizontal="left" vertical="center" wrapText="1" readingOrder="1"/>
    </xf>
    <xf numFmtId="0" fontId="99" fillId="3" borderId="7" xfId="7" applyNumberFormat="1" applyFont="1" applyFill="1" applyBorder="1" applyAlignment="1">
      <alignment horizontal="left" vertical="center" wrapText="1" readingOrder="1"/>
    </xf>
    <xf numFmtId="0" fontId="99" fillId="3" borderId="1" xfId="7" applyNumberFormat="1" applyFont="1" applyFill="1" applyBorder="1" applyAlignment="1">
      <alignment horizontal="center" vertical="center" wrapText="1" readingOrder="1"/>
    </xf>
    <xf numFmtId="0" fontId="99" fillId="3" borderId="6" xfId="7" applyNumberFormat="1" applyFont="1" applyFill="1" applyBorder="1" applyAlignment="1">
      <alignment horizontal="center" vertical="center" wrapText="1" readingOrder="1"/>
    </xf>
    <xf numFmtId="0" fontId="99" fillId="3" borderId="19" xfId="7" applyNumberFormat="1" applyFont="1" applyFill="1" applyBorder="1" applyAlignment="1">
      <alignment horizontal="center" vertical="center" wrapText="1" readingOrder="1"/>
    </xf>
    <xf numFmtId="0" fontId="12" fillId="3" borderId="6" xfId="7" applyNumberFormat="1" applyFont="1" applyFill="1" applyBorder="1" applyAlignment="1">
      <alignment horizontal="center" vertical="center" wrapText="1" readingOrder="1"/>
    </xf>
    <xf numFmtId="0" fontId="12" fillId="3" borderId="19" xfId="7" applyNumberFormat="1" applyFont="1" applyFill="1" applyBorder="1" applyAlignment="1">
      <alignment horizontal="center" vertical="center" wrapText="1" readingOrder="1"/>
    </xf>
    <xf numFmtId="0" fontId="12" fillId="3" borderId="7" xfId="7" applyNumberFormat="1" applyFont="1" applyFill="1" applyBorder="1" applyAlignment="1">
      <alignment horizontal="center" vertical="center" wrapText="1" readingOrder="1"/>
    </xf>
    <xf numFmtId="10" fontId="94" fillId="0" borderId="3" xfId="0" applyNumberFormat="1" applyFont="1" applyBorder="1" applyAlignment="1">
      <alignment horizontal="center" vertical="center" wrapText="1"/>
    </xf>
    <xf numFmtId="10" fontId="94" fillId="0" borderId="8" xfId="0" applyNumberFormat="1" applyFont="1" applyBorder="1" applyAlignment="1">
      <alignment horizontal="center" vertical="center" wrapText="1"/>
    </xf>
    <xf numFmtId="0" fontId="54" fillId="16" borderId="44" xfId="0" applyFont="1" applyFill="1" applyBorder="1" applyAlignment="1">
      <alignment horizontal="center" wrapText="1"/>
    </xf>
    <xf numFmtId="169" fontId="2" fillId="0" borderId="1" xfId="0" applyNumberFormat="1" applyFont="1" applyBorder="1" applyAlignment="1">
      <alignment horizontal="center" wrapText="1"/>
    </xf>
    <xf numFmtId="0" fontId="2" fillId="0" borderId="1" xfId="0" applyFont="1" applyBorder="1" applyAlignment="1">
      <alignment horizontal="center" wrapText="1"/>
    </xf>
    <xf numFmtId="169" fontId="2" fillId="0" borderId="6" xfId="0" applyNumberFormat="1" applyFont="1" applyBorder="1" applyAlignment="1">
      <alignment horizontal="center" wrapText="1"/>
    </xf>
    <xf numFmtId="0" fontId="2" fillId="0" borderId="7" xfId="0" applyFont="1" applyBorder="1" applyAlignment="1">
      <alignment horizontal="center" wrapText="1"/>
    </xf>
    <xf numFmtId="0" fontId="84" fillId="0" borderId="63" xfId="7" applyFont="1" applyFill="1" applyBorder="1" applyAlignment="1">
      <alignment horizontal="center"/>
    </xf>
    <xf numFmtId="0" fontId="145" fillId="0" borderId="63" xfId="7" applyFont="1" applyFill="1" applyBorder="1" applyAlignment="1">
      <alignment horizontal="center" vertical="center" wrapText="1"/>
    </xf>
    <xf numFmtId="0" fontId="145" fillId="0" borderId="63" xfId="7" applyFont="1" applyFill="1" applyBorder="1" applyAlignment="1">
      <alignment horizontal="center"/>
    </xf>
    <xf numFmtId="0" fontId="101" fillId="4" borderId="63" xfId="7" applyFont="1" applyFill="1" applyBorder="1" applyAlignment="1">
      <alignment horizontal="center"/>
    </xf>
    <xf numFmtId="0" fontId="142" fillId="0" borderId="63" xfId="7" applyFont="1" applyFill="1" applyBorder="1" applyAlignment="1">
      <alignment horizontal="center" vertical="center" wrapText="1"/>
    </xf>
    <xf numFmtId="0" fontId="149" fillId="0" borderId="64" xfId="7" applyFont="1" applyFill="1" applyBorder="1" applyAlignment="1">
      <alignment horizontal="center"/>
    </xf>
    <xf numFmtId="0" fontId="149" fillId="0" borderId="65" xfId="7" applyFont="1" applyFill="1" applyBorder="1" applyAlignment="1">
      <alignment horizontal="center"/>
    </xf>
    <xf numFmtId="0" fontId="27" fillId="0" borderId="0" xfId="7" applyFont="1" applyFill="1" applyBorder="1" applyAlignment="1">
      <alignment horizontal="center"/>
    </xf>
    <xf numFmtId="0" fontId="84" fillId="0" borderId="0" xfId="7" applyFont="1" applyFill="1" applyBorder="1" applyAlignment="1">
      <alignment horizontal="center"/>
    </xf>
    <xf numFmtId="0" fontId="45" fillId="4" borderId="1" xfId="7" applyNumberFormat="1" applyFont="1" applyFill="1" applyBorder="1" applyAlignment="1">
      <alignment horizontal="center" vertical="center" wrapText="1" readingOrder="1"/>
    </xf>
    <xf numFmtId="0" fontId="45" fillId="4" borderId="28" xfId="7" applyNumberFormat="1" applyFont="1" applyFill="1" applyBorder="1" applyAlignment="1">
      <alignment horizontal="center" vertical="center" wrapText="1" readingOrder="1"/>
    </xf>
    <xf numFmtId="0" fontId="49" fillId="13" borderId="11" xfId="7" applyNumberFormat="1" applyFont="1" applyFill="1" applyBorder="1" applyAlignment="1">
      <alignment horizontal="center" vertical="center" wrapText="1" readingOrder="1"/>
    </xf>
    <xf numFmtId="0" fontId="49" fillId="13" borderId="12" xfId="7" applyNumberFormat="1" applyFont="1" applyFill="1" applyBorder="1" applyAlignment="1">
      <alignment horizontal="center" vertical="center" wrapText="1" readingOrder="1"/>
    </xf>
    <xf numFmtId="0" fontId="110" fillId="4" borderId="0" xfId="0" applyFont="1" applyFill="1" applyBorder="1" applyAlignment="1">
      <alignment horizontal="center" vertical="center" wrapText="1"/>
    </xf>
    <xf numFmtId="0" fontId="110" fillId="4" borderId="12" xfId="0" applyFont="1" applyFill="1" applyBorder="1" applyAlignment="1">
      <alignment horizontal="center" vertical="center" wrapText="1"/>
    </xf>
    <xf numFmtId="181" fontId="101" fillId="4" borderId="1" xfId="13" applyNumberFormat="1" applyFont="1" applyFill="1" applyBorder="1" applyAlignment="1">
      <alignment horizontal="center" vertical="center" wrapText="1"/>
    </xf>
    <xf numFmtId="0" fontId="99" fillId="3" borderId="7" xfId="7" applyNumberFormat="1" applyFont="1" applyFill="1" applyBorder="1" applyAlignment="1">
      <alignment horizontal="center" vertical="center" wrapText="1" readingOrder="1"/>
    </xf>
    <xf numFmtId="39" fontId="34" fillId="3" borderId="1" xfId="7" applyNumberFormat="1" applyFont="1" applyFill="1" applyBorder="1" applyAlignment="1">
      <alignment horizontal="right" vertical="center" wrapText="1" readingOrder="1"/>
    </xf>
    <xf numFmtId="0" fontId="110" fillId="3" borderId="0" xfId="0" applyFont="1" applyFill="1" applyBorder="1" applyAlignment="1">
      <alignment horizontal="center" vertical="center" wrapText="1"/>
    </xf>
    <xf numFmtId="39" fontId="87" fillId="17" borderId="1" xfId="7" applyNumberFormat="1" applyFont="1" applyFill="1" applyBorder="1" applyAlignment="1">
      <alignment horizontal="center" vertical="center" wrapText="1" readingOrder="1"/>
    </xf>
    <xf numFmtId="0" fontId="74" fillId="21" borderId="6" xfId="7" applyNumberFormat="1" applyFont="1" applyFill="1" applyBorder="1" applyAlignment="1">
      <alignment horizontal="center" vertical="center" wrapText="1" readingOrder="1"/>
    </xf>
    <xf numFmtId="0" fontId="74" fillId="21" borderId="19" xfId="7" applyNumberFormat="1" applyFont="1" applyFill="1" applyBorder="1" applyAlignment="1">
      <alignment horizontal="center" vertical="center" wrapText="1" readingOrder="1"/>
    </xf>
    <xf numFmtId="0" fontId="74" fillId="21" borderId="7" xfId="7" applyNumberFormat="1" applyFont="1" applyFill="1" applyBorder="1" applyAlignment="1">
      <alignment horizontal="center" vertical="center" wrapText="1" readingOrder="1"/>
    </xf>
    <xf numFmtId="0" fontId="46" fillId="17" borderId="3" xfId="7" applyNumberFormat="1" applyFont="1" applyFill="1" applyBorder="1" applyAlignment="1">
      <alignment horizontal="center" vertical="center" wrapText="1" readingOrder="1"/>
    </xf>
    <xf numFmtId="0" fontId="46" fillId="17" borderId="4" xfId="7" applyNumberFormat="1" applyFont="1" applyFill="1" applyBorder="1" applyAlignment="1">
      <alignment horizontal="center" vertical="center" wrapText="1" readingOrder="1"/>
    </xf>
    <xf numFmtId="0" fontId="46" fillId="17" borderId="5" xfId="7" applyNumberFormat="1" applyFont="1" applyFill="1" applyBorder="1" applyAlignment="1">
      <alignment horizontal="center" vertical="center" wrapText="1" readingOrder="1"/>
    </xf>
    <xf numFmtId="0" fontId="46" fillId="17" borderId="8" xfId="7" applyNumberFormat="1" applyFont="1" applyFill="1" applyBorder="1" applyAlignment="1">
      <alignment horizontal="center" vertical="center" wrapText="1" readingOrder="1"/>
    </xf>
    <xf numFmtId="0" fontId="46" fillId="17" borderId="0" xfId="7" applyNumberFormat="1" applyFont="1" applyFill="1" applyBorder="1" applyAlignment="1">
      <alignment horizontal="center" vertical="center" wrapText="1" readingOrder="1"/>
    </xf>
    <xf numFmtId="0" fontId="46" fillId="17" borderId="9" xfId="7" applyNumberFormat="1" applyFont="1" applyFill="1" applyBorder="1" applyAlignment="1">
      <alignment horizontal="center" vertical="center" wrapText="1" readingOrder="1"/>
    </xf>
    <xf numFmtId="0" fontId="46" fillId="17" borderId="11" xfId="7" applyNumberFormat="1" applyFont="1" applyFill="1" applyBorder="1" applyAlignment="1">
      <alignment horizontal="center" vertical="center" wrapText="1" readingOrder="1"/>
    </xf>
    <xf numFmtId="0" fontId="46" fillId="17" borderId="12" xfId="7" applyNumberFormat="1" applyFont="1" applyFill="1" applyBorder="1" applyAlignment="1">
      <alignment horizontal="center" vertical="center" wrapText="1" readingOrder="1"/>
    </xf>
    <xf numFmtId="0" fontId="46" fillId="17" borderId="13" xfId="7" applyNumberFormat="1" applyFont="1" applyFill="1" applyBorder="1" applyAlignment="1">
      <alignment horizontal="center" vertical="center" wrapText="1" readingOrder="1"/>
    </xf>
    <xf numFmtId="169" fontId="49" fillId="3" borderId="0" xfId="7" applyNumberFormat="1" applyFont="1" applyFill="1" applyBorder="1" applyAlignment="1">
      <alignment horizontal="center" vertical="center" wrapText="1" readingOrder="1"/>
    </xf>
    <xf numFmtId="0" fontId="49" fillId="3" borderId="0" xfId="7" applyNumberFormat="1" applyFont="1" applyFill="1" applyBorder="1" applyAlignment="1">
      <alignment horizontal="center" vertical="center" wrapText="1" readingOrder="1"/>
    </xf>
    <xf numFmtId="0" fontId="84" fillId="4" borderId="1" xfId="7" applyFont="1" applyFill="1" applyBorder="1" applyAlignment="1">
      <alignment horizontal="center" vertical="center" wrapText="1"/>
    </xf>
    <xf numFmtId="39" fontId="101" fillId="4" borderId="1" xfId="7" applyNumberFormat="1" applyFont="1" applyFill="1" applyBorder="1" applyAlignment="1">
      <alignment horizontal="center" vertical="center" wrapText="1"/>
    </xf>
    <xf numFmtId="39" fontId="115" fillId="3" borderId="11" xfId="7" applyNumberFormat="1" applyFont="1" applyFill="1" applyBorder="1" applyAlignment="1">
      <alignment horizontal="center" vertical="center"/>
    </xf>
    <xf numFmtId="39" fontId="115" fillId="3" borderId="12" xfId="7" applyNumberFormat="1" applyFont="1" applyFill="1" applyBorder="1" applyAlignment="1">
      <alignment horizontal="center" vertical="center"/>
    </xf>
    <xf numFmtId="39" fontId="115" fillId="3" borderId="13" xfId="7" applyNumberFormat="1" applyFont="1" applyFill="1" applyBorder="1" applyAlignment="1">
      <alignment horizontal="center" vertical="center"/>
    </xf>
    <xf numFmtId="39" fontId="114" fillId="4" borderId="11" xfId="7" applyNumberFormat="1" applyFont="1" applyFill="1" applyBorder="1" applyAlignment="1">
      <alignment horizontal="center" vertical="center" wrapText="1"/>
    </xf>
    <xf numFmtId="39" fontId="114" fillId="4" borderId="12" xfId="7" applyNumberFormat="1" applyFont="1" applyFill="1" applyBorder="1" applyAlignment="1">
      <alignment horizontal="center" vertical="center" wrapText="1"/>
    </xf>
    <xf numFmtId="39" fontId="114" fillId="4" borderId="13" xfId="7" applyNumberFormat="1" applyFont="1" applyFill="1" applyBorder="1" applyAlignment="1">
      <alignment horizontal="center" vertical="center" wrapText="1"/>
    </xf>
    <xf numFmtId="0" fontId="116" fillId="4" borderId="1" xfId="7" applyFont="1" applyFill="1" applyBorder="1" applyAlignment="1">
      <alignment horizontal="center" vertical="center"/>
    </xf>
    <xf numFmtId="0" fontId="14" fillId="0" borderId="28" xfId="0" applyFont="1" applyFill="1" applyBorder="1" applyAlignment="1">
      <alignment horizontal="center"/>
    </xf>
    <xf numFmtId="0" fontId="14" fillId="0" borderId="45" xfId="0" applyFont="1" applyFill="1" applyBorder="1" applyAlignment="1">
      <alignment horizontal="center"/>
    </xf>
    <xf numFmtId="0" fontId="14" fillId="0" borderId="29" xfId="0" applyFont="1" applyFill="1" applyBorder="1" applyAlignment="1">
      <alignment horizontal="center"/>
    </xf>
    <xf numFmtId="0" fontId="99" fillId="0" borderId="0" xfId="0" applyFont="1" applyFill="1" applyBorder="1" applyAlignment="1">
      <alignment horizontal="center" vertical="center" wrapText="1"/>
    </xf>
    <xf numFmtId="0" fontId="99" fillId="0" borderId="12" xfId="0" applyFont="1" applyFill="1" applyBorder="1" applyAlignment="1">
      <alignment horizontal="center" vertical="center" wrapText="1"/>
    </xf>
    <xf numFmtId="0" fontId="14" fillId="0" borderId="39" xfId="0" applyFont="1" applyFill="1" applyBorder="1" applyAlignment="1">
      <alignment horizontal="center"/>
    </xf>
    <xf numFmtId="0" fontId="14" fillId="0" borderId="72" xfId="0" applyFont="1" applyFill="1" applyBorder="1" applyAlignment="1">
      <alignment horizontal="center"/>
    </xf>
    <xf numFmtId="0" fontId="14" fillId="0" borderId="40" xfId="0" applyFont="1" applyFill="1" applyBorder="1" applyAlignment="1">
      <alignment horizontal="center"/>
    </xf>
    <xf numFmtId="0" fontId="14" fillId="0" borderId="5" xfId="0" applyFont="1" applyFill="1" applyBorder="1" applyAlignment="1">
      <alignment horizontal="center"/>
    </xf>
    <xf numFmtId="0" fontId="14" fillId="0" borderId="9" xfId="0" applyFont="1" applyFill="1" applyBorder="1" applyAlignment="1">
      <alignment horizontal="center"/>
    </xf>
    <xf numFmtId="0" fontId="14" fillId="0" borderId="13" xfId="0" applyFont="1" applyFill="1" applyBorder="1" applyAlignment="1">
      <alignment horizontal="center"/>
    </xf>
    <xf numFmtId="15" fontId="40" fillId="0" borderId="1" xfId="0" applyNumberFormat="1" applyFont="1" applyFill="1" applyBorder="1" applyAlignment="1" applyProtection="1">
      <alignment horizontal="center" vertical="center" wrapText="1"/>
      <protection locked="0"/>
    </xf>
    <xf numFmtId="0" fontId="122" fillId="0" borderId="4" xfId="0" applyFont="1" applyFill="1" applyBorder="1" applyAlignment="1">
      <alignment horizontal="center" vertical="center" wrapText="1"/>
    </xf>
    <xf numFmtId="0" fontId="99" fillId="0" borderId="4"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0" fontId="40" fillId="0" borderId="1" xfId="0" applyFont="1" applyFill="1" applyBorder="1" applyAlignment="1">
      <alignment horizontal="center" vertical="center" wrapText="1"/>
    </xf>
    <xf numFmtId="164" fontId="40" fillId="0" borderId="1" xfId="0" applyNumberFormat="1" applyFont="1" applyFill="1" applyBorder="1" applyAlignment="1">
      <alignment horizontal="center" vertical="center" wrapText="1"/>
    </xf>
    <xf numFmtId="170" fontId="40" fillId="0" borderId="1" xfId="0" applyNumberFormat="1" applyFont="1" applyFill="1" applyBorder="1" applyAlignment="1">
      <alignment horizontal="center" vertical="center" wrapText="1"/>
    </xf>
    <xf numFmtId="0" fontId="0" fillId="5" borderId="28" xfId="0" applyFill="1" applyBorder="1" applyAlignment="1">
      <alignment horizontal="center"/>
    </xf>
    <xf numFmtId="0" fontId="0" fillId="5" borderId="29" xfId="0" applyFill="1" applyBorder="1" applyAlignment="1">
      <alignment horizontal="center"/>
    </xf>
    <xf numFmtId="0" fontId="99" fillId="0" borderId="28" xfId="0" applyFont="1" applyFill="1" applyBorder="1" applyAlignment="1">
      <alignment horizontal="center" vertical="center"/>
    </xf>
    <xf numFmtId="0" fontId="99" fillId="0" borderId="29" xfId="0" applyFont="1" applyFill="1" applyBorder="1" applyAlignment="1">
      <alignment horizontal="center" vertical="center"/>
    </xf>
    <xf numFmtId="0" fontId="40" fillId="0" borderId="28" xfId="0" applyFont="1" applyFill="1" applyBorder="1" applyAlignment="1">
      <alignment horizontal="center" vertical="center" wrapText="1"/>
    </xf>
    <xf numFmtId="0" fontId="40" fillId="0" borderId="29"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0" fillId="5" borderId="28" xfId="0" applyFill="1" applyBorder="1" applyAlignment="1">
      <alignment horizontal="center" vertical="center"/>
    </xf>
    <xf numFmtId="0" fontId="0" fillId="5" borderId="29" xfId="0" applyFill="1" applyBorder="1" applyAlignment="1">
      <alignment horizontal="center" vertical="center"/>
    </xf>
    <xf numFmtId="44" fontId="0" fillId="5" borderId="28" xfId="1" applyFont="1" applyFill="1" applyBorder="1" applyAlignment="1">
      <alignment horizontal="center" vertical="center"/>
    </xf>
    <xf numFmtId="0" fontId="8" fillId="5" borderId="28" xfId="0" applyNumberFormat="1" applyFont="1" applyFill="1" applyBorder="1" applyAlignment="1">
      <alignment horizontal="center" vertical="center" wrapText="1"/>
    </xf>
    <xf numFmtId="0" fontId="8" fillId="5" borderId="29" xfId="0" applyNumberFormat="1" applyFont="1" applyFill="1" applyBorder="1" applyAlignment="1">
      <alignment horizontal="center" vertical="center" wrapText="1"/>
    </xf>
    <xf numFmtId="15" fontId="8" fillId="5" borderId="28" xfId="0" applyNumberFormat="1" applyFont="1" applyFill="1" applyBorder="1" applyAlignment="1">
      <alignment horizontal="center" vertical="center" wrapText="1"/>
    </xf>
    <xf numFmtId="15" fontId="8" fillId="5" borderId="29" xfId="0" applyNumberFormat="1" applyFont="1" applyFill="1" applyBorder="1" applyAlignment="1">
      <alignment horizontal="center" vertical="center" wrapText="1"/>
    </xf>
    <xf numFmtId="0" fontId="8" fillId="5" borderId="28" xfId="0" applyFont="1" applyFill="1" applyBorder="1" applyAlignment="1">
      <alignment horizontal="center" vertical="center" wrapText="1"/>
    </xf>
    <xf numFmtId="0" fontId="8" fillId="5" borderId="29" xfId="0" applyFont="1" applyFill="1" applyBorder="1" applyAlignment="1">
      <alignment horizontal="center" vertical="center" wrapText="1"/>
    </xf>
    <xf numFmtId="167" fontId="8" fillId="5" borderId="39" xfId="1" applyNumberFormat="1" applyFont="1" applyFill="1" applyBorder="1" applyAlignment="1">
      <alignment horizontal="center" vertical="center" wrapText="1"/>
    </xf>
    <xf numFmtId="167" fontId="8" fillId="5" borderId="40" xfId="1" applyNumberFormat="1" applyFont="1" applyFill="1" applyBorder="1" applyAlignment="1">
      <alignment horizontal="center" vertical="center" wrapText="1"/>
    </xf>
    <xf numFmtId="0" fontId="0" fillId="5" borderId="5" xfId="0" applyFill="1" applyBorder="1" applyAlignment="1">
      <alignment horizontal="center" vertical="center"/>
    </xf>
    <xf numFmtId="0" fontId="0" fillId="5" borderId="13" xfId="0" applyFill="1" applyBorder="1" applyAlignment="1">
      <alignment horizontal="center" vertical="center"/>
    </xf>
    <xf numFmtId="0" fontId="11" fillId="5" borderId="28" xfId="0" applyFont="1" applyFill="1" applyBorder="1" applyAlignment="1">
      <alignment horizontal="center" vertical="center" wrapText="1"/>
    </xf>
    <xf numFmtId="0" fontId="11" fillId="5" borderId="29" xfId="0" applyFont="1" applyFill="1" applyBorder="1" applyAlignment="1">
      <alignment horizontal="center" vertical="center" wrapText="1"/>
    </xf>
    <xf numFmtId="0" fontId="42" fillId="5" borderId="28" xfId="0" applyFont="1" applyFill="1" applyBorder="1" applyAlignment="1">
      <alignment horizontal="center" vertical="center" wrapText="1"/>
    </xf>
    <xf numFmtId="0" fontId="42" fillId="5" borderId="29" xfId="0" applyFont="1" applyFill="1" applyBorder="1" applyAlignment="1">
      <alignment horizontal="center" vertical="center" wrapText="1"/>
    </xf>
    <xf numFmtId="0" fontId="43" fillId="5" borderId="28" xfId="0" applyFont="1" applyFill="1" applyBorder="1" applyAlignment="1">
      <alignment horizontal="center" vertical="center" wrapText="1"/>
    </xf>
    <xf numFmtId="0" fontId="43" fillId="5" borderId="29" xfId="0" applyFont="1" applyFill="1" applyBorder="1" applyAlignment="1">
      <alignment horizontal="center" vertical="center" wrapText="1"/>
    </xf>
    <xf numFmtId="14" fontId="8" fillId="5" borderId="28" xfId="0" applyNumberFormat="1" applyFont="1" applyFill="1" applyBorder="1" applyAlignment="1">
      <alignment horizontal="center" vertical="center" wrapText="1"/>
    </xf>
    <xf numFmtId="14" fontId="8" fillId="5" borderId="29" xfId="0" applyNumberFormat="1" applyFont="1" applyFill="1" applyBorder="1" applyAlignment="1">
      <alignment horizontal="center" vertical="center" wrapText="1"/>
    </xf>
    <xf numFmtId="0" fontId="0" fillId="5" borderId="28" xfId="0" applyFill="1" applyBorder="1" applyAlignment="1">
      <alignment horizontal="center" vertical="center" wrapText="1"/>
    </xf>
    <xf numFmtId="0" fontId="0" fillId="5" borderId="29" xfId="0" applyFill="1" applyBorder="1" applyAlignment="1">
      <alignment horizontal="center" vertical="center" wrapText="1"/>
    </xf>
    <xf numFmtId="0" fontId="64" fillId="5" borderId="28" xfId="0" applyFont="1" applyFill="1" applyBorder="1" applyAlignment="1">
      <alignment horizontal="center" vertical="center" wrapText="1"/>
    </xf>
    <xf numFmtId="0" fontId="64" fillId="5" borderId="29" xfId="0" applyFont="1" applyFill="1" applyBorder="1" applyAlignment="1">
      <alignment horizontal="center" vertical="center" wrapText="1"/>
    </xf>
    <xf numFmtId="0" fontId="40" fillId="5" borderId="28" xfId="0" applyFont="1" applyFill="1" applyBorder="1" applyAlignment="1">
      <alignment horizontal="center" vertical="center" wrapText="1"/>
    </xf>
    <xf numFmtId="0" fontId="40" fillId="5" borderId="29" xfId="0" applyFont="1" applyFill="1" applyBorder="1" applyAlignment="1">
      <alignment horizontal="center" vertical="center" wrapText="1"/>
    </xf>
    <xf numFmtId="0" fontId="11" fillId="5" borderId="28" xfId="0" applyFont="1" applyFill="1" applyBorder="1" applyAlignment="1" applyProtection="1">
      <alignment horizontal="center" vertical="center" wrapText="1"/>
      <protection locked="0"/>
    </xf>
    <xf numFmtId="0" fontId="11" fillId="5" borderId="29" xfId="0" applyFont="1" applyFill="1" applyBorder="1" applyAlignment="1" applyProtection="1">
      <alignment horizontal="center" vertical="center" wrapText="1"/>
      <protection locked="0"/>
    </xf>
    <xf numFmtId="0" fontId="44" fillId="5" borderId="28" xfId="0" applyFont="1" applyFill="1" applyBorder="1" applyAlignment="1">
      <alignment horizontal="center" vertical="center" wrapText="1"/>
    </xf>
    <xf numFmtId="0" fontId="44" fillId="5" borderId="29" xfId="0" applyFont="1" applyFill="1" applyBorder="1" applyAlignment="1">
      <alignment horizontal="center" vertical="center" wrapText="1"/>
    </xf>
    <xf numFmtId="14" fontId="44" fillId="5" borderId="3" xfId="0" applyNumberFormat="1" applyFont="1" applyFill="1" applyBorder="1" applyAlignment="1">
      <alignment horizontal="center" vertical="center" wrapText="1"/>
    </xf>
    <xf numFmtId="14" fontId="44" fillId="5" borderId="11" xfId="0" applyNumberFormat="1" applyFont="1" applyFill="1" applyBorder="1" applyAlignment="1">
      <alignment horizontal="center" vertical="center" wrapText="1"/>
    </xf>
    <xf numFmtId="170" fontId="40" fillId="5" borderId="28" xfId="0" applyNumberFormat="1" applyFont="1" applyFill="1" applyBorder="1" applyAlignment="1">
      <alignment horizontal="center" vertical="center" wrapText="1"/>
    </xf>
    <xf numFmtId="170" fontId="40" fillId="5" borderId="29" xfId="0" applyNumberFormat="1" applyFont="1" applyFill="1" applyBorder="1" applyAlignment="1">
      <alignment horizontal="center" vertical="center" wrapText="1"/>
    </xf>
    <xf numFmtId="14" fontId="44" fillId="5" borderId="5" xfId="0" applyNumberFormat="1" applyFont="1" applyFill="1" applyBorder="1" applyAlignment="1">
      <alignment horizontal="center" vertical="center" wrapText="1"/>
    </xf>
    <xf numFmtId="14" fontId="44" fillId="5" borderId="13" xfId="0" applyNumberFormat="1" applyFont="1" applyFill="1" applyBorder="1" applyAlignment="1">
      <alignment horizontal="center" vertical="center" wrapText="1"/>
    </xf>
    <xf numFmtId="44" fontId="0" fillId="5" borderId="28" xfId="1" applyFont="1" applyFill="1" applyBorder="1" applyAlignment="1">
      <alignment horizontal="center" vertical="center" wrapText="1"/>
    </xf>
    <xf numFmtId="0" fontId="0" fillId="5" borderId="5" xfId="0" applyFill="1" applyBorder="1" applyAlignment="1">
      <alignment horizontal="center" vertical="center" wrapText="1"/>
    </xf>
    <xf numFmtId="0" fontId="0" fillId="5" borderId="13" xfId="0" applyFill="1" applyBorder="1" applyAlignment="1">
      <alignment horizontal="center" vertical="center" wrapText="1"/>
    </xf>
    <xf numFmtId="0" fontId="8" fillId="5" borderId="28" xfId="1" applyNumberFormat="1" applyFont="1" applyFill="1" applyBorder="1" applyAlignment="1">
      <alignment horizontal="center" vertical="center" wrapText="1"/>
    </xf>
    <xf numFmtId="0" fontId="8" fillId="5" borderId="29" xfId="1" applyNumberFormat="1" applyFont="1" applyFill="1" applyBorder="1" applyAlignment="1">
      <alignment horizontal="center" vertical="center" wrapText="1"/>
    </xf>
    <xf numFmtId="0" fontId="7" fillId="5" borderId="28" xfId="0" applyFont="1" applyFill="1" applyBorder="1" applyAlignment="1">
      <alignment horizontal="center" vertical="center" wrapText="1"/>
    </xf>
    <xf numFmtId="0" fontId="7" fillId="5" borderId="29" xfId="0" applyFont="1" applyFill="1" applyBorder="1" applyAlignment="1">
      <alignment horizontal="center" vertical="center" wrapText="1"/>
    </xf>
    <xf numFmtId="14" fontId="40" fillId="5" borderId="28" xfId="0" applyNumberFormat="1" applyFont="1" applyFill="1" applyBorder="1" applyAlignment="1">
      <alignment horizontal="center" vertical="center" wrapText="1"/>
    </xf>
    <xf numFmtId="14" fontId="40" fillId="5" borderId="29" xfId="0" applyNumberFormat="1" applyFont="1" applyFill="1" applyBorder="1" applyAlignment="1">
      <alignment horizontal="center" vertical="center" wrapText="1"/>
    </xf>
    <xf numFmtId="167" fontId="8" fillId="5" borderId="38" xfId="1" applyNumberFormat="1" applyFont="1" applyFill="1" applyBorder="1" applyAlignment="1">
      <alignment horizontal="center" vertical="center" wrapText="1"/>
    </xf>
    <xf numFmtId="14" fontId="11" fillId="5" borderId="28" xfId="0" applyNumberFormat="1" applyFont="1" applyFill="1" applyBorder="1" applyAlignment="1">
      <alignment horizontal="center" vertical="center" wrapText="1"/>
    </xf>
    <xf numFmtId="14" fontId="11" fillId="5" borderId="29" xfId="0" applyNumberFormat="1" applyFont="1" applyFill="1" applyBorder="1" applyAlignment="1">
      <alignment horizontal="center" vertical="center" wrapText="1"/>
    </xf>
    <xf numFmtId="0" fontId="64" fillId="5" borderId="1" xfId="0" applyFont="1" applyFill="1" applyBorder="1" applyAlignment="1">
      <alignment horizontal="center" vertical="center" wrapText="1"/>
    </xf>
    <xf numFmtId="0" fontId="64" fillId="0" borderId="1" xfId="0" applyFont="1" applyFill="1" applyBorder="1" applyAlignment="1">
      <alignment horizontal="center" vertical="center" wrapText="1"/>
    </xf>
    <xf numFmtId="0" fontId="44" fillId="5"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4" fontId="40" fillId="5" borderId="1" xfId="0" applyNumberFormat="1" applyFont="1" applyFill="1" applyBorder="1" applyAlignment="1">
      <alignment horizontal="center" vertical="center" wrapText="1"/>
    </xf>
    <xf numFmtId="14" fontId="40" fillId="0" borderId="1" xfId="0" applyNumberFormat="1" applyFont="1" applyFill="1" applyBorder="1" applyAlignment="1">
      <alignment horizontal="center" vertical="center" wrapText="1"/>
    </xf>
    <xf numFmtId="172" fontId="40" fillId="5" borderId="1" xfId="0" applyNumberFormat="1" applyFont="1" applyFill="1" applyBorder="1" applyAlignment="1">
      <alignment horizontal="center" vertical="center" wrapText="1"/>
    </xf>
    <xf numFmtId="172" fontId="40" fillId="0" borderId="1" xfId="0" applyNumberFormat="1" applyFont="1" applyFill="1" applyBorder="1" applyAlignment="1">
      <alignment horizontal="center" vertical="center" wrapText="1"/>
    </xf>
    <xf numFmtId="0" fontId="40" fillId="5" borderId="1" xfId="0" applyFont="1" applyFill="1" applyBorder="1" applyAlignment="1">
      <alignment horizontal="center" vertical="center" wrapText="1"/>
    </xf>
    <xf numFmtId="15" fontId="11" fillId="5" borderId="28" xfId="0" applyNumberFormat="1" applyFont="1" applyFill="1" applyBorder="1" applyAlignment="1">
      <alignment horizontal="center" vertical="center" wrapText="1"/>
    </xf>
    <xf numFmtId="15" fontId="11" fillId="5" borderId="29" xfId="0" applyNumberFormat="1" applyFont="1" applyFill="1" applyBorder="1" applyAlignment="1">
      <alignment horizontal="center" vertical="center" wrapText="1"/>
    </xf>
    <xf numFmtId="0" fontId="0" fillId="5" borderId="5" xfId="0" applyFill="1" applyBorder="1" applyAlignment="1">
      <alignment horizontal="center"/>
    </xf>
    <xf numFmtId="0" fontId="0" fillId="5" borderId="13" xfId="0" applyFill="1" applyBorder="1" applyAlignment="1">
      <alignment horizontal="center"/>
    </xf>
    <xf numFmtId="44" fontId="0" fillId="5" borderId="29" xfId="1" applyFont="1" applyFill="1" applyBorder="1" applyAlignment="1">
      <alignment horizontal="center" vertical="center"/>
    </xf>
    <xf numFmtId="0" fontId="7" fillId="5" borderId="20" xfId="0" applyFont="1" applyFill="1" applyBorder="1" applyAlignment="1">
      <alignment horizontal="center" vertical="center" wrapText="1"/>
    </xf>
    <xf numFmtId="0" fontId="7" fillId="5" borderId="41" xfId="0" applyFont="1" applyFill="1" applyBorder="1" applyAlignment="1">
      <alignment horizontal="center" vertical="center" wrapText="1"/>
    </xf>
    <xf numFmtId="167" fontId="11" fillId="5" borderId="39" xfId="1" applyNumberFormat="1" applyFont="1" applyFill="1" applyBorder="1" applyAlignment="1">
      <alignment horizontal="center" vertical="center" wrapText="1"/>
    </xf>
    <xf numFmtId="167" fontId="11" fillId="5" borderId="40" xfId="1" applyNumberFormat="1" applyFont="1" applyFill="1" applyBorder="1" applyAlignment="1">
      <alignment horizontal="center" vertical="center" wrapText="1"/>
    </xf>
    <xf numFmtId="0" fontId="8" fillId="5" borderId="28" xfId="0" applyFont="1" applyFill="1" applyBorder="1" applyAlignment="1" applyProtection="1">
      <alignment horizontal="center" vertical="center" wrapText="1"/>
      <protection locked="0"/>
    </xf>
    <xf numFmtId="0" fontId="8" fillId="5" borderId="29" xfId="0" applyFont="1" applyFill="1" applyBorder="1" applyAlignment="1" applyProtection="1">
      <alignment horizontal="center" vertical="center" wrapText="1"/>
      <protection locked="0"/>
    </xf>
    <xf numFmtId="15" fontId="40" fillId="5" borderId="28" xfId="0" applyNumberFormat="1" applyFont="1" applyFill="1" applyBorder="1" applyAlignment="1" applyProtection="1">
      <alignment horizontal="center" vertical="center" wrapText="1"/>
      <protection locked="0"/>
    </xf>
    <xf numFmtId="15" fontId="40" fillId="5" borderId="29" xfId="0" applyNumberFormat="1" applyFont="1" applyFill="1" applyBorder="1" applyAlignment="1" applyProtection="1">
      <alignment horizontal="center" vertical="center" wrapText="1"/>
      <protection locked="0"/>
    </xf>
    <xf numFmtId="0" fontId="11" fillId="5" borderId="28" xfId="0" applyNumberFormat="1" applyFont="1" applyFill="1" applyBorder="1" applyAlignment="1">
      <alignment horizontal="center" vertical="center" wrapText="1"/>
    </xf>
    <xf numFmtId="0" fontId="11" fillId="5" borderId="29" xfId="0" applyNumberFormat="1" applyFont="1" applyFill="1" applyBorder="1" applyAlignment="1">
      <alignment horizontal="center" vertical="center" wrapText="1"/>
    </xf>
    <xf numFmtId="172" fontId="40" fillId="5" borderId="28" xfId="0" applyNumberFormat="1" applyFont="1" applyFill="1" applyBorder="1" applyAlignment="1">
      <alignment horizontal="center" vertical="center" wrapText="1"/>
    </xf>
    <xf numFmtId="172" fontId="40" fillId="0" borderId="29" xfId="0" applyNumberFormat="1" applyFont="1" applyFill="1" applyBorder="1" applyAlignment="1">
      <alignment horizontal="center" vertical="center" wrapText="1"/>
    </xf>
    <xf numFmtId="0" fontId="64" fillId="5" borderId="5" xfId="0" applyFont="1" applyFill="1" applyBorder="1" applyAlignment="1">
      <alignment horizontal="center" vertical="center" wrapText="1"/>
    </xf>
    <xf numFmtId="0" fontId="64" fillId="3" borderId="13" xfId="0" applyFont="1" applyFill="1" applyBorder="1" applyAlignment="1">
      <alignment horizontal="center" vertical="center" wrapText="1"/>
    </xf>
    <xf numFmtId="0" fontId="40" fillId="3" borderId="29" xfId="0" applyFont="1" applyFill="1" applyBorder="1" applyAlignment="1">
      <alignment horizontal="center" vertical="center" wrapText="1"/>
    </xf>
    <xf numFmtId="44" fontId="11" fillId="5" borderId="1" xfId="1" applyFont="1" applyFill="1" applyBorder="1" applyAlignment="1">
      <alignment horizontal="center" vertical="center" wrapText="1"/>
    </xf>
    <xf numFmtId="168" fontId="40" fillId="5" borderId="1" xfId="0" applyNumberFormat="1" applyFont="1" applyFill="1" applyBorder="1" applyAlignment="1">
      <alignment horizontal="center" vertical="center" wrapText="1"/>
    </xf>
    <xf numFmtId="0" fontId="11" fillId="5" borderId="7" xfId="0" applyFont="1" applyFill="1" applyBorder="1" applyAlignment="1">
      <alignment horizontal="center" vertical="center" wrapText="1"/>
    </xf>
    <xf numFmtId="0" fontId="40" fillId="5" borderId="7"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40" fillId="5" borderId="38" xfId="0" applyFont="1" applyFill="1" applyBorder="1" applyAlignment="1">
      <alignment horizontal="center" vertical="center" wrapText="1"/>
    </xf>
    <xf numFmtId="0" fontId="0" fillId="11" borderId="45" xfId="0" applyFill="1" applyBorder="1" applyAlignment="1">
      <alignment horizontal="center"/>
    </xf>
    <xf numFmtId="0" fontId="42"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64" fillId="0" borderId="29" xfId="0" applyFont="1" applyFill="1" applyBorder="1" applyAlignment="1">
      <alignment horizontal="center" vertical="center" wrapText="1"/>
    </xf>
    <xf numFmtId="44" fontId="8" fillId="5" borderId="1" xfId="1" applyFont="1" applyFill="1" applyBorder="1" applyAlignment="1">
      <alignment horizontal="center" vertical="center" wrapText="1"/>
    </xf>
    <xf numFmtId="168" fontId="8" fillId="5" borderId="1" xfId="0" applyNumberFormat="1" applyFont="1" applyFill="1" applyBorder="1" applyAlignment="1">
      <alignment horizontal="center" vertical="center" wrapText="1"/>
    </xf>
    <xf numFmtId="44" fontId="8" fillId="5" borderId="28" xfId="1" applyFont="1" applyFill="1" applyBorder="1" applyAlignment="1">
      <alignment horizontal="center" vertical="center" wrapText="1"/>
    </xf>
    <xf numFmtId="0" fontId="8" fillId="5" borderId="38" xfId="0" applyFont="1" applyFill="1" applyBorder="1" applyAlignment="1">
      <alignment horizontal="center" vertical="center" wrapText="1"/>
    </xf>
    <xf numFmtId="0" fontId="8" fillId="5" borderId="7" xfId="0" applyFont="1" applyFill="1" applyBorder="1" applyAlignment="1">
      <alignment horizontal="center" vertical="center" wrapText="1"/>
    </xf>
    <xf numFmtId="14" fontId="11" fillId="5" borderId="1" xfId="0" applyNumberFormat="1" applyFont="1" applyFill="1" applyBorder="1" applyAlignment="1">
      <alignment horizontal="center" vertical="center" wrapText="1"/>
    </xf>
    <xf numFmtId="0" fontId="0" fillId="11" borderId="8" xfId="0" applyFill="1" applyBorder="1" applyAlignment="1">
      <alignment horizontal="center"/>
    </xf>
    <xf numFmtId="0" fontId="0" fillId="5" borderId="28" xfId="0" applyFill="1" applyBorder="1" applyAlignment="1">
      <alignment horizontal="center" wrapText="1"/>
    </xf>
    <xf numFmtId="0" fontId="0" fillId="5" borderId="29" xfId="0" applyFill="1" applyBorder="1" applyAlignment="1">
      <alignment horizontal="center" wrapText="1"/>
    </xf>
    <xf numFmtId="0" fontId="40" fillId="0" borderId="29" xfId="0" applyFont="1" applyFill="1" applyBorder="1" applyAlignment="1">
      <alignment horizontal="left" vertical="center" wrapText="1"/>
    </xf>
    <xf numFmtId="173" fontId="40" fillId="5" borderId="1" xfId="0" applyNumberFormat="1" applyFont="1" applyFill="1" applyBorder="1" applyAlignment="1">
      <alignment horizontal="center" vertical="center" wrapText="1"/>
    </xf>
    <xf numFmtId="14" fontId="4" fillId="5" borderId="28" xfId="0" applyNumberFormat="1" applyFont="1" applyFill="1" applyBorder="1" applyAlignment="1">
      <alignment horizontal="center" vertical="center" wrapText="1"/>
    </xf>
    <xf numFmtId="0" fontId="4" fillId="5" borderId="28" xfId="0" applyFont="1" applyFill="1" applyBorder="1" applyAlignment="1">
      <alignment horizontal="center" vertical="center" wrapText="1"/>
    </xf>
    <xf numFmtId="0" fontId="4" fillId="5" borderId="39"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5" xfId="0" applyFill="1" applyBorder="1" applyAlignment="1">
      <alignment horizontal="center" wrapText="1"/>
    </xf>
    <xf numFmtId="0" fontId="0" fillId="5" borderId="13" xfId="0" applyFill="1" applyBorder="1" applyAlignment="1">
      <alignment horizontal="center" wrapText="1"/>
    </xf>
    <xf numFmtId="14" fontId="0" fillId="5" borderId="28" xfId="0" applyNumberFormat="1" applyFill="1" applyBorder="1" applyAlignment="1">
      <alignment horizontal="center" vertical="center" wrapText="1"/>
    </xf>
    <xf numFmtId="0" fontId="14" fillId="5" borderId="28" xfId="0" applyFont="1" applyFill="1" applyBorder="1" applyAlignment="1">
      <alignment horizontal="center" wrapText="1"/>
    </xf>
    <xf numFmtId="0" fontId="14" fillId="5" borderId="29" xfId="0" applyFont="1" applyFill="1" applyBorder="1" applyAlignment="1">
      <alignment horizontal="center" wrapText="1"/>
    </xf>
    <xf numFmtId="0" fontId="6" fillId="5" borderId="29" xfId="0" applyFont="1" applyFill="1" applyBorder="1" applyAlignment="1">
      <alignment horizontal="center" vertical="center" wrapText="1"/>
    </xf>
    <xf numFmtId="0" fontId="6" fillId="5" borderId="45" xfId="0" applyFont="1" applyFill="1" applyBorder="1" applyAlignment="1">
      <alignment horizontal="center" vertical="center" wrapText="1"/>
    </xf>
    <xf numFmtId="0" fontId="11" fillId="5" borderId="28" xfId="0" applyFont="1" applyFill="1" applyBorder="1" applyAlignment="1">
      <alignment horizontal="left" vertical="center" wrapText="1"/>
    </xf>
    <xf numFmtId="0" fontId="11" fillId="5" borderId="29" xfId="0" applyFont="1" applyFill="1" applyBorder="1" applyAlignment="1">
      <alignment horizontal="left" vertical="center" wrapText="1"/>
    </xf>
    <xf numFmtId="14" fontId="44" fillId="5" borderId="1" xfId="0" applyNumberFormat="1" applyFont="1" applyFill="1" applyBorder="1" applyAlignment="1">
      <alignment horizontal="center" vertical="center" wrapText="1"/>
    </xf>
    <xf numFmtId="14" fontId="44" fillId="5" borderId="29" xfId="0" applyNumberFormat="1" applyFont="1" applyFill="1" applyBorder="1" applyAlignment="1">
      <alignment horizontal="center" vertical="center" wrapText="1"/>
    </xf>
    <xf numFmtId="170" fontId="40" fillId="5" borderId="1" xfId="0" applyNumberFormat="1" applyFont="1" applyFill="1" applyBorder="1" applyAlignment="1">
      <alignment horizontal="center" vertical="center" wrapText="1"/>
    </xf>
    <xf numFmtId="168" fontId="0" fillId="5" borderId="28" xfId="1" applyNumberFormat="1" applyFont="1" applyFill="1" applyBorder="1" applyAlignment="1">
      <alignment horizontal="center" vertical="center"/>
    </xf>
    <xf numFmtId="0" fontId="0" fillId="5" borderId="42" xfId="0" applyFill="1" applyBorder="1" applyAlignment="1">
      <alignment horizontal="center" vertical="center"/>
    </xf>
    <xf numFmtId="0" fontId="0" fillId="5" borderId="43" xfId="0" applyFill="1" applyBorder="1" applyAlignment="1">
      <alignment horizontal="center" vertical="center"/>
    </xf>
    <xf numFmtId="44" fontId="2" fillId="5" borderId="28" xfId="1" applyFont="1" applyFill="1" applyBorder="1" applyAlignment="1">
      <alignment horizontal="center" vertical="center"/>
    </xf>
    <xf numFmtId="44" fontId="0" fillId="5" borderId="28" xfId="1" applyFont="1" applyFill="1" applyBorder="1" applyAlignment="1">
      <alignment vertical="center"/>
    </xf>
    <xf numFmtId="0" fontId="0" fillId="5" borderId="29" xfId="0" applyFill="1" applyBorder="1" applyAlignment="1">
      <alignment vertical="center"/>
    </xf>
    <xf numFmtId="168" fontId="0" fillId="5" borderId="28" xfId="12" applyNumberFormat="1" applyFont="1" applyFill="1" applyBorder="1" applyAlignment="1">
      <alignment horizontal="center" vertical="center"/>
    </xf>
    <xf numFmtId="168" fontId="0" fillId="5" borderId="29" xfId="12" applyNumberFormat="1" applyFont="1" applyFill="1" applyBorder="1" applyAlignment="1">
      <alignment horizontal="center" vertical="center"/>
    </xf>
    <xf numFmtId="0" fontId="11" fillId="5" borderId="39" xfId="0" applyFont="1" applyFill="1" applyBorder="1" applyAlignment="1">
      <alignment horizontal="center" vertical="center" wrapText="1"/>
    </xf>
    <xf numFmtId="0" fontId="11" fillId="5" borderId="40" xfId="0" applyFont="1" applyFill="1" applyBorder="1" applyAlignment="1">
      <alignment horizontal="center" vertical="center" wrapText="1"/>
    </xf>
    <xf numFmtId="168" fontId="0" fillId="5" borderId="28" xfId="0" applyNumberFormat="1" applyFill="1" applyBorder="1" applyAlignment="1">
      <alignment horizontal="center" vertical="center"/>
    </xf>
    <xf numFmtId="168" fontId="0" fillId="5" borderId="29" xfId="0" applyNumberFormat="1" applyFill="1" applyBorder="1" applyAlignment="1">
      <alignment horizontal="center" vertical="center" wrapText="1"/>
    </xf>
    <xf numFmtId="44" fontId="0" fillId="5" borderId="29" xfId="1" applyFont="1" applyFill="1" applyBorder="1" applyAlignment="1">
      <alignment horizontal="center" vertical="center" wrapText="1"/>
    </xf>
    <xf numFmtId="0" fontId="36" fillId="5" borderId="28" xfId="0" applyFont="1" applyFill="1" applyBorder="1" applyAlignment="1">
      <alignment horizontal="center" vertical="center" wrapText="1"/>
    </xf>
    <xf numFmtId="0" fontId="36" fillId="5" borderId="29" xfId="0" applyFont="1" applyFill="1" applyBorder="1" applyAlignment="1">
      <alignment horizontal="center" vertical="center" wrapText="1"/>
    </xf>
    <xf numFmtId="0" fontId="42" fillId="5" borderId="5" xfId="0" applyFont="1" applyFill="1" applyBorder="1" applyAlignment="1">
      <alignment horizontal="center" vertical="center" wrapText="1"/>
    </xf>
    <xf numFmtId="0" fontId="42" fillId="5" borderId="13" xfId="0" applyFont="1" applyFill="1" applyBorder="1" applyAlignment="1">
      <alignment horizontal="center" vertical="center" wrapText="1"/>
    </xf>
    <xf numFmtId="0" fontId="40" fillId="5" borderId="45" xfId="0" applyFont="1" applyFill="1" applyBorder="1" applyAlignment="1">
      <alignment horizontal="center" vertical="center" wrapText="1"/>
    </xf>
    <xf numFmtId="0" fontId="11" fillId="5" borderId="45" xfId="0" applyFont="1" applyFill="1" applyBorder="1" applyAlignment="1">
      <alignment horizontal="center" vertical="center" wrapText="1"/>
    </xf>
    <xf numFmtId="0" fontId="63" fillId="5" borderId="28" xfId="0" applyFont="1" applyFill="1" applyBorder="1" applyAlignment="1">
      <alignment horizontal="center" vertical="center" wrapText="1"/>
    </xf>
    <xf numFmtId="0" fontId="63" fillId="5" borderId="29" xfId="0" applyFont="1" applyFill="1" applyBorder="1" applyAlignment="1">
      <alignment horizontal="center" vertical="center" wrapText="1"/>
    </xf>
    <xf numFmtId="0" fontId="123" fillId="5" borderId="28" xfId="0" applyFont="1" applyFill="1" applyBorder="1" applyAlignment="1">
      <alignment horizontal="center" vertical="center" wrapText="1"/>
    </xf>
    <xf numFmtId="0" fontId="123" fillId="5" borderId="29" xfId="0" applyFont="1" applyFill="1" applyBorder="1" applyAlignment="1">
      <alignment horizontal="center" vertical="center" wrapText="1"/>
    </xf>
    <xf numFmtId="170" fontId="40" fillId="12" borderId="29" xfId="0" applyNumberFormat="1" applyFont="1" applyFill="1" applyBorder="1" applyAlignment="1">
      <alignment horizontal="center" vertical="center" wrapText="1"/>
    </xf>
    <xf numFmtId="0" fontId="7" fillId="0" borderId="28" xfId="0" applyFont="1" applyFill="1" applyBorder="1" applyAlignment="1">
      <alignment horizontal="center" vertical="center" wrapText="1"/>
    </xf>
    <xf numFmtId="0" fontId="7" fillId="0" borderId="2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41" xfId="0" applyFont="1" applyFill="1" applyBorder="1" applyAlignment="1">
      <alignment horizontal="center" vertical="center" wrapText="1"/>
    </xf>
    <xf numFmtId="0" fontId="64" fillId="5" borderId="45" xfId="0" applyFont="1" applyFill="1" applyBorder="1" applyAlignment="1">
      <alignment horizontal="center" vertical="center" wrapText="1"/>
    </xf>
    <xf numFmtId="0" fontId="7" fillId="5" borderId="45" xfId="0" applyFont="1" applyFill="1" applyBorder="1" applyAlignment="1">
      <alignment horizontal="center" vertical="center" wrapText="1"/>
    </xf>
    <xf numFmtId="0" fontId="71" fillId="0" borderId="28" xfId="0" applyFont="1" applyFill="1" applyBorder="1" applyAlignment="1">
      <alignment horizontal="center" vertical="center" wrapText="1"/>
    </xf>
    <xf numFmtId="0" fontId="71" fillId="0" borderId="29" xfId="0" applyFont="1" applyFill="1" applyBorder="1" applyAlignment="1">
      <alignment horizontal="center" vertical="center" wrapText="1"/>
    </xf>
    <xf numFmtId="0" fontId="64" fillId="0" borderId="28" xfId="0" applyFont="1" applyFill="1" applyBorder="1" applyAlignment="1">
      <alignment horizontal="center" vertical="center" wrapText="1"/>
    </xf>
    <xf numFmtId="0" fontId="11" fillId="0" borderId="28" xfId="0" applyFont="1" applyFill="1" applyBorder="1" applyAlignment="1" applyProtection="1">
      <alignment horizontal="center" vertical="center" wrapText="1"/>
      <protection locked="0"/>
    </xf>
    <xf numFmtId="0" fontId="11" fillId="0" borderId="29" xfId="0" applyFont="1" applyFill="1" applyBorder="1" applyAlignment="1" applyProtection="1">
      <alignment horizontal="center" vertical="center" wrapText="1"/>
      <protection locked="0"/>
    </xf>
    <xf numFmtId="0" fontId="44" fillId="0" borderId="28" xfId="0" applyFont="1" applyFill="1" applyBorder="1" applyAlignment="1">
      <alignment horizontal="center" vertical="center" wrapText="1"/>
    </xf>
    <xf numFmtId="0" fontId="44" fillId="0" borderId="29" xfId="0" applyFont="1" applyFill="1" applyBorder="1" applyAlignment="1">
      <alignment horizontal="center" vertical="center" wrapText="1"/>
    </xf>
    <xf numFmtId="164" fontId="40" fillId="0" borderId="28" xfId="0" applyNumberFormat="1" applyFont="1" applyFill="1" applyBorder="1" applyAlignment="1">
      <alignment horizontal="center" vertical="center" wrapText="1"/>
    </xf>
    <xf numFmtId="164" fontId="40" fillId="0" borderId="29" xfId="0" applyNumberFormat="1" applyFont="1" applyFill="1" applyBorder="1" applyAlignment="1">
      <alignment horizontal="center" vertical="center" wrapText="1"/>
    </xf>
    <xf numFmtId="170" fontId="40" fillId="0" borderId="28" xfId="0" applyNumberFormat="1" applyFont="1" applyFill="1" applyBorder="1" applyAlignment="1">
      <alignment horizontal="center" vertical="center" wrapText="1"/>
    </xf>
    <xf numFmtId="170" fontId="40" fillId="0" borderId="29" xfId="0" applyNumberFormat="1" applyFont="1" applyFill="1" applyBorder="1" applyAlignment="1">
      <alignment horizontal="center" vertical="center" wrapText="1"/>
    </xf>
    <xf numFmtId="15" fontId="40" fillId="0" borderId="28" xfId="0" applyNumberFormat="1" applyFont="1" applyFill="1" applyBorder="1" applyAlignment="1" applyProtection="1">
      <alignment horizontal="center" vertical="center" wrapText="1"/>
      <protection locked="0"/>
    </xf>
    <xf numFmtId="15" fontId="40" fillId="0" borderId="29" xfId="0" applyNumberFormat="1" applyFont="1" applyFill="1" applyBorder="1" applyAlignment="1" applyProtection="1">
      <alignment horizontal="center" vertical="center" wrapText="1"/>
      <protection locked="0"/>
    </xf>
    <xf numFmtId="0" fontId="71" fillId="0" borderId="5" xfId="0" applyFont="1" applyFill="1" applyBorder="1" applyAlignment="1">
      <alignment horizontal="center" vertical="center" wrapText="1"/>
    </xf>
    <xf numFmtId="0" fontId="71" fillId="0" borderId="13" xfId="0" applyFont="1" applyFill="1" applyBorder="1" applyAlignment="1">
      <alignment horizontal="center" vertical="center" wrapText="1"/>
    </xf>
    <xf numFmtId="0" fontId="71" fillId="0" borderId="39" xfId="0" applyFont="1" applyFill="1" applyBorder="1" applyAlignment="1">
      <alignment horizontal="center" vertical="center" wrapText="1"/>
    </xf>
    <xf numFmtId="0" fontId="71" fillId="0" borderId="40" xfId="0" applyFont="1" applyFill="1" applyBorder="1" applyAlignment="1">
      <alignment horizontal="center" vertical="center" wrapText="1"/>
    </xf>
    <xf numFmtId="164" fontId="71" fillId="0" borderId="28" xfId="13" applyFont="1" applyFill="1" applyBorder="1" applyAlignment="1">
      <alignment horizontal="center" vertical="center" wrapText="1"/>
    </xf>
    <xf numFmtId="164" fontId="71" fillId="0" borderId="29" xfId="13" applyFont="1" applyFill="1" applyBorder="1" applyAlignment="1">
      <alignment horizontal="center" vertical="center" wrapText="1"/>
    </xf>
    <xf numFmtId="167" fontId="8" fillId="0" borderId="28" xfId="1" applyNumberFormat="1" applyFont="1" applyFill="1" applyBorder="1" applyAlignment="1">
      <alignment horizontal="center" vertical="center" wrapText="1"/>
    </xf>
    <xf numFmtId="167" fontId="8" fillId="0" borderId="29" xfId="1" applyNumberFormat="1" applyFont="1" applyFill="1" applyBorder="1" applyAlignment="1">
      <alignment horizontal="center" vertical="center" wrapText="1"/>
    </xf>
    <xf numFmtId="0" fontId="6" fillId="5" borderId="20" xfId="0" applyFont="1" applyFill="1" applyBorder="1" applyAlignment="1">
      <alignment horizontal="center" vertical="center" wrapText="1"/>
    </xf>
    <xf numFmtId="0" fontId="6" fillId="5" borderId="41" xfId="0" applyFont="1" applyFill="1" applyBorder="1" applyAlignment="1">
      <alignment horizontal="center" vertical="center" wrapText="1"/>
    </xf>
    <xf numFmtId="0" fontId="8" fillId="5" borderId="39" xfId="0" applyFont="1" applyFill="1" applyBorder="1" applyAlignment="1">
      <alignment horizontal="center" vertical="center" wrapText="1"/>
    </xf>
    <xf numFmtId="0" fontId="8" fillId="5" borderId="40" xfId="0" applyFont="1" applyFill="1" applyBorder="1" applyAlignment="1">
      <alignment horizontal="center" vertical="center" wrapText="1"/>
    </xf>
    <xf numFmtId="0" fontId="6" fillId="5" borderId="28" xfId="0" applyFont="1" applyFill="1" applyBorder="1" applyAlignment="1">
      <alignment horizontal="center" vertical="center" wrapText="1"/>
    </xf>
    <xf numFmtId="167" fontId="7" fillId="5" borderId="5" xfId="1" applyNumberFormat="1" applyFont="1" applyFill="1" applyBorder="1" applyAlignment="1">
      <alignment horizontal="center" vertical="center" wrapText="1"/>
    </xf>
    <xf numFmtId="167" fontId="7" fillId="5" borderId="13" xfId="1" applyNumberFormat="1" applyFont="1" applyFill="1" applyBorder="1" applyAlignment="1">
      <alignment horizontal="center" vertical="center" wrapText="1"/>
    </xf>
    <xf numFmtId="167" fontId="6" fillId="5" borderId="28" xfId="1" applyNumberFormat="1" applyFont="1" applyFill="1" applyBorder="1" applyAlignment="1">
      <alignment horizontal="center" vertical="center" wrapText="1"/>
    </xf>
    <xf numFmtId="167" fontId="6" fillId="5" borderId="29" xfId="1" applyNumberFormat="1" applyFont="1" applyFill="1" applyBorder="1" applyAlignment="1">
      <alignment horizontal="center" vertical="center" wrapText="1"/>
    </xf>
    <xf numFmtId="44" fontId="6" fillId="5" borderId="28" xfId="1" applyFont="1" applyFill="1" applyBorder="1" applyAlignment="1">
      <alignment horizontal="center" vertical="center" wrapText="1"/>
    </xf>
    <xf numFmtId="44" fontId="6" fillId="5" borderId="29" xfId="1" applyFont="1" applyFill="1" applyBorder="1" applyAlignment="1">
      <alignment horizontal="center" vertical="center" wrapText="1"/>
    </xf>
    <xf numFmtId="167" fontId="6" fillId="5" borderId="4" xfId="1" applyNumberFormat="1" applyFont="1" applyFill="1" applyBorder="1" applyAlignment="1">
      <alignment horizontal="center" vertical="center" wrapText="1"/>
    </xf>
    <xf numFmtId="167" fontId="6" fillId="5" borderId="13" xfId="1" applyNumberFormat="1" applyFont="1" applyFill="1" applyBorder="1" applyAlignment="1">
      <alignment horizontal="center" vertical="center" wrapText="1"/>
    </xf>
    <xf numFmtId="0" fontId="58" fillId="5" borderId="28" xfId="0" applyFont="1" applyFill="1" applyBorder="1" applyAlignment="1">
      <alignment horizontal="center" vertical="center" wrapText="1"/>
    </xf>
    <xf numFmtId="0" fontId="58" fillId="5" borderId="29" xfId="0" applyFont="1" applyFill="1" applyBorder="1" applyAlignment="1">
      <alignment horizontal="center" vertical="center" wrapText="1"/>
    </xf>
    <xf numFmtId="0" fontId="8" fillId="5" borderId="28" xfId="0" applyFont="1" applyFill="1" applyBorder="1" applyAlignment="1">
      <alignment horizontal="left" vertical="center" wrapText="1"/>
    </xf>
    <xf numFmtId="0" fontId="8" fillId="5" borderId="29" xfId="0" applyFont="1" applyFill="1" applyBorder="1" applyAlignment="1">
      <alignment horizontal="left" vertical="center" wrapText="1"/>
    </xf>
    <xf numFmtId="0" fontId="11" fillId="5" borderId="5" xfId="0" applyFont="1" applyFill="1" applyBorder="1" applyAlignment="1">
      <alignment horizontal="center" vertical="center" wrapText="1"/>
    </xf>
    <xf numFmtId="0" fontId="11" fillId="5" borderId="13" xfId="0" applyFont="1" applyFill="1" applyBorder="1" applyAlignment="1">
      <alignment horizontal="center" vertical="center" wrapText="1"/>
    </xf>
    <xf numFmtId="167" fontId="11" fillId="5" borderId="28" xfId="1" applyNumberFormat="1" applyFont="1" applyFill="1" applyBorder="1" applyAlignment="1">
      <alignment horizontal="center" vertical="center" wrapText="1"/>
    </xf>
    <xf numFmtId="167" fontId="11" fillId="5" borderId="29" xfId="1" applyNumberFormat="1" applyFont="1" applyFill="1" applyBorder="1" applyAlignment="1">
      <alignment horizontal="center" vertical="center" wrapText="1"/>
    </xf>
    <xf numFmtId="0" fontId="6" fillId="5" borderId="52" xfId="0" applyFont="1" applyFill="1" applyBorder="1" applyAlignment="1">
      <alignment horizontal="center" vertical="center" wrapText="1"/>
    </xf>
    <xf numFmtId="14" fontId="40" fillId="5" borderId="45" xfId="0" applyNumberFormat="1" applyFont="1" applyFill="1" applyBorder="1" applyAlignment="1">
      <alignment horizontal="center" vertical="center" wrapText="1"/>
    </xf>
    <xf numFmtId="170" fontId="40" fillId="5" borderId="45" xfId="0" applyNumberFormat="1" applyFont="1" applyFill="1" applyBorder="1" applyAlignment="1">
      <alignment horizontal="center" vertical="center" wrapText="1"/>
    </xf>
    <xf numFmtId="0" fontId="44" fillId="5" borderId="45" xfId="0" applyFont="1" applyFill="1" applyBorder="1" applyAlignment="1">
      <alignment horizontal="center" vertical="center" wrapText="1"/>
    </xf>
    <xf numFmtId="168" fontId="44" fillId="5" borderId="28" xfId="6" applyNumberFormat="1" applyFont="1" applyFill="1" applyBorder="1" applyAlignment="1">
      <alignment horizontal="center" vertical="center" wrapText="1"/>
    </xf>
    <xf numFmtId="168" fontId="44" fillId="5" borderId="45" xfId="6" applyNumberFormat="1" applyFont="1" applyFill="1" applyBorder="1" applyAlignment="1">
      <alignment horizontal="center" vertical="center" wrapText="1"/>
    </xf>
    <xf numFmtId="168" fontId="44" fillId="5" borderId="29" xfId="6" applyNumberFormat="1" applyFont="1" applyFill="1" applyBorder="1" applyAlignment="1">
      <alignment horizontal="center" vertical="center" wrapText="1"/>
    </xf>
    <xf numFmtId="168" fontId="44" fillId="5" borderId="28" xfId="1" applyNumberFormat="1" applyFont="1" applyFill="1" applyBorder="1" applyAlignment="1">
      <alignment horizontal="center" vertical="center" wrapText="1"/>
    </xf>
    <xf numFmtId="168" fontId="44" fillId="5" borderId="45" xfId="1" applyNumberFormat="1" applyFont="1" applyFill="1" applyBorder="1" applyAlignment="1">
      <alignment horizontal="center" vertical="center" wrapText="1"/>
    </xf>
    <xf numFmtId="168" fontId="44" fillId="5" borderId="29" xfId="1" applyNumberFormat="1" applyFont="1" applyFill="1" applyBorder="1" applyAlignment="1">
      <alignment horizontal="center" vertical="center" wrapText="1"/>
    </xf>
    <xf numFmtId="0" fontId="8" fillId="5" borderId="4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3" xfId="0" applyFont="1" applyFill="1" applyBorder="1" applyAlignment="1">
      <alignment horizontal="center" vertical="center" wrapText="1"/>
    </xf>
    <xf numFmtId="167" fontId="139" fillId="0" borderId="6" xfId="0" applyNumberFormat="1" applyFont="1" applyFill="1" applyBorder="1" applyAlignment="1">
      <alignment horizontal="left" vertical="center" wrapText="1"/>
    </xf>
    <xf numFmtId="167" fontId="139" fillId="0" borderId="7" xfId="0" applyNumberFormat="1" applyFont="1" applyFill="1" applyBorder="1" applyAlignment="1">
      <alignment horizontal="left" vertical="center" wrapText="1"/>
    </xf>
    <xf numFmtId="168" fontId="139" fillId="0" borderId="1" xfId="0" applyNumberFormat="1" applyFont="1" applyFill="1" applyBorder="1" applyAlignment="1">
      <alignment horizontal="right" vertical="center" wrapText="1"/>
    </xf>
    <xf numFmtId="14" fontId="82" fillId="12" borderId="6" xfId="0" applyNumberFormat="1" applyFont="1" applyFill="1" applyBorder="1" applyAlignment="1">
      <alignment horizontal="right" vertical="center" wrapText="1"/>
    </xf>
    <xf numFmtId="14" fontId="82" fillId="12" borderId="7" xfId="0" applyNumberFormat="1" applyFont="1" applyFill="1" applyBorder="1" applyAlignment="1">
      <alignment horizontal="right" vertical="center" wrapText="1"/>
    </xf>
    <xf numFmtId="0" fontId="117" fillId="0" borderId="0" xfId="0" applyFont="1" applyBorder="1" applyAlignment="1">
      <alignment horizontal="center" vertical="center" wrapText="1"/>
    </xf>
    <xf numFmtId="0" fontId="2" fillId="0" borderId="0" xfId="0" applyFont="1" applyBorder="1" applyAlignment="1">
      <alignment horizontal="left" vertical="center" wrapText="1"/>
    </xf>
    <xf numFmtId="0" fontId="1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14" fillId="0" borderId="1" xfId="0" quotePrefix="1" applyFont="1" applyBorder="1" applyAlignment="1">
      <alignment horizontal="center" vertical="center" wrapText="1"/>
    </xf>
    <xf numFmtId="0" fontId="14" fillId="0" borderId="0" xfId="0" quotePrefix="1" applyFont="1"/>
    <xf numFmtId="0" fontId="2" fillId="0" borderId="14" xfId="0" applyFont="1" applyBorder="1" applyAlignment="1">
      <alignment horizontal="left" vertical="center" wrapText="1"/>
    </xf>
    <xf numFmtId="14" fontId="139" fillId="0" borderId="6" xfId="0" applyNumberFormat="1" applyFont="1" applyFill="1" applyBorder="1" applyAlignment="1">
      <alignment horizontal="right" vertical="center" wrapText="1"/>
    </xf>
    <xf numFmtId="14" fontId="139" fillId="0" borderId="7" xfId="0" applyNumberFormat="1" applyFont="1" applyFill="1" applyBorder="1" applyAlignment="1">
      <alignment horizontal="right" vertical="center" wrapText="1"/>
    </xf>
    <xf numFmtId="0" fontId="17" fillId="0" borderId="0" xfId="0" applyFont="1" applyFill="1"/>
    <xf numFmtId="0" fontId="6" fillId="0" borderId="0" xfId="0" applyFont="1" applyFill="1"/>
    <xf numFmtId="0" fontId="43" fillId="0" borderId="1" xfId="0" applyFont="1" applyFill="1" applyBorder="1" applyAlignment="1">
      <alignment horizontal="center" vertical="center" wrapText="1"/>
    </xf>
    <xf numFmtId="44" fontId="6" fillId="0" borderId="1" xfId="1" applyFont="1" applyFill="1" applyBorder="1" applyAlignment="1">
      <alignment horizontal="center" vertical="center" wrapText="1"/>
    </xf>
    <xf numFmtId="44" fontId="10" fillId="0" borderId="1" xfId="1" applyFont="1" applyFill="1" applyBorder="1" applyAlignment="1">
      <alignment vertical="center" wrapText="1"/>
    </xf>
    <xf numFmtId="6" fontId="10" fillId="0" borderId="1" xfId="0" applyNumberFormat="1" applyFont="1" applyFill="1" applyBorder="1" applyAlignment="1">
      <alignment vertical="center" wrapText="1"/>
    </xf>
    <xf numFmtId="6" fontId="6" fillId="0" borderId="6" xfId="0" applyNumberFormat="1" applyFont="1" applyFill="1" applyBorder="1" applyAlignment="1">
      <alignment horizontal="center" vertical="center" wrapText="1"/>
    </xf>
    <xf numFmtId="44" fontId="6" fillId="0" borderId="6" xfId="1" applyFont="1" applyFill="1" applyBorder="1" applyAlignment="1">
      <alignment horizontal="center" vertical="center" wrapText="1"/>
    </xf>
    <xf numFmtId="44" fontId="6" fillId="0" borderId="6" xfId="1" applyFont="1" applyFill="1" applyBorder="1" applyAlignment="1">
      <alignment horizontal="right" vertical="center" wrapText="1"/>
    </xf>
    <xf numFmtId="6" fontId="6" fillId="0" borderId="6" xfId="0" applyNumberFormat="1" applyFont="1" applyFill="1" applyBorder="1" applyAlignment="1">
      <alignment horizontal="right" vertical="center" wrapText="1"/>
    </xf>
    <xf numFmtId="0" fontId="8" fillId="0" borderId="28" xfId="0" applyFont="1" applyFill="1" applyBorder="1" applyAlignment="1">
      <alignment horizontal="center" vertical="center" wrapText="1"/>
    </xf>
    <xf numFmtId="14" fontId="40" fillId="0" borderId="28" xfId="0" applyNumberFormat="1" applyFont="1" applyFill="1" applyBorder="1" applyAlignment="1">
      <alignment horizontal="center" vertical="center" wrapText="1"/>
    </xf>
    <xf numFmtId="0" fontId="44" fillId="0" borderId="28" xfId="0" applyFont="1" applyFill="1" applyBorder="1" applyAlignment="1">
      <alignment vertical="center" wrapText="1"/>
    </xf>
    <xf numFmtId="168" fontId="44" fillId="0" borderId="28" xfId="6" applyNumberFormat="1" applyFont="1" applyFill="1" applyBorder="1" applyAlignment="1">
      <alignment horizontal="center" vertical="center" wrapText="1"/>
    </xf>
    <xf numFmtId="168" fontId="44" fillId="0" borderId="28" xfId="1" applyNumberFormat="1" applyFont="1" applyFill="1" applyBorder="1" applyAlignment="1">
      <alignment horizontal="center" vertical="center" wrapText="1"/>
    </xf>
    <xf numFmtId="0" fontId="6" fillId="0" borderId="28" xfId="0" applyFont="1" applyFill="1" applyBorder="1" applyAlignment="1">
      <alignment horizontal="center" vertical="center" wrapText="1"/>
    </xf>
    <xf numFmtId="0" fontId="6" fillId="0" borderId="20" xfId="0" applyFont="1" applyFill="1" applyBorder="1" applyAlignment="1">
      <alignment horizontal="center" vertical="center" wrapText="1"/>
    </xf>
    <xf numFmtId="6" fontId="8" fillId="0" borderId="1" xfId="0" applyNumberFormat="1" applyFont="1" applyFill="1" applyBorder="1" applyAlignment="1">
      <alignment horizontal="right" vertical="center" wrapText="1"/>
    </xf>
    <xf numFmtId="0" fontId="58" fillId="0" borderId="1" xfId="0" applyFont="1" applyFill="1" applyBorder="1" applyAlignment="1">
      <alignment horizontal="left" vertical="center" wrapText="1"/>
    </xf>
    <xf numFmtId="167" fontId="8" fillId="0" borderId="38" xfId="1" applyNumberFormat="1" applyFont="1" applyFill="1" applyBorder="1" applyAlignment="1">
      <alignment horizontal="center" vertical="center" wrapText="1"/>
    </xf>
    <xf numFmtId="0" fontId="64" fillId="0" borderId="45" xfId="0" applyFont="1" applyFill="1" applyBorder="1" applyAlignment="1">
      <alignment horizontal="center" vertical="center" wrapText="1"/>
    </xf>
    <xf numFmtId="0" fontId="44" fillId="0" borderId="45" xfId="0" applyFont="1" applyFill="1" applyBorder="1" applyAlignment="1">
      <alignment horizontal="center" vertical="center" wrapText="1"/>
    </xf>
    <xf numFmtId="0" fontId="44" fillId="0" borderId="45" xfId="0" applyFont="1" applyFill="1" applyBorder="1" applyAlignment="1">
      <alignment horizontal="center" vertical="center" wrapText="1"/>
    </xf>
    <xf numFmtId="0" fontId="8" fillId="0" borderId="45" xfId="0" applyFont="1" applyFill="1" applyBorder="1" applyAlignment="1">
      <alignment horizontal="center" vertical="center" wrapText="1"/>
    </xf>
    <xf numFmtId="14" fontId="40" fillId="0" borderId="45" xfId="0" applyNumberFormat="1" applyFont="1" applyFill="1" applyBorder="1" applyAlignment="1">
      <alignment horizontal="center" vertical="center" wrapText="1"/>
    </xf>
    <xf numFmtId="170" fontId="40" fillId="0" borderId="45" xfId="0" applyNumberFormat="1" applyFont="1" applyFill="1" applyBorder="1" applyAlignment="1">
      <alignment horizontal="center" vertical="center" wrapText="1"/>
    </xf>
    <xf numFmtId="168" fontId="44" fillId="0" borderId="45" xfId="6" applyNumberFormat="1" applyFont="1" applyFill="1" applyBorder="1" applyAlignment="1">
      <alignment horizontal="center" vertical="center" wrapText="1"/>
    </xf>
    <xf numFmtId="168" fontId="44" fillId="0" borderId="45" xfId="1" applyNumberFormat="1" applyFont="1" applyFill="1" applyBorder="1" applyAlignment="1">
      <alignment horizontal="center" vertical="center" wrapText="1"/>
    </xf>
    <xf numFmtId="0" fontId="6" fillId="0" borderId="45" xfId="0" applyFont="1" applyFill="1" applyBorder="1" applyAlignment="1">
      <alignment horizontal="center" vertical="center" wrapText="1"/>
    </xf>
    <xf numFmtId="0" fontId="6" fillId="0" borderId="52" xfId="0" applyFont="1" applyFill="1" applyBorder="1" applyAlignment="1">
      <alignment horizontal="center" vertical="center" wrapText="1"/>
    </xf>
    <xf numFmtId="0" fontId="42" fillId="0" borderId="1" xfId="0" applyFont="1" applyFill="1" applyBorder="1" applyAlignment="1">
      <alignment horizontal="center" vertical="center"/>
    </xf>
    <xf numFmtId="44" fontId="11" fillId="0" borderId="1" xfId="1" applyFont="1" applyFill="1" applyBorder="1" applyAlignment="1">
      <alignment horizontal="center" vertical="center" wrapText="1"/>
    </xf>
    <xf numFmtId="0" fontId="8" fillId="0" borderId="29" xfId="0" applyFont="1" applyFill="1" applyBorder="1" applyAlignment="1">
      <alignment horizontal="center" vertical="center" wrapText="1"/>
    </xf>
    <xf numFmtId="14" fontId="40" fillId="0" borderId="29" xfId="0" applyNumberFormat="1" applyFont="1" applyFill="1" applyBorder="1" applyAlignment="1">
      <alignment horizontal="center" vertical="center" wrapText="1"/>
    </xf>
    <xf numFmtId="168" fontId="44" fillId="0" borderId="29" xfId="6" applyNumberFormat="1" applyFont="1" applyFill="1" applyBorder="1" applyAlignment="1">
      <alignment horizontal="center" vertical="center" wrapText="1"/>
    </xf>
    <xf numFmtId="168" fontId="44" fillId="0" borderId="29" xfId="1" applyNumberFormat="1" applyFont="1" applyFill="1" applyBorder="1" applyAlignment="1">
      <alignment horizontal="center" vertical="center" wrapText="1"/>
    </xf>
    <xf numFmtId="0" fontId="6" fillId="0" borderId="29" xfId="0" applyFont="1" applyFill="1" applyBorder="1" applyAlignment="1">
      <alignment horizontal="center" vertical="center" wrapText="1"/>
    </xf>
    <xf numFmtId="0" fontId="6" fillId="0" borderId="41" xfId="0" applyFont="1" applyFill="1" applyBorder="1" applyAlignment="1">
      <alignment horizontal="center" vertical="center" wrapText="1"/>
    </xf>
    <xf numFmtId="44" fontId="6" fillId="0" borderId="1" xfId="1" applyFont="1" applyFill="1" applyBorder="1" applyAlignment="1">
      <alignment horizontal="right" vertical="center" wrapText="1"/>
    </xf>
    <xf numFmtId="6" fontId="6" fillId="0" borderId="1" xfId="0" applyNumberFormat="1" applyFont="1" applyFill="1" applyBorder="1" applyAlignment="1">
      <alignment horizontal="right" vertical="center" wrapText="1"/>
    </xf>
    <xf numFmtId="0" fontId="11" fillId="0" borderId="1" xfId="0" applyNumberFormat="1" applyFont="1" applyFill="1" applyBorder="1" applyAlignment="1">
      <alignment horizontal="center" vertical="center" wrapText="1"/>
    </xf>
    <xf numFmtId="15" fontId="11" fillId="0" borderId="1" xfId="0" applyNumberFormat="1" applyFont="1" applyFill="1" applyBorder="1" applyAlignment="1">
      <alignment horizontal="center" vertical="center" wrapText="1"/>
    </xf>
    <xf numFmtId="0" fontId="36" fillId="0" borderId="1" xfId="0" applyFont="1" applyFill="1" applyBorder="1" applyAlignment="1">
      <alignment horizontal="center" vertical="center" wrapText="1"/>
    </xf>
    <xf numFmtId="0" fontId="11" fillId="0" borderId="38" xfId="0" applyFont="1" applyFill="1" applyBorder="1" applyAlignment="1">
      <alignment horizontal="center" vertical="center" wrapText="1"/>
    </xf>
    <xf numFmtId="44" fontId="6" fillId="0" borderId="7" xfId="1" applyFont="1" applyFill="1" applyBorder="1" applyAlignment="1">
      <alignment horizontal="center" vertical="center" wrapText="1"/>
    </xf>
    <xf numFmtId="0" fontId="42" fillId="0" borderId="28" xfId="0" applyFont="1" applyFill="1" applyBorder="1" applyAlignment="1">
      <alignment horizontal="center" vertical="center" wrapText="1"/>
    </xf>
    <xf numFmtId="14" fontId="11" fillId="0" borderId="28" xfId="0" applyNumberFormat="1" applyFont="1" applyFill="1" applyBorder="1" applyAlignment="1">
      <alignment horizontal="center" vertical="center" wrapText="1"/>
    </xf>
    <xf numFmtId="167" fontId="11" fillId="0" borderId="1" xfId="1" applyNumberFormat="1" applyFont="1" applyFill="1" applyBorder="1" applyAlignment="1">
      <alignment vertical="center" wrapText="1"/>
    </xf>
    <xf numFmtId="167" fontId="11" fillId="0" borderId="28" xfId="1" applyNumberFormat="1" applyFont="1" applyFill="1" applyBorder="1" applyAlignment="1">
      <alignment horizontal="center" vertical="center" wrapText="1"/>
    </xf>
    <xf numFmtId="15" fontId="11" fillId="0" borderId="28" xfId="0" applyNumberFormat="1" applyFont="1" applyFill="1" applyBorder="1" applyAlignment="1">
      <alignment horizontal="center" vertical="center" wrapText="1"/>
    </xf>
    <xf numFmtId="0" fontId="11" fillId="0" borderId="39"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42" fillId="0" borderId="29" xfId="0" applyFont="1" applyFill="1" applyBorder="1" applyAlignment="1">
      <alignment horizontal="center" vertical="center" wrapText="1"/>
    </xf>
    <xf numFmtId="14" fontId="11" fillId="0" borderId="29" xfId="0" applyNumberFormat="1" applyFont="1" applyFill="1" applyBorder="1" applyAlignment="1">
      <alignment horizontal="center" vertical="center" wrapText="1"/>
    </xf>
    <xf numFmtId="167" fontId="11" fillId="0" borderId="29" xfId="1" applyNumberFormat="1" applyFont="1" applyFill="1" applyBorder="1" applyAlignment="1">
      <alignment horizontal="center" vertical="center" wrapText="1"/>
    </xf>
    <xf numFmtId="15" fontId="11" fillId="0" borderId="29" xfId="0" applyNumberFormat="1" applyFont="1" applyFill="1" applyBorder="1" applyAlignment="1">
      <alignment horizontal="center" vertical="center" wrapText="1"/>
    </xf>
    <xf numFmtId="0" fontId="11" fillId="0" borderId="40"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65" fillId="0" borderId="70" xfId="0" applyFont="1" applyFill="1" applyBorder="1" applyAlignment="1">
      <alignment horizontal="center" vertical="center" wrapText="1"/>
    </xf>
    <xf numFmtId="0" fontId="65" fillId="0" borderId="18" xfId="0" applyFont="1" applyFill="1" applyBorder="1" applyAlignment="1">
      <alignment horizontal="center" vertical="center" wrapText="1"/>
    </xf>
    <xf numFmtId="44" fontId="65" fillId="0" borderId="18" xfId="1" applyFont="1" applyFill="1" applyBorder="1" applyAlignment="1">
      <alignment vertical="center" wrapText="1"/>
    </xf>
    <xf numFmtId="0" fontId="59" fillId="0" borderId="18" xfId="0" applyFont="1" applyFill="1" applyBorder="1" applyAlignment="1">
      <alignment vertical="center" wrapText="1"/>
    </xf>
    <xf numFmtId="0" fontId="8" fillId="0" borderId="28" xfId="0" applyFont="1" applyFill="1" applyBorder="1" applyAlignment="1">
      <alignment horizontal="left" vertical="center" wrapText="1"/>
    </xf>
    <xf numFmtId="0" fontId="43" fillId="0" borderId="28" xfId="0" applyFont="1" applyFill="1" applyBorder="1" applyAlignment="1">
      <alignment horizontal="center" vertical="center" wrapText="1"/>
    </xf>
    <xf numFmtId="14" fontId="8" fillId="0" borderId="28" xfId="0" applyNumberFormat="1" applyFont="1" applyFill="1" applyBorder="1" applyAlignment="1">
      <alignment horizontal="center" vertical="center" wrapText="1"/>
    </xf>
    <xf numFmtId="15" fontId="8" fillId="0" borderId="28" xfId="0" applyNumberFormat="1" applyFont="1" applyFill="1" applyBorder="1" applyAlignment="1">
      <alignment horizontal="center" vertical="center" wrapText="1"/>
    </xf>
    <xf numFmtId="0" fontId="58" fillId="0" borderId="28" xfId="0" applyFont="1" applyFill="1" applyBorder="1" applyAlignment="1">
      <alignment horizontal="center" vertical="center" wrapText="1"/>
    </xf>
    <xf numFmtId="0" fontId="8" fillId="0" borderId="39" xfId="0" applyFont="1" applyFill="1" applyBorder="1" applyAlignment="1">
      <alignment horizontal="center" vertical="center" wrapText="1"/>
    </xf>
    <xf numFmtId="167" fontId="6" fillId="0" borderId="4" xfId="1" applyNumberFormat="1" applyFont="1" applyFill="1" applyBorder="1" applyAlignment="1">
      <alignment horizontal="center" vertical="center" wrapText="1"/>
    </xf>
    <xf numFmtId="167" fontId="6" fillId="0" borderId="28" xfId="1" applyNumberFormat="1" applyFont="1" applyFill="1" applyBorder="1" applyAlignment="1">
      <alignment horizontal="center" vertical="center" wrapText="1"/>
    </xf>
    <xf numFmtId="44" fontId="6" fillId="0" borderId="28" xfId="1" applyFont="1" applyFill="1" applyBorder="1" applyAlignment="1">
      <alignment horizontal="center" vertical="center" wrapText="1"/>
    </xf>
    <xf numFmtId="0" fontId="8" fillId="0" borderId="29" xfId="0" applyFont="1" applyFill="1" applyBorder="1" applyAlignment="1">
      <alignment horizontal="left" vertical="center" wrapText="1"/>
    </xf>
    <xf numFmtId="0" fontId="43" fillId="0" borderId="29" xfId="0" applyFont="1" applyFill="1" applyBorder="1" applyAlignment="1">
      <alignment horizontal="center" vertical="center" wrapText="1"/>
    </xf>
    <xf numFmtId="14" fontId="8" fillId="0" borderId="29" xfId="0" applyNumberFormat="1" applyFont="1" applyFill="1" applyBorder="1" applyAlignment="1">
      <alignment horizontal="center" vertical="center" wrapText="1"/>
    </xf>
    <xf numFmtId="15" fontId="8" fillId="0" borderId="29" xfId="0" applyNumberFormat="1" applyFont="1" applyFill="1" applyBorder="1" applyAlignment="1">
      <alignment horizontal="center" vertical="center" wrapText="1"/>
    </xf>
    <xf numFmtId="0" fontId="58" fillId="0" borderId="29" xfId="0" applyFont="1" applyFill="1" applyBorder="1" applyAlignment="1">
      <alignment horizontal="center" vertical="center" wrapText="1"/>
    </xf>
    <xf numFmtId="0" fontId="8" fillId="0" borderId="40" xfId="0" applyFont="1" applyFill="1" applyBorder="1" applyAlignment="1">
      <alignment horizontal="center" vertical="center" wrapText="1"/>
    </xf>
    <xf numFmtId="167" fontId="6" fillId="0" borderId="13" xfId="1" applyNumberFormat="1" applyFont="1" applyFill="1" applyBorder="1" applyAlignment="1">
      <alignment horizontal="center" vertical="center" wrapText="1"/>
    </xf>
    <xf numFmtId="167" fontId="6" fillId="0" borderId="29" xfId="1" applyNumberFormat="1" applyFont="1" applyFill="1" applyBorder="1" applyAlignment="1">
      <alignment horizontal="center" vertical="center" wrapText="1"/>
    </xf>
    <xf numFmtId="44" fontId="6" fillId="0" borderId="29" xfId="1" applyFont="1" applyFill="1" applyBorder="1" applyAlignment="1">
      <alignment horizontal="center" vertical="center" wrapText="1"/>
    </xf>
    <xf numFmtId="167" fontId="7" fillId="0" borderId="7" xfId="1" applyNumberFormat="1" applyFont="1" applyFill="1" applyBorder="1" applyAlignment="1">
      <alignment horizontal="center" vertical="center" wrapText="1"/>
    </xf>
    <xf numFmtId="6" fontId="6" fillId="0" borderId="1" xfId="1" applyNumberFormat="1" applyFont="1" applyFill="1" applyBorder="1" applyAlignment="1">
      <alignment horizontal="center" vertical="center" wrapText="1"/>
    </xf>
    <xf numFmtId="0" fontId="139" fillId="0" borderId="1" xfId="0" applyFont="1" applyFill="1" applyBorder="1" applyAlignment="1">
      <alignment horizontal="center" vertical="center"/>
    </xf>
    <xf numFmtId="168" fontId="6" fillId="0" borderId="6" xfId="0" applyNumberFormat="1" applyFont="1" applyFill="1" applyBorder="1" applyAlignment="1">
      <alignment vertical="center" wrapText="1"/>
    </xf>
    <xf numFmtId="44" fontId="8" fillId="0" borderId="1" xfId="1" applyNumberFormat="1" applyFont="1" applyFill="1" applyBorder="1" applyAlignment="1">
      <alignment horizontal="center" vertical="center" wrapText="1"/>
    </xf>
    <xf numFmtId="167" fontId="6" fillId="0" borderId="6" xfId="1" applyNumberFormat="1" applyFont="1" applyFill="1" applyBorder="1" applyAlignment="1">
      <alignment horizontal="center" vertical="center" wrapText="1"/>
    </xf>
    <xf numFmtId="168" fontId="6" fillId="0" borderId="6" xfId="0" applyNumberFormat="1" applyFont="1" applyFill="1" applyBorder="1" applyAlignment="1">
      <alignment horizontal="center" vertical="center" wrapText="1"/>
    </xf>
    <xf numFmtId="44" fontId="6" fillId="0" borderId="7" xfId="1" applyFont="1" applyFill="1" applyBorder="1" applyAlignment="1">
      <alignment vertical="center" wrapText="1"/>
    </xf>
    <xf numFmtId="0" fontId="6" fillId="0" borderId="1" xfId="0" applyFont="1" applyFill="1" applyBorder="1"/>
    <xf numFmtId="0" fontId="7" fillId="0" borderId="20" xfId="0" applyFont="1" applyFill="1" applyBorder="1" applyAlignment="1">
      <alignment vertical="center" wrapText="1"/>
    </xf>
    <xf numFmtId="0" fontId="7" fillId="0" borderId="0" xfId="0" applyFont="1" applyFill="1"/>
    <xf numFmtId="0" fontId="65" fillId="0" borderId="4" xfId="0" applyFont="1" applyFill="1" applyBorder="1" applyAlignment="1">
      <alignment vertical="center" wrapText="1"/>
    </xf>
    <xf numFmtId="0" fontId="65" fillId="0" borderId="1" xfId="0" applyFont="1" applyFill="1" applyBorder="1" applyAlignment="1">
      <alignment vertical="center" wrapText="1"/>
    </xf>
    <xf numFmtId="44" fontId="7" fillId="0" borderId="1" xfId="1" applyFont="1" applyFill="1" applyBorder="1" applyAlignment="1">
      <alignment horizontal="center" vertical="center" wrapText="1"/>
    </xf>
    <xf numFmtId="168" fontId="7" fillId="0" borderId="1" xfId="1" applyNumberFormat="1" applyFont="1" applyFill="1" applyBorder="1" applyAlignment="1">
      <alignment horizontal="center" vertical="center" wrapText="1"/>
    </xf>
    <xf numFmtId="167" fontId="70" fillId="0" borderId="1" xfId="1" applyNumberFormat="1" applyFont="1" applyFill="1" applyBorder="1" applyAlignment="1">
      <alignment horizontal="center" vertical="center" wrapText="1"/>
    </xf>
    <xf numFmtId="0" fontId="70" fillId="0" borderId="1" xfId="0" applyFont="1" applyFill="1" applyBorder="1"/>
    <xf numFmtId="0" fontId="11" fillId="0" borderId="21" xfId="0" applyFont="1" applyFill="1" applyBorder="1" applyAlignment="1">
      <alignment horizontal="justify" vertical="center" wrapText="1"/>
    </xf>
    <xf numFmtId="167" fontId="49" fillId="0" borderId="1" xfId="1" applyNumberFormat="1" applyFont="1" applyFill="1" applyBorder="1" applyAlignment="1">
      <alignment horizontal="center" vertical="center" wrapText="1"/>
    </xf>
    <xf numFmtId="167" fontId="17" fillId="0" borderId="1" xfId="1" applyNumberFormat="1" applyFont="1" applyFill="1" applyBorder="1" applyAlignment="1">
      <alignment horizontal="center" vertical="center" wrapText="1"/>
    </xf>
    <xf numFmtId="0" fontId="11" fillId="0" borderId="0" xfId="0" applyFont="1" applyFill="1" applyAlignment="1">
      <alignment horizontal="justify" vertical="center" wrapText="1"/>
    </xf>
    <xf numFmtId="0" fontId="11" fillId="0" borderId="36" xfId="0" applyFont="1" applyFill="1" applyBorder="1" applyAlignment="1">
      <alignment horizontal="justify" vertical="center" wrapText="1"/>
    </xf>
    <xf numFmtId="44" fontId="49" fillId="0" borderId="1" xfId="1" applyFont="1" applyFill="1" applyBorder="1" applyAlignment="1">
      <alignment horizontal="center" vertical="center" wrapText="1"/>
    </xf>
    <xf numFmtId="44" fontId="7" fillId="0" borderId="1" xfId="1" applyNumberFormat="1" applyFont="1" applyFill="1" applyBorder="1" applyAlignment="1">
      <alignment horizontal="center" vertical="center" wrapText="1"/>
    </xf>
    <xf numFmtId="0" fontId="11" fillId="0" borderId="1" xfId="0" applyFont="1" applyFill="1" applyBorder="1" applyAlignment="1">
      <alignment horizontal="justify" vertical="center"/>
    </xf>
    <xf numFmtId="44" fontId="10" fillId="0" borderId="1" xfId="1" applyFont="1" applyFill="1" applyBorder="1" applyAlignment="1">
      <alignment horizontal="center" vertical="center" wrapText="1"/>
    </xf>
    <xf numFmtId="0" fontId="6" fillId="0" borderId="20" xfId="0" applyFont="1" applyFill="1" applyBorder="1" applyAlignment="1">
      <alignment vertical="center" wrapText="1"/>
    </xf>
    <xf numFmtId="0" fontId="11" fillId="0" borderId="0" xfId="0" applyFont="1" applyFill="1" applyAlignment="1">
      <alignment horizontal="center" vertical="center" wrapText="1"/>
    </xf>
    <xf numFmtId="0" fontId="6" fillId="0" borderId="1" xfId="0" applyFont="1" applyFill="1" applyBorder="1" applyAlignment="1">
      <alignment horizontal="center" vertical="center"/>
    </xf>
    <xf numFmtId="14"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167" fontId="21" fillId="0" borderId="1" xfId="1" applyNumberFormat="1" applyFont="1" applyFill="1" applyBorder="1" applyAlignment="1">
      <alignment horizontal="center" vertical="center" wrapText="1"/>
    </xf>
    <xf numFmtId="15" fontId="21" fillId="0" borderId="1" xfId="0" applyNumberFormat="1" applyFont="1" applyFill="1" applyBorder="1" applyAlignment="1">
      <alignment horizontal="center" vertical="center" wrapText="1"/>
    </xf>
    <xf numFmtId="0" fontId="21" fillId="0" borderId="38" xfId="0" applyFont="1" applyFill="1" applyBorder="1" applyAlignment="1">
      <alignment horizontal="center" vertical="center" wrapText="1"/>
    </xf>
    <xf numFmtId="0" fontId="7" fillId="0" borderId="0" xfId="0" applyFont="1" applyFill="1" applyAlignment="1">
      <alignment vertical="center" wrapText="1"/>
    </xf>
    <xf numFmtId="0" fontId="43" fillId="0" borderId="1" xfId="0" applyFont="1" applyFill="1" applyBorder="1" applyAlignment="1">
      <alignment horizontal="center" vertical="center"/>
    </xf>
    <xf numFmtId="0" fontId="6" fillId="0" borderId="0" xfId="0" applyFont="1" applyFill="1" applyAlignment="1">
      <alignment vertical="center" wrapText="1"/>
    </xf>
    <xf numFmtId="0" fontId="6" fillId="0" borderId="0" xfId="0" applyFont="1" applyFill="1" applyAlignment="1">
      <alignment wrapText="1"/>
    </xf>
    <xf numFmtId="0" fontId="6" fillId="0" borderId="7" xfId="0" applyFont="1" applyFill="1" applyBorder="1" applyAlignment="1">
      <alignment horizontal="center" vertical="center"/>
    </xf>
    <xf numFmtId="44" fontId="6" fillId="0" borderId="1" xfId="1" applyFont="1" applyFill="1" applyBorder="1" applyAlignment="1">
      <alignment horizontal="center" vertical="center"/>
    </xf>
    <xf numFmtId="44" fontId="10" fillId="0" borderId="1" xfId="1" applyFont="1" applyFill="1" applyBorder="1" applyAlignment="1">
      <alignment horizontal="center" vertical="center"/>
    </xf>
    <xf numFmtId="167" fontId="7" fillId="0" borderId="5" xfId="1" applyNumberFormat="1" applyFont="1" applyFill="1" applyBorder="1" applyAlignment="1">
      <alignment horizontal="center" vertical="center" wrapText="1"/>
    </xf>
    <xf numFmtId="167" fontId="7" fillId="0" borderId="13" xfId="1"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58" fillId="0" borderId="1" xfId="0" applyFont="1" applyFill="1" applyBorder="1" applyAlignment="1">
      <alignment horizontal="center" vertical="center" wrapText="1"/>
    </xf>
    <xf numFmtId="44" fontId="8" fillId="0" borderId="1" xfId="1" applyFont="1" applyFill="1" applyBorder="1" applyAlignment="1">
      <alignment horizontal="center" vertical="center" wrapText="1"/>
    </xf>
    <xf numFmtId="0" fontId="8" fillId="0" borderId="29" xfId="0" applyFont="1" applyFill="1" applyBorder="1" applyAlignment="1">
      <alignment horizontal="left" vertical="center" wrapText="1"/>
    </xf>
    <xf numFmtId="0" fontId="11" fillId="0" borderId="1" xfId="0" applyFont="1" applyFill="1" applyBorder="1" applyAlignment="1" applyProtection="1">
      <alignment horizontal="left" vertical="top" wrapText="1"/>
      <protection locked="0"/>
    </xf>
    <xf numFmtId="168" fontId="139" fillId="0" borderId="1" xfId="0" applyNumberFormat="1" applyFont="1" applyFill="1" applyBorder="1" applyAlignment="1" applyProtection="1">
      <alignment horizontal="right" vertical="center" wrapText="1"/>
      <protection locked="0"/>
    </xf>
    <xf numFmtId="0" fontId="16" fillId="0" borderId="0" xfId="0" applyFont="1" applyFill="1"/>
    <xf numFmtId="15" fontId="8" fillId="0" borderId="7" xfId="0" applyNumberFormat="1" applyFont="1" applyFill="1" applyBorder="1" applyAlignment="1">
      <alignment horizontal="center" vertical="center" wrapText="1"/>
    </xf>
    <xf numFmtId="0" fontId="20" fillId="0" borderId="0" xfId="0" applyFont="1" applyFill="1"/>
    <xf numFmtId="44" fontId="11" fillId="0" borderId="1" xfId="1" applyFont="1" applyFill="1" applyBorder="1" applyAlignment="1">
      <alignment horizontal="right" vertical="center" wrapText="1"/>
    </xf>
    <xf numFmtId="0" fontId="58" fillId="0" borderId="0" xfId="0" applyFont="1" applyFill="1" applyAlignment="1">
      <alignment horizontal="center" vertical="center" wrapText="1"/>
    </xf>
    <xf numFmtId="17" fontId="44" fillId="0" borderId="1" xfId="0" applyNumberFormat="1" applyFont="1" applyFill="1" applyBorder="1" applyAlignment="1">
      <alignment horizontal="center" vertical="center" wrapText="1"/>
    </xf>
    <xf numFmtId="15" fontId="44" fillId="0" borderId="6" xfId="0" applyNumberFormat="1" applyFont="1" applyFill="1" applyBorder="1" applyAlignment="1" applyProtection="1">
      <alignment horizontal="center" vertical="center" wrapText="1"/>
      <protection locked="0"/>
    </xf>
    <xf numFmtId="44" fontId="2" fillId="0" borderId="1" xfId="1" applyFont="1" applyFill="1" applyBorder="1" applyAlignment="1">
      <alignment horizontal="center" vertical="center"/>
    </xf>
    <xf numFmtId="168" fontId="0" fillId="0" borderId="1" xfId="0" applyNumberFormat="1" applyFill="1" applyBorder="1" applyAlignment="1">
      <alignment vertical="center"/>
    </xf>
    <xf numFmtId="44" fontId="11" fillId="0" borderId="28" xfId="1" applyFont="1" applyFill="1" applyBorder="1" applyAlignment="1">
      <alignment horizontal="center" vertical="center" wrapText="1"/>
    </xf>
    <xf numFmtId="0" fontId="73" fillId="0" borderId="1" xfId="0" applyFont="1" applyFill="1" applyBorder="1"/>
    <xf numFmtId="44" fontId="83" fillId="0" borderId="1" xfId="1" applyFont="1" applyFill="1" applyBorder="1" applyAlignment="1">
      <alignment horizontal="center" vertical="center"/>
    </xf>
    <xf numFmtId="168" fontId="14" fillId="0" borderId="1" xfId="0" applyNumberFormat="1" applyFont="1" applyFill="1" applyBorder="1" applyAlignment="1">
      <alignment horizontal="center" vertical="center"/>
    </xf>
    <xf numFmtId="167" fontId="7" fillId="0" borderId="5" xfId="1" applyNumberFormat="1" applyFont="1" applyFill="1" applyBorder="1" applyAlignment="1">
      <alignment horizontal="center" vertical="center" wrapText="1"/>
    </xf>
    <xf numFmtId="44" fontId="6" fillId="0" borderId="28" xfId="1" applyFont="1" applyFill="1" applyBorder="1" applyAlignment="1">
      <alignment horizontal="center" vertical="center" wrapText="1"/>
    </xf>
    <xf numFmtId="44" fontId="2" fillId="0" borderId="28" xfId="1" applyFont="1" applyFill="1" applyBorder="1" applyAlignment="1">
      <alignment horizontal="center" vertical="center"/>
    </xf>
    <xf numFmtId="168" fontId="0" fillId="0" borderId="28" xfId="1" applyNumberFormat="1" applyFont="1" applyFill="1" applyBorder="1" applyAlignment="1">
      <alignment vertical="center"/>
    </xf>
    <xf numFmtId="168" fontId="6" fillId="0" borderId="1" xfId="1" applyNumberFormat="1" applyFont="1" applyFill="1" applyBorder="1" applyAlignment="1">
      <alignment horizontal="center" vertical="center" wrapText="1"/>
    </xf>
    <xf numFmtId="44" fontId="6" fillId="0" borderId="29" xfId="1" applyFont="1" applyFill="1" applyBorder="1" applyAlignment="1">
      <alignment horizontal="center" vertical="center" wrapText="1"/>
    </xf>
    <xf numFmtId="167" fontId="6" fillId="0" borderId="29" xfId="1" applyNumberFormat="1" applyFont="1" applyFill="1" applyBorder="1" applyAlignment="1">
      <alignment horizontal="center" vertical="center" wrapText="1"/>
    </xf>
    <xf numFmtId="44" fontId="2" fillId="0" borderId="1" xfId="1" applyFont="1" applyFill="1" applyBorder="1" applyAlignment="1">
      <alignment vertical="center"/>
    </xf>
    <xf numFmtId="0" fontId="42" fillId="0" borderId="1" xfId="6" applyNumberFormat="1" applyFont="1" applyFill="1" applyBorder="1" applyAlignment="1">
      <alignment horizontal="center" vertical="center" wrapText="1"/>
    </xf>
    <xf numFmtId="0" fontId="11" fillId="0" borderId="1" xfId="1" applyNumberFormat="1" applyFont="1" applyFill="1" applyBorder="1" applyAlignment="1">
      <alignment horizontal="center" vertical="center" wrapText="1"/>
    </xf>
    <xf numFmtId="0" fontId="40"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42" fillId="0" borderId="45" xfId="0" applyFont="1" applyFill="1" applyBorder="1" applyAlignment="1">
      <alignment vertical="center" wrapText="1"/>
    </xf>
    <xf numFmtId="0" fontId="11" fillId="0" borderId="45" xfId="0" applyFont="1" applyFill="1" applyBorder="1" applyAlignment="1">
      <alignment horizontal="center" vertical="center" wrapText="1"/>
    </xf>
    <xf numFmtId="14" fontId="7" fillId="0" borderId="38" xfId="0" applyNumberFormat="1" applyFont="1" applyFill="1" applyBorder="1" applyAlignment="1">
      <alignment horizontal="center" vertical="center" wrapText="1"/>
    </xf>
    <xf numFmtId="0" fontId="42" fillId="0" borderId="29" xfId="0" applyFont="1" applyFill="1" applyBorder="1" applyAlignment="1">
      <alignment vertical="center" wrapText="1"/>
    </xf>
    <xf numFmtId="0" fontId="0" fillId="0" borderId="0" xfId="0" applyFill="1" applyAlignment="1">
      <alignment wrapText="1"/>
    </xf>
    <xf numFmtId="0" fontId="123" fillId="0" borderId="1" xfId="0" applyFont="1" applyFill="1" applyBorder="1" applyAlignment="1">
      <alignment horizontal="center" vertical="center" wrapText="1"/>
    </xf>
    <xf numFmtId="0" fontId="8" fillId="0" borderId="29" xfId="0" applyFont="1" applyFill="1" applyBorder="1" applyAlignment="1">
      <alignment horizontal="justify" vertical="center" wrapText="1"/>
    </xf>
    <xf numFmtId="0" fontId="44" fillId="0" borderId="13" xfId="0" applyFont="1" applyFill="1" applyBorder="1" applyAlignment="1">
      <alignment horizontal="center" vertical="center" wrapText="1"/>
    </xf>
    <xf numFmtId="14" fontId="40" fillId="0" borderId="29" xfId="0" applyNumberFormat="1" applyFont="1" applyFill="1" applyBorder="1" applyAlignment="1">
      <alignment horizontal="center" vertical="center" wrapText="1"/>
    </xf>
    <xf numFmtId="0" fontId="40" fillId="0" borderId="29" xfId="0" applyFont="1" applyFill="1" applyBorder="1" applyAlignment="1">
      <alignment vertical="center" wrapText="1"/>
    </xf>
    <xf numFmtId="0" fontId="44" fillId="0" borderId="29" xfId="0" applyFont="1" applyFill="1" applyBorder="1" applyAlignment="1">
      <alignment horizontal="center" vertical="center"/>
    </xf>
    <xf numFmtId="168" fontId="40" fillId="0" borderId="29" xfId="6" applyNumberFormat="1" applyFont="1" applyFill="1" applyBorder="1" applyAlignment="1">
      <alignment horizontal="right" vertical="center" wrapText="1"/>
    </xf>
    <xf numFmtId="0" fontId="8" fillId="0" borderId="1" xfId="0" applyFont="1" applyFill="1" applyBorder="1" applyAlignment="1">
      <alignment horizontal="justify" vertical="center" wrapText="1"/>
    </xf>
    <xf numFmtId="0" fontId="44" fillId="0" borderId="7" xfId="0" applyFont="1" applyFill="1" applyBorder="1" applyAlignment="1">
      <alignment horizontal="center" vertical="center" wrapText="1"/>
    </xf>
    <xf numFmtId="0" fontId="44" fillId="0" borderId="1" xfId="0" applyFont="1" applyFill="1" applyBorder="1" applyAlignment="1">
      <alignment horizontal="center" vertical="center"/>
    </xf>
    <xf numFmtId="0" fontId="40" fillId="0" borderId="1" xfId="0" applyFont="1" applyFill="1" applyBorder="1" applyAlignment="1">
      <alignment horizontal="left" vertical="center" wrapText="1"/>
    </xf>
    <xf numFmtId="0" fontId="6" fillId="0" borderId="53" xfId="0" applyFont="1" applyFill="1" applyBorder="1" applyAlignment="1">
      <alignment vertical="center" wrapText="1"/>
    </xf>
    <xf numFmtId="167" fontId="6" fillId="0" borderId="4" xfId="1" applyNumberFormat="1" applyFont="1" applyFill="1" applyBorder="1" applyAlignment="1">
      <alignment horizontal="center" vertical="center" wrapText="1"/>
    </xf>
    <xf numFmtId="167" fontId="6" fillId="0" borderId="28" xfId="1" applyNumberFormat="1" applyFont="1" applyFill="1" applyBorder="1" applyAlignment="1">
      <alignment horizontal="center" vertical="center" wrapText="1"/>
    </xf>
    <xf numFmtId="0" fontId="139" fillId="0" borderId="1" xfId="0" applyFont="1" applyFill="1" applyBorder="1" applyAlignment="1">
      <alignment horizontal="center" vertical="center" wrapText="1"/>
    </xf>
    <xf numFmtId="0" fontId="40" fillId="0" borderId="7" xfId="0" applyFont="1" applyFill="1" applyBorder="1" applyAlignment="1">
      <alignment horizontal="center" vertical="center" wrapText="1"/>
    </xf>
    <xf numFmtId="0" fontId="40"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54" xfId="0" applyFont="1" applyFill="1" applyBorder="1" applyAlignment="1">
      <alignment vertical="center" wrapText="1"/>
    </xf>
    <xf numFmtId="0" fontId="72" fillId="0" borderId="1" xfId="0" applyFont="1" applyFill="1" applyBorder="1" applyAlignment="1">
      <alignment horizontal="center" vertical="center" wrapText="1"/>
    </xf>
    <xf numFmtId="15" fontId="11" fillId="0" borderId="7" xfId="0" applyNumberFormat="1" applyFont="1" applyFill="1" applyBorder="1" applyAlignment="1">
      <alignment horizontal="center" vertical="center" wrapText="1"/>
    </xf>
    <xf numFmtId="0" fontId="11" fillId="0" borderId="29" xfId="0" applyFont="1" applyFill="1" applyBorder="1" applyAlignment="1" applyProtection="1">
      <alignment vertical="center" wrapText="1"/>
      <protection locked="0"/>
    </xf>
    <xf numFmtId="15" fontId="40" fillId="0" borderId="11" xfId="0" applyNumberFormat="1" applyFont="1" applyFill="1" applyBorder="1" applyAlignment="1" applyProtection="1">
      <alignment horizontal="center" vertical="center" wrapText="1"/>
      <protection locked="0"/>
    </xf>
    <xf numFmtId="0" fontId="7" fillId="0" borderId="41" xfId="0" applyFont="1" applyFill="1" applyBorder="1" applyAlignment="1">
      <alignment vertical="center" wrapText="1"/>
    </xf>
    <xf numFmtId="0" fontId="63" fillId="0" borderId="28" xfId="0" applyFont="1" applyFill="1" applyBorder="1" applyAlignment="1">
      <alignment horizontal="center" vertical="center" wrapText="1"/>
    </xf>
    <xf numFmtId="0" fontId="123" fillId="0" borderId="28" xfId="0" applyFont="1" applyFill="1" applyBorder="1" applyAlignment="1">
      <alignment horizontal="center" vertical="center" wrapText="1"/>
    </xf>
    <xf numFmtId="0" fontId="38" fillId="0" borderId="37" xfId="0" applyFont="1" applyFill="1" applyBorder="1" applyAlignment="1">
      <alignment horizontal="center" vertical="center" wrapText="1"/>
    </xf>
    <xf numFmtId="0" fontId="42" fillId="0" borderId="5" xfId="0" applyFont="1" applyFill="1" applyBorder="1" applyAlignment="1">
      <alignment horizontal="center" vertical="center" wrapText="1"/>
    </xf>
    <xf numFmtId="0" fontId="36" fillId="0" borderId="28" xfId="0" applyFont="1" applyFill="1" applyBorder="1" applyAlignment="1">
      <alignment horizontal="center" vertical="center" wrapText="1"/>
    </xf>
    <xf numFmtId="0" fontId="63" fillId="0" borderId="29" xfId="0" applyFont="1" applyFill="1" applyBorder="1" applyAlignment="1">
      <alignment horizontal="center" vertical="center" wrapText="1"/>
    </xf>
    <xf numFmtId="0" fontId="123" fillId="0" borderId="29"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42" fillId="0" borderId="13" xfId="0" applyFont="1" applyFill="1" applyBorder="1" applyAlignment="1">
      <alignment horizontal="center" vertical="center" wrapText="1"/>
    </xf>
    <xf numFmtId="0" fontId="36" fillId="0" borderId="29" xfId="0" applyFont="1" applyFill="1" applyBorder="1" applyAlignment="1">
      <alignment horizontal="center" vertical="center" wrapText="1"/>
    </xf>
    <xf numFmtId="0" fontId="0" fillId="0" borderId="7" xfId="0" applyFill="1" applyBorder="1" applyAlignment="1">
      <alignment horizontal="center" vertical="center"/>
    </xf>
    <xf numFmtId="0" fontId="0" fillId="0" borderId="1" xfId="0" applyFill="1" applyBorder="1" applyAlignment="1">
      <alignment horizontal="center" vertical="center"/>
    </xf>
    <xf numFmtId="168" fontId="7" fillId="0" borderId="1" xfId="1" applyNumberFormat="1" applyFont="1" applyFill="1" applyBorder="1" applyAlignment="1">
      <alignment horizontal="right" vertical="center" wrapText="1"/>
    </xf>
    <xf numFmtId="6" fontId="11" fillId="0" borderId="1" xfId="0" applyNumberFormat="1" applyFont="1" applyFill="1" applyBorder="1" applyAlignment="1">
      <alignment horizontal="right" vertical="center" wrapText="1"/>
    </xf>
    <xf numFmtId="44" fontId="44" fillId="0" borderId="1" xfId="1" applyFont="1" applyFill="1" applyBorder="1" applyAlignment="1">
      <alignment horizontal="right" vertical="center" wrapText="1"/>
    </xf>
    <xf numFmtId="0" fontId="11" fillId="0" borderId="7" xfId="0" applyFont="1" applyFill="1" applyBorder="1" applyAlignment="1">
      <alignment horizontal="left" vertical="center" wrapText="1"/>
    </xf>
    <xf numFmtId="167" fontId="12" fillId="0" borderId="1" xfId="1" applyNumberFormat="1" applyFont="1" applyFill="1" applyBorder="1" applyAlignment="1">
      <alignment horizontal="center" vertical="center" wrapText="1"/>
    </xf>
    <xf numFmtId="44" fontId="0" fillId="0" borderId="1" xfId="1" applyFont="1" applyFill="1" applyBorder="1" applyAlignment="1">
      <alignment horizontal="center" vertical="center"/>
    </xf>
    <xf numFmtId="0" fontId="0" fillId="0" borderId="1" xfId="0" applyFill="1" applyBorder="1" applyAlignment="1"/>
    <xf numFmtId="0" fontId="11" fillId="0" borderId="28" xfId="0" applyNumberFormat="1" applyFont="1" applyFill="1" applyBorder="1" applyAlignment="1">
      <alignment horizontal="center" vertical="center" wrapText="1"/>
    </xf>
    <xf numFmtId="0" fontId="0" fillId="0" borderId="5" xfId="0" applyFill="1" applyBorder="1" applyAlignment="1">
      <alignment horizontal="center" vertical="center"/>
    </xf>
    <xf numFmtId="0" fontId="0" fillId="0" borderId="28" xfId="0" applyFill="1" applyBorder="1" applyAlignment="1">
      <alignment horizontal="center" vertical="center"/>
    </xf>
    <xf numFmtId="44" fontId="0" fillId="0" borderId="28" xfId="1" applyFont="1" applyFill="1" applyBorder="1" applyAlignment="1">
      <alignment horizontal="center" vertical="center"/>
    </xf>
    <xf numFmtId="168" fontId="0" fillId="0" borderId="28" xfId="0" applyNumberFormat="1" applyFill="1" applyBorder="1" applyAlignment="1">
      <alignment horizontal="center" vertical="center"/>
    </xf>
    <xf numFmtId="0" fontId="0" fillId="0" borderId="28" xfId="0" applyFill="1" applyBorder="1" applyAlignment="1">
      <alignment horizontal="center"/>
    </xf>
    <xf numFmtId="0" fontId="11" fillId="0" borderId="29" xfId="0" applyNumberFormat="1" applyFont="1" applyFill="1" applyBorder="1" applyAlignment="1">
      <alignment horizontal="center" vertical="center" wrapText="1"/>
    </xf>
    <xf numFmtId="0" fontId="0" fillId="0" borderId="13" xfId="0" applyFill="1" applyBorder="1" applyAlignment="1">
      <alignment horizontal="center" vertical="center" wrapText="1"/>
    </xf>
    <xf numFmtId="0" fontId="0" fillId="0" borderId="29" xfId="0" applyFill="1" applyBorder="1" applyAlignment="1">
      <alignment horizontal="center" vertical="center"/>
    </xf>
    <xf numFmtId="44" fontId="0" fillId="0" borderId="29" xfId="1" applyFont="1" applyFill="1" applyBorder="1" applyAlignment="1">
      <alignment horizontal="center" vertical="center" wrapText="1"/>
    </xf>
    <xf numFmtId="168" fontId="0" fillId="0" borderId="29" xfId="0" applyNumberFormat="1" applyFill="1" applyBorder="1" applyAlignment="1">
      <alignment horizontal="center" vertical="center" wrapText="1"/>
    </xf>
    <xf numFmtId="0" fontId="0" fillId="0" borderId="29" xfId="0" applyFill="1" applyBorder="1" applyAlignment="1">
      <alignment horizontal="center" wrapText="1"/>
    </xf>
    <xf numFmtId="0" fontId="0" fillId="0" borderId="42" xfId="0" applyFill="1" applyBorder="1" applyAlignment="1">
      <alignment horizontal="center" vertical="center"/>
    </xf>
    <xf numFmtId="44" fontId="2" fillId="0" borderId="28" xfId="1" applyFont="1" applyFill="1" applyBorder="1" applyAlignment="1">
      <alignment horizontal="center" vertical="center"/>
    </xf>
    <xf numFmtId="44" fontId="0" fillId="0" borderId="28" xfId="1" applyFont="1" applyFill="1" applyBorder="1" applyAlignment="1">
      <alignment vertical="center"/>
    </xf>
    <xf numFmtId="168" fontId="0" fillId="0" borderId="28" xfId="12" applyNumberFormat="1" applyFont="1" applyFill="1" applyBorder="1" applyAlignment="1">
      <alignment horizontal="center" vertical="center"/>
    </xf>
    <xf numFmtId="168" fontId="0" fillId="0" borderId="28" xfId="1" applyNumberFormat="1" applyFont="1" applyFill="1" applyBorder="1" applyAlignment="1">
      <alignment horizontal="center" vertical="center"/>
    </xf>
    <xf numFmtId="44" fontId="0" fillId="0" borderId="28" xfId="1" applyFont="1" applyFill="1" applyBorder="1" applyAlignment="1">
      <alignment horizontal="center" vertical="center" wrapText="1"/>
    </xf>
    <xf numFmtId="0" fontId="0" fillId="0" borderId="13" xfId="0" applyFill="1" applyBorder="1" applyAlignment="1">
      <alignment horizontal="center" vertical="center"/>
    </xf>
    <xf numFmtId="0" fontId="0" fillId="0" borderId="43" xfId="0" applyFill="1" applyBorder="1" applyAlignment="1">
      <alignment horizontal="center" vertical="center"/>
    </xf>
    <xf numFmtId="0" fontId="0" fillId="0" borderId="29" xfId="0" applyFill="1" applyBorder="1" applyAlignment="1">
      <alignment vertical="center"/>
    </xf>
    <xf numFmtId="168" fontId="0" fillId="0" borderId="29" xfId="12" applyNumberFormat="1" applyFont="1" applyFill="1" applyBorder="1" applyAlignment="1">
      <alignment horizontal="center" vertical="center"/>
    </xf>
    <xf numFmtId="0" fontId="0" fillId="0" borderId="29" xfId="0" applyFill="1" applyBorder="1" applyAlignment="1">
      <alignment horizontal="center"/>
    </xf>
    <xf numFmtId="0" fontId="0" fillId="0" borderId="29" xfId="0" applyFill="1" applyBorder="1" applyAlignment="1">
      <alignment horizontal="center" vertical="center" wrapText="1"/>
    </xf>
    <xf numFmtId="168" fontId="0" fillId="0" borderId="1" xfId="0" applyNumberFormat="1" applyFill="1" applyBorder="1"/>
    <xf numFmtId="0" fontId="0" fillId="0" borderId="5" xfId="0" applyFill="1" applyBorder="1" applyAlignment="1">
      <alignment horizontal="center" vertical="center"/>
    </xf>
    <xf numFmtId="44" fontId="0" fillId="0" borderId="28" xfId="1" applyFont="1" applyFill="1" applyBorder="1" applyAlignment="1">
      <alignment horizontal="center" vertical="center"/>
    </xf>
    <xf numFmtId="168" fontId="0" fillId="0" borderId="28" xfId="0" applyNumberFormat="1" applyFill="1" applyBorder="1" applyAlignment="1">
      <alignment vertical="center"/>
    </xf>
    <xf numFmtId="0" fontId="140" fillId="0" borderId="1" xfId="0" applyFont="1" applyFill="1" applyBorder="1" applyAlignment="1">
      <alignment horizontal="center" vertical="center" wrapText="1"/>
    </xf>
    <xf numFmtId="0" fontId="66" fillId="0" borderId="0" xfId="0" applyFont="1" applyFill="1"/>
    <xf numFmtId="167" fontId="79" fillId="0" borderId="1" xfId="1" applyNumberFormat="1" applyFont="1" applyFill="1" applyBorder="1" applyAlignment="1">
      <alignment horizontal="center" vertical="center" wrapText="1"/>
    </xf>
    <xf numFmtId="0" fontId="14" fillId="0" borderId="13" xfId="0" applyFont="1" applyFill="1" applyBorder="1" applyAlignment="1">
      <alignment horizontal="center" vertical="center"/>
    </xf>
    <xf numFmtId="44" fontId="14" fillId="0" borderId="29" xfId="1" applyFont="1" applyFill="1" applyBorder="1" applyAlignment="1">
      <alignment horizontal="center" vertical="center"/>
    </xf>
    <xf numFmtId="0" fontId="3" fillId="0" borderId="29" xfId="0" applyFont="1" applyFill="1" applyBorder="1"/>
    <xf numFmtId="44" fontId="0" fillId="0" borderId="7" xfId="1" applyFont="1" applyFill="1" applyBorder="1" applyAlignment="1">
      <alignment horizontal="center" vertical="center"/>
    </xf>
    <xf numFmtId="0" fontId="8" fillId="0" borderId="28" xfId="0" applyFont="1" applyFill="1" applyBorder="1" applyAlignment="1">
      <alignment horizontal="justify" vertical="center" wrapText="1"/>
    </xf>
    <xf numFmtId="14" fontId="40" fillId="0" borderId="28" xfId="0" applyNumberFormat="1" applyFont="1" applyFill="1" applyBorder="1" applyAlignment="1">
      <alignment horizontal="center" vertical="center" wrapText="1"/>
    </xf>
    <xf numFmtId="168" fontId="40" fillId="0" borderId="28" xfId="6" applyNumberFormat="1" applyFont="1" applyFill="1" applyBorder="1" applyAlignment="1">
      <alignment horizontal="right" vertical="center" wrapText="1"/>
    </xf>
    <xf numFmtId="44" fontId="44" fillId="0" borderId="28" xfId="1" applyFont="1" applyFill="1" applyBorder="1" applyAlignment="1">
      <alignment horizontal="right" vertical="center" wrapText="1"/>
    </xf>
    <xf numFmtId="0" fontId="6" fillId="0" borderId="28" xfId="0" applyFont="1" applyFill="1" applyBorder="1" applyAlignment="1">
      <alignment horizontal="center" vertical="center" wrapText="1"/>
    </xf>
    <xf numFmtId="0" fontId="6" fillId="0" borderId="28" xfId="0" applyFont="1" applyFill="1" applyBorder="1" applyAlignment="1">
      <alignment vertical="center" wrapText="1"/>
    </xf>
    <xf numFmtId="167" fontId="11" fillId="0" borderId="38" xfId="1" applyNumberFormat="1" applyFont="1" applyFill="1" applyBorder="1" applyAlignment="1">
      <alignment horizontal="center" vertical="center" wrapText="1"/>
    </xf>
    <xf numFmtId="0" fontId="11" fillId="0" borderId="28" xfId="0" applyFont="1" applyFill="1" applyBorder="1" applyAlignment="1">
      <alignment horizontal="left" vertical="center" wrapText="1"/>
    </xf>
    <xf numFmtId="14" fontId="44" fillId="0" borderId="1" xfId="0" applyNumberFormat="1" applyFont="1" applyFill="1" applyBorder="1" applyAlignment="1">
      <alignment horizontal="center" vertical="center" wrapText="1"/>
    </xf>
    <xf numFmtId="168" fontId="44" fillId="0" borderId="1" xfId="6" applyNumberFormat="1" applyFont="1" applyFill="1" applyBorder="1" applyAlignment="1">
      <alignment horizontal="center" vertical="center" wrapText="1"/>
    </xf>
    <xf numFmtId="168" fontId="44" fillId="0" borderId="1" xfId="1" applyNumberFormat="1" applyFont="1" applyFill="1" applyBorder="1" applyAlignment="1">
      <alignment horizontal="center" vertical="center" wrapText="1"/>
    </xf>
    <xf numFmtId="44" fontId="11" fillId="0" borderId="1" xfId="1" applyFont="1" applyFill="1" applyBorder="1" applyAlignment="1">
      <alignment vertical="center" wrapText="1"/>
    </xf>
    <xf numFmtId="0" fontId="14" fillId="0" borderId="28" xfId="0" applyFont="1" applyFill="1" applyBorder="1" applyAlignment="1">
      <alignment horizontal="center" wrapText="1"/>
    </xf>
    <xf numFmtId="0" fontId="0" fillId="0" borderId="28" xfId="0" applyFill="1" applyBorder="1" applyAlignment="1">
      <alignment horizontal="center" wrapText="1"/>
    </xf>
    <xf numFmtId="0" fontId="4" fillId="0" borderId="28" xfId="0" applyFont="1" applyFill="1" applyBorder="1" applyAlignment="1">
      <alignment horizontal="center" vertical="center" wrapText="1"/>
    </xf>
    <xf numFmtId="14" fontId="0" fillId="0" borderId="28" xfId="0" applyNumberFormat="1" applyFill="1" applyBorder="1" applyAlignment="1">
      <alignment horizontal="center" vertical="center" wrapText="1"/>
    </xf>
    <xf numFmtId="14" fontId="4" fillId="0" borderId="28" xfId="0" applyNumberFormat="1" applyFont="1" applyFill="1" applyBorder="1" applyAlignment="1">
      <alignment horizontal="center" vertical="center" wrapText="1"/>
    </xf>
    <xf numFmtId="0" fontId="4" fillId="0" borderId="39" xfId="0" applyFont="1" applyFill="1" applyBorder="1" applyAlignment="1">
      <alignment horizontal="center" vertical="center" wrapText="1"/>
    </xf>
    <xf numFmtId="0" fontId="0" fillId="0" borderId="5" xfId="0" applyFill="1" applyBorder="1" applyAlignment="1">
      <alignment horizontal="center" wrapText="1"/>
    </xf>
    <xf numFmtId="0" fontId="11" fillId="0" borderId="29" xfId="0" applyFont="1" applyFill="1" applyBorder="1" applyAlignment="1">
      <alignment horizontal="left" vertical="center" wrapText="1"/>
    </xf>
    <xf numFmtId="14" fontId="44" fillId="0" borderId="29" xfId="0" applyNumberFormat="1" applyFont="1" applyFill="1" applyBorder="1" applyAlignment="1">
      <alignment horizontal="center" vertical="center" wrapText="1"/>
    </xf>
    <xf numFmtId="0" fontId="44" fillId="0" borderId="29" xfId="0" applyFont="1" applyFill="1" applyBorder="1" applyAlignment="1">
      <alignment horizontal="center" wrapText="1"/>
    </xf>
    <xf numFmtId="168" fontId="123" fillId="0" borderId="29" xfId="6" applyNumberFormat="1" applyFont="1" applyFill="1" applyBorder="1" applyAlignment="1">
      <alignment horizontal="center" vertical="center"/>
    </xf>
    <xf numFmtId="168" fontId="123" fillId="0" borderId="29" xfId="0" applyNumberFormat="1" applyFont="1" applyFill="1" applyBorder="1" applyAlignment="1">
      <alignment horizontal="center" vertical="center"/>
    </xf>
    <xf numFmtId="44" fontId="8" fillId="0" borderId="1" xfId="1" applyFont="1" applyFill="1" applyBorder="1" applyAlignment="1">
      <alignment vertical="center" wrapText="1"/>
    </xf>
    <xf numFmtId="0" fontId="14" fillId="0" borderId="29" xfId="0" applyFont="1" applyFill="1" applyBorder="1" applyAlignment="1">
      <alignment horizontal="center" wrapText="1"/>
    </xf>
    <xf numFmtId="167" fontId="8" fillId="0" borderId="1" xfId="1" applyNumberFormat="1" applyFont="1" applyFill="1" applyBorder="1" applyAlignment="1">
      <alignment vertical="center" wrapText="1"/>
    </xf>
    <xf numFmtId="0" fontId="0" fillId="0" borderId="40" xfId="0" applyFill="1" applyBorder="1" applyAlignment="1">
      <alignment horizontal="center" vertical="center" wrapText="1"/>
    </xf>
    <xf numFmtId="0" fontId="0" fillId="0" borderId="13" xfId="0" applyFill="1" applyBorder="1" applyAlignment="1">
      <alignment horizontal="center" wrapText="1"/>
    </xf>
    <xf numFmtId="0" fontId="11" fillId="0" borderId="28" xfId="0" applyFont="1" applyFill="1" applyBorder="1" applyAlignment="1">
      <alignment horizontal="justify" vertical="center" wrapText="1"/>
    </xf>
    <xf numFmtId="44" fontId="0" fillId="0" borderId="1" xfId="1" applyFont="1" applyFill="1" applyBorder="1" applyAlignment="1">
      <alignment horizontal="left" vertical="center"/>
    </xf>
    <xf numFmtId="0" fontId="7" fillId="0" borderId="45" xfId="0" applyFont="1" applyFill="1" applyBorder="1" applyAlignment="1">
      <alignment vertical="center" wrapText="1"/>
    </xf>
    <xf numFmtId="0" fontId="39" fillId="0" borderId="7" xfId="0" applyFont="1" applyFill="1" applyBorder="1" applyAlignment="1">
      <alignment horizontal="center" vertical="center"/>
    </xf>
    <xf numFmtId="0" fontId="39" fillId="0" borderId="1" xfId="0" applyFont="1" applyFill="1" applyBorder="1" applyAlignment="1">
      <alignment horizontal="center" vertical="center"/>
    </xf>
    <xf numFmtId="0" fontId="7" fillId="0" borderId="28" xfId="0" applyFont="1" applyFill="1" applyBorder="1" applyAlignment="1">
      <alignment vertical="center" wrapText="1"/>
    </xf>
    <xf numFmtId="0" fontId="4" fillId="0" borderId="7" xfId="0" applyFont="1" applyFill="1" applyBorder="1" applyAlignment="1">
      <alignment horizontal="center" vertical="center"/>
    </xf>
    <xf numFmtId="44" fontId="0" fillId="0" borderId="1" xfId="1" applyFont="1" applyFill="1" applyBorder="1" applyAlignment="1">
      <alignment vertical="center"/>
    </xf>
    <xf numFmtId="0" fontId="111" fillId="0" borderId="7" xfId="0" applyFont="1" applyFill="1" applyBorder="1" applyAlignment="1">
      <alignment horizontal="center" vertical="center"/>
    </xf>
    <xf numFmtId="0" fontId="111" fillId="0" borderId="1" xfId="0" applyFont="1" applyFill="1" applyBorder="1" applyAlignment="1">
      <alignment horizontal="center" vertical="center"/>
    </xf>
    <xf numFmtId="168" fontId="111" fillId="0" borderId="1" xfId="0" applyNumberFormat="1" applyFont="1" applyFill="1" applyBorder="1" applyAlignment="1">
      <alignment vertical="center"/>
    </xf>
    <xf numFmtId="44" fontId="111" fillId="0" borderId="1" xfId="1" applyFont="1" applyFill="1" applyBorder="1" applyAlignment="1">
      <alignment horizontal="center" vertical="center"/>
    </xf>
    <xf numFmtId="168" fontId="44" fillId="0" borderId="28" xfId="6" applyNumberFormat="1" applyFont="1" applyFill="1" applyBorder="1" applyAlignment="1">
      <alignment horizontal="right" vertical="center" wrapText="1"/>
    </xf>
    <xf numFmtId="44" fontId="40" fillId="0" borderId="28" xfId="1" applyFont="1" applyFill="1" applyBorder="1" applyAlignment="1">
      <alignment horizontal="right" vertical="center" wrapText="1"/>
    </xf>
    <xf numFmtId="168" fontId="0" fillId="0" borderId="1" xfId="0" applyNumberFormat="1" applyFill="1" applyBorder="1" applyAlignment="1">
      <alignment horizontal="center" vertical="center"/>
    </xf>
    <xf numFmtId="168" fontId="0" fillId="0" borderId="1" xfId="0" applyNumberFormat="1" applyFill="1" applyBorder="1" applyAlignment="1">
      <alignment vertical="center" wrapText="1"/>
    </xf>
    <xf numFmtId="168" fontId="0" fillId="0" borderId="1" xfId="0" applyNumberFormat="1" applyFill="1" applyBorder="1" applyAlignment="1">
      <alignment horizontal="center" vertical="center" wrapText="1"/>
    </xf>
    <xf numFmtId="44" fontId="0" fillId="0" borderId="1" xfId="1" applyFont="1" applyFill="1" applyBorder="1" applyAlignment="1">
      <alignment horizontal="center" vertical="center" wrapText="1"/>
    </xf>
    <xf numFmtId="0" fontId="11" fillId="0" borderId="1" xfId="0" applyFont="1" applyFill="1" applyBorder="1" applyAlignment="1">
      <alignment horizontal="center" vertical="center" wrapText="1"/>
    </xf>
    <xf numFmtId="173" fontId="40" fillId="0" borderId="1" xfId="0" applyNumberFormat="1" applyFont="1" applyFill="1" applyBorder="1" applyAlignment="1">
      <alignment horizontal="center" vertical="center" wrapText="1"/>
    </xf>
    <xf numFmtId="167" fontId="11" fillId="0" borderId="39" xfId="1" applyNumberFormat="1" applyFont="1" applyFill="1" applyBorder="1" applyAlignment="1">
      <alignment horizontal="center" vertical="center" wrapText="1"/>
    </xf>
    <xf numFmtId="167" fontId="11" fillId="0" borderId="40" xfId="1" applyNumberFormat="1" applyFont="1" applyFill="1" applyBorder="1" applyAlignment="1">
      <alignment horizontal="center" vertical="center" wrapText="1"/>
    </xf>
    <xf numFmtId="0" fontId="0" fillId="0" borderId="8" xfId="0" applyFill="1" applyBorder="1" applyAlignment="1">
      <alignment horizontal="center"/>
    </xf>
    <xf numFmtId="0" fontId="42" fillId="0" borderId="1" xfId="0"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0" fontId="8" fillId="0" borderId="38" xfId="0" applyFont="1" applyFill="1" applyBorder="1" applyAlignment="1">
      <alignment horizontal="center" vertical="center" wrapText="1"/>
    </xf>
    <xf numFmtId="0" fontId="8" fillId="0" borderId="7" xfId="0" applyFont="1" applyFill="1" applyBorder="1" applyAlignment="1">
      <alignment horizontal="center" vertical="center" wrapText="1"/>
    </xf>
    <xf numFmtId="44" fontId="8" fillId="0" borderId="28" xfId="1" applyFont="1" applyFill="1" applyBorder="1" applyAlignment="1">
      <alignment horizontal="center" vertical="center" wrapText="1"/>
    </xf>
    <xf numFmtId="44" fontId="8" fillId="0" borderId="1" xfId="1" applyFont="1" applyFill="1" applyBorder="1" applyAlignment="1">
      <alignment horizontal="center" vertical="center" wrapText="1"/>
    </xf>
    <xf numFmtId="168" fontId="8" fillId="0" borderId="1" xfId="0" applyNumberFormat="1" applyFont="1" applyFill="1" applyBorder="1" applyAlignment="1">
      <alignment horizontal="center" vertical="center" wrapText="1"/>
    </xf>
    <xf numFmtId="0" fontId="0" fillId="0" borderId="45" xfId="0" applyFill="1" applyBorder="1" applyAlignment="1">
      <alignment horizontal="center"/>
    </xf>
    <xf numFmtId="0" fontId="11" fillId="0" borderId="38" xfId="0" applyFont="1" applyFill="1" applyBorder="1" applyAlignment="1">
      <alignment horizontal="center" vertical="center" wrapText="1"/>
    </xf>
    <xf numFmtId="0" fontId="11" fillId="0" borderId="7" xfId="0" applyFont="1" applyFill="1" applyBorder="1" applyAlignment="1">
      <alignment horizontal="center" vertical="center" wrapText="1"/>
    </xf>
    <xf numFmtId="44" fontId="11" fillId="0" borderId="1" xfId="1" applyFont="1" applyFill="1" applyBorder="1" applyAlignment="1">
      <alignment horizontal="center" vertical="center" wrapText="1"/>
    </xf>
    <xf numFmtId="168" fontId="40" fillId="0" borderId="1" xfId="0" applyNumberFormat="1" applyFont="1" applyFill="1" applyBorder="1" applyAlignment="1">
      <alignment horizontal="center" vertical="center" wrapText="1"/>
    </xf>
    <xf numFmtId="0" fontId="40" fillId="0" borderId="38" xfId="0" applyFont="1" applyFill="1" applyBorder="1" applyAlignment="1">
      <alignment horizontal="center" vertical="center" wrapText="1"/>
    </xf>
    <xf numFmtId="0" fontId="40" fillId="0" borderId="7" xfId="0" applyFont="1" applyFill="1" applyBorder="1" applyAlignment="1">
      <alignment horizontal="center" vertical="center" wrapText="1"/>
    </xf>
    <xf numFmtId="0" fontId="64" fillId="0" borderId="5" xfId="0" applyFont="1" applyFill="1" applyBorder="1" applyAlignment="1">
      <alignment horizontal="center" vertical="center" wrapText="1"/>
    </xf>
    <xf numFmtId="172" fontId="40" fillId="0" borderId="28" xfId="0" applyNumberFormat="1" applyFont="1" applyFill="1" applyBorder="1" applyAlignment="1">
      <alignment horizontal="center" vertical="center" wrapText="1"/>
    </xf>
    <xf numFmtId="0" fontId="64" fillId="0" borderId="13" xfId="0" applyFont="1" applyFill="1" applyBorder="1" applyAlignment="1">
      <alignment horizontal="center" vertical="center" wrapText="1"/>
    </xf>
    <xf numFmtId="44" fontId="8" fillId="0" borderId="1" xfId="1" applyFont="1" applyFill="1" applyBorder="1" applyAlignment="1">
      <alignment horizontal="right" vertical="center"/>
    </xf>
    <xf numFmtId="0" fontId="36" fillId="0" borderId="1" xfId="0" applyFont="1" applyFill="1" applyBorder="1" applyAlignment="1">
      <alignment horizontal="left" vertical="center" wrapText="1"/>
    </xf>
    <xf numFmtId="0" fontId="117" fillId="0" borderId="1" xfId="0" applyFont="1" applyFill="1" applyBorder="1"/>
    <xf numFmtId="44" fontId="11" fillId="0" borderId="1" xfId="1" applyFont="1" applyFill="1" applyBorder="1" applyAlignment="1">
      <alignment horizontal="right" vertical="center"/>
    </xf>
    <xf numFmtId="0" fontId="8" fillId="0" borderId="28" xfId="0" applyFont="1" applyFill="1" applyBorder="1" applyAlignment="1" applyProtection="1">
      <alignment horizontal="center" vertical="center" wrapText="1"/>
      <protection locked="0"/>
    </xf>
    <xf numFmtId="0" fontId="0" fillId="0" borderId="28" xfId="0" applyFill="1" applyBorder="1" applyAlignment="1">
      <alignment horizontal="center" vertical="center" wrapText="1"/>
    </xf>
    <xf numFmtId="167" fontId="8" fillId="0" borderId="39" xfId="1" applyNumberFormat="1" applyFont="1" applyFill="1" applyBorder="1" applyAlignment="1">
      <alignment horizontal="center" vertical="center" wrapText="1"/>
    </xf>
    <xf numFmtId="0" fontId="0" fillId="0" borderId="5" xfId="0" applyFill="1" applyBorder="1" applyAlignment="1">
      <alignment horizontal="center"/>
    </xf>
    <xf numFmtId="0" fontId="8" fillId="0" borderId="29" xfId="0" applyFont="1" applyFill="1" applyBorder="1" applyAlignment="1" applyProtection="1">
      <alignment horizontal="center" vertical="center" wrapText="1"/>
      <protection locked="0"/>
    </xf>
    <xf numFmtId="44" fontId="0" fillId="0" borderId="29" xfId="1" applyFont="1" applyFill="1" applyBorder="1" applyAlignment="1">
      <alignment horizontal="center" vertical="center"/>
    </xf>
    <xf numFmtId="168" fontId="6" fillId="0" borderId="1" xfId="1" applyNumberFormat="1" applyFont="1" applyFill="1" applyBorder="1" applyAlignment="1">
      <alignment horizontal="right" vertical="center" wrapText="1"/>
    </xf>
    <xf numFmtId="167" fontId="8" fillId="0" borderId="40" xfId="1" applyNumberFormat="1" applyFont="1" applyFill="1" applyBorder="1" applyAlignment="1">
      <alignment horizontal="center" vertical="center" wrapText="1"/>
    </xf>
    <xf numFmtId="0" fontId="0" fillId="0" borderId="13" xfId="0" applyFill="1" applyBorder="1" applyAlignment="1">
      <alignment horizontal="center"/>
    </xf>
    <xf numFmtId="44" fontId="8" fillId="0" borderId="1" xfId="1" applyFont="1" applyFill="1" applyBorder="1" applyAlignment="1">
      <alignment vertical="center"/>
    </xf>
    <xf numFmtId="0" fontId="8" fillId="0" borderId="7" xfId="0" applyFont="1" applyFill="1" applyBorder="1" applyAlignment="1">
      <alignment horizontal="center" vertical="center" wrapText="1"/>
    </xf>
    <xf numFmtId="168" fontId="40" fillId="0" borderId="1" xfId="6" applyNumberFormat="1" applyFont="1" applyFill="1" applyBorder="1" applyAlignment="1">
      <alignment horizontal="center" vertical="center" wrapText="1"/>
    </xf>
    <xf numFmtId="0" fontId="8" fillId="0" borderId="28" xfId="0" applyNumberFormat="1" applyFont="1" applyFill="1" applyBorder="1" applyAlignment="1">
      <alignment horizontal="center" vertical="center" wrapText="1"/>
    </xf>
    <xf numFmtId="167" fontId="8" fillId="0" borderId="38" xfId="1" applyNumberFormat="1" applyFont="1" applyFill="1" applyBorder="1" applyAlignment="1">
      <alignment horizontal="center" vertical="center" wrapText="1"/>
    </xf>
    <xf numFmtId="0" fontId="8" fillId="0" borderId="29" xfId="0" applyNumberFormat="1" applyFont="1" applyFill="1" applyBorder="1" applyAlignment="1">
      <alignment horizontal="center" vertical="center" wrapText="1"/>
    </xf>
    <xf numFmtId="0" fontId="11" fillId="0" borderId="28" xfId="0" applyFont="1" applyFill="1" applyBorder="1" applyAlignment="1">
      <alignment vertical="center" wrapText="1"/>
    </xf>
    <xf numFmtId="0" fontId="8" fillId="0" borderId="28" xfId="0" applyFont="1" applyFill="1" applyBorder="1" applyAlignment="1">
      <alignment horizontal="center" vertical="center" wrapText="1"/>
    </xf>
    <xf numFmtId="0" fontId="8" fillId="0" borderId="28" xfId="0" applyNumberFormat="1" applyFont="1" applyFill="1" applyBorder="1" applyAlignment="1">
      <alignment horizontal="center" vertical="center" wrapText="1"/>
    </xf>
    <xf numFmtId="15" fontId="8" fillId="0" borderId="28" xfId="0" applyNumberFormat="1" applyFont="1" applyFill="1" applyBorder="1" applyAlignment="1">
      <alignment horizontal="center" vertical="center" wrapText="1"/>
    </xf>
    <xf numFmtId="167" fontId="8" fillId="0" borderId="39" xfId="1" applyNumberFormat="1" applyFont="1" applyFill="1" applyBorder="1" applyAlignment="1">
      <alignment horizontal="center" vertical="center" wrapText="1"/>
    </xf>
    <xf numFmtId="168" fontId="0" fillId="0" borderId="28" xfId="0" applyNumberFormat="1" applyFill="1" applyBorder="1" applyAlignment="1">
      <alignment horizontal="center" vertical="center"/>
    </xf>
    <xf numFmtId="0" fontId="8" fillId="0" borderId="28" xfId="0" applyFont="1" applyFill="1" applyBorder="1" applyAlignment="1">
      <alignment wrapText="1"/>
    </xf>
    <xf numFmtId="0" fontId="43" fillId="0" borderId="0" xfId="0" applyFont="1" applyFill="1" applyAlignment="1">
      <alignment horizontal="center" vertical="center"/>
    </xf>
    <xf numFmtId="0" fontId="8" fillId="0" borderId="0" xfId="0" applyFont="1" applyFill="1" applyAlignment="1">
      <alignment horizontal="left" vertical="center" wrapText="1"/>
    </xf>
    <xf numFmtId="0" fontId="8" fillId="0" borderId="0" xfId="0" applyFont="1" applyFill="1" applyAlignment="1">
      <alignment horizontal="center" vertical="center" wrapText="1"/>
    </xf>
    <xf numFmtId="0" fontId="8" fillId="0" borderId="28" xfId="1" applyNumberFormat="1" applyFont="1" applyFill="1" applyBorder="1" applyAlignment="1">
      <alignment horizontal="center" vertical="center" wrapText="1"/>
    </xf>
    <xf numFmtId="0" fontId="0" fillId="0" borderId="5" xfId="0" applyFill="1" applyBorder="1" applyAlignment="1">
      <alignment horizontal="center" vertical="center" wrapText="1"/>
    </xf>
    <xf numFmtId="0" fontId="8" fillId="0" borderId="29" xfId="1" applyNumberFormat="1" applyFont="1" applyFill="1" applyBorder="1" applyAlignment="1">
      <alignment horizontal="center" vertical="center" wrapText="1"/>
    </xf>
    <xf numFmtId="0" fontId="11" fillId="0" borderId="0" xfId="0" applyFont="1" applyFill="1" applyAlignment="1">
      <alignment horizontal="left" vertical="center" wrapText="1"/>
    </xf>
    <xf numFmtId="0" fontId="4" fillId="0" borderId="1" xfId="0" applyFont="1" applyFill="1" applyBorder="1" applyAlignment="1">
      <alignment horizontal="center" vertical="center"/>
    </xf>
    <xf numFmtId="14" fontId="44" fillId="0" borderId="3" xfId="0" applyNumberFormat="1" applyFont="1" applyFill="1" applyBorder="1" applyAlignment="1">
      <alignment horizontal="center" vertical="center" wrapText="1"/>
    </xf>
    <xf numFmtId="14" fontId="44" fillId="0" borderId="5" xfId="0" applyNumberFormat="1" applyFont="1" applyFill="1" applyBorder="1" applyAlignment="1">
      <alignment horizontal="center" vertical="center" wrapText="1"/>
    </xf>
    <xf numFmtId="0" fontId="7" fillId="0" borderId="6" xfId="0" applyFont="1" applyFill="1" applyBorder="1" applyAlignment="1">
      <alignment vertical="center" wrapText="1"/>
    </xf>
    <xf numFmtId="0" fontId="0" fillId="0" borderId="28" xfId="0" applyFill="1" applyBorder="1" applyAlignment="1"/>
    <xf numFmtId="14" fontId="44" fillId="0" borderId="11" xfId="0" applyNumberFormat="1" applyFont="1" applyFill="1" applyBorder="1" applyAlignment="1">
      <alignment horizontal="center" vertical="center" wrapText="1"/>
    </xf>
    <xf numFmtId="14" fontId="44" fillId="0" borderId="13" xfId="0" applyNumberFormat="1" applyFont="1" applyFill="1" applyBorder="1" applyAlignment="1">
      <alignment horizontal="center" vertical="center" wrapText="1"/>
    </xf>
    <xf numFmtId="0" fontId="0" fillId="0" borderId="29" xfId="0" applyFill="1" applyBorder="1" applyAlignment="1"/>
    <xf numFmtId="0" fontId="8" fillId="0" borderId="28" xfId="0" applyFont="1" applyFill="1" applyBorder="1" applyAlignment="1">
      <alignment horizontal="left" vertical="center" wrapText="1"/>
    </xf>
    <xf numFmtId="172" fontId="40" fillId="0" borderId="28" xfId="0" applyNumberFormat="1" applyFont="1" applyFill="1" applyBorder="1" applyAlignment="1">
      <alignment horizontal="center" vertical="center" wrapText="1"/>
    </xf>
    <xf numFmtId="0" fontId="40" fillId="0" borderId="28" xfId="0" applyFont="1" applyFill="1" applyBorder="1" applyAlignment="1">
      <alignment vertical="center" wrapText="1"/>
    </xf>
    <xf numFmtId="0" fontId="3" fillId="0" borderId="1" xfId="0" applyFont="1" applyFill="1" applyBorder="1"/>
    <xf numFmtId="44" fontId="11" fillId="0" borderId="1" xfId="1" applyNumberFormat="1" applyFont="1" applyFill="1" applyBorder="1" applyAlignment="1">
      <alignment horizontal="center" vertical="center" wrapText="1"/>
    </xf>
    <xf numFmtId="44" fontId="4" fillId="0" borderId="1" xfId="1" applyFont="1" applyFill="1" applyBorder="1" applyAlignment="1">
      <alignment horizontal="center" vertical="center"/>
    </xf>
    <xf numFmtId="0" fontId="11" fillId="0" borderId="28" xfId="0" applyFont="1" applyFill="1" applyBorder="1" applyAlignment="1" applyProtection="1">
      <alignment vertical="center" wrapText="1"/>
      <protection locked="0"/>
    </xf>
    <xf numFmtId="15" fontId="40" fillId="0" borderId="3" xfId="0" applyNumberFormat="1" applyFont="1" applyFill="1" applyBorder="1" applyAlignment="1" applyProtection="1">
      <alignment horizontal="center" vertical="center" wrapText="1"/>
      <protection locked="0"/>
    </xf>
    <xf numFmtId="0" fontId="8" fillId="0" borderId="0" xfId="0" applyFont="1" applyFill="1" applyBorder="1" applyAlignment="1">
      <alignment horizontal="justify" vertical="center"/>
    </xf>
    <xf numFmtId="0" fontId="4" fillId="0" borderId="13" xfId="0" applyFont="1" applyFill="1" applyBorder="1" applyAlignment="1">
      <alignment horizontal="center" vertical="center"/>
    </xf>
    <xf numFmtId="0" fontId="4" fillId="0" borderId="29" xfId="0" applyFont="1" applyFill="1" applyBorder="1" applyAlignment="1">
      <alignment horizontal="center" vertical="center"/>
    </xf>
    <xf numFmtId="44" fontId="0" fillId="0" borderId="29" xfId="1" applyFont="1" applyFill="1" applyBorder="1" applyAlignment="1">
      <alignment horizontal="center" vertical="center"/>
    </xf>
    <xf numFmtId="164" fontId="0" fillId="0" borderId="29" xfId="13" applyFont="1" applyFill="1" applyBorder="1" applyAlignment="1">
      <alignment horizontal="center" vertical="center"/>
    </xf>
    <xf numFmtId="0" fontId="152" fillId="0" borderId="1" xfId="0" applyFont="1" applyFill="1" applyBorder="1" applyAlignment="1">
      <alignment horizontal="center" vertical="center" wrapText="1"/>
    </xf>
    <xf numFmtId="15" fontId="152" fillId="0" borderId="1" xfId="0" applyNumberFormat="1" applyFont="1" applyFill="1" applyBorder="1" applyAlignment="1">
      <alignment horizontal="center" vertical="center" wrapText="1"/>
    </xf>
  </cellXfs>
  <cellStyles count="17">
    <cellStyle name="Buena" xfId="11" builtinId="26"/>
    <cellStyle name="Énfasis1" xfId="2" builtinId="29"/>
    <cellStyle name="Hipervínculo" xfId="3" builtinId="8"/>
    <cellStyle name="Millares [0]" xfId="6" builtinId="6"/>
    <cellStyle name="Millares 2" xfId="8"/>
    <cellStyle name="Millares 3" xfId="9"/>
    <cellStyle name="Moneda" xfId="1" builtinId="4"/>
    <cellStyle name="Moneda [0]" xfId="13" builtinId="7"/>
    <cellStyle name="Moneda [0] 2" xfId="15"/>
    <cellStyle name="Moneda 2" xfId="10"/>
    <cellStyle name="Moneda 3" xfId="14"/>
    <cellStyle name="Moneda 4" xfId="16"/>
    <cellStyle name="Normal" xfId="0" builtinId="0"/>
    <cellStyle name="Normal 2" xfId="7"/>
    <cellStyle name="Normal 3" xfId="5"/>
    <cellStyle name="Normal 6" xfId="4"/>
    <cellStyle name="Porcentaje" xfId="12" builtinId="5"/>
  </cellStyles>
  <dxfs count="24">
    <dxf>
      <font>
        <color rgb="FF9C0006"/>
      </font>
      <fill>
        <patternFill>
          <bgColor rgb="FFFFC7CE"/>
        </patternFill>
      </fill>
    </dxf>
    <dxf>
      <font>
        <color rgb="FF9C0006"/>
      </font>
      <fill>
        <patternFill>
          <bgColor rgb="FFFFC7CE"/>
        </patternFill>
      </fill>
    </dxf>
    <dxf>
      <font>
        <color rgb="FF9C0006"/>
      </font>
    </dxf>
    <dxf>
      <font>
        <color rgb="FF9C0006"/>
      </font>
    </dxf>
    <dxf>
      <fill>
        <patternFill patternType="solid">
          <bgColor rgb="FFFFC000"/>
        </patternFill>
      </fill>
    </dxf>
    <dxf>
      <fill>
        <patternFill patternType="solid">
          <bgColor rgb="FFFFC000"/>
        </patternFill>
      </fill>
    </dxf>
    <dxf>
      <numFmt numFmtId="35" formatCode="_(* #,##0.00_);_(* \(#,##0.00\);_(* &quot;-&quot;??_);_(@_)"/>
    </dxf>
    <dxf>
      <numFmt numFmtId="35" formatCode="_(* #,##0.00_);_(* \(#,##0.00\);_(* &quot;-&quot;??_);_(@_)"/>
    </dxf>
    <dxf>
      <numFmt numFmtId="0" formatCode="General"/>
    </dxf>
    <dxf>
      <numFmt numFmtId="0" formatCode="General"/>
    </dxf>
    <dxf>
      <font>
        <color auto="1"/>
      </font>
    </dxf>
    <dxf>
      <font>
        <color auto="1"/>
      </font>
    </dxf>
    <dxf>
      <fill>
        <patternFill>
          <bgColor rgb="FFFFC000"/>
        </patternFill>
      </fill>
    </dxf>
    <dxf>
      <fill>
        <patternFill>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numFmt numFmtId="35" formatCode="_(* #,##0.00_);_(* \(#,##0.00\);_(* &quot;-&quot;??_);_(@_)"/>
    </dxf>
    <dxf>
      <fill>
        <patternFill>
          <bgColor rgb="FFFFC000"/>
        </patternFill>
      </fill>
    </dxf>
    <dxf>
      <fill>
        <patternFill>
          <bgColor rgb="FFFFC000"/>
        </patternFill>
      </fill>
    </dxf>
    <dxf>
      <fill>
        <patternFill patternType="solid">
          <bgColor rgb="FFFFC000"/>
        </patternFill>
      </fill>
    </dxf>
    <dxf>
      <fill>
        <patternFill patternType="solid">
          <bgColor rgb="FFFFC000"/>
        </patternFill>
      </fill>
    </dxf>
    <dxf>
      <numFmt numFmtId="35" formatCode="_(* #,##0.00_);_(* \(#,##0.00\);_(* &quot;-&quot;??_);_(@_)"/>
    </dxf>
  </dxfs>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8"/>
    </mc:Choice>
    <mc:Fallback>
      <c:style val="8"/>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bg2">
                  <a:lumMod val="25000"/>
                </a:schemeClr>
              </a:solidFill>
              <a:latin typeface="+mn-lt"/>
              <a:ea typeface="+mn-ea"/>
              <a:cs typeface="+mn-cs"/>
            </a:defRPr>
          </a:pPr>
          <a:endParaRPr lang="es-CO"/>
        </a:p>
      </c:txPr>
    </c:title>
    <c:autoTitleDeleted val="0"/>
    <c:plotArea>
      <c:layout/>
      <c:barChart>
        <c:barDir val="bar"/>
        <c:grouping val="clustered"/>
        <c:varyColors val="0"/>
        <c:ser>
          <c:idx val="0"/>
          <c:order val="0"/>
          <c:tx>
            <c:strRef>
              <c:f>'control caja menor'!$Z$3</c:f>
              <c:strCache>
                <c:ptCount val="1"/>
                <c:pt idx="0">
                  <c:v>% de ejecución por rubro presupuestal al 30 de mayo de 2016</c:v>
                </c:pt>
              </c:strCache>
            </c:strRef>
          </c:tx>
          <c:spPr>
            <a:solidFill>
              <a:schemeClr val="accent6">
                <a:lumMod val="60000"/>
                <a:lumOff val="40000"/>
              </a:schemeClr>
            </a:solidFill>
            <a:ln>
              <a:noFill/>
            </a:ln>
            <a:effectLst>
              <a:outerShdw blurRad="88900" dist="25400" dir="5400000" rotWithShape="0">
                <a:srgbClr val="000000">
                  <a:alpha val="39000"/>
                </a:srgbClr>
              </a:outerShdw>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2"/>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'control caja menor'!$Y$4:$Y$9</c:f>
              <c:strCache>
                <c:ptCount val="6"/>
                <c:pt idx="0">
                  <c:v>SUBTOTAL COMPRA DE EQUIPO</c:v>
                </c:pt>
                <c:pt idx="1">
                  <c:v>SUBTOTAL MATERIALES Y SUMINISTROS</c:v>
                </c:pt>
                <c:pt idx="2">
                  <c:v>SUBTOTAL MANTENIMIENTO</c:v>
                </c:pt>
                <c:pt idx="3">
                  <c:v>SUBTOTAL COMUNICACIONES Y TRANSPORTE</c:v>
                </c:pt>
                <c:pt idx="4">
                  <c:v>SUBTOTAL IMPRESOS Y PUBLICACIONES</c:v>
                </c:pt>
                <c:pt idx="5">
                  <c:v>SUBTOTAL VIATICOS Y GASTOS DE VIAJE</c:v>
                </c:pt>
              </c:strCache>
            </c:strRef>
          </c:cat>
          <c:val>
            <c:numRef>
              <c:f>'control caja menor'!$Z$4:$Z$9</c:f>
              <c:numCache>
                <c:formatCode>0%</c:formatCode>
                <c:ptCount val="6"/>
                <c:pt idx="0">
                  <c:v>8.3333333333333329E-2</c:v>
                </c:pt>
                <c:pt idx="1">
                  <c:v>0.65445862499999996</c:v>
                </c:pt>
                <c:pt idx="2">
                  <c:v>0.56519525000000004</c:v>
                </c:pt>
                <c:pt idx="3">
                  <c:v>0.7820972727272727</c:v>
                </c:pt>
                <c:pt idx="4">
                  <c:v>0.71247249999999995</c:v>
                </c:pt>
                <c:pt idx="5">
                  <c:v>0.35119692307692307</c:v>
                </c:pt>
              </c:numCache>
            </c:numRef>
          </c:val>
        </c:ser>
        <c:dLbls>
          <c:dLblPos val="outEnd"/>
          <c:showLegendKey val="0"/>
          <c:showVal val="1"/>
          <c:showCatName val="0"/>
          <c:showSerName val="0"/>
          <c:showPercent val="0"/>
          <c:showBubbleSize val="0"/>
        </c:dLbls>
        <c:gapWidth val="100"/>
        <c:axId val="36267904"/>
        <c:axId val="48150016"/>
      </c:barChart>
      <c:catAx>
        <c:axId val="36267904"/>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chemeClr val="accent2">
                    <a:lumMod val="50000"/>
                  </a:schemeClr>
                </a:solidFill>
                <a:latin typeface="+mn-lt"/>
                <a:ea typeface="+mn-ea"/>
                <a:cs typeface="+mn-cs"/>
              </a:defRPr>
            </a:pPr>
            <a:endParaRPr lang="es-CO"/>
          </a:p>
        </c:txPr>
        <c:crossAx val="48150016"/>
        <c:crosses val="autoZero"/>
        <c:auto val="1"/>
        <c:lblAlgn val="ctr"/>
        <c:lblOffset val="100"/>
        <c:noMultiLvlLbl val="0"/>
      </c:catAx>
      <c:valAx>
        <c:axId val="481500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36267904"/>
        <c:crosses val="autoZero"/>
        <c:crossBetween val="between"/>
      </c:valAx>
      <c:spPr>
        <a:noFill/>
        <a:ln>
          <a:noFill/>
        </a:ln>
        <a:effectLst/>
      </c:spPr>
    </c:plotArea>
    <c:plotVisOnly val="1"/>
    <c:dispBlanksAs val="gap"/>
    <c:showDLblsOverMax val="0"/>
  </c:chart>
  <c:spPr>
    <a:solidFill>
      <a:schemeClr val="bg1"/>
    </a:solidFill>
    <a:ln w="44450" cap="flat" cmpd="sng" algn="ctr">
      <a:solidFill>
        <a:schemeClr val="tx2">
          <a:lumMod val="15000"/>
          <a:lumOff val="85000"/>
        </a:schemeClr>
      </a:solidFill>
      <a:round/>
    </a:ln>
    <a:effectLst>
      <a:outerShdw blurRad="152400" dist="127000" dir="8400000" sx="105000" sy="105000" algn="ctr" rotWithShape="0">
        <a:srgbClr val="000000">
          <a:alpha val="43137"/>
        </a:srgbClr>
      </a:outerShdw>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8"/>
    </mc:Choice>
    <mc:Fallback>
      <c:style val="8"/>
    </mc:Fallback>
  </mc:AlternateContent>
  <c:chart>
    <c:title>
      <c:overlay val="0"/>
      <c:spPr>
        <a:noFill/>
        <a:ln>
          <a:noFill/>
        </a:ln>
        <a:effectLst/>
      </c:spPr>
      <c:txPr>
        <a:bodyPr rot="0" spcFirstLastPara="1" vertOverflow="ellipsis" vert="horz" wrap="square" anchor="ctr" anchorCtr="1"/>
        <a:lstStyle/>
        <a:p>
          <a:pPr>
            <a:defRPr sz="1600" b="1" i="0" u="none" strike="noStrike" kern="1200" spc="0" baseline="0">
              <a:solidFill>
                <a:schemeClr val="bg2">
                  <a:lumMod val="50000"/>
                </a:schemeClr>
              </a:solidFill>
              <a:latin typeface="+mn-lt"/>
              <a:ea typeface="+mn-ea"/>
              <a:cs typeface="+mn-cs"/>
            </a:defRPr>
          </a:pPr>
          <a:endParaRPr lang="es-CO"/>
        </a:p>
      </c:txPr>
    </c:title>
    <c:autoTitleDeleted val="0"/>
    <c:plotArea>
      <c:layout>
        <c:manualLayout>
          <c:layoutTarget val="inner"/>
          <c:xMode val="edge"/>
          <c:yMode val="edge"/>
          <c:x val="0.12070999340072694"/>
          <c:y val="1.3841730191110157E-2"/>
          <c:w val="0.87929000659927303"/>
          <c:h val="0.4669427208386423"/>
        </c:manualLayout>
      </c:layout>
      <c:barChart>
        <c:barDir val="col"/>
        <c:grouping val="clustered"/>
        <c:varyColors val="0"/>
        <c:ser>
          <c:idx val="0"/>
          <c:order val="0"/>
          <c:tx>
            <c:strRef>
              <c:f>'control caja menor'!$W$4</c:f>
              <c:strCache>
                <c:ptCount val="1"/>
                <c:pt idx="0">
                  <c:v>% de ejecución por subrubro al 30 de mayo de 2016</c:v>
                </c:pt>
              </c:strCache>
            </c:strRef>
          </c:tx>
          <c:spPr>
            <a:solidFill>
              <a:schemeClr val="accent6"/>
            </a:solidFill>
            <a:ln>
              <a:noFill/>
            </a:ln>
            <a:effectLst>
              <a:glow rad="38100">
                <a:schemeClr val="accent1">
                  <a:alpha val="40000"/>
                </a:schemeClr>
              </a:glow>
              <a:outerShdw blurRad="101600" dist="88900" dir="7800000" sx="101000" sy="101000" algn="ctr" rotWithShape="0">
                <a:srgbClr val="000000">
                  <a:alpha val="43137"/>
                </a:srgbClr>
              </a:outerShdw>
            </a:effectLst>
            <a:scene3d>
              <a:camera prst="orthographicFront"/>
              <a:lightRig rig="threePt" dir="t">
                <a:rot lat="0" lon="0" rev="5400000"/>
              </a:lightRig>
            </a:scene3d>
            <a:sp3d>
              <a:bevelT w="82550"/>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'control caja menor'!$V$5:$V$22</c:f>
              <c:strCache>
                <c:ptCount val="18"/>
                <c:pt idx="0">
                  <c:v>OTROS COMPRA DE EQUIPO</c:v>
                </c:pt>
                <c:pt idx="1">
                  <c:v>EQUIPO DE COMUNICACIONES</c:v>
                </c:pt>
                <c:pt idx="2">
                  <c:v>PAPELERÍA UTILES DE ESCRITORIO Y OFICINA </c:v>
                </c:pt>
                <c:pt idx="3">
                  <c:v>PRODUCTOS DE ASEO Y LIMPIEZA</c:v>
                </c:pt>
                <c:pt idx="4">
                  <c:v>PRODUCTOS DE CAFETERÍA Y RESTAURANTE</c:v>
                </c:pt>
                <c:pt idx="5">
                  <c:v>REPUESTOS</c:v>
                </c:pt>
                <c:pt idx="6">
                  <c:v>UTENSILIOS DE CAFETERÍA</c:v>
                </c:pt>
                <c:pt idx="7">
                  <c:v>OTROS MATERIALES Y SUMINISTROS </c:v>
                </c:pt>
                <c:pt idx="8">
                  <c:v>MANTENIMIENTO DE BIENES INMUEBLES</c:v>
                </c:pt>
                <c:pt idx="9">
                  <c:v>MANTENIMIENTO DE BIENES MUEBLES, EQUIPOS Y ENSERES</c:v>
                </c:pt>
                <c:pt idx="10">
                  <c:v>MANTENIMIENTO EQUIPO COMUNICACIÓN Y COMPUTACION</c:v>
                </c:pt>
                <c:pt idx="11">
                  <c:v>MANTENIMIENTO DE OTROS BIENES</c:v>
                </c:pt>
                <c:pt idx="12">
                  <c:v>CORREO</c:v>
                </c:pt>
                <c:pt idx="13">
                  <c:v>TRANSPORTE</c:v>
                </c:pt>
                <c:pt idx="14">
                  <c:v>ADQUISICION DE LIBROS Y REVISTAS</c:v>
                </c:pt>
                <c:pt idx="15">
                  <c:v>EDICION DE LIBROS,REVISTAS,ESCRITOS Y TRABAJOS TIPOGRAFICOS</c:v>
                </c:pt>
                <c:pt idx="16">
                  <c:v>OTROS GASTOS POR IMPRESOS Y PUBLICACIONES </c:v>
                </c:pt>
                <c:pt idx="17">
                  <c:v>VIATICOS AL INTERIOR</c:v>
                </c:pt>
              </c:strCache>
            </c:strRef>
          </c:cat>
          <c:val>
            <c:numRef>
              <c:f>'control caja menor'!$W$5:$W$22</c:f>
              <c:numCache>
                <c:formatCode>0.0%</c:formatCode>
                <c:ptCount val="18"/>
                <c:pt idx="0">
                  <c:v>0</c:v>
                </c:pt>
                <c:pt idx="1">
                  <c:v>1</c:v>
                </c:pt>
                <c:pt idx="2">
                  <c:v>0.72944444444444445</c:v>
                </c:pt>
                <c:pt idx="3">
                  <c:v>0.66488888888888886</c:v>
                </c:pt>
                <c:pt idx="4">
                  <c:v>0.6205701785714286</c:v>
                </c:pt>
                <c:pt idx="5">
                  <c:v>2.5714285714285714E-2</c:v>
                </c:pt>
                <c:pt idx="6">
                  <c:v>0.52759999999999996</c:v>
                </c:pt>
                <c:pt idx="7">
                  <c:v>0.84508000000000005</c:v>
                </c:pt>
                <c:pt idx="8">
                  <c:v>0.39070050000000001</c:v>
                </c:pt>
                <c:pt idx="9">
                  <c:v>0.6645833333333333</c:v>
                </c:pt>
                <c:pt idx="10">
                  <c:v>1</c:v>
                </c:pt>
                <c:pt idx="11">
                  <c:v>0.71876190476190471</c:v>
                </c:pt>
                <c:pt idx="12">
                  <c:v>0.37522800000000001</c:v>
                </c:pt>
                <c:pt idx="13">
                  <c:v>0.90176470588235291</c:v>
                </c:pt>
                <c:pt idx="14">
                  <c:v>0</c:v>
                </c:pt>
                <c:pt idx="15">
                  <c:v>0</c:v>
                </c:pt>
                <c:pt idx="16">
                  <c:v>0.85582282282282285</c:v>
                </c:pt>
                <c:pt idx="17">
                  <c:v>0.35119692307692307</c:v>
                </c:pt>
              </c:numCache>
            </c:numRef>
          </c:val>
        </c:ser>
        <c:dLbls>
          <c:dLblPos val="outEnd"/>
          <c:showLegendKey val="0"/>
          <c:showVal val="1"/>
          <c:showCatName val="0"/>
          <c:showSerName val="0"/>
          <c:showPercent val="0"/>
          <c:showBubbleSize val="0"/>
        </c:dLbls>
        <c:gapWidth val="202"/>
        <c:overlap val="-28"/>
        <c:axId val="76484992"/>
        <c:axId val="139309824"/>
      </c:barChart>
      <c:catAx>
        <c:axId val="76484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crossAx val="139309824"/>
        <c:crosses val="autoZero"/>
        <c:auto val="1"/>
        <c:lblAlgn val="ctr"/>
        <c:lblOffset val="100"/>
        <c:noMultiLvlLbl val="0"/>
      </c:catAx>
      <c:valAx>
        <c:axId val="139309824"/>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crossAx val="76484992"/>
        <c:crossesAt val="2"/>
        <c:crossBetween val="between"/>
      </c:valAx>
      <c:spPr>
        <a:noFill/>
        <a:ln>
          <a:noFill/>
        </a:ln>
        <a:effectLst/>
      </c:spPr>
    </c:plotArea>
    <c:plotVisOnly val="1"/>
    <c:dispBlanksAs val="gap"/>
    <c:showDLblsOverMax val="0"/>
  </c:chart>
  <c:spPr>
    <a:solidFill>
      <a:schemeClr val="bg1"/>
    </a:solidFill>
    <a:ln w="19050" cap="flat" cmpd="sng" algn="ctr">
      <a:solidFill>
        <a:schemeClr val="tx2"/>
      </a:solidFill>
      <a:round/>
    </a:ln>
    <a:effectLst>
      <a:outerShdw blurRad="88900" dist="50800" dir="11400000" sx="103000" sy="103000" algn="ctr" rotWithShape="0">
        <a:srgbClr val="000000">
          <a:alpha val="43137"/>
        </a:srgbClr>
      </a:outerShdw>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6">
  <a:schemeClr val="accent6"/>
</cs:colorStyle>
</file>

<file path=xl/charts/colors2.xml><?xml version="1.0" encoding="utf-8"?>
<cs:colorStyle xmlns:cs="http://schemas.microsoft.com/office/drawing/2012/chartStyle" xmlns:a="http://schemas.openxmlformats.org/drawingml/2006/main" meth="withinLinearReversed" id="26">
  <a:schemeClr val="accent6"/>
</cs:colorStyle>
</file>

<file path=xl/charts/style1.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26</xdr:col>
      <xdr:colOff>193261</xdr:colOff>
      <xdr:row>5</xdr:row>
      <xdr:rowOff>159996</xdr:rowOff>
    </xdr:from>
    <xdr:to>
      <xdr:col>34</xdr:col>
      <xdr:colOff>759238</xdr:colOff>
      <xdr:row>13</xdr:row>
      <xdr:rowOff>262281</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35</xdr:col>
      <xdr:colOff>709543</xdr:colOff>
      <xdr:row>5</xdr:row>
      <xdr:rowOff>345117</xdr:rowOff>
    </xdr:from>
    <xdr:to>
      <xdr:col>47</xdr:col>
      <xdr:colOff>469347</xdr:colOff>
      <xdr:row>22</xdr:row>
      <xdr:rowOff>41413</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yara/Mis%20documentos/BASE%20DE%20DATOS%20CONTRATOS/BASES%20CONTRATOS/CUADRO%20DE%20REPARTO%20GGC%20Y%20CUADRO%20DE%20SEGUIMIENTO%20A%20LOS%20CONTRATOS%20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yara/Mis%20documentos/BASE%20DE%20DATOS%20CONTRATOS/BASES%20CONTRATOS/CUADRO%20DE%20REPARTO%20GGC%20Y%20CUADRO%20DE%20SEGUIMIENTO%20A%20LOS%20CONTRATOS%202016%20T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SEGUIMIENTO CONTRATOS 2015 (2)"/>
      <sheetName val="SEGUIMIENTO CONTRATOS 2016"/>
      <sheetName val="LISTAS"/>
      <sheetName val="PROCESOS DE SELECCION 2016"/>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TABLA DINAMICA"/>
      <sheetName val="SEGUIMIENTO CONTRATOS 2016"/>
      <sheetName val="LISTAS"/>
      <sheetName val="PROCESOS DE SELECCION 2016"/>
    </sheetNames>
    <sheetDataSet>
      <sheetData sheetId="0"/>
      <sheetData sheetId="1"/>
      <sheetData sheetId="2"/>
      <sheetData sheetId="3"/>
      <sheetData sheetId="4"/>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dsarmiento/Downloads/TABLERO%20DE%20CONTROL%20EJECUCION%2006-10-2016.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Orlando Mateus Lopez" refreshedDate="42649.711641435184" createdVersion="4" refreshedVersion="4" minRefreshableVersion="3" recordCount="476">
  <cacheSource type="worksheet">
    <worksheetSource ref="B1:K475" sheet="DETALLE CDP" r:id="rId2"/>
  </cacheSource>
  <cacheFields count="10">
    <cacheField name="N. CDP" numFmtId="0">
      <sharedItems containsSemiMixedTypes="0" containsString="0" containsNumber="1" containsInteger="1" minValue="116" maxValue="31316"/>
    </cacheField>
    <cacheField name="FECHA" numFmtId="0">
      <sharedItems/>
    </cacheField>
    <cacheField name="TIPO DE GASTO" numFmtId="0">
      <sharedItems count="4">
        <s v="GASTOS GENERALES"/>
        <s v="INVERSION"/>
        <s v="GASTOS DE PERSONAL"/>
        <s v="TRANSFERENCIAS"/>
      </sharedItems>
    </cacheField>
    <cacheField name="RUBRO" numFmtId="49">
      <sharedItems count="120">
        <s v="A-2-0-4-5-10"/>
        <s v="A-2-0-4-5-8"/>
        <s v="A-2-0-4-6-2"/>
        <s v="A-2-0-4-5-1"/>
        <s v="A-2-0-4-5-5"/>
        <s v="A-2-0-4-6-5"/>
        <s v="A-2-0-4-1-8"/>
        <s v="A-2-0-4-4-20"/>
        <s v="A-2-0-4-5-6"/>
        <s v="A-2-0-4-4-1"/>
        <s v="C-123-1000-4-0-0000000"/>
        <s v="C-520-1403-1"/>
        <s v="A-2-0-4-1-25"/>
        <s v="A-2-0-4-11-2"/>
        <s v="A-2-0-4-4-23"/>
        <s v="A-2-0-4-5-12"/>
        <s v="A-2-0-4-6-8"/>
        <s v="A-2-0-4-7-6"/>
        <s v="A-2-0-4-8-1"/>
        <s v="A-2-0-4-8-2"/>
        <s v="A-2-0-4-8-5"/>
        <s v="A-2-0-4-8-6"/>
        <s v="A-2-0-4-5-2"/>
        <s v="A-2-0-4-4-17"/>
        <s v="A-2-0-4-4-18"/>
        <s v="C-520-1000-10-0-0000000"/>
        <s v="A-2-0-4-10-2"/>
        <s v="A-1-0-2-12"/>
        <s v="C-520-1000-10-0-1010101"/>
        <s v="C-520-1000-10-0-1010102"/>
        <s v="C-520-1000-10-0-1010104"/>
        <s v="C-520-1000-10-0-1010502"/>
        <s v="C-520-1000-10-0-1010505"/>
        <s v="C-520-1000-10-0-1010514"/>
        <s v="C-520-1000-10-0-1010515"/>
        <s v="C-520-1000-10-0-1010516"/>
        <s v="C-520-1000-10-0-1010547"/>
        <s v="C-520-1000-10-0-1010903"/>
        <s v="C-520-1000-10-0-1050101"/>
        <s v="C-520-1000-10-0-1050103"/>
        <s v="C-520-1000-10-0-1050104"/>
        <s v="C-520-1000-10-0-1050202"/>
        <s v="C-520-1000-10-0-1050203"/>
        <s v="C-520-1000-10-0-1050207"/>
        <s v="C-520-1000-10-0-1050600"/>
        <s v="C-520-1000-10-0-1050700"/>
        <s v="C-520-1000-10-0-1050800"/>
        <s v="C-520-1000-10-0-1050900"/>
        <s v="C-123-1000-4-0-1010101"/>
        <s v="C-123-1000-4-0-1010102"/>
        <s v="C-123-1000-4-0-1010104"/>
        <s v="C-123-1000-4-0-1010502"/>
        <s v="C-123-1000-4-0-1010505"/>
        <s v="C-123-1000-4-0-1010514"/>
        <s v="C-123-1000-4-0-1010515"/>
        <s v="C-123-1000-4-0-1010516"/>
        <s v="C-123-1000-4-0-1010903"/>
        <s v="C-123-1000-4-0-1050101"/>
        <s v="C-123-1000-4-0-1050103"/>
        <s v="C-123-1000-4-0-1050104"/>
        <s v="C-123-1000-4-0-1050202"/>
        <s v="C-123-1000-4-0-1050203"/>
        <s v="C-123-1000-4-0-1050207"/>
        <s v="C-123-1000-4-0-1050600"/>
        <s v="C-123-1000-4-0-1050700"/>
        <s v="C-123-1000-4-0-1050800"/>
        <s v="C-123-1000-4-0-1050900"/>
        <s v="A-1-0-1-1-1"/>
        <s v="A-1-0-1-1-2"/>
        <s v="A-1-0-1-1-4"/>
        <s v="A-1-0-1-4-1"/>
        <s v="A-1-0-1-4-2"/>
        <s v="A-1-0-1-5-1"/>
        <s v="A-1-0-1-5-12"/>
        <s v="A-1-0-1-5-13"/>
        <s v="A-1-0-1-5-14"/>
        <s v="A-1-0-1-5-15"/>
        <s v="A-1-0-1-5-16"/>
        <s v="A-1-0-1-5-19"/>
        <s v="A-1-0-1-5-2"/>
        <s v="A-1-0-1-5-47"/>
        <s v="A-1-0-1-5-5"/>
        <s v="A-1-0-1-5-92"/>
        <s v="A-1-0-1-9-1"/>
        <s v="A-1-0-1-9-3"/>
        <s v="A-1-0-5-1-1"/>
        <s v="A-1-0-5-1-3"/>
        <s v="A-1-0-5-1-4"/>
        <s v="A-1-0-5-2-2"/>
        <s v="A-1-0-5-2-3"/>
        <s v="A-1-0-5-2-6"/>
        <s v="A-1-0-5-2-7"/>
        <s v="A-1-0-5-6"/>
        <s v="A-1-0-5-7"/>
        <s v="A-1-0-5-8"/>
        <s v="A-1-0-5-9"/>
        <s v="A-3-5-1-1-0-2"/>
        <s v="A-1-0-2-100"/>
        <s v="A-2-0-4-9-8"/>
        <s v="A-2-0-4-4-21"/>
        <s v="A-2-0-4-6-7"/>
        <s v="C-123-1000-5"/>
        <s v="A-2-0-4-21-4"/>
        <s v="A-2-0-4-11-1"/>
        <s v="A-2-0-4-4-15"/>
        <s v="A-2-0-3-50-2"/>
        <s v="A-2-0-3-50-3"/>
        <s v="A-2-0-4-9-13"/>
        <s v="A-2-0-4-9-4"/>
        <s v="A-2-0-4-9-7"/>
        <s v="A-2-0-4-9-9"/>
        <s v="A-2-0-4-4-2"/>
        <s v="A-2-0-4-41-13"/>
        <s v="C-520-1000-11"/>
        <s v="A-2-0-4-4-6"/>
        <s v="A-2-0-4-1-26"/>
        <s v="C-111-1000-1"/>
        <s v="A-2-0-3-51-1"/>
        <s v="A-3-6-1-1-2"/>
        <s v="A-3-2-1-1"/>
      </sharedItems>
    </cacheField>
    <cacheField name="DESCRIPCION" numFmtId="49">
      <sharedItems/>
    </cacheField>
    <cacheField name="CDP" numFmtId="44">
      <sharedItems containsSemiMixedTypes="0" containsString="0" containsNumber="1" minValue="0" maxValue="6506021000"/>
    </cacheField>
    <cacheField name="COMPROMISO" numFmtId="44">
      <sharedItems containsSemiMixedTypes="0" containsString="0" containsNumber="1" minValue="0" maxValue="5049412075"/>
    </cacheField>
    <cacheField name="SALDO POR COMPROMETER" numFmtId="44">
      <sharedItems containsSemiMixedTypes="0" containsString="0" containsNumber="1" minValue="0" maxValue="1456608925"/>
    </cacheField>
    <cacheField name="OBSERVACION" numFmtId="0">
      <sharedItems/>
    </cacheField>
    <cacheField name="N. CONTRATO"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76">
  <r>
    <n v="116"/>
    <s v="2016-01-06"/>
    <x v="0"/>
    <x v="0"/>
    <s v="SERVICIO DE SEGURIDAD Y VIGILANCIA"/>
    <n v="203120528.22999999"/>
    <n v="203120528.22999999"/>
    <n v="0"/>
    <s v="Contrato de vigilancia 036"/>
    <s v="036"/>
  </r>
  <r>
    <n v="216"/>
    <s v="2016-01-06"/>
    <x v="0"/>
    <x v="1"/>
    <s v="SERVICIO DE ASEO"/>
    <n v="47449288"/>
    <n v="47449288"/>
    <n v="0"/>
    <s v="Prestar el servicio de aseo y cafetería en las instalaciones del DAFP"/>
    <s v="108-2014"/>
  </r>
  <r>
    <n v="316"/>
    <s v="2016-01-06"/>
    <x v="0"/>
    <x v="2"/>
    <s v="CORREO"/>
    <n v="80593030"/>
    <n v="80593030"/>
    <n v="0"/>
    <s v="Contrato 107 de 2014, Servicios Postales Nacionales."/>
    <s v="104-2014"/>
  </r>
  <r>
    <n v="416"/>
    <s v="2016-01-06"/>
    <x v="0"/>
    <x v="3"/>
    <s v="MANTENIMIENTO DE BIENES INMUEBLES"/>
    <n v="4678380"/>
    <n v="4678380"/>
    <n v="0"/>
    <s v="Prestar el servicio de mantenimiento preventivo y correctivo, incluido el suministro e instalación de repuestos de los dos ascensores."/>
    <s v="218-2015"/>
  </r>
  <r>
    <n v="516"/>
    <s v="2016-01-06"/>
    <x v="0"/>
    <x v="4"/>
    <s v="MANTENIMIENTO EQUIPO COMUNICACIONES Y COMPUTACION"/>
    <n v="5000000"/>
    <n v="5000000"/>
    <n v="0"/>
    <s v="Contratar la suscripcion al soporte y mantenimiento para el Sistema de Turnos Web de conformidad con las especificaciones."/>
    <s v="148-2015"/>
  </r>
  <r>
    <n v="616"/>
    <s v="2016-01-06"/>
    <x v="0"/>
    <x v="5"/>
    <s v="SERVICIOS DE TRANSMISION DE INFORMACION"/>
    <n v="97810166.670000002"/>
    <n v="97810166.670000002"/>
    <n v="0"/>
    <s v="Contrato 109 de 2014-Prestación de los servicios de canal de acceso dedicado a Internet, servicio de colocación y canal dedicado para el DAFP"/>
    <s v="109 de 2014"/>
  </r>
  <r>
    <n v="716"/>
    <s v="2016-01-06"/>
    <x v="0"/>
    <x v="6"/>
    <s v="SOFTWARE"/>
    <n v="36000000"/>
    <n v="36000000"/>
    <n v="0"/>
    <s v="Adquisición del Licenciamiento y soporte de la Herramienta de Antivirus AVIRA, de conformidad con las condiciones descritas en el Anexo de Especificaciones Técnicas."/>
    <s v="150-2015"/>
  </r>
  <r>
    <n v="816"/>
    <s v="2016-01-06"/>
    <x v="0"/>
    <x v="5"/>
    <s v="SERVICIOS DE TRANSMISION DE INFORMACION"/>
    <n v="527399361.66000003"/>
    <n v="527399361.66000003"/>
    <n v="0"/>
    <s v="Adquisición centro de datos-nube privada a través Colombia Compra Eficiente"/>
    <s v="113-2014"/>
  </r>
  <r>
    <n v="916"/>
    <s v="2016-01-06"/>
    <x v="0"/>
    <x v="4"/>
    <s v="MANTENIMIENTO EQUIPO COMUNICACIONES Y COMPUTACION"/>
    <n v="17933280"/>
    <n v="17933280"/>
    <n v="0"/>
    <s v="Soporte y mantenimiento de software y hardware del DAFP"/>
    <s v="114 de 2014"/>
  </r>
  <r>
    <n v="1016"/>
    <s v="2016-01-06"/>
    <x v="0"/>
    <x v="7"/>
    <s v="REPUESTOS"/>
    <n v="19462509"/>
    <n v="19462509"/>
    <n v="0"/>
    <s v="Adquirir el servicio de mantenimiento preventivo y correctivo, suministro e instalación de repuestos y mano de obra, para los vehículos del DAFP."/>
    <s v="122"/>
  </r>
  <r>
    <n v="1016"/>
    <s v="2016-01-06"/>
    <x v="0"/>
    <x v="8"/>
    <s v="MANTENIMIENTO EQUIPO DE NAVEGACION Y TRANSPORTE"/>
    <n v="15193282"/>
    <n v="15193282"/>
    <n v="0"/>
    <s v="Adquirir el servicio de mantenimiento preventivo y correctivo, suministro e instalación de repuestos y mano de obra, para los vehículos del DAFP."/>
    <s v="122"/>
  </r>
  <r>
    <n v="1116"/>
    <s v="2016-01-06"/>
    <x v="0"/>
    <x v="9"/>
    <s v="COMBUSTIBLE Y LUBRICANTES"/>
    <n v="37000000"/>
    <n v="37000000"/>
    <n v="0"/>
    <s v="Sumistrar en estaciones de servicio gasolina corriente para el funcionamiento de los Vehiculos por los cuales sea legalmente responsable la Funcion Publica."/>
    <s v="01-2016"/>
  </r>
  <r>
    <n v="1216"/>
    <s v="2016-01-06"/>
    <x v="1"/>
    <x v="10"/>
    <s v="MEJORAMIENTO FORTALECIMIENTO DE LA CAPACIDAD INSTITUCIONAL PARA EL DESARROLLO DE LAS POLITICAS PUBLICAS NACIONAL"/>
    <n v="26670000"/>
    <n v="26670000"/>
    <n v="0"/>
    <s v="Prestar Servicios Profesionales para apoyar la definicion de planes y actividades a adelantar por la Funcion Publica para la implementacion de la estrategia de Enlace Estado-Ciudadano en los temas relacionados con Transparencia durante el 2016."/>
    <s v="002-2016"/>
  </r>
  <r>
    <n v="1316"/>
    <s v="2016-01-06"/>
    <x v="1"/>
    <x v="10"/>
    <s v="MEJORAMIENTO FORTALECIMIENTO DE LA CAPACIDAD INSTITUCIONAL PARA EL DESARROLLO DE LAS POLITICAS PUBLICAS NACIONAL"/>
    <n v="6180000"/>
    <n v="6180000"/>
    <n v="0"/>
    <s v="Prestar los Servicios Profesionales para fortalecer la Presencia de la Funcion Publica en las Redes Sociales en el Marco del Proyecto de Inversion"/>
    <s v="013-2016"/>
  </r>
  <r>
    <n v="1416"/>
    <s v="2016-01-06"/>
    <x v="1"/>
    <x v="10"/>
    <s v="MEJORAMIENTO FORTALECIMIENTO DE LA CAPACIDAD INSTITUCIONAL PARA EL DESARROLLO DE LAS POLITICAS PUBLICAS NACIONAL"/>
    <n v="11000000"/>
    <n v="11000000"/>
    <n v="0"/>
    <s v="Prestar los Servicios Profesionales para apoyar el diseño y la implementación de la segunda fase de la estrategia de pedagogía y construcción de paz en la Administración Publica en el Marco del Proyecto de Inversión"/>
    <s v="006-2016"/>
  </r>
  <r>
    <n v="1516"/>
    <s v="2016-01-06"/>
    <x v="1"/>
    <x v="10"/>
    <s v="MEJORAMIENTO FORTALECIMIENTO DE LA CAPACIDAD INSTITUCIONAL PARA EL DESARROLLO DE LAS POLITICAS PUBLICAS NACIONAL"/>
    <n v="12000000"/>
    <n v="12000000"/>
    <n v="0"/>
    <s v="Prestar los Servicios Profesionales para apoyar el diseño y validacion de una metodologia de asistencia tecnica a entidades nacionales y territoriales para la implementación de la estrategia de Enlace Estado-Ciudadano del Departamento Administrativo"/>
    <s v="029-2016"/>
  </r>
  <r>
    <n v="1616"/>
    <s v="2016-01-06"/>
    <x v="1"/>
    <x v="10"/>
    <s v="MEJORAMIENTO FORTALECIMIENTO DE LA CAPACIDAD INSTITUCIONAL PARA EL DESARROLLO DE LAS POLITICAS PUBLICAS NACIONAL"/>
    <n v="4000000"/>
    <n v="4000000"/>
    <n v="0"/>
    <s v="Prestar los Servicios Profesionales en el Grupo de Gestión Contractual, para apoyar jurídicamente los procesos de contratación en el marco del proyecto de Inversión."/>
    <s v="004-2016"/>
  </r>
  <r>
    <n v="1616"/>
    <s v="2016-01-06"/>
    <x v="1"/>
    <x v="11"/>
    <s v="DESARROLLO CAPACIDAD INSTITUCIONAL DE LAS ENTIDADES PÚBLICAS DEL ORDEN TERRITORIAL"/>
    <n v="1333333"/>
    <n v="1333333"/>
    <n v="0"/>
    <s v="Prestar los Servicios Profesionales en el Grupo de Gestión Contractual, para apoyar jurídicamente los procesos de contratación en el marco del proyecto de Inversión."/>
    <s v="004-2016"/>
  </r>
  <r>
    <n v="1816"/>
    <s v="2016-01-06"/>
    <x v="1"/>
    <x v="10"/>
    <s v="MEJORAMIENTO FORTALECIMIENTO DE LA CAPACIDAD INSTITUCIONAL PARA EL DESARROLLO DE LAS POLITICAS PUBLICAS NACIONAL"/>
    <n v="10000000"/>
    <n v="10000000"/>
    <n v="0"/>
    <s v="Prestar los Servicios Profesionales para apoyar el diseño y la implementación de la segunda fase de la estrategia de pedagogía y construcción de paz en la Administración Publica en el Marco del Proyecto de Inversión"/>
    <s v="007-2016"/>
  </r>
  <r>
    <n v="1916"/>
    <s v="2016-01-06"/>
    <x v="1"/>
    <x v="10"/>
    <s v="MEJORAMIENTO FORTALECIMIENTO DE LA CAPACIDAD INSTITUCIONAL PARA EL DESARROLLO DE LAS POLITICAS PUBLICAS NACIONAL"/>
    <n v="4000000"/>
    <n v="4000000"/>
    <n v="0"/>
    <s v="Prestar los Servicios Profesionales en el Grupo de Gestión Contractual, para apoyar jurídicamente los procesos de contratación en el marco del proyecto de Inversión."/>
    <s v="003-2016"/>
  </r>
  <r>
    <n v="1916"/>
    <s v="2016-01-06"/>
    <x v="1"/>
    <x v="11"/>
    <s v="DESARROLLO CAPACIDAD INSTITUCIONAL DE LAS ENTIDADES PÚBLICAS DEL ORDEN TERRITORIAL"/>
    <n v="6666667"/>
    <n v="6666667"/>
    <n v="0"/>
    <s v="Prestar los Servicios Profesionales en el Grupo de Gestión Contractual, para apoyar jurídicamente los procesos de contratación en el marco del proyecto de Inversión."/>
    <s v="003-2016"/>
  </r>
  <r>
    <n v="2016"/>
    <s v="2016-01-06"/>
    <x v="1"/>
    <x v="10"/>
    <s v="MEJORAMIENTO FORTALECIMIENTO DE LA CAPACIDAD INSTITUCIONAL PARA EL DESARROLLO DE LAS POLITICAS PUBLICAS NACIONAL"/>
    <n v="4600000"/>
    <n v="4600000"/>
    <n v="0"/>
    <s v="Prestar los Servicios Profesionales para apoyar el proceso de elaboración del Plan de Acción Institucional 2016 en los temas relacionados con: Participación y Servicio al Ciudadano."/>
    <s v="014-2016"/>
  </r>
  <r>
    <n v="2316"/>
    <s v="2016-01-06"/>
    <x v="1"/>
    <x v="11"/>
    <s v="DESARROLLO CAPACIDAD INSTITUCIONAL DE LAS ENTIDADES PÚBLICAS DEL ORDEN TERRITORIAL"/>
    <n v="10300000"/>
    <n v="10300000"/>
    <n v="0"/>
    <s v="Prestar los Servicios Profesionales para apoyar la implementación de la estrategia de comunicaciones externa y territorial del DAFP en el marco del Proyecto de Inversion"/>
    <s v="008-2016"/>
  </r>
  <r>
    <n v="2516"/>
    <s v="2016-01-06"/>
    <x v="1"/>
    <x v="10"/>
    <s v="MEJORAMIENTO FORTALECIMIENTO DE LA CAPACIDAD INSTITUCIONAL PARA EL DESARROLLO DE LAS POLITICAS PUBLICAS NACIONAL"/>
    <n v="6180000"/>
    <n v="6180000"/>
    <n v="0"/>
    <s v="Prestar los Servicios Profesionales para apoyar la estrategia de comunicaciones con los Servidores publicos a traves de Comunicaciones directas entre el DAFP y las Entidades Estatales, en el marco del Proyecto de Inversion."/>
    <s v="009-2016"/>
  </r>
  <r>
    <n v="2716"/>
    <s v="2016-01-06"/>
    <x v="1"/>
    <x v="10"/>
    <s v="MEJORAMIENTO FORTALECIMIENTO DE LA CAPACIDAD INSTITUCIONAL PARA EL DESARROLLO DE LAS POLITICAS PUBLICAS NACIONAL"/>
    <n v="19000000"/>
    <n v="19000000"/>
    <n v="0"/>
    <s v="Servicios Profesionales para aplicar una estrategia de Comunicaciones a Servidores Públicos, en el marco del proyecto de Inversión."/>
    <s v="005-2016"/>
  </r>
  <r>
    <n v="2816"/>
    <s v="2016-01-07"/>
    <x v="0"/>
    <x v="12"/>
    <s v="OTRAS COMPRAS DE EQUIPOS"/>
    <n v="600000"/>
    <n v="600000"/>
    <n v="0"/>
    <s v="Compromiso Caja Menor 01 de 2016, según resolución 16 de 07-01-2015"/>
    <s v="16"/>
  </r>
  <r>
    <n v="2816"/>
    <s v="2016-01-07"/>
    <x v="0"/>
    <x v="13"/>
    <s v="VIATICOS Y GASTOS DE VIAJE AL INTERIOR"/>
    <n v="5000000"/>
    <n v="5000000"/>
    <n v="0"/>
    <s v="Compromiso Caja Menor 01 de 2016, según resolución 16 de 07-01-2015"/>
    <s v="16"/>
  </r>
  <r>
    <n v="2816"/>
    <s v="2016-01-07"/>
    <x v="0"/>
    <x v="14"/>
    <s v="OTROS MATERIALES Y SUMINISTROS"/>
    <n v="4000000"/>
    <n v="4000000"/>
    <n v="0"/>
    <s v="Compromiso Caja Menor 01 de 2016, según resolución 16 de 07-01-2015"/>
    <s v="16"/>
  </r>
  <r>
    <n v="2816"/>
    <s v="2016-01-07"/>
    <x v="0"/>
    <x v="15"/>
    <s v="MANTENIMIENTO DE OTROS BIENES"/>
    <n v="1500000"/>
    <n v="1500000"/>
    <n v="0"/>
    <s v="Compromiso Caja Menor 01 de 2016, según resolución 16 de 07-01-2015"/>
    <s v="16"/>
  </r>
  <r>
    <n v="2816"/>
    <s v="2016-01-07"/>
    <x v="0"/>
    <x v="16"/>
    <s v="OTROS COMUNICACIONES Y TRANSPORTE"/>
    <n v="1500000"/>
    <n v="1500000"/>
    <n v="0"/>
    <s v="Compromiso Caja Menor 01 de 2016, según resolución 16 de 07-01-2015"/>
    <s v="16"/>
  </r>
  <r>
    <n v="2816"/>
    <s v="2016-01-07"/>
    <x v="0"/>
    <x v="17"/>
    <s v="OTROS GASTOS POR IMPRESOS Y PUBLICACIONES"/>
    <n v="800000"/>
    <n v="800000"/>
    <n v="0"/>
    <s v="Compromiso Caja Menor 01 de 2016, según resolución 16 de 07-01-2015"/>
    <s v="16"/>
  </r>
  <r>
    <n v="2916"/>
    <s v="2016-01-07"/>
    <x v="0"/>
    <x v="18"/>
    <s v="ACUEDUCTO ALCANTARILLADO Y ASEO"/>
    <n v="10200000"/>
    <n v="5896453"/>
    <n v="4303547"/>
    <s v="Pago servicio de acueducto y alcantarillado, periodo facturado 26 de noviembre de 2015 a 22 de enero de 2016."/>
    <s v="4231222615"/>
  </r>
  <r>
    <n v="3016"/>
    <s v="2016-01-07"/>
    <x v="0"/>
    <x v="19"/>
    <s v="ENERGIA"/>
    <n v="99000000"/>
    <n v="78862271"/>
    <n v="20137729"/>
    <s v="Servicio de energía por el período del 01 Dic. 2015 a 05 Enero 2016."/>
    <s v="417088679-5"/>
  </r>
  <r>
    <n v="3116"/>
    <s v="2016-01-07"/>
    <x v="0"/>
    <x v="20"/>
    <s v="TELEFONIA MOVIL CELULAR"/>
    <n v="25200000"/>
    <n v="13751791"/>
    <n v="11448209"/>
    <s v="Servicio telefonía móvil del 01 enero 2016 a 31 enero 2016"/>
    <s v="FCM3075206"/>
  </r>
  <r>
    <n v="3216"/>
    <s v="2016-01-07"/>
    <x v="0"/>
    <x v="21"/>
    <s v="TELEFONO,FAX Y OTROS"/>
    <n v="104500000"/>
    <n v="100182468"/>
    <n v="4317532"/>
    <s v="Pago servicio telefónico, periodo facturado diciembre de 2015."/>
    <s v="55808-00000016877245"/>
  </r>
  <r>
    <n v="3316"/>
    <s v="2016-01-07"/>
    <x v="0"/>
    <x v="7"/>
    <s v="REPUESTOS"/>
    <n v="1350000"/>
    <n v="1350000"/>
    <n v="0"/>
    <s v="Prestar el servicio de mantenimiento preventivo y correctivo a los equipos y sistemas hidrosanitarios y complementarios del Edificio sede, de la Función Publica de acuerdo con las condiciones técnicas establecidas en el contrato"/>
    <s v="075-2016"/>
  </r>
  <r>
    <n v="3316"/>
    <s v="2016-01-07"/>
    <x v="0"/>
    <x v="22"/>
    <s v="MANTENIMIENTO DE BIENES MUEBLES, EQUIPOS Y ENSERES"/>
    <n v="8100000"/>
    <n v="8100000"/>
    <n v="0"/>
    <s v="Prestar el servicio de mantenimiento preventivo y correctivo a los equipos y sistemas hidrosanitarios y complementarios del Edificio sede, de la Función Publica de acuerdo con las condiciones técnicas establecidas en el contrato"/>
    <s v="075-2016"/>
  </r>
  <r>
    <n v="3516"/>
    <s v="2016-01-07"/>
    <x v="0"/>
    <x v="23"/>
    <s v="PRODUCTOS DE ASEO Y LIMPIEZA"/>
    <n v="3101205"/>
    <n v="3101205"/>
    <n v="0"/>
    <s v="Adquirir los elementos de aseo y cafetería necesarios para el normal funcionamiento de la entidad, según las especificaciones mínimas establecidas en el anexo técnico."/>
    <s v="Cto. 043 del 28 Enero 2016"/>
  </r>
  <r>
    <n v="3516"/>
    <s v="2016-01-07"/>
    <x v="0"/>
    <x v="24"/>
    <s v="PRODUCTOS DE CAFETERIA Y RESTAURANTE"/>
    <n v="5740453"/>
    <n v="5740453"/>
    <n v="0"/>
    <s v="Adquirir los elementos de aseo y cafetería necesarios para el normal funcionamiento de la entidad, según las especificaciones mínimas establecidas en el anexo técnico."/>
    <s v="Cto. 043 del 28 Enero 2016"/>
  </r>
  <r>
    <n v="3616"/>
    <s v="2016-01-07"/>
    <x v="1"/>
    <x v="10"/>
    <s v="MEJORAMIENTO FORTALECIMIENTO DE LA CAPACIDAD INSTITUCIONAL PARA EL DESARROLLO DE LAS POLITICAS PUBLICAS NACIONAL"/>
    <n v="20000000"/>
    <n v="20000000"/>
    <n v="0"/>
    <s v="Prestar los Servicios Profesionales para apoyar la planeación y formulación de los Proyectos planes y programas que estén a cargo de la Subdirección y de la Direcciones Técnicas en el marco del Proyecto de Inversión."/>
    <s v="010-2016"/>
  </r>
  <r>
    <n v="3716"/>
    <s v="2016-01-07"/>
    <x v="1"/>
    <x v="10"/>
    <s v="MEJORAMIENTO FORTALECIMIENTO DE LA CAPACIDAD INSTITUCIONAL PARA EL DESARROLLO DE LAS POLITICAS PUBLICAS NACIONAL"/>
    <n v="15270000"/>
    <n v="15270000"/>
    <n v="0"/>
    <s v="Prestar los Servicios Profesionales para apoyar la planeación y puesta en marcha de los objetivos y estrategias esbozadas en el capitulo de Buen Gobierno del Plan Nacional de Desarrollo en el marco del Proyecto de Inversión."/>
    <s v="012-2016"/>
  </r>
  <r>
    <n v="3816"/>
    <s v="2016-01-08"/>
    <x v="1"/>
    <x v="10"/>
    <s v="MEJORAMIENTO FORTALECIMIENTO DE LA CAPACIDAD INSTITUCIONAL PARA EL DESARROLLO DE LAS POLITICAS PUBLICAS NACIONAL"/>
    <n v="5000000"/>
    <n v="5000000"/>
    <n v="0"/>
    <s v="Prestar los servicios profesionales en la Direc. Gral. del DAFP, para apoyar el desarrollo del modelo de Invest. de la Función Pública e implementación del modelo Gestión del Conoc. en el marco del proyecto 123 1000 4."/>
    <s v="Cto. 015 del 15 Enero 2016"/>
  </r>
  <r>
    <n v="3916"/>
    <s v="2016-01-08"/>
    <x v="1"/>
    <x v="25"/>
    <s v="MEJORAMIENTO DE LA GESTION DE LAS POLITICAS PUBLICAS A TRAVES DE LAS TECNOLOGIAS DE INFORMACION TICS"/>
    <n v="40250000"/>
    <n v="40250000"/>
    <n v="0"/>
    <s v="Prestar los servicios profesionales para apoyar la ejecución de las actividades y tareas tendientes a la adquisición de bienes y contratación de servicios de Tecnologías de la Información para la Entidad en el marco del Proyecto de Inversión"/>
    <s v="022-2016"/>
  </r>
  <r>
    <n v="4016"/>
    <s v="2016-01-08"/>
    <x v="1"/>
    <x v="25"/>
    <s v="MEJORAMIENTO DE LA GESTION DE LAS POLITICAS PUBLICAS A TRAVES DE LAS TECNOLOGIAS DE INFORMACION TICS"/>
    <n v="71300000"/>
    <n v="71300000"/>
    <n v="0"/>
    <s v="Prestar los servicios profesionales para apoyar el proceso de Administracion de la Tecnologia Informática, en el desarrollo, optimización, mejoramiento, actualización , monitoreo y mantenimiento de los Sistemas en el marco del Proyecto de Inversión"/>
    <s v="025-2016"/>
  </r>
  <r>
    <n v="4116"/>
    <s v="2016-01-08"/>
    <x v="1"/>
    <x v="25"/>
    <s v="MEJORAMIENTO DE LA GESTION DE LAS POLITICAS PUBLICAS A TRAVES DE LAS TECNOLOGIAS DE INFORMACION TICS"/>
    <n v="70060000"/>
    <n v="70060000"/>
    <n v="0"/>
    <s v="Serv. Profes. para apoyar el Proceso de la Admon.de la Tec. Informática , desarrollo, Optimiz., actualiz., monitoreo y Mantto. de los Sistemas de Inform., y Portales del DAFP en el marco del proyecto de Inversión."/>
    <s v="Cto. 026 del 18 Enero 2016"/>
  </r>
  <r>
    <n v="4216"/>
    <s v="2016-01-08"/>
    <x v="1"/>
    <x v="25"/>
    <s v="MEJORAMIENTO DE LA GESTION DE LAS POLITICAS PUBLICAS A TRAVES DE LAS TECNOLOGIAS DE INFORMACION TICS"/>
    <n v="71300000"/>
    <n v="71300000"/>
    <n v="0"/>
    <s v="Prestar los servicios profesionales para para apoyar el proceso de la Tecnología Información, en el desarrollo, optimización, mejoramiento, actualización de herramientas, que permitan la visualización en el marco del Proyecto de Inversión"/>
    <s v="021-2016"/>
  </r>
  <r>
    <n v="4316"/>
    <s v="2016-01-08"/>
    <x v="1"/>
    <x v="25"/>
    <s v="MEJORAMIENTO DE LA GESTION DE LAS POLITICAS PUBLICAS A TRAVES DE LAS TECNOLOGIAS DE INFORMACION TICS"/>
    <n v="71300000"/>
    <n v="71300000"/>
    <n v="0"/>
    <s v="Serv Profes para apoyar el Proceso de Admón de la Tecnol Informática en el desarrollo, Optimiz, Mejoram, Actuliz, Monitoreo y Mantto de los Sistemas de Inform y Gestión teniendo en cuenta los lineam de Gobierno en Línea en el marco del proyecto Inver"/>
    <s v="Cto. 027 del 18 Enero 2016"/>
  </r>
  <r>
    <n v="4416"/>
    <s v="2016-01-08"/>
    <x v="1"/>
    <x v="25"/>
    <s v="MEJORAMIENTO DE LA GESTION DE LAS POLITICAS PUBLICAS A TRAVES DE LAS TECNOLOGIAS DE INFORMACION TICS"/>
    <n v="20000000"/>
    <n v="20000000"/>
    <n v="0"/>
    <s v="Prestar los servicios profesionales para realizar los ajustes y actualizaciones en el diseño de Gestor Normativo y del Micrositio denominado EVA del DAFP con cargo al Proyecto de Inversión"/>
    <s v="040-2016"/>
  </r>
  <r>
    <n v="4516"/>
    <s v="2016-01-08"/>
    <x v="1"/>
    <x v="25"/>
    <s v="MEJORAMIENTO DE LA GESTION DE LAS POLITICAS PUBLICAS A TRAVES DE LAS TECNOLOGIAS DE INFORMACION TICS"/>
    <n v="24800000"/>
    <n v="24800000"/>
    <n v="0"/>
    <s v="Prestar los servicios profesionales para la actualizacion, soporte y monitoreo del procedimiento de construccion y mantenimiento del Micrositio Web, denominado EVA del DAFP en el marco del Proyecto de Inversión"/>
    <s v="023-2016"/>
  </r>
  <r>
    <n v="4616"/>
    <s v="2016-01-08"/>
    <x v="1"/>
    <x v="25"/>
    <s v="MEJORAMIENTO DE LA GESTION DE LAS POLITICAS PUBLICAS A TRAVES DE LAS TECNOLOGIAS DE INFORMACION TICS"/>
    <n v="24800000"/>
    <n v="24800000"/>
    <n v="0"/>
    <s v="Prestar los servicios profesionales para el mantenimiento, actualizacion, soporte y monitoreo del Micrositio Web, denominado EVA del DAFP teniendo en cuenta los Lineamientos de Gobierno en Linea con cargo al Proyecto de Inversión"/>
    <s v="024-2016"/>
  </r>
  <r>
    <n v="4716"/>
    <s v="2016-01-13"/>
    <x v="0"/>
    <x v="26"/>
    <s v="ARRENDAMIENTOS BIENES INMUEBLES"/>
    <n v="5900000"/>
    <n v="4719960"/>
    <n v="1180040"/>
    <s v="Servicio de parqueadero correspondiente a los meses de Febrero y Marzo de 2016."/>
    <s v="29 del 14 Enero 2016"/>
  </r>
  <r>
    <n v="4816"/>
    <s v="2016-01-13"/>
    <x v="1"/>
    <x v="10"/>
    <s v="MEJORAMIENTO FORTALECIMIENTO DE LA CAPACIDAD INSTITUCIONAL PARA EL DESARROLLO DE LAS POLITICAS PUBLICAS NACIONAL"/>
    <n v="6000000"/>
    <n v="6000000"/>
    <n v="0"/>
    <s v="Servic. Profes. en la Dirección para apoyar la gestión de actividades relacionadas con los componentes de visibilidad, Coop. Técnica y Financ. , contemplados en la Estrategia Gestion Intern. en el marco del proyecto 123 1000 4"/>
    <s v="Cto. 016 del 15 Enero 2016"/>
  </r>
  <r>
    <n v="4916"/>
    <s v="2016-01-13"/>
    <x v="1"/>
    <x v="10"/>
    <s v="MEJORAMIENTO FORTALECIMIENTO DE LA CAPACIDAD INSTITUCIONAL PARA EL DESARROLLO DE LAS POLITICAS PUBLICAS NACIONAL"/>
    <n v="6000000"/>
    <n v="6000000"/>
    <n v="0"/>
    <s v=". Profes. en la Subdirección para apoyar la planeación, producción de reportes e informes, sobre la propuesta del Modelo Serv. al Ciudadano, Estrategia Rac. de Trámites y Espacio Virtual en el marco del proyecto 123 1000 4."/>
    <s v="Cto. 017 del 15 Enero 2016"/>
  </r>
  <r>
    <n v="5016"/>
    <s v="2016-01-13"/>
    <x v="1"/>
    <x v="11"/>
    <s v="DESARROLLO CAPACIDAD INSTITUCIONAL DE LAS ENTIDADES PÚBLICAS DEL ORDEN TERRITORIAL"/>
    <n v="8000000"/>
    <n v="8000000"/>
    <n v="0"/>
    <s v="Prestar Servicios profesionales en la Subdirección, para apoyar la elaboración del plan de acción para la implementación de la Estrategia de Gestión Territorial, en el marco del proyecto de Inversión 520 1403 1."/>
    <s v="Cto. 035 del 25 Enero 2016"/>
  </r>
  <r>
    <n v="5116"/>
    <s v="2016-01-13"/>
    <x v="1"/>
    <x v="10"/>
    <s v="MEJORAMIENTO FORTALECIMIENTO DE LA CAPACIDAD INSTITUCIONAL PARA EL DESARROLLO DE LAS POLITICAS PUBLICAS NACIONAL"/>
    <n v="12400000"/>
    <n v="12400000"/>
    <n v="0"/>
    <s v="Prestar los servicios profesionales en la Dirección, para apoyar la ejecución del Proyecto &quot;Diversidad i Inclusión en el Empleo Público, en el marco del Proyecto de Inversión 123 1000 4."/>
    <s v="Cto. 034 del 25 Enero 2016"/>
  </r>
  <r>
    <n v="5216"/>
    <s v="2016-01-13"/>
    <x v="1"/>
    <x v="10"/>
    <s v="MEJORAMIENTO FORTALECIMIENTO DE LA CAPACIDAD INSTITUCIONAL PARA EL DESARROLLO DE LAS POLITICAS PUBLICAS NACIONAL"/>
    <n v="3400000"/>
    <n v="3400000"/>
    <n v="0"/>
    <s v="Servicios de Apoyo a la Gestión en el DAFP, en la articulación de las actividades encaminadas a fortalecer las políticas públicas del sector, en el marco del proyecto 123 1000 4."/>
    <s v="Cto. 018 del 15 Enero 2016"/>
  </r>
  <r>
    <n v="5316"/>
    <s v="2016-01-13"/>
    <x v="1"/>
    <x v="10"/>
    <s v="MEJORAMIENTO FORTALECIMIENTO DE LA CAPACIDAD INSTITUCIONAL PARA EL DESARROLLO DE LAS POLITICAS PUBLICAS NACIONAL"/>
    <n v="14000000"/>
    <n v="14000000"/>
    <n v="0"/>
    <s v="Servicios Profesionales en la Función Pública, para apoyar la ejecución del Proyecto Estrategia de Cambio Cultural en el marco del proyecto 123 1000 4."/>
    <s v="Cto. 019 del 15 de Enero 2016"/>
  </r>
  <r>
    <n v="5416"/>
    <s v="2016-01-14"/>
    <x v="2"/>
    <x v="27"/>
    <s v="HONORARIOS"/>
    <n v="11552200"/>
    <n v="11552200"/>
    <n v="0"/>
    <s v="Servicios de vigilancia, seguimiento y control de los procesos adelantados en los diferentes despachos judiciales a nivel Nal. diferentes a la ciudad de Bogotá D.C., en los que es parte la Función Pública y lo que inicien durante la ejec. del Cto."/>
    <s v="Cto. 042 del 28 Enero 2016"/>
  </r>
  <r>
    <n v="5516"/>
    <s v="2016-01-14"/>
    <x v="1"/>
    <x v="28"/>
    <s v="SUELDOS"/>
    <n v="620710735"/>
    <n v="430798530"/>
    <n v="189912205"/>
    <s v="CON EL FIN DE DAR CUMPLIMIENTO A LOS COMPROMISOS DE GASTO DE PERSONAL, CORRESPONDIENTES A LA NOMINA DE LA PLANTA TEMPORAL PROGRAMA 520 SUBPROGRAMA 1000 PROYECTO 10 TICS DEL MES DE ENERO DE 2016"/>
    <s v="01-2016"/>
  </r>
  <r>
    <n v="5516"/>
    <s v="2016-01-14"/>
    <x v="1"/>
    <x v="29"/>
    <s v="SUELDOS DE VACACIONES"/>
    <n v="36000000"/>
    <n v="30020463"/>
    <n v="5979537"/>
    <s v="CON EL FIN DE DAR CUMPLIMIENTO A LOS COMPROMISOS DE GASTO DE PERSONAL, CORRESPONDIENTES A LA NOMINA DE LA PLANTA TEMPORAL PROGRAMA 520 SUBPROGRAMA 1000 PROYECTO 10 TICS DEL MES DE ENERO DE 2016"/>
    <s v="01-2016"/>
  </r>
  <r>
    <n v="5516"/>
    <s v="2016-01-14"/>
    <x v="1"/>
    <x v="30"/>
    <s v="INCAPACIDADES Y LICENCIAS DE MATERNIDAD"/>
    <n v="3200000"/>
    <n v="980266"/>
    <n v="2219734"/>
    <s v="CON EL FIN DE DAR CUMPLIMIENTO A LOS COMPROMISOS DE GASTO DE PERSONAL, CORRESPONDIENTES A LA NOMINA DE LA PLANTA TEMPORAL PROGRAMA 520 SUBPROGRAMA 1000 PROYECTO 10 TICS DEL MES DE ENERO DE 2016"/>
    <s v="01-2016"/>
  </r>
  <r>
    <n v="5516"/>
    <s v="2016-01-14"/>
    <x v="1"/>
    <x v="31"/>
    <s v="BONIFICACION POR SERVICIOS PRESTADOS"/>
    <n v="31134624"/>
    <n v="14555762"/>
    <n v="16578862"/>
    <s v="CON EL FIN DE DAR CUMPLIMIENTO A LOS COMPROMISOS DE GASTO DE PERSONAL, CORRESPONDIENTES A LA NOMINA DE LA PLANTA TEMPORAL PROGRAMA 520 SUBPROGRAMA 1000 PROYECTO 10 TICS DEL MES DE ENERO DE 2016"/>
    <s v="01-2016"/>
  </r>
  <r>
    <n v="5516"/>
    <s v="2016-01-14"/>
    <x v="1"/>
    <x v="32"/>
    <s v="BONIFICACION ESPECIAL DE RECREACION"/>
    <n v="5732117"/>
    <n v="2767434"/>
    <n v="2964683"/>
    <s v="CON EL FIN DE DAR CUMPLIMIENTO A LOS COMPROMISOS DE GASTO DE PERSONAL, CORRESPONDIENTES A LA NOMINA DE LA PLANTA TEMPORAL PROGRAMA 520 SUBPROGRAMA 1000 PROYECTO 10 TICS DEL MES DE ENERO DE 2016"/>
    <s v="01-2016"/>
  </r>
  <r>
    <n v="5516"/>
    <s v="2016-01-14"/>
    <x v="1"/>
    <x v="33"/>
    <s v="PRIMA DE SERVICIO"/>
    <n v="40566460"/>
    <n v="25080520"/>
    <n v="15485940"/>
    <s v="Reconocer y ordenar el pago de Gastos de Personal de la ex servidora del Departamento Administrativo de la Función Pública, ANGELA PILAR PAREJA GARZON"/>
    <s v="239-2016"/>
  </r>
  <r>
    <n v="5516"/>
    <s v="2016-01-14"/>
    <x v="1"/>
    <x v="34"/>
    <s v="PRIMA DE VACACIONES"/>
    <n v="47422274"/>
    <n v="21958999"/>
    <n v="25463275"/>
    <s v="CON EL FIN DE DAR CUMPLIMIENTO A LOS COMPROMISOS DE GASTO DE PERSONAL, CORRESPONDIENTES A LA NOMINA DE LA PLANTA TEMPORAL PROGRAMA 520 SUBPROGRAMA 1000 PROYECTO 10 TICS DEL MES DE ENERO DE 2016"/>
    <s v="01-2016"/>
  </r>
  <r>
    <n v="5516"/>
    <s v="2016-01-14"/>
    <x v="1"/>
    <x v="35"/>
    <s v="PRIMA DE NAVIDAD"/>
    <n v="69938878"/>
    <n v="2703790"/>
    <n v="67235088"/>
    <s v="Reconocer y ordenar el pago de Gastos de Personal de la ex servidora del Departamento Administrativo de la Función Pública, ANGELA PILAR PAREJA GARZON"/>
    <s v="239-2016"/>
  </r>
  <r>
    <n v="5516"/>
    <s v="2016-01-14"/>
    <x v="1"/>
    <x v="36"/>
    <s v="PRIMA DE COORDINACION"/>
    <n v="24983819"/>
    <n v="18270580"/>
    <n v="6713239"/>
    <s v="CON EL FIN DE DAR CUMPLIMIENTO A LOS COMPROMISOS DE GASTO DE PERSONAL, CORRESPONDIENTES A LA NOMINA DE LA PLANTA TEMPORAL PROGRAMA 520 SUBPROGRAMA 1000 PROYECTO 10 TICS DEL MES DE ENERO DE 2016"/>
    <s v="01-2016"/>
  </r>
  <r>
    <n v="5516"/>
    <s v="2016-01-14"/>
    <x v="1"/>
    <x v="37"/>
    <s v="INDEMNIZACION POR VACACIONES"/>
    <n v="33000000"/>
    <n v="1015627"/>
    <n v="31984373"/>
    <s v="Reconocer y ordenar el pago de Gastos de Personal de la ex servidora del Departamento Administrativo de la Función Pública, ANGELA PILAR PAREJA GARZON"/>
    <s v="239-2016"/>
  </r>
  <r>
    <n v="5516"/>
    <s v="2016-01-14"/>
    <x v="1"/>
    <x v="38"/>
    <s v="CAJAS DE COMPENSACION PRIVADAS"/>
    <n v="33570661"/>
    <n v="20797500"/>
    <n v="12773161"/>
    <s v="Aportes de Ley y Parafiscales para nómina de la Planta Temporal del mes de ENERO de 2016."/>
    <s v="01-2016"/>
  </r>
  <r>
    <n v="5516"/>
    <s v="2016-01-14"/>
    <x v="1"/>
    <x v="39"/>
    <s v="FONDOS ADMINISTRADORES DE PENSIONES PRIVADOS"/>
    <n v="81153337"/>
    <n v="50196700"/>
    <n v="30956637"/>
    <s v="Aportes de Ley y Parafiscales para nómina de la Planta Temporal del mes de ENERO de 2016."/>
    <s v="01-2016"/>
  </r>
  <r>
    <n v="5516"/>
    <s v="2016-01-14"/>
    <x v="1"/>
    <x v="40"/>
    <s v="EMPRESAS PRIVADAS PROMOTORAS DE SALUD"/>
    <n v="63858613"/>
    <n v="39887300"/>
    <n v="23971313"/>
    <s v="Aportes de Ley y Parafiscales para nómina de la Planta Temporal del mes de ENERO de 2016."/>
    <s v="01-2016"/>
  </r>
  <r>
    <n v="5516"/>
    <s v="2016-01-14"/>
    <x v="1"/>
    <x v="41"/>
    <s v="FONDO NACIONAL DEL AHORRO"/>
    <n v="75767118"/>
    <n v="42674225"/>
    <n v="33092893"/>
    <s v="Aportes de Ley y Parafiscales para nómina de la Planta Temporal del mes de ENERO de 2016."/>
    <s v="01-2016"/>
  </r>
  <r>
    <n v="5516"/>
    <s v="2016-01-14"/>
    <x v="1"/>
    <x v="42"/>
    <s v="FONDOS ADMINISTRADORES DE PENSIONES PUBLICOS"/>
    <n v="9000000"/>
    <n v="6197100"/>
    <n v="2802900"/>
    <s v="Aportes de Ley y Parafiscales para nómina de la Planta Temporal del mes de ENERO de 2016."/>
    <s v="01-2016"/>
  </r>
  <r>
    <n v="5516"/>
    <s v="2016-01-14"/>
    <x v="1"/>
    <x v="43"/>
    <s v="ADMINISTRADORAS PUBLICAS DE APORTES PARA ACCIDENTES DE TRABAJO Y ENFERMEDADES PROFESIONALES"/>
    <n v="3921670"/>
    <n v="2323900"/>
    <n v="1597770"/>
    <s v="Aportes de Ley y Parafiscales para nómina de la Planta Temporal del mes de ENERO de 2016."/>
    <s v="01-2016"/>
  </r>
  <r>
    <n v="5516"/>
    <s v="2016-01-14"/>
    <x v="1"/>
    <x v="44"/>
    <s v="APORTES AL ICBF"/>
    <n v="25177996"/>
    <n v="15598800"/>
    <n v="9579196"/>
    <s v="Aportes de Ley y Parafiscales para nómina de la Planta Temporal del mes de ENERO de 2016."/>
    <s v="01-2016"/>
  </r>
  <r>
    <n v="5516"/>
    <s v="2016-01-14"/>
    <x v="1"/>
    <x v="45"/>
    <s v="APORTES AL SENA"/>
    <n v="4196333"/>
    <n v="2599200"/>
    <n v="1597133"/>
    <s v="Aportes de Ley y Parafiscales para nómina de la Planta Temporal del mes de ENERO de 2016."/>
    <s v="01-2016"/>
  </r>
  <r>
    <n v="5516"/>
    <s v="2016-01-14"/>
    <x v="1"/>
    <x v="46"/>
    <s v="APORTES A LA ESAP"/>
    <n v="4196333"/>
    <n v="2599200"/>
    <n v="1597133"/>
    <s v="Aportes de Ley y Parafiscales para nómina de la Planta Temporal del mes de ENERO de 2016."/>
    <s v="01-2016"/>
  </r>
  <r>
    <n v="5516"/>
    <s v="2016-01-14"/>
    <x v="1"/>
    <x v="47"/>
    <s v="APORTES A ESCUELAS INDUSTRIALES E INSTITUTOS TECNICOS"/>
    <n v="8392665"/>
    <n v="5198200"/>
    <n v="3194465"/>
    <s v="Aportes de Ley y Parafiscales para nómina de la Planta Temporal del mes de ENERO de 2016."/>
    <s v="01-2016"/>
  </r>
  <r>
    <n v="5616"/>
    <s v="2016-01-14"/>
    <x v="1"/>
    <x v="48"/>
    <s v="SUELDOS"/>
    <n v="1334510955"/>
    <n v="900673026"/>
    <n v="433837929"/>
    <s v="CON EL FIN DE DAR CUMPLIMIENTO A LOS COMPROMISOS DE GASTO DE PERSONAL, CORRESPONDIENTES A LA NOMINA DE LA PLANTA TEMPORAL PROGRAMA 123 SUBPROGRAMA 1000 PROYECTO 4 POLITICAS DEL MES DE ENERO DE 2016"/>
    <s v="01-2016"/>
  </r>
  <r>
    <n v="5616"/>
    <s v="2016-01-14"/>
    <x v="1"/>
    <x v="49"/>
    <s v="SUELDOS DE VACACIONES"/>
    <n v="80000000"/>
    <n v="68106534"/>
    <n v="11893466"/>
    <s v="CON EL FIN DE DAR CUMPLIMIENTO A LOS COMPROMISOS DE GASTO DE PERSONAL, CORRESPONDIENTES A LA NOMINA DE LA PLANTA TEMPORAL PROGRAMA 123 SUBPROGRAMA 1000 PROYECTO 4 POLITICAS DEL MES DE FEBRERO DE 2016"/>
    <s v="02-2016"/>
  </r>
  <r>
    <n v="5616"/>
    <s v="2016-01-14"/>
    <x v="1"/>
    <x v="50"/>
    <s v="INCAPACIDADES Y LICENCIAS DE MATERNIDAD"/>
    <n v="38500000"/>
    <n v="28793688"/>
    <n v="9706312"/>
    <s v="CON EL FIN DE DAR CUMPLIMIENTO A LOS COMPROMISOS DE GASTO DE PERSONAL, CORRESPONDIENTES A LA NOMINA DE LA PLANTA TEMPORAL PROGRAMA 123 SUBPROGRAMA 1000 PROYECTO 4 POLITICAS DEL MES DE ENERO DE 2016"/>
    <s v="01-2016"/>
  </r>
  <r>
    <n v="5616"/>
    <s v="2016-01-14"/>
    <x v="1"/>
    <x v="51"/>
    <s v="BONIFICACION POR SERVICIOS PRESTADOS"/>
    <n v="78310705"/>
    <n v="35061782"/>
    <n v="43248923"/>
    <s v="CON EL FIN DE DAR CUMPLIMIENTO A LOS COMPROMISOS DE GASTO DE PERSONAL, CORRESPONDIENTES A LA NOMINA DE LA PLANTA TEMPORAL PROGRAMA 123 SUBPROGRAMA 1000 PROYECTO 4 POLITICAS DEL MES DE ENERO DE 2016"/>
    <s v="01-2016"/>
  </r>
  <r>
    <n v="5616"/>
    <s v="2016-01-14"/>
    <x v="1"/>
    <x v="52"/>
    <s v="BONIFICACION ESPECIAL DE RECREACION"/>
    <n v="13795858"/>
    <n v="6523860"/>
    <n v="7271998"/>
    <s v="Reconocer y ordenar el pago de GASTOS DE PERSONAL de la ex servidora del Departamento de la Función Pública, BETHY LIZETH BARRERA CHAPARRO"/>
    <s v="34 de 2016"/>
  </r>
  <r>
    <n v="5616"/>
    <s v="2016-01-14"/>
    <x v="1"/>
    <x v="53"/>
    <s v="PRIMA DE SERVICIO"/>
    <n v="94788818"/>
    <n v="54900287"/>
    <n v="39888531"/>
    <s v="Reconocer y ordenar el pago de GASTOS DE PERSONAL de la ex servidora del Departamento de la Función Pública, BETHY LIZETH BARRERA CHAPARRO"/>
    <s v="34 de 2016"/>
  </r>
  <r>
    <n v="5616"/>
    <s v="2016-01-14"/>
    <x v="1"/>
    <x v="54"/>
    <s v="PRIMA DE VACACIONES"/>
    <n v="116035632"/>
    <n v="52360038"/>
    <n v="63675594"/>
    <s v="Reconocer y ordenar el pago de GASTOS DE PERSONAL de la ex servidora del Departamento de la Función Pública, BETHY LIZETH BARRERA CHAPARRO"/>
    <s v="34 de 2016"/>
  </r>
  <r>
    <n v="5616"/>
    <s v="2016-01-14"/>
    <x v="1"/>
    <x v="55"/>
    <s v="PRIMA DE NAVIDAD"/>
    <n v="145978901"/>
    <n v="2679187"/>
    <n v="143299714"/>
    <s v="Reconocer y ordenar el pago de GASTOS DE PERSONAL de la ex servidora del Departamento de la Función Pública, BETHY LIZETH BARRERA CHAPARRO"/>
    <s v="34 de 2016"/>
  </r>
  <r>
    <n v="5616"/>
    <s v="2016-01-14"/>
    <x v="1"/>
    <x v="56"/>
    <s v="INDEMNIZACION POR VACACIONES"/>
    <n v="23000000"/>
    <n v="8784486"/>
    <n v="14215514"/>
    <s v="Reconocer y ordenar el pago de GASTOS DE PERSONAL de la ex servidora del Departamento de la Función Pública, BETHY LIZETH BARRERA CHAPARRO"/>
    <s v="34 de 2016"/>
  </r>
  <r>
    <n v="5616"/>
    <s v="2016-01-14"/>
    <x v="1"/>
    <x v="57"/>
    <s v="CAJAS DE COMPENSACION PRIVADAS"/>
    <n v="70069872"/>
    <n v="44616900"/>
    <n v="25452972"/>
    <s v="Aportes de Ley y Parafiscales para nómina de la Planta Temporal del mes de ENERO de 2016."/>
    <s v="01-2016"/>
  </r>
  <r>
    <n v="5616"/>
    <s v="2016-01-14"/>
    <x v="1"/>
    <x v="58"/>
    <s v="FONDOS ADMINISTRADORES DE PENSIONES PRIVADOS"/>
    <n v="135156905"/>
    <n v="78652400"/>
    <n v="56504505"/>
    <s v="Aportes de Ley y Parafiscales para nómina de la Planta Temporal del mes de ENERO de 2016."/>
    <s v="01-2016"/>
  </r>
  <r>
    <n v="5616"/>
    <s v="2016-01-14"/>
    <x v="1"/>
    <x v="59"/>
    <s v="EMPRESAS PRIVADAS PROMOTORAS DE SALUD"/>
    <n v="130978401"/>
    <n v="86186348"/>
    <n v="44792053"/>
    <s v="Aportes de Ley y Parafiscales para nómina de la Planta Temporal del mes de ENERO de 2016."/>
    <s v="01-2016"/>
  </r>
  <r>
    <n v="5616"/>
    <s v="2016-01-14"/>
    <x v="1"/>
    <x v="60"/>
    <s v="FONDO NACIONAL DEL AHORRO"/>
    <n v="148211423"/>
    <n v="83140807"/>
    <n v="65070616"/>
    <s v="Aportes de Ley y Parafiscales para nómina de la Planta Temporal del mes de FEBRERO de 2016."/>
    <s v="02-2016"/>
  </r>
  <r>
    <n v="5616"/>
    <s v="2016-01-14"/>
    <x v="1"/>
    <x v="61"/>
    <s v="FONDOS ADMINISTRADORES DE PENSIONES PUBLICOS"/>
    <n v="49753780"/>
    <n v="42986248"/>
    <n v="6767532"/>
    <s v="Aportes de Ley y Parafiscales para nómina de la Planta Temporal del mes de ENERO de 2016."/>
    <s v="01-2016"/>
  </r>
  <r>
    <n v="5616"/>
    <s v="2016-01-14"/>
    <x v="1"/>
    <x v="62"/>
    <s v="ADMINISTRADORAS PUBLICAS DE APORTES PARA ACCIDENTES DE TRABAJO Y ENFERMEDADES PROFESIONALES"/>
    <n v="8043614"/>
    <n v="4836800"/>
    <n v="3206814"/>
    <s v="Aportes de Ley y Parafiscales para nómina de la Planta Temporal del mes de ENERO de 2016."/>
    <s v="01-2016"/>
  </r>
  <r>
    <n v="5616"/>
    <s v="2016-01-14"/>
    <x v="1"/>
    <x v="63"/>
    <s v="APORTES AL ICBF"/>
    <n v="52552405"/>
    <n v="33557690"/>
    <n v="18994715"/>
    <s v="Aportes de Ley y Parafiscales para nómina de la Planta Temporal del mes de ENERO de 2016."/>
    <s v="01-2016"/>
  </r>
  <r>
    <n v="5616"/>
    <s v="2016-01-14"/>
    <x v="1"/>
    <x v="64"/>
    <s v="APORTES AL SENA"/>
    <n v="8758734"/>
    <n v="5570600"/>
    <n v="3188134"/>
    <s v="Aportes de Ley y Parafiscales para nómina de la Planta Temporal del mes de ENERO de 2016."/>
    <s v="01-2016"/>
  </r>
  <r>
    <n v="5616"/>
    <s v="2016-01-14"/>
    <x v="1"/>
    <x v="65"/>
    <s v="APORTES A LA ESAP"/>
    <n v="8758434"/>
    <n v="5570600"/>
    <n v="3187834"/>
    <s v="Aportes de Ley y Parafiscales para nómina de la Planta Temporal del mes de ENERO de 2016."/>
    <s v="01-2016"/>
  </r>
  <r>
    <n v="5616"/>
    <s v="2016-01-14"/>
    <x v="1"/>
    <x v="66"/>
    <s v="APORTES A ESCUELAS INDUSTRIALES E INSTITUTOS TECNICOS"/>
    <n v="17517468"/>
    <n v="11134500"/>
    <n v="6382968"/>
    <s v="Aportes de Ley y Parafiscales para nómina de la Planta Temporal del mes de ENERO de 2016."/>
    <s v="01-2016"/>
  </r>
  <r>
    <n v="5716"/>
    <s v="2016-01-14"/>
    <x v="1"/>
    <x v="10"/>
    <s v="MEJORAMIENTO FORTALECIMIENTO DE LA CAPACIDAD INSTITUCIONAL PARA EL DESARROLLO DE LAS POLITICAS PUBLICAS NACIONAL"/>
    <n v="9000000"/>
    <n v="9000000"/>
    <n v="0"/>
    <s v="Prestar los Servicios Profesionales en la Subdirección, para el seguimiento y control en los aspectos técnico, administrativo y financiero, derivados del Proyecto de Inversión Mejoramiento de la Capacidad Institucional"/>
    <s v="030-2016"/>
  </r>
  <r>
    <n v="5816"/>
    <s v="2016-01-14"/>
    <x v="1"/>
    <x v="11"/>
    <s v="DESARROLLO CAPACIDAD INSTITUCIONAL DE LAS ENTIDADES PÚBLICAS DEL ORDEN TERRITORIAL"/>
    <n v="8000000"/>
    <n v="8000000"/>
    <n v="0"/>
    <s v="Prestar los Servicios Profesionales en la Subdirección, para apoyar la Gestión Territorial y el desarrollo de actividades de alistamiento para la puesta en marcha al interior de la Entidad, en el Marco del Proyecto de Inversión"/>
    <s v="028-2016"/>
  </r>
  <r>
    <n v="5916"/>
    <s v="2016-01-14"/>
    <x v="1"/>
    <x v="10"/>
    <s v="MEJORAMIENTO FORTALECIMIENTO DE LA CAPACIDAD INSTITUCIONAL PARA EL DESARROLLO DE LAS POLITICAS PUBLICAS NACIONAL"/>
    <n v="7800000"/>
    <n v="7800000"/>
    <n v="0"/>
    <s v="Prestar los Servicios Profesionales en la Dirección de Empleo Publico para apoyar en la actualización e implementación de la Política de Empleo Publico, en el marco del Proyecto de Inversión Mejoramiento de la Capacidad Institucional"/>
    <s v="031-2016"/>
  </r>
  <r>
    <n v="6016"/>
    <s v="2016-01-14"/>
    <x v="1"/>
    <x v="10"/>
    <s v="MEJORAMIENTO FORTALECIMIENTO DE LA CAPACIDAD INSTITUCIONAL PARA EL DESARROLLO DE LAS POLITICAS PUBLICAS NACIONAL"/>
    <n v="16000000"/>
    <n v="16000000"/>
    <n v="0"/>
    <s v="Prestar los servicios profesionales en la Dirección de Empleo Público, para apoyar la planificación específica del Proyecto de Servidores Públicos Innovadores y Competentes y el Plan Operativo Anual de la Dirección en el marco del proyecto 123 1000 4"/>
    <s v="Cto. 047 del 01 Feb 2016"/>
  </r>
  <r>
    <n v="6216"/>
    <s v="2016-01-15"/>
    <x v="2"/>
    <x v="27"/>
    <s v="HONORARIOS"/>
    <n v="8800000"/>
    <n v="8800000"/>
    <n v="0"/>
    <s v="Prestar los Servicios Profesionales en la Dirección General para el diseño y/o edición del material grafico de los documentos y piezas visuales generadas por la Dirección del DAFP para el posicionamiento externo de la Entidad y sus proyectos"/>
    <s v="048-2016"/>
  </r>
  <r>
    <n v="6316"/>
    <s v="2016-01-15"/>
    <x v="1"/>
    <x v="10"/>
    <s v="MEJORAMIENTO FORTALECIMIENTO DE LA CAPACIDAD INSTITUCIONAL PARA EL DESARROLLO DE LAS POLITICAS PUBLICAS NACIONAL"/>
    <n v="9000000"/>
    <n v="9000000"/>
    <n v="0"/>
    <s v="Prestar los Servicios Profesionales en la Oficina Asesora de Planeacion para la apropiacion y mejoramiento funcional y documental del Sistema de Gestion Integrado de la Funcion Publica en el Marco del Proyecto de Inversion"/>
    <s v="037-2016"/>
  </r>
  <r>
    <n v="6416"/>
    <s v="2016-01-15"/>
    <x v="1"/>
    <x v="10"/>
    <s v="MEJORAMIENTO FORTALECIMIENTO DE LA CAPACIDAD INSTITUCIONAL PARA EL DESARROLLO DE LAS POLITICAS PUBLICAS NACIONAL"/>
    <n v="9000000"/>
    <n v="9000000"/>
    <n v="0"/>
    <s v="Prestar los Servicios Profesionales en la Oficina Asesora de Planeacion para la apropiacion y mejoramiento funcional y documental del Sistema de Gestion Integrado de la Funcion Publica en el Marco del Proyecto de Inversion"/>
    <s v="038-2016"/>
  </r>
  <r>
    <n v="6516"/>
    <s v="2016-01-15"/>
    <x v="1"/>
    <x v="10"/>
    <s v="MEJORAMIENTO FORTALECIMIENTO DE LA CAPACIDAD INSTITUCIONAL PARA EL DESARROLLO DE LAS POLITICAS PUBLICAS NACIONAL"/>
    <n v="10000000"/>
    <n v="10000000"/>
    <n v="0"/>
    <s v="Serv Profes en la Ofic Asesora de Planeación, apoyar la formul de los proyec de gestión y planes operativos, como la implemen de esquemas de seguim y medición Proy de gestión y de los indicad Sinergia, en el marco del Proy de Inversión 123 1000 4."/>
    <s v="Cto. 036 del 25 Enero 2016"/>
  </r>
  <r>
    <n v="6616"/>
    <s v="2016-01-15"/>
    <x v="1"/>
    <x v="10"/>
    <s v="MEJORAMIENTO FORTALECIMIENTO DE LA CAPACIDAD INSTITUCIONAL PARA EL DESARROLLO DE LAS POLITICAS PUBLICAS NACIONAL"/>
    <n v="8600000"/>
    <n v="8600000"/>
    <n v="0"/>
    <s v="Prestar los Servicios Profesionales para la diagramacion del Informe de Ley de Cuotas y documento de Politica de datos personales, en el Marco del Proyecto de Inversion"/>
    <s v="039-2016"/>
  </r>
  <r>
    <n v="6716"/>
    <s v="2016-01-15"/>
    <x v="2"/>
    <x v="27"/>
    <s v="HONORARIOS"/>
    <n v="13500000"/>
    <n v="13500000"/>
    <n v="0"/>
    <s v="Prestar los servicios profesionales para apoyar los procesos de Selección Meritocraticos que adelanta la Función Publica para la provisión de vacantes de Entidades Publicas."/>
    <s v="054-2016"/>
  </r>
  <r>
    <n v="6916"/>
    <s v="2016-01-15"/>
    <x v="1"/>
    <x v="11"/>
    <s v="DESARROLLO CAPACIDAD INSTITUCIONAL DE LAS ENTIDADES PÚBLICAS DEL ORDEN TERRITORIAL"/>
    <n v="20880000"/>
    <n v="20880000"/>
    <n v="0"/>
    <s v="Prestar los Servicios Profesionales en la Subdirección, para apoyar la gestión, dar orientaciones y lineamientos para la puesta en marcha de la Estrategia de Gestión Territorial al Interior de la Entidad, en el Marco del Proyecto de Inversión"/>
    <s v="020-2016"/>
  </r>
  <r>
    <n v="7016"/>
    <s v="2016-01-18"/>
    <x v="2"/>
    <x v="67"/>
    <s v="SUELDOS"/>
    <n v="6506021000"/>
    <n v="5049412075"/>
    <n v="1456608925"/>
    <s v="Nomina adicional Gina Victoria Triana Acevedo de enero de 2016"/>
    <s v="01-2016"/>
  </r>
  <r>
    <n v="7016"/>
    <s v="2016-01-18"/>
    <x v="2"/>
    <x v="68"/>
    <s v="SUELDOS DE VACACIONES"/>
    <n v="480000000"/>
    <n v="317797293"/>
    <n v="162202707"/>
    <s v="Nomina mes de enero planta global cargue masivo"/>
    <s v="11"/>
  </r>
  <r>
    <n v="7016"/>
    <s v="2016-01-18"/>
    <x v="2"/>
    <x v="69"/>
    <s v="INCAPACIDADES Y LICENCIA DE MATERNIDAD"/>
    <n v="54000000"/>
    <n v="43523950"/>
    <n v="10476050"/>
    <s v="Nomina mes de enero planta global cargue masivo"/>
    <s v="11"/>
  </r>
  <r>
    <n v="7016"/>
    <s v="2016-01-18"/>
    <x v="2"/>
    <x v="70"/>
    <s v="PRIMA TECNICA SALARIAL"/>
    <n v="406459005"/>
    <n v="336801672"/>
    <n v="69657333"/>
    <s v="Nomina mes de enero planta global cargue masivo"/>
    <s v="11"/>
  </r>
  <r>
    <n v="7016"/>
    <s v="2016-01-18"/>
    <x v="2"/>
    <x v="71"/>
    <s v="PRIMA TECNICA NO SALARIAL"/>
    <n v="307601995"/>
    <n v="217020238"/>
    <n v="90581757"/>
    <s v="Nomina mes de enero planta global cargue masivo"/>
    <s v="11"/>
  </r>
  <r>
    <n v="7016"/>
    <s v="2016-01-18"/>
    <x v="2"/>
    <x v="72"/>
    <s v="GASTOS DE REPRESENTACION"/>
    <n v="146047836"/>
    <n v="115649386"/>
    <n v="30398450"/>
    <s v="Nomina mes de enero planta global cargue masivo"/>
    <s v="11"/>
  </r>
  <r>
    <n v="7016"/>
    <s v="2016-01-18"/>
    <x v="2"/>
    <x v="73"/>
    <s v="SUBSIDIO DE ALIMENTACION"/>
    <n v="16721712"/>
    <n v="11549183"/>
    <n v="5172529"/>
    <s v="Nomina adicional Gina Victoria Triana Acevedo de enero de 2016"/>
    <s v="01-2016"/>
  </r>
  <r>
    <n v="7016"/>
    <s v="2016-01-18"/>
    <x v="2"/>
    <x v="74"/>
    <s v="AUXILIO DE TRANSPORTE"/>
    <n v="10256400"/>
    <n v="6135710"/>
    <n v="4120690"/>
    <s v="Nomina adicional Gina Victoria Triana Acevedo de enero de 2016"/>
    <s v="01-2016"/>
  </r>
  <r>
    <n v="7016"/>
    <s v="2016-01-18"/>
    <x v="2"/>
    <x v="75"/>
    <s v="PRIMA DE SERVICIO"/>
    <n v="339129405"/>
    <n v="327167329"/>
    <n v="11962076"/>
    <s v="Reconocer y ordenar el pago de GASTOS DE PERSONAL de la ex servidora del Departamento de la Función Pública, BRIGGETTE ALEXANDRA BAUTISTA SALGADO"/>
    <s v="045 de 25-01-2016"/>
  </r>
  <r>
    <n v="7016"/>
    <s v="2016-01-18"/>
    <x v="2"/>
    <x v="76"/>
    <s v="PRIMA DE VACACIONES"/>
    <n v="353259798"/>
    <n v="264927206"/>
    <n v="88332592"/>
    <s v="Nomina mes de enero planta global cargue masivo"/>
    <s v="11"/>
  </r>
  <r>
    <n v="7016"/>
    <s v="2016-01-18"/>
    <x v="2"/>
    <x v="77"/>
    <s v="PRIMA DE NAVIDAD"/>
    <n v="676499948"/>
    <n v="30927346"/>
    <n v="645572602"/>
    <s v="Reconocer y ordenar el pago de GASTOS DE PERSONAL de la ex servidora del Departamento de la Función Pública, BRIGGETTE ALEXANDRA BAUTISTA SALGADO"/>
    <s v="045 de 25-01-2016"/>
  </r>
  <r>
    <n v="7016"/>
    <s v="2016-01-18"/>
    <x v="2"/>
    <x v="78"/>
    <s v="PRIMA DE RIESGO"/>
    <n v="2880600"/>
    <n v="2285201"/>
    <n v="595399"/>
    <s v="Nomina mes de enero planta global cargue masivo"/>
    <s v="11"/>
  </r>
  <r>
    <n v="7016"/>
    <s v="2016-01-18"/>
    <x v="2"/>
    <x v="79"/>
    <s v="BONIFICACION POR SERVICIOS PRESTADOS"/>
    <n v="235020119"/>
    <n v="178590577"/>
    <n v="56429542"/>
    <s v="Nomina mes de enero planta global cargue masivo"/>
    <s v="11"/>
  </r>
  <r>
    <n v="7016"/>
    <s v="2016-01-18"/>
    <x v="2"/>
    <x v="80"/>
    <s v="PRIMA DE COORDINACION"/>
    <n v="113185637"/>
    <n v="87706825"/>
    <n v="25478812"/>
    <s v="Nomina mes de enero planta global cargue masivo"/>
    <s v="11"/>
  </r>
  <r>
    <n v="7016"/>
    <s v="2016-01-18"/>
    <x v="2"/>
    <x v="81"/>
    <s v="BONIFICACION ESPECIAL DE RECREACION"/>
    <n v="40585145"/>
    <n v="31239820"/>
    <n v="9345325"/>
    <s v="Nomina mes de enero planta global cargue masivo"/>
    <s v="11"/>
  </r>
  <r>
    <n v="7016"/>
    <s v="2016-01-18"/>
    <x v="2"/>
    <x v="82"/>
    <s v="BONIFICACION DE DIRECCION"/>
    <n v="333194400"/>
    <n v="178373873"/>
    <n v="154820527"/>
    <s v="Nomina mes de Junio planta global cargue masivo"/>
    <s v="11"/>
  </r>
  <r>
    <n v="7016"/>
    <s v="2016-01-18"/>
    <x v="2"/>
    <x v="83"/>
    <s v="HORAS EXTRAS"/>
    <n v="61286350"/>
    <n v="35657807"/>
    <n v="25628543"/>
    <s v="Nomina mes de enero planta global cargue masivo"/>
    <s v="11"/>
  </r>
  <r>
    <n v="7016"/>
    <s v="2016-01-18"/>
    <x v="2"/>
    <x v="84"/>
    <s v="INDEMNIZACION POR VACACIONES"/>
    <n v="207365000"/>
    <n v="83038326"/>
    <n v="124326674"/>
    <s v="Reconocer y ordenar el pago de GASTOS DE PERSONAL de la ex servidora del Departamento de la Función Pública, BRIGGETTE ALEXANDRA BAUTISTA SALGADO"/>
    <s v="045 de 25-01-2016"/>
  </r>
  <r>
    <n v="7116"/>
    <s v="2016-01-18"/>
    <x v="2"/>
    <x v="85"/>
    <s v="CAJAS DE COMPENSACION PRIVADAS"/>
    <n v="345009541"/>
    <n v="269302700"/>
    <n v="75706841"/>
    <s v="PAGO SEGURIDAD SOCIAL DEL MES DE ENERO DEL 2016."/>
    <s v="01-2016"/>
  </r>
  <r>
    <n v="7116"/>
    <s v="2016-01-18"/>
    <x v="2"/>
    <x v="86"/>
    <s v="FONDOS ADMINISTRADORES DE PENSIONES PRIVADOS"/>
    <n v="506293545"/>
    <n v="362660700"/>
    <n v="143632845"/>
    <s v="PAGO SEGURIDAD SOCIAL DEL MES DE ENERO DEL 2016."/>
    <s v="01-2016"/>
  </r>
  <r>
    <n v="7116"/>
    <s v="2016-01-18"/>
    <x v="2"/>
    <x v="87"/>
    <s v="EMPRESAS PRIVADAS PROMOTORAS DE SALUD"/>
    <n v="673120847"/>
    <n v="523938800"/>
    <n v="149182047"/>
    <s v="PAGO SEGURIDAD SOCIAL DEL MES DE ENERO DEL 2016."/>
    <s v="01-2016"/>
  </r>
  <r>
    <n v="7116"/>
    <s v="2016-01-18"/>
    <x v="2"/>
    <x v="88"/>
    <s v="FONDO NACIONAL DEL AHORRO"/>
    <n v="769908583"/>
    <n v="577147524"/>
    <n v="192761059"/>
    <s v="PAGO SEGURIDAD SOCIAL DEL MES DE ENERO DEL 2016."/>
    <s v="01-2016"/>
  </r>
  <r>
    <n v="7116"/>
    <s v="2016-01-18"/>
    <x v="2"/>
    <x v="89"/>
    <s v="FONDOS ADMINISTRADORES DE PENSIONES PUBLICOS"/>
    <n v="453641768"/>
    <n v="375252021"/>
    <n v="78389747"/>
    <s v="PAGO SEGURIDAD SOCIAL DEL MES DE ENERO DEL 2016."/>
    <s v="01-2016"/>
  </r>
  <r>
    <n v="7116"/>
    <s v="2016-01-18"/>
    <x v="2"/>
    <x v="90"/>
    <s v="EMPRESAS PUBLICAS PROMOTORAS DE SALUD"/>
    <n v="1000000"/>
    <n v="0"/>
    <n v="1000000"/>
    <s v="PENDIENTE COMPROMETER"/>
    <s v="PENDIENTE COMPROMETER"/>
  </r>
  <r>
    <n v="7116"/>
    <s v="2016-01-18"/>
    <x v="2"/>
    <x v="91"/>
    <s v="ADMINISTRADORAS PUBLICAS DE APORTES PARA ACCIDENTES DE TRABAJO Y ENFERMEDADES PROFESIONALES"/>
    <n v="38627186"/>
    <n v="29802648"/>
    <n v="8824538"/>
    <s v="PAGO SEGURIDAD SOCIAL DEL MES DE ENERO DEL 2016."/>
    <s v="01-2016"/>
  </r>
  <r>
    <n v="7116"/>
    <s v="2016-01-18"/>
    <x v="2"/>
    <x v="92"/>
    <s v="APORTES AL ICBF"/>
    <n v="248793759"/>
    <n v="201968500"/>
    <n v="46825259"/>
    <s v="PAGO SEGURIDAD SOCIAL DEL MES DE ENERO DEL 2016."/>
    <s v="01-2016"/>
  </r>
  <r>
    <n v="7116"/>
    <s v="2016-01-18"/>
    <x v="2"/>
    <x v="93"/>
    <s v="APORTES AL SENA"/>
    <n v="44376193"/>
    <n v="33654500"/>
    <n v="10721693"/>
    <s v="PAGO SEGURIDAD SOCIAL DEL MES DE ENERO DEL 2016."/>
    <s v="01-2016"/>
  </r>
  <r>
    <n v="7116"/>
    <s v="2016-01-18"/>
    <x v="2"/>
    <x v="94"/>
    <s v="APORTES A LA ESAP"/>
    <n v="44376193"/>
    <n v="33654500"/>
    <n v="10721693"/>
    <s v="PAGO SEGURIDAD SOCIAL DEL MES DE ENERO DEL 2016."/>
    <s v="01-2016"/>
  </r>
  <r>
    <n v="7116"/>
    <s v="2016-01-18"/>
    <x v="2"/>
    <x v="95"/>
    <s v="APORTES A ESCUELAS INDUSTRIALES E INSTITUTOS TECNICOS"/>
    <n v="88752385"/>
    <n v="67320200"/>
    <n v="21432185"/>
    <s v="PAGO SEGURIDAD SOCIAL DEL MES DE ENERO DEL 2016."/>
    <s v="01-2016"/>
  </r>
  <r>
    <n v="7216"/>
    <s v="2016-01-18"/>
    <x v="3"/>
    <x v="96"/>
    <s v="MESADAS PENSIONALES A CARGO DE LA ENTIDAD"/>
    <n v="194594400"/>
    <n v="126800895"/>
    <n v="67793505"/>
    <s v="Pago Pension Sancion del mes de Enero de 2016"/>
    <s v="001-2016"/>
  </r>
  <r>
    <n v="7316"/>
    <s v="2016-01-18"/>
    <x v="2"/>
    <x v="97"/>
    <s v="OTROS SERVICIOS PERSONALES INDIRECTOS"/>
    <n v="1000000"/>
    <n v="414000"/>
    <n v="586000"/>
    <s v="CON EL FIN DE DAR CUMPLIMIENTO A LOS COMPROMISOS DE CANCELACIÓN DE TRANSFERENCIAS DE APORTES DE LEY DEL MES DE ENERO DE 2016 PAGO ARL PASANTES, SEGÚN PRESUPUESTO DE FUNCIONAMIENTO DE 2016."/>
    <s v="01-2016"/>
  </r>
  <r>
    <n v="7416"/>
    <s v="2016-01-19"/>
    <x v="0"/>
    <x v="98"/>
    <s v="SEGURO RESPONSABILIDAD CIVIL"/>
    <n v="2463538"/>
    <n v="2463538"/>
    <n v="0"/>
    <s v="Soat para los vehículos del DAFP que tienen su fecha de vencimiento el 2 de febrero de 2016."/>
    <s v="044-2016"/>
  </r>
  <r>
    <n v="7516"/>
    <s v="2016-01-19"/>
    <x v="1"/>
    <x v="10"/>
    <s v="MEJORAMIENTO FORTALECIMIENTO DE LA CAPACIDAD INSTITUCIONAL PARA EL DESARROLLO DE LAS POLITICAS PUBLICAS NACIONAL"/>
    <n v="10000000"/>
    <n v="10000000"/>
    <n v="0"/>
    <s v="Prestar los Servicios Profesionales en la Dirección Jurídica para apoyar en la selección actualización y relatoría de los conceptos Jurídicos y técnicos que ha emitido la Función Publica con el fin de ser incorporados en el Gestor Normativo del DAFP"/>
    <s v="032-2016"/>
  </r>
  <r>
    <n v="7616"/>
    <s v="2016-01-19"/>
    <x v="1"/>
    <x v="10"/>
    <s v="MEJORAMIENTO FORTALECIMIENTO DE LA CAPACIDAD INSTITUCIONAL PARA EL DESARROLLO DE LAS POLITICAS PUBLICAS NACIONAL"/>
    <n v="3000000"/>
    <n v="3000000"/>
    <n v="0"/>
    <s v="Prestar los Servicios de Apoyo a la Gestion en la Dirección Juridica para realizar labores de digitacion e ingreso de la Informacion requerida para la actualizacion del Gestor Normativo, en temas relacionados con Politicas Publicas"/>
    <s v="033-2016"/>
  </r>
  <r>
    <n v="7716"/>
    <s v="2016-01-19"/>
    <x v="1"/>
    <x v="25"/>
    <s v="MEJORAMIENTO DE LA GESTION DE LAS POLITICAS PUBLICAS A TRAVES DE LAS TECNOLOGIAS DE INFORMACION TICS"/>
    <n v="16400000"/>
    <n v="16400000"/>
    <n v="0"/>
    <s v="Prestar los servicios profesionales para realizar la actualizacion y transferencia del conocimiento de los Lineamientos a seguir para la operacion de Gestor Normativo en el marco del Proyecto de Inversión"/>
    <s v="041-2016"/>
  </r>
  <r>
    <n v="7816"/>
    <s v="2016-01-19"/>
    <x v="1"/>
    <x v="25"/>
    <s v="MEJORAMIENTO DE LA GESTION DE LAS POLITICAS PUBLICAS A TRAVES DE LAS TECNOLOGIAS DE INFORMACION TICS"/>
    <n v="8000000"/>
    <n v="8000000"/>
    <n v="0"/>
    <s v="Prestar los servicios profesionales para apoyar y brindar el soporte técnico en el mantenimiento, ajuste, integración y actualización de la aplicación denominada &quot;Gestor Normativo&quot; del DAFP en el marco del Proyecto de Inversión"/>
    <s v="046-2016"/>
  </r>
  <r>
    <n v="7916"/>
    <s v="2016-01-22"/>
    <x v="1"/>
    <x v="10"/>
    <s v="MEJORAMIENTO FORTALECIMIENTO DE LA CAPACIDAD INSTITUCIONAL PARA EL DESARROLLO DE LAS POLITICAS PUBLICAS NACIONAL"/>
    <n v="1700000"/>
    <n v="1700000"/>
    <n v="0"/>
    <s v="Prestar servicios de Apoyo en el grupo Contractual para la organización de la documentación generada, en el marco del proyecto de Inversión."/>
    <s v="050-2016"/>
  </r>
  <r>
    <n v="7916"/>
    <s v="2016-01-22"/>
    <x v="1"/>
    <x v="11"/>
    <s v="DESARROLLO CAPACIDAD INSTITUCIONAL DE LAS ENTIDADES PÚBLICAS DEL ORDEN TERRITORIAL"/>
    <n v="1700000"/>
    <n v="1700000"/>
    <n v="0"/>
    <s v="Prestar servicios de Apoyo en el grupo Contractual para la organización de la documentación generada, en el marco del proyecto de Inversión."/>
    <s v="050-2016"/>
  </r>
  <r>
    <n v="8016"/>
    <s v="2016-01-25"/>
    <x v="0"/>
    <x v="16"/>
    <s v="OTROS COMUNICACIONES Y TRANSPORTE"/>
    <n v="2600000"/>
    <n v="2600000"/>
    <n v="0"/>
    <s v="Prestar el servicio de custodia transporte y almacenamiento externo de los medios magnéticos, que contienen las copias de respaldo de la información de la Función Publica, de acuerdo con las condiciones establecidas en la Ficha Técnica"/>
    <s v="063-2016"/>
  </r>
  <r>
    <n v="8116"/>
    <s v="2016-01-25"/>
    <x v="1"/>
    <x v="10"/>
    <s v="MEJORAMIENTO FORTALECIMIENTO DE LA CAPACIDAD INSTITUCIONAL PARA EL DESARROLLO DE LAS POLITICAS PUBLICAS NACIONAL"/>
    <n v="13000000"/>
    <n v="13000000"/>
    <n v="0"/>
    <s v="Prestar los Servicios Profesionales en la Dirección General para apoyar la caracterización y cronograma anual para el desarrollo de la estrategia de Gestión Internacional del DAFP en el marco del Proyecto de Inversión"/>
    <s v="045-2016"/>
  </r>
  <r>
    <n v="8216"/>
    <s v="2016-01-28"/>
    <x v="0"/>
    <x v="23"/>
    <s v="PRODUCTOS DE ASEO Y LIMPIEZA"/>
    <n v="299200"/>
    <n v="299200"/>
    <n v="0"/>
    <s v="Legalización y Reembolso Caja Menor de los gastos realizados durante el mes de Enero de 2016."/>
    <s v="Res. 52 del 28 Enero 2016"/>
  </r>
  <r>
    <n v="8216"/>
    <s v="2016-01-28"/>
    <x v="0"/>
    <x v="24"/>
    <s v="PRODUCTOS DE CAFETERIA Y RESTAURANTE"/>
    <n v="1267107"/>
    <n v="1267107"/>
    <n v="0"/>
    <s v="Legalización y Reembolso Caja Menor de los gastos realizados durante el mes de Enero de 2016."/>
    <s v="Res. 52 del 28 Enero 2016"/>
  </r>
  <r>
    <n v="8216"/>
    <s v="2016-01-28"/>
    <x v="0"/>
    <x v="99"/>
    <s v="UTENSILIOS DE CAFETERIA"/>
    <n v="31220"/>
    <n v="31220"/>
    <n v="0"/>
    <s v="Legalización y Reembolso Caja Menor de los gastos realizados durante el mes de Enero de 2016."/>
    <s v="Res. 52 del 28 Enero 2016"/>
  </r>
  <r>
    <n v="8216"/>
    <s v="2016-01-28"/>
    <x v="0"/>
    <x v="14"/>
    <s v="OTROS MATERIALES Y SUMINISTROS"/>
    <n v="272500"/>
    <n v="272500"/>
    <n v="0"/>
    <s v="Legalización y Reembolso Caja Menor de los gastos realizados durante el mes de Enero de 2016."/>
    <s v="Res. 52 del 28 Enero 2016"/>
  </r>
  <r>
    <n v="8216"/>
    <s v="2016-01-28"/>
    <x v="0"/>
    <x v="3"/>
    <s v="MANTENIMIENTO DE BIENES INMUEBLES"/>
    <n v="12000"/>
    <n v="12000"/>
    <n v="0"/>
    <s v="Legalización y Reembolso Caja Menor de los gastos realizados durante el mes de Enero de 2016."/>
    <s v="Res. 52 del 28 Enero 2016"/>
  </r>
  <r>
    <n v="8216"/>
    <s v="2016-01-28"/>
    <x v="0"/>
    <x v="15"/>
    <s v="MANTENIMIENTO DE OTROS BIENES"/>
    <n v="66500"/>
    <n v="66500"/>
    <n v="0"/>
    <s v="Legalización y Reembolso Caja Menor de los gastos realizados durante el mes de Enero de 2016."/>
    <s v="Res. 52 del 28 Enero 2016"/>
  </r>
  <r>
    <n v="8216"/>
    <s v="2016-01-28"/>
    <x v="0"/>
    <x v="22"/>
    <s v="MANTENIMIENTO DE BIENES MUEBLES, EQUIPOS Y ENSERES"/>
    <n v="530000"/>
    <n v="530000"/>
    <n v="0"/>
    <s v="Legalización y Reembolso Caja Menor de los gastos realizados durante el mes de Enero de 2016."/>
    <s v="Res. 52 del 28 Enero 2016"/>
  </r>
  <r>
    <n v="8216"/>
    <s v="2016-01-28"/>
    <x v="0"/>
    <x v="2"/>
    <s v="CORREO"/>
    <n v="22000"/>
    <n v="22000"/>
    <n v="0"/>
    <s v="Legalización y Reembolso Caja Menor de los gastos realizados durante el mes de Enero de 2016."/>
    <s v="Res. 52 del 28 Enero 2016"/>
  </r>
  <r>
    <n v="8216"/>
    <s v="2016-01-28"/>
    <x v="0"/>
    <x v="100"/>
    <s v="TRANSPORTE"/>
    <n v="132700"/>
    <n v="132700"/>
    <n v="0"/>
    <s v="Legalización y Reembolso Caja Menor de los gastos realizados durante el mes de Enero de 2016."/>
    <s v="Res. 52 del 28 Enero 2016"/>
  </r>
  <r>
    <n v="8216"/>
    <s v="2016-01-28"/>
    <x v="0"/>
    <x v="17"/>
    <s v="OTROS GASTOS POR IMPRESOS Y PUBLICACIONES"/>
    <n v="64880"/>
    <n v="64880"/>
    <n v="0"/>
    <s v="Legalización y Reembolso Caja Menor de los gastos realizados durante el mes de Enero de 2016."/>
    <s v="Res. 52 del 28 Enero 2016"/>
  </r>
  <r>
    <n v="8316"/>
    <s v="2016-01-28"/>
    <x v="1"/>
    <x v="101"/>
    <s v="MEJORAMIENTO DE LA INFRAESTRUCTURA PROPIA DEL SECTOR"/>
    <n v="8000000"/>
    <n v="8000000"/>
    <n v="0"/>
    <s v="Prestar los servicios profesionales para apoyar técnicamente la etapa precontractual y contractual del contrato que resulte del Concurso de Méritos cuyo objeto lo constituye, &quot; la adquisición y puesta en marcha de dos ascensores para el DAFP&quot;"/>
    <s v="053-2016"/>
  </r>
  <r>
    <n v="8416"/>
    <s v="2016-01-28"/>
    <x v="1"/>
    <x v="101"/>
    <s v="MEJORAMIENTO DE LA INFRAESTRUCTURA PROPIA DEL SECTOR"/>
    <n v="37300000"/>
    <n v="0"/>
    <n v="37300000"/>
    <s v="PENDIENTE COMPROMETER"/>
    <s v="PENDIENTE COMPROMETER"/>
  </r>
  <r>
    <n v="8516"/>
    <s v="2016-01-28"/>
    <x v="0"/>
    <x v="3"/>
    <s v="MANTENIMIENTO DE BIENES INMUEBLES"/>
    <n v="550000"/>
    <n v="550000"/>
    <n v="0"/>
    <s v="Adquirir e instalar una ventana corrediza en aluminio para el puente del piso No 9 del edificio sede de la Función Publica de acuerdo con las condiciones establecidas en el Anexo Técnico No 2"/>
    <s v="064-2016"/>
  </r>
  <r>
    <n v="8616"/>
    <s v="2016-02-02"/>
    <x v="0"/>
    <x v="4"/>
    <s v="MANTENIMIENTO EQUIPO COMUNICACIONES Y COMPUTACION"/>
    <n v="5865000"/>
    <n v="5625000"/>
    <n v="240000"/>
    <s v="Prestar el servicio de mantenimiento preventivo y correctivo de la Central Telefónica Digital (DBS) y del Sistema de procesamiento de voz a guía de voz en los equipos de la Función Publica"/>
    <s v="073-2016"/>
  </r>
  <r>
    <n v="8716"/>
    <s v="2016-02-03"/>
    <x v="1"/>
    <x v="25"/>
    <s v="MEJORAMIENTO DE LA GESTION DE LAS POLITICAS PUBLICAS A TRAVES DE LAS TECNOLOGIAS DE INFORMACION TICS"/>
    <n v="64500000"/>
    <n v="64500000"/>
    <n v="0"/>
    <s v="Suscripción al servicio de soporte Linux Red Hat Enterprise última versión."/>
    <s v="Cto. 085 del 22 Marzo 2016"/>
  </r>
  <r>
    <n v="8816"/>
    <s v="2016-02-03"/>
    <x v="1"/>
    <x v="25"/>
    <s v="MEJORAMIENTO DE LA GESTION DE LAS POLITICAS PUBLICAS A TRAVES DE LAS TECNOLOGIAS DE INFORMACION TICS"/>
    <n v="219670546"/>
    <n v="219670546"/>
    <n v="0"/>
    <s v="Prestar los Servicios de soporte, derechos de actualización de versiones y adquisición del Licenciamiento para la herramienta ProactivaNET."/>
    <s v="051-2016"/>
  </r>
  <r>
    <n v="8916"/>
    <s v="2016-02-03"/>
    <x v="2"/>
    <x v="27"/>
    <s v="HONORARIOS"/>
    <n v="14000000"/>
    <n v="14000000"/>
    <n v="0"/>
    <s v="Prestar servicios de apoyo en el Grupo de Gestión Administrativa y Documental para la organización de las historias laborales y actualización del inventario documental correspondiente a los ex servidores del DAFP en la revisión de las transferencias"/>
    <s v="059-2016"/>
  </r>
  <r>
    <n v="9016"/>
    <s v="2016-02-03"/>
    <x v="2"/>
    <x v="27"/>
    <s v="HONORARIOS"/>
    <n v="14000000"/>
    <n v="14000000"/>
    <n v="0"/>
    <s v="Prestar servicios de apoyo en el Grupo de Gestión Administrativa y Documental en la revisión, clasificación y actualización de los archivos de gestión de las áreas del DAFP de conformidad con los seguimientos realizados por parte del grupo enlace"/>
    <s v="060-2016"/>
  </r>
  <r>
    <n v="9116"/>
    <s v="2016-02-03"/>
    <x v="2"/>
    <x v="27"/>
    <s v="HONORARIOS"/>
    <n v="17000000"/>
    <n v="17000000"/>
    <n v="0"/>
    <s v="Prestar servicios de apoyo en el Grupo de Gestión Administrativa y Documental en la organización y depuración de los archivos de gestión de las áreas misionales del DAFP que se le asignen y en la revisión de las transferencias documentales primarias"/>
    <s v="055-2016"/>
  </r>
  <r>
    <n v="9216"/>
    <s v="2016-02-03"/>
    <x v="2"/>
    <x v="27"/>
    <s v="HONORARIOS"/>
    <n v="17000000"/>
    <n v="17000000"/>
    <n v="0"/>
    <s v="Prestar los servicios de apoyo a la gestión en el Grupo de Gestión Administrativa y Documental para apoyar el levantamiento de las Tablas de Valoración Documental del archivo Central, así como en la Organización de los archivos electrónicos del DAFP"/>
    <s v="058-2016"/>
  </r>
  <r>
    <n v="9316"/>
    <s v="2016-02-04"/>
    <x v="1"/>
    <x v="10"/>
    <s v="MEJORAMIENTO FORTALECIMIENTO DE LA CAPACIDAD INSTITUCIONAL PARA EL DESARROLLO DE LAS POLITICAS PUBLICAS NACIONAL"/>
    <n v="17000000"/>
    <n v="17000000"/>
    <n v="0"/>
    <s v="Prestar los Servicios Profesionales en la Función Publica, para articular las actividades tendientes al posicionamiento del Espacio Virtual de Asesoría - EVA de la Entidad, con cargo al proyecto de Inversión."/>
    <s v="052-2016"/>
  </r>
  <r>
    <n v="9416"/>
    <s v="2016-02-08"/>
    <x v="1"/>
    <x v="10"/>
    <s v="MEJORAMIENTO FORTALECIMIENTO DE LA CAPACIDAD INSTITUCIONAL PARA EL DESARROLLO DE LAS POLITICAS PUBLICAS NACIONAL"/>
    <n v="1500000"/>
    <n v="1500000"/>
    <n v="0"/>
    <s v="Prestar los Servicios de Apoyo a la Gestion Juridica para realizar labores de digitacion e ingreso de la informacion requerida para la actualizacion del Gestor Normativo relacionados con las politicas publicas incluyendo conceptos de jurisprudencia"/>
    <s v="061-2016"/>
  </r>
  <r>
    <n v="9516"/>
    <s v="2016-02-08"/>
    <x v="1"/>
    <x v="10"/>
    <s v="MEJORAMIENTO FORTALECIMIENTO DE LA CAPACIDAD INSTITUCIONAL PARA EL DESARROLLO DE LAS POLITICAS PUBLICAS NACIONAL"/>
    <n v="1500000"/>
    <n v="1500000"/>
    <n v="0"/>
    <s v="Prestar los Servicios de Apoyo a la Gestion Juridica para realizar labores de digitacion e ingreso de la informacion requerida para la actualizacion del Gestor Normativo relacionados con las politicas publicas incluyendo conceptos de jurisprudencia"/>
    <s v="056-2016"/>
  </r>
  <r>
    <n v="9616"/>
    <s v="2016-02-08"/>
    <x v="1"/>
    <x v="10"/>
    <s v="MEJORAMIENTO FORTALECIMIENTO DE LA CAPACIDAD INSTITUCIONAL PARA EL DESARROLLO DE LAS POLITICAS PUBLICAS NACIONAL"/>
    <n v="4000000"/>
    <n v="4000000"/>
    <n v="0"/>
    <s v="Prestar Servicios Profesionales en la Direcc Jurídica para apoyar en la revisión de los conceptos jurídicos y técnicos que ha emitido la Función, así como de la Normativa, jurisp y doctrina relevante del Sector para Incorporarlos al Gestor Normativo"/>
    <s v="065-2016"/>
  </r>
  <r>
    <n v="9716"/>
    <s v="2016-02-08"/>
    <x v="1"/>
    <x v="10"/>
    <s v="MEJORAMIENTO FORTALECIMIENTO DE LA CAPACIDAD INSTITUCIONAL PARA EL DESARROLLO DE LAS POLITICAS PUBLICAS NACIONAL"/>
    <n v="4000000"/>
    <n v="4000000"/>
    <n v="0"/>
    <s v="Prestar Servicios Profesionales en la Direcc Jurídica para apoyar en la revisión de los conceptos jurídicos y técnicos que ha emitido la Función, así como de la Normativa, jurisp y doctrina relevante del Sector para Incorporarlos al Gestor Normativo"/>
    <s v="066-2016"/>
  </r>
  <r>
    <n v="9816"/>
    <s v="2016-02-08"/>
    <x v="1"/>
    <x v="10"/>
    <s v="MEJORAMIENTO FORTALECIMIENTO DE LA CAPACIDAD INSTITUCIONAL PARA EL DESARROLLO DE LAS POLITICAS PUBLICAS NACIONAL"/>
    <n v="2300000"/>
    <n v="2300000"/>
    <n v="0"/>
    <s v="Prestar servicios Profesiónales a la Direccion Juridica para apoyar la actualizacion de normas y documentos juridicos, extractos y reseñas de jurisprudencia, del sector Funcion Publica y el cargue de enlaces y concordancias en el Gestor Normativo"/>
    <s v="062-2016"/>
  </r>
  <r>
    <n v="9916"/>
    <s v="2016-02-08"/>
    <x v="1"/>
    <x v="10"/>
    <s v="MEJORAMIENTO FORTALECIMIENTO DE LA CAPACIDAD INSTITUCIONAL PARA EL DESARROLLO DE LAS POLITICAS PUBLICAS NACIONAL"/>
    <n v="2300000"/>
    <n v="2300000"/>
    <n v="0"/>
    <s v="Prestar servicios Profesiónales a la Direccion Juridica para apoyar la actualizacion de normas y documentos juridicos, extractos y reseñas de jurisprudencia, del sector Funcion Publica y el cargue de enlaces y concordancias en el Gestor Normativo"/>
    <s v="057-2016"/>
  </r>
  <r>
    <n v="10016"/>
    <s v="2016-02-10"/>
    <x v="0"/>
    <x v="102"/>
    <s v="SERVICIOS DE BIENESTAR SOCIAL"/>
    <n v="4000000"/>
    <n v="4000000"/>
    <n v="0"/>
    <s v="Contratar la prestación para la realización de valoraciones ocupacionales y exámenes médicos de ingreso, retiro, periódicos y otras complementarias, que sean necesarias realizar a los servidores del Departamento Administrativo de la Función Publica"/>
    <s v="081-2016"/>
  </r>
  <r>
    <n v="10116"/>
    <s v="2016-02-11"/>
    <x v="1"/>
    <x v="10"/>
    <s v="MEJORAMIENTO FORTALECIMIENTO DE LA CAPACIDAD INSTITUCIONAL PARA EL DESARROLLO DE LAS POLITICAS PUBLICAS NACIONAL"/>
    <n v="17000000"/>
    <n v="17000000"/>
    <n v="0"/>
    <s v="Prestar Servicios Profesionales en la Oficina A de Planeación para apoyar la implementación de la II fase del Modelo de Gestión de la Información de la Función P y el modelo de seguimiento y evaluación integrados al modelo de operación institucional"/>
    <s v="067-2016"/>
  </r>
  <r>
    <n v="10216"/>
    <s v="2016-02-11"/>
    <x v="1"/>
    <x v="11"/>
    <s v="DESARROLLO CAPACIDAD INSTITUCIONAL DE LAS ENTIDADES PÚBLICAS DEL ORDEN TERRITORIAL"/>
    <n v="6600000"/>
    <n v="6600000"/>
    <n v="0"/>
    <s v="Servic Profes en la Direc Control Interno y Racionaliz.de Trámites del DAFP para apoyar la revisión de las Experien. Regist. en el Bco. de Exitos y en la elaborac. de la Estrategia de difusión de las experien. de ser replicadas en la Admón. Pública."/>
    <s v="Cto. 070 del 26 Feb. 2016"/>
  </r>
  <r>
    <n v="10316"/>
    <s v="2016-02-12"/>
    <x v="1"/>
    <x v="25"/>
    <s v="MEJORAMIENTO DE LA GESTION DE LAS POLITICAS PUBLICAS A TRAVES DE LAS TECNOLOGIAS DE INFORMACION TICS"/>
    <n v="232005988.5"/>
    <n v="232005988.5"/>
    <n v="0"/>
    <s v="Suscripción y soporte técnico para el licenciamiento Liferay Portal Enterprise Edition."/>
    <s v="Cto. 094 del 01 Abril 2016"/>
  </r>
  <r>
    <n v="10416"/>
    <s v="2016-02-16"/>
    <x v="0"/>
    <x v="103"/>
    <s v="VIATICOS Y GASTOS DE VIAJE AL EXTERIOR"/>
    <n v="0"/>
    <n v="0"/>
    <n v="0"/>
    <s v="Suministro de Tiquetes Aéreos rutas Nacionales e Internacionales"/>
    <s v="084-2016"/>
  </r>
  <r>
    <n v="10416"/>
    <s v="2016-02-16"/>
    <x v="0"/>
    <x v="13"/>
    <s v="VIATICOS Y GASTOS DE VIAJE AL INTERIOR"/>
    <n v="17000000"/>
    <n v="15000000"/>
    <n v="2000000"/>
    <s v="Suministro de Tiquetes Aéreos rutas Nacionales e Internacionales"/>
    <s v="084-2016"/>
  </r>
  <r>
    <n v="10516"/>
    <s v="2016-02-17"/>
    <x v="1"/>
    <x v="10"/>
    <s v="MEJORAMIENTO FORTALECIMIENTO DE LA CAPACIDAD INSTITUCIONAL PARA EL DESARROLLO DE LAS POLITICAS PUBLICAS NACIONAL"/>
    <n v="7000000"/>
    <n v="7000000"/>
    <n v="0"/>
    <s v="Prestar Servicios Profesionales en la Subdirección para apoyar y hacer seguimiento al cumplimiento de los compromisos estratégicos y misionales, para la ejecución del Proyecto de Inversión Mejoramiento, Fortalecimiento para el desarrollo de Políticas"/>
    <s v="069-2016"/>
  </r>
  <r>
    <n v="10616"/>
    <s v="2016-02-19"/>
    <x v="0"/>
    <x v="104"/>
    <s v="PAPELERIA, UTILES DE ESCRITORIO Y OFICINA"/>
    <n v="4800000"/>
    <n v="4705929.4000000004"/>
    <n v="94070.599999999627"/>
    <s v="Elementos de Papelería, para incluir en el stock de la Entidad, con el fin de garantizar el buen funcionamiento de la misma y no generar un cese en la operación, cubriendo las necesidades de las diferentes áreas que componen la Entidad"/>
    <s v="072-2016"/>
  </r>
  <r>
    <n v="10716"/>
    <s v="2016-02-19"/>
    <x v="1"/>
    <x v="11"/>
    <s v="DESARROLLO CAPACIDAD INSTITUCIONAL DE LAS ENTIDADES PÚBLICAS DEL ORDEN TERRITORIAL"/>
    <n v="2229922"/>
    <n v="2229922"/>
    <n v="0"/>
    <s v="Viáticos y gastos de viaje en el marco del proyecto de inversión &quot;Desarrollo de la Capacidad Institucional de las Entidades Publicas del Orden Territorial&quot; - Cali-Valle del Cauca, del 22 al 23 de febrero de 2016"/>
    <s v="96-2016"/>
  </r>
  <r>
    <n v="10816"/>
    <s v="2016-02-19"/>
    <x v="1"/>
    <x v="11"/>
    <s v="DESARROLLO CAPACIDAD INSTITUCIONAL DE LAS ENTIDADES PÚBLICAS DEL ORDEN TERRITORIAL"/>
    <n v="6600000"/>
    <n v="6600000"/>
    <n v="0"/>
    <s v="Prestar Servicios P en la Dir de C Interno para apoyar en la revisión de las Experiencias registradas en el Banco de Éxitos y en la elaboración de la estrategia de difusión de las experiencias que sean pertinentes de ser replicadas en las Entidades P"/>
    <s v="074-2016"/>
  </r>
  <r>
    <n v="10916"/>
    <s v="2016-02-22"/>
    <x v="1"/>
    <x v="10"/>
    <s v="MEJORAMIENTO FORTALECIMIENTO DE LA CAPACIDAD INSTITUCIONAL PARA EL DESARROLLO DE LAS POLITICAS PUBLICAS NACIONAL"/>
    <n v="10000000"/>
    <n v="10000000"/>
    <n v="0"/>
    <s v="Prestar Serv Profesionales en DDO para apoyar en la implementación y mejoramiento del Índice Sintético de desempeño Institucional de las Entidades del orden nacional y en la elaboración e implementación de un Índice Sintético de desempeño territorial"/>
    <s v="068-2016"/>
  </r>
  <r>
    <n v="10916"/>
    <s v="2016-02-22"/>
    <x v="1"/>
    <x v="11"/>
    <s v="DESARROLLO CAPACIDAD INSTITUCIONAL DE LAS ENTIDADES PÚBLICAS DEL ORDEN TERRITORIAL"/>
    <n v="38960000"/>
    <n v="38960000"/>
    <n v="0"/>
    <s v="Prestar Serv Profesionales en DDO para apoyar en la implementación y mejoramiento del Índice Sintético de desempeño Institucional de las Entidades del orden nacional y en la elaboración e implementación de un Índice Sintético de desempeño territorial"/>
    <s v="068-2016"/>
  </r>
  <r>
    <n v="11016"/>
    <s v="2016-02-22"/>
    <x v="0"/>
    <x v="104"/>
    <s v="PAPELERIA, UTILES DE ESCRITORIO Y OFICINA"/>
    <n v="25000000"/>
    <n v="24757300"/>
    <n v="242700"/>
    <s v="Adquirir Toner y cartuchos para las impresoras de la entidad según las especificaciones"/>
    <s v="218-2016"/>
  </r>
  <r>
    <n v="11116"/>
    <s v="2016-02-22"/>
    <x v="0"/>
    <x v="104"/>
    <s v="PAPELERIA, UTILES DE ESCRITORIO Y OFICINA"/>
    <n v="700000"/>
    <n v="700000"/>
    <n v="0"/>
    <s v="Adquirir las pruebas Test de Wartegg, para la evaluación de las competencias laborales de los aspirantes a cargos en los distintos niveles de la Administración Publica, de acuerdo con lo establecido en las condiciones técnicas"/>
    <s v="076-2016"/>
  </r>
  <r>
    <n v="11216"/>
    <s v="2016-02-22"/>
    <x v="0"/>
    <x v="104"/>
    <s v="PAPELERIA, UTILES DE ESCRITORIO Y OFICINA"/>
    <n v="7150000"/>
    <n v="7150000"/>
    <n v="0"/>
    <s v="Adquirir los códigos de acceso (PIN) Requeridos por Función P para la realización de las pruebas psicotécnicas KOMPE ESTATAL así como asistencia técnica de la empresa PSIGMA CORPORATION S.A.S de acuerdo con lo establecido en las condiciones técnicas"/>
    <s v="082-2016"/>
  </r>
  <r>
    <n v="11316"/>
    <s v="2016-02-24"/>
    <x v="1"/>
    <x v="11"/>
    <s v="DESARROLLO CAPACIDAD INSTITUCIONAL DE LAS ENTIDADES PÚBLICAS DEL ORDEN TERRITORIAL"/>
    <n v="26850000"/>
    <n v="26850000"/>
    <n v="0"/>
    <s v="Prestar los servicios profesionales en la Dirección General, para apoyar la ejecución de la estrategia de pedagogía y construcción de paz en el territorio, en el marco del Proyecto de Inversión 520 1403 1."/>
    <s v="Cto. 071 del 26 Febrero 2016"/>
  </r>
  <r>
    <n v="11416"/>
    <s v="2016-02-25"/>
    <x v="1"/>
    <x v="25"/>
    <s v="MEJORAMIENTO DE LA GESTION DE LAS POLITICAS PUBLICAS A TRAVES DE LAS TECNOLOGIAS DE INFORMACION TICS"/>
    <n v="395726000"/>
    <n v="395726000"/>
    <n v="0"/>
    <s v="Prestar el Servicio de Soporte Técnico Especializado en la Función Pública, para el Sistema de Información de Gestión de Empleo Público - SIGEP."/>
    <s v="Cto. 101 del 04 Abril 2016"/>
  </r>
  <r>
    <n v="11516"/>
    <s v="2016-02-25"/>
    <x v="1"/>
    <x v="25"/>
    <s v="MEJORAMIENTO DE LA GESTION DE LAS POLITICAS PUBLICAS A TRAVES DE LAS TECNOLOGIAS DE INFORMACION TICS"/>
    <n v="5510000"/>
    <n v="5510000"/>
    <n v="0"/>
    <s v="Suscripción al licenciamiento de una Herramienta Chat para el Espacio Virtual de Asesoría - EVA del Portal Institucional, con el respectivo soporte conforme con las condiciones técnicas establecidas en el documento."/>
    <s v="Cto. 134 del 18 Abril 2016"/>
  </r>
  <r>
    <n v="11616"/>
    <s v="2016-02-29"/>
    <x v="0"/>
    <x v="104"/>
    <s v="PAPELERIA, UTILES DE ESCRITORIO Y OFICINA"/>
    <n v="121700"/>
    <n v="121700"/>
    <n v="0"/>
    <s v="Legalización gastos de caja menor No 01 del mes de febrero de 2016, con sus respectivos comprobantes del Departamento Administrativo de la Función Publica."/>
    <s v="120-2016"/>
  </r>
  <r>
    <n v="11616"/>
    <s v="2016-02-29"/>
    <x v="0"/>
    <x v="24"/>
    <s v="PRODUCTOS DE CAFETERIA Y RESTAURANTE"/>
    <n v="1338407"/>
    <n v="1338407"/>
    <n v="0"/>
    <s v="Legalización gastos de caja menor No 01 del mes de febrero de 2016, con sus respectivos comprobantes del Departamento Administrativo de la Función Publica."/>
    <s v="120-2016"/>
  </r>
  <r>
    <n v="11616"/>
    <s v="2016-02-29"/>
    <x v="0"/>
    <x v="99"/>
    <s v="UTENSILIOS DE CAFETERIA"/>
    <n v="4300"/>
    <n v="4300"/>
    <n v="0"/>
    <s v="Legalización gastos de caja menor No 01 del mes de febrero de 2016, con sus respectivos comprobantes del Departamento Administrativo de la Función Publica."/>
    <s v="120-2016"/>
  </r>
  <r>
    <n v="11616"/>
    <s v="2016-02-29"/>
    <x v="0"/>
    <x v="14"/>
    <s v="OTROS MATERIALES Y SUMINISTROS"/>
    <n v="341814"/>
    <n v="341814"/>
    <n v="0"/>
    <s v="Legalización gastos de caja menor No 01 del mes de febrero de 2016, con sus respectivos comprobantes del Departamento Administrativo de la Función Publica."/>
    <s v="120-2016"/>
  </r>
  <r>
    <n v="11616"/>
    <s v="2016-02-29"/>
    <x v="0"/>
    <x v="3"/>
    <s v="MANTENIMIENTO DE BIENES INMUEBLES"/>
    <n v="181501"/>
    <n v="181501"/>
    <n v="0"/>
    <s v="Legalización gastos de caja menor No 01 del mes de febrero de 2016, con sus respectivos comprobantes del Departamento Administrativo de la Función Publica."/>
    <s v="120-2016"/>
  </r>
  <r>
    <n v="11616"/>
    <s v="2016-02-29"/>
    <x v="0"/>
    <x v="22"/>
    <s v="MANTENIMIENTO DE BIENES MUEBLES, EQUIPOS Y ENSERES"/>
    <n v="11000"/>
    <n v="11000"/>
    <n v="0"/>
    <s v="Legalización gastos de caja menor No 01 del mes de febrero de 2016, con sus respectivos comprobantes del Departamento Administrativo de la Función Publica."/>
    <s v="120-2016"/>
  </r>
  <r>
    <n v="11616"/>
    <s v="2016-02-29"/>
    <x v="0"/>
    <x v="2"/>
    <s v="CORREO"/>
    <n v="26500"/>
    <n v="26500"/>
    <n v="0"/>
    <s v="Legalización gastos de caja menor No 01 del mes de febrero de 2016, con sus respectivos comprobantes del Departamento Administrativo de la Función Publica."/>
    <s v="120-2016"/>
  </r>
  <r>
    <n v="11616"/>
    <s v="2016-02-29"/>
    <x v="0"/>
    <x v="100"/>
    <s v="TRANSPORTE"/>
    <n v="78500"/>
    <n v="78500"/>
    <n v="0"/>
    <s v="Legalización gastos de caja menor No 01 del mes de febrero de 2016, con sus respectivos comprobantes del Departamento Administrativo de la Función Publica."/>
    <s v="120-2016"/>
  </r>
  <r>
    <n v="11616"/>
    <s v="2016-02-29"/>
    <x v="0"/>
    <x v="17"/>
    <s v="OTROS GASTOS POR IMPRESOS Y PUBLICACIONES"/>
    <n v="124656"/>
    <n v="124656"/>
    <n v="0"/>
    <s v="Legalización gastos de caja menor No 01 del mes de febrero de 2016, con sus respectivos comprobantes del Departamento Administrativo de la Función Publica."/>
    <s v="120-2016"/>
  </r>
  <r>
    <n v="11716"/>
    <s v="2016-03-04"/>
    <x v="0"/>
    <x v="105"/>
    <s v="IMPUESTO DE VEHICULO"/>
    <n v="799100"/>
    <n v="799100"/>
    <n v="0"/>
    <s v="Pago Impuesto de Vehículos 2016 del Dafp. Placas No OBG002-OBG000-OBI914-OBI913-OBI370"/>
    <s v="15162/345/804/947-16146"/>
  </r>
  <r>
    <n v="11816"/>
    <s v="2016-03-04"/>
    <x v="0"/>
    <x v="106"/>
    <s v="IMPUESTO PREDIAL"/>
    <n v="34339000"/>
    <n v="34339000"/>
    <n v="0"/>
    <s v="Pago Impuesto predial 2016, Edificio CRA 6 No 12-64, PISO 2, 3, 4, 5, 6, 7, 9. Formulario 113482,114860,116763,118279,119879,127007 y 125870."/>
    <s v="113482,4860,6763,8279,9879"/>
  </r>
  <r>
    <n v="11916"/>
    <s v="2016-03-10"/>
    <x v="1"/>
    <x v="10"/>
    <s v="MEJORAMIENTO FORTALECIMIENTO DE LA CAPACIDAD INSTITUCIONAL PARA EL DESARROLLO DE LAS POLITICAS PUBLICAS NACIONAL"/>
    <n v="25541000"/>
    <n v="25541000"/>
    <n v="0"/>
    <s v="Prestar los servicios profesionales en la Función Pública para apoyar la implementación de la segunda fase de la estrategia de pedagogía y construcción de paz en la Admón. Pública en el marco de los proyectos 123 100 4 y 520 1403 1."/>
    <s v="Cto. 080 del 14 Marzo 2016"/>
  </r>
  <r>
    <n v="11916"/>
    <s v="2016-03-10"/>
    <x v="1"/>
    <x v="11"/>
    <s v="DESARROLLO CAPACIDAD INSTITUCIONAL DE LAS ENTIDADES PÚBLICAS DEL ORDEN TERRITORIAL"/>
    <n v="25541000"/>
    <n v="25541000"/>
    <n v="0"/>
    <s v="Prestar los servicios profesionales en la Función Pública para apoyar la implementación de la segunda fase de la estrategia de pedagogía y construcción de paz en la Admón. Pública en el marco de los proyectos 123 100 4 y 520 1403 1."/>
    <s v="Cto. 080 del 14 Marzo 2016"/>
  </r>
  <r>
    <n v="12016"/>
    <s v="2016-03-10"/>
    <x v="1"/>
    <x v="10"/>
    <s v="MEJORAMIENTO FORTALECIMIENTO DE LA CAPACIDAD INSTITUCIONAL PARA EL DESARROLLO DE LAS POLITICAS PUBLICAS NACIONAL"/>
    <n v="28095000"/>
    <n v="28095000"/>
    <n v="0"/>
    <s v="Prestar los servicios profesionales en la Función Pública para apoyar la implementación de la segunda fase de la estrategia de pedagogía y construcción de paz en la Admón. Pública en el marco de los proyectos 123 100 4 y 520 1403 1."/>
    <s v="Cto. 079 del 14 Marzo 2016"/>
  </r>
  <r>
    <n v="12016"/>
    <s v="2016-03-10"/>
    <x v="1"/>
    <x v="11"/>
    <s v="DESARROLLO CAPACIDAD INSTITUCIONAL DE LAS ENTIDADES PÚBLICAS DEL ORDEN TERRITORIAL"/>
    <n v="28095000"/>
    <n v="28095000"/>
    <n v="0"/>
    <s v="Prestar los servicios profesionales en la Función Pública para apoyar la implementación de la segunda fase de la estrategia de pedagogía y construcción de paz en la Admón. Pública en el marco de los proyectos 123 100 4 y 520 1403 1."/>
    <s v="Cto. 079 del 14 Marzo 2016"/>
  </r>
  <r>
    <n v="12116"/>
    <s v="2016-03-10"/>
    <x v="1"/>
    <x v="10"/>
    <s v="MEJORAMIENTO FORTALECIMIENTO DE LA CAPACIDAD INSTITUCIONAL PARA EL DESARROLLO DE LAS POLITICAS PUBLICAS NACIONAL"/>
    <n v="58450000"/>
    <n v="58450000"/>
    <n v="0"/>
    <s v="Servicios profesionales en la Subdirección para apoyar la ejecución y seguimiento al cumplimiento de las metas institucionales, establecidas para cada una de las Direcciones Técnicas en el marco del proyecto 123 1000 4."/>
    <s v="Cto. 078 del 14 Marzo 2016"/>
  </r>
  <r>
    <n v="12216"/>
    <s v="2016-03-11"/>
    <x v="2"/>
    <x v="27"/>
    <s v="HONORARIOS"/>
    <n v="13448000"/>
    <n v="13448000"/>
    <n v="0"/>
    <s v="Prestar los Servicios de apoyo a la Gestión en el Grupo de Gestión Administrativa y Documental, para realizar labores de mantenimiento y reparaciones locativas que se requieran para la conservación del edificio sede y de los bienes muebles del DAFP."/>
    <s v="Cto. 114 del 11 Abril 2016"/>
  </r>
  <r>
    <n v="12316"/>
    <s v="2016-03-15"/>
    <x v="1"/>
    <x v="10"/>
    <s v="MEJORAMIENTO FORTALECIMIENTO DE LA CAPACIDAD INSTITUCIONAL PARA EL DESARROLLO DE LAS POLITICAS PUBLICAS NACIONAL"/>
    <n v="9975000"/>
    <n v="9975000"/>
    <n v="0"/>
    <s v="Prestar los Servicios Profesionales en el Grupo de Comunicaciones Estratégicas con el fin de apoyar la actualización de la estrategia de comunicaciones de la Función Publica en el marco del proyecto de Inversión Mejoramiento Capacidad Institucional"/>
    <s v="083-2016"/>
  </r>
  <r>
    <n v="12416"/>
    <s v="2016-03-15"/>
    <x v="0"/>
    <x v="5"/>
    <s v="SERVICIOS DE TRANSMISION DE INFORMACION"/>
    <n v="464000"/>
    <n v="464000"/>
    <n v="0"/>
    <s v="Adición 1 al Contrato 137 del 27 de agosto de 2015."/>
    <s v="Adic. 1 Cto. 137 de 2015"/>
  </r>
  <r>
    <n v="12516"/>
    <s v="2016-03-15"/>
    <x v="1"/>
    <x v="25"/>
    <s v="MEJORAMIENTO DE LA GESTION DE LAS POLITICAS PUBLICAS A TRAVES DE LAS TECNOLOGIAS DE INFORMACION TICS"/>
    <n v="18800000"/>
    <n v="18800000"/>
    <n v="0"/>
    <s v="Prestar los servicios profesionales para apoyar jurídicamente los procesos de contratación para la adquisición de bienes y servicios de Tecnologías de la Información para la Entidad, con cargo al proyecto de inversión 520 1000 10."/>
    <s v="Cto. 090 del 28 Marzo 2016"/>
  </r>
  <r>
    <n v="12616"/>
    <s v="2016-03-16"/>
    <x v="1"/>
    <x v="10"/>
    <s v="MEJORAMIENTO FORTALECIMIENTO DE LA CAPACIDAD INSTITUCIONAL PARA EL DESARROLLO DE LAS POLITICAS PUBLICAS NACIONAL"/>
    <n v="18560000"/>
    <n v="18560000"/>
    <n v="0"/>
    <s v="Prestar los Servicios Profesionales en la Dirección de Empleo Público para apoyar la elaboración de un (1) documento que contenga aspectos constitucionales y jurisprudenciales en relación con la CNSC, en el marco del Proy. 123 1000 4."/>
    <s v="Cto. 113 del 11 Abril 2016"/>
  </r>
  <r>
    <n v="12716"/>
    <s v="2016-03-16"/>
    <x v="2"/>
    <x v="27"/>
    <s v="HONORARIOS"/>
    <n v="5000000"/>
    <n v="5000000"/>
    <n v="0"/>
    <s v="Servic. Prof. para actualizar y determ valor del Pasivo Pens. con entrega del cálculo actuarial 31 Dcbre 2015, de las obligaciones sobre pensión sanción del liquid FNBS-CEO a cargo del DAFP incluy conting del pasivo y demas de Proc Judic en curso."/>
    <s v="Cto. 136 del 18 Abril 2016"/>
  </r>
  <r>
    <n v="12816"/>
    <s v="2016-03-18"/>
    <x v="1"/>
    <x v="11"/>
    <s v="DESARROLLO CAPACIDAD INSTITUCIONAL DE LAS ENTIDADES PÚBLICAS DEL ORDEN TERRITORIAL"/>
    <n v="10815000"/>
    <n v="10815000"/>
    <n v="0"/>
    <s v="Servicios Profesionales en el Grupo de Comunicaciones Estratégicas, para apoyar la difusión de los medios de comunicación tanto nacionales como territoriales, la información que produce la Función Pública en el marco del proyecto 520 1403 1,"/>
    <s v="Cto. 086 del 23 Marzo 2016"/>
  </r>
  <r>
    <n v="12916"/>
    <s v="2016-03-22"/>
    <x v="1"/>
    <x v="10"/>
    <s v="MEJORAMIENTO FORTALECIMIENTO DE LA CAPACIDAD INSTITUCIONAL PARA EL DESARROLLO DE LAS POLITICAS PUBLICAS NACIONAL"/>
    <n v="23167000"/>
    <n v="23167000"/>
    <n v="0"/>
    <s v="Prestar los servicios profesionales para apoyar el seguimiento al cumplimiento de los compromisos estratégicos y misionales en los temas relacionados con Participación, Transparencia y Servicio al Ciudadano, en marco del Proy. de Inversión 123 1000 4"/>
    <s v="Cto. 088 del 23 Marzo 2016"/>
  </r>
  <r>
    <n v="13016"/>
    <s v="2016-03-22"/>
    <x v="1"/>
    <x v="10"/>
    <s v="MEJORAMIENTO FORTALECIMIENTO DE LA CAPACIDAD INSTITUCIONAL PARA EL DESARROLLO DE LAS POLITICAS PUBLICAS NACIONAL"/>
    <n v="26271000"/>
    <n v="26271000"/>
    <n v="0"/>
    <s v="Prestar los servicios profesionales para apoyar a la Dirección General en el seguimiento de las actividades y compromisos, encaminados za fortalecer las políticas públicas del Sector, en marco del Proyectro de Inversión 123 1000 4."/>
    <s v="Cto. 089 del 23 Marzo 2016"/>
  </r>
  <r>
    <n v="13116"/>
    <s v="2016-03-22"/>
    <x v="1"/>
    <x v="10"/>
    <s v="MEJORAMIENTO FORTALECIMIENTO DE LA CAPACIDAD INSTITUCIONAL PARA EL DESARROLLO DE LAS POLITICAS PUBLICAS NACIONAL"/>
    <n v="38465000"/>
    <n v="38465000"/>
    <n v="0"/>
    <s v="Prestar los servicios profesionales en la Función Pública para apoyar la ejecución del proyecto &quot;Estrategia de Cambio Cultural&quot; en el marco del proyecto de Inversión 123 1000 4"/>
    <s v="Cto.. 087 del 23 Marzo 2016"/>
  </r>
  <r>
    <n v="13216"/>
    <s v="2016-03-23"/>
    <x v="1"/>
    <x v="10"/>
    <s v="MEJORAMIENTO FORTALECIMIENTO DE LA CAPACIDAD INSTITUCIONAL PARA EL DESARROLLO DE LAS POLITICAS PUBLICAS NACIONAL"/>
    <n v="6489000"/>
    <n v="6489000"/>
    <n v="0"/>
    <s v="Prestar los servicios profesionales en el Grupo de Comunicaciones Estratégicas, con el fin de apoyar la estrategia de Comunicación insterinstitucional, dirigida a los servidores públicos y entidades estatales, en elmarco del Proy. Inver. 123 1000 4."/>
    <s v="Cto. 103 del 04 Abril 2016"/>
  </r>
  <r>
    <n v="13316"/>
    <s v="2016-03-28"/>
    <x v="1"/>
    <x v="10"/>
    <s v="MEJORAMIENTO FORTALECIMIENTO DE LA CAPACIDAD INSTITUCIONAL PARA EL DESARROLLO DE LAS POLITICAS PUBLICAS NACIONAL"/>
    <n v="6489000"/>
    <n v="6489000"/>
    <n v="0"/>
    <s v="Prestar los Servicios Profesionales en el Grupo de Comunicaciones Estratégicas para apoyar la implementación de la estrategia de comunicaciones en las redes sociales institucionales del DAFP, en el marco del Proyecto de Inversión 123 1000 4"/>
    <s v="Cto. 093 del 30 Marzo 2016"/>
  </r>
  <r>
    <n v="13416"/>
    <s v="2016-03-28"/>
    <x v="1"/>
    <x v="10"/>
    <s v="MEJORAMIENTO FORTALECIMIENTO DE LA CAPACIDAD INSTITUCIONAL PARA EL DESARROLLO DE LAS POLITICAS PUBLICAS NACIONAL"/>
    <n v="18550000"/>
    <n v="18550000"/>
    <n v="0"/>
    <s v="Prestar los Servicios Profesionales en el Grupo de Gestión Contractual para apoyar en la ejecución de los procesos de Contratación requeridos, en el marco de los proyectos de Inversión 123 1000 4 y 520 1403 1."/>
    <s v="092 del 30 Marzo 2016"/>
  </r>
  <r>
    <n v="13416"/>
    <s v="2016-03-28"/>
    <x v="1"/>
    <x v="11"/>
    <s v="DESARROLLO CAPACIDAD INSTITUCIONAL DE LAS ENTIDADES PÚBLICAS DEL ORDEN TERRITORIAL"/>
    <n v="18550000"/>
    <n v="18550000"/>
    <n v="0"/>
    <s v="Prestar los Servicios Profesionales en el Grupo de Gestión Contractual para apoyar en la ejecución de los procesos de Contratación requeridos, en el marco de los proyectos de Inversión 123 1000 4 y 520 1403 1."/>
    <s v="092 del 30 Marzo 2016"/>
  </r>
  <r>
    <n v="13516"/>
    <s v="2016-03-28"/>
    <x v="1"/>
    <x v="10"/>
    <s v="MEJORAMIENTO FORTALECIMIENTO DE LA CAPACIDAD INSTITUCIONAL PARA EL DESARROLLO DE LAS POLITICAS PUBLICAS NACIONAL"/>
    <n v="18550000"/>
    <n v="18550000"/>
    <n v="0"/>
    <s v="Prestar los Servicios Profesionales en el Grupo de Gestión Contractual para apoyar en la ejecución de los procesos de Contratación requeridos, en el marco de los proyectos de Inversión 123 1000 4 y 520 1403 1."/>
    <s v="Cto. 091 del 30 Marzo 2016"/>
  </r>
  <r>
    <n v="13516"/>
    <s v="2016-03-28"/>
    <x v="1"/>
    <x v="11"/>
    <s v="DESARROLLO CAPACIDAD INSTITUCIONAL DE LAS ENTIDADES PÚBLICAS DEL ORDEN TERRITORIAL"/>
    <n v="18550000"/>
    <n v="18550000"/>
    <n v="0"/>
    <s v="Prestar los Servicios Profesionales en el Grupo de Gestión Contractual para apoyar en la ejecución de los procesos de Contratación requeridos, en el marco de los proyectos de Inversión 123 1000 4 y 520 1403 1."/>
    <s v="Cto. 091 del 30 Marzo 2016"/>
  </r>
  <r>
    <n v="13616"/>
    <s v="2016-03-28"/>
    <x v="0"/>
    <x v="1"/>
    <s v="SERVICIO DE ASEO"/>
    <n v="34494453.030000001"/>
    <n v="34494453.030000001"/>
    <n v="0"/>
    <s v="Prestacion del Servicio de aseo y cafeteria en el edificio sede de la Funcion Publica, para proveer a los servidores y visitantes de los elementos de consumo para el buen desarrollo de sus funciones y garantizar un buen ambiente e Higiene y limpieza"/>
    <s v="142-2016"/>
  </r>
  <r>
    <n v="13716"/>
    <s v="2016-03-28"/>
    <x v="1"/>
    <x v="10"/>
    <s v="MEJORAMIENTO FORTALECIMIENTO DE LA CAPACIDAD INSTITUCIONAL PARA EL DESARROLLO DE LAS POLITICAS PUBLICAS NACIONAL"/>
    <n v="12800000"/>
    <n v="12800000"/>
    <n v="0"/>
    <s v="Suministro de pasajes aéreos en rutas nacionales, así como la prestación del servicio de agencia de viajes."/>
    <s v="Cto. 121 del 12 Abril 2016"/>
  </r>
  <r>
    <n v="13716"/>
    <s v="2016-03-28"/>
    <x v="1"/>
    <x v="10"/>
    <s v="MEJORAMIENTO FORTALECIMIENTO DE LA CAPACIDAD INSTITUCIONAL PARA EL DESARROLLO DE LAS POLITICAS PUBLICAS NACIONAL"/>
    <n v="0"/>
    <n v="0"/>
    <n v="0"/>
    <s v="Suministro de pasajes aéreos en rutas nacionales, así como la prestación del servicio de agencia de viajes."/>
    <s v="Cto. 121 del 12 Abril 2016"/>
  </r>
  <r>
    <n v="13816"/>
    <s v="2016-03-30"/>
    <x v="1"/>
    <x v="10"/>
    <s v="MEJORAMIENTO FORTALECIMIENTO DE LA CAPACIDAD INSTITUCIONAL PARA EL DESARROLLO DE LAS POLITICAS PUBLICAS NACIONAL"/>
    <n v="9030000"/>
    <n v="9030000"/>
    <n v="0"/>
    <s v="Prestar los servicios profesionales en el Grupo de Comunicaciones Estratégicas , con el fin de efectuar la diagramación de las publicaciones técnicas y de los documentos institucionales de la entidad, en el marco del Proy. de Invers. 123 1000 4."/>
    <s v="Cto. 109 del 06 Abril 2016"/>
  </r>
  <r>
    <n v="13916"/>
    <s v="2016-03-30"/>
    <x v="1"/>
    <x v="10"/>
    <s v="MEJORAMIENTO FORTALECIMIENTO DE LA CAPACIDAD INSTITUCIONAL PARA EL DESARROLLO DE LAS POLITICAS PUBLICAS NACIONAL"/>
    <n v="12600000"/>
    <n v="12600000"/>
    <n v="0"/>
    <s v="Servicios Profesionales en la Direc. de Particip., Transp. y Serv. al Ciudadano , para apoyar la implemen. del modelo de serv. al ciudadano en el DAFP y la articulación con EVA, así como con las demás Direcciones Técnicas del DAFP. Proy. 123 1000 4."/>
    <s v="Cto. 095 del 01 Abril 2016"/>
  </r>
  <r>
    <n v="14016"/>
    <s v="2016-03-30"/>
    <x v="1"/>
    <x v="10"/>
    <s v="MEJORAMIENTO FORTALECIMIENTO DE LA CAPACIDAD INSTITUCIONAL PARA EL DESARROLLO DE LAS POLITICAS PUBLICAS NACIONAL"/>
    <n v="63000000"/>
    <n v="63000000"/>
    <n v="0"/>
    <s v="Prestar los Serv. Profes. apoyar la elabor. de los lineamientos, para promover la particip. ciudadana en la gestión pública, Rendicición de Ctas. y Control Social reg. en el proc. democratiz. de la Admón. Púb. al DAFP. Proy. de Invers. 123 1000 4."/>
    <s v="Cto. 105 del 05 Abril 2016"/>
  </r>
  <r>
    <n v="14116"/>
    <s v="2016-03-31"/>
    <x v="1"/>
    <x v="10"/>
    <s v="MEJORAMIENTO FORTALECIMIENTO DE LA CAPACIDAD INSTITUCIONAL PARA EL DESARROLLO DE LAS POLITICAS PUBLICAS NACIONAL"/>
    <n v="23625000"/>
    <n v="23625000"/>
    <n v="0"/>
    <s v="Prestar los Serv. Profes. en la Dirección de Gestión del Conocimiento de la Función Pública para apoyar el desarrollo del Sistema de Gestión de Conocimiento y Grupos de Valor de la Función Pública, en el marco del Proyecto de Inversión 123 1000 4"/>
    <s v="Cto. 098 del 01 Abril 2016"/>
  </r>
  <r>
    <n v="14216"/>
    <s v="2016-03-31"/>
    <x v="1"/>
    <x v="11"/>
    <s v="DESARROLLO CAPACIDAD INSTITUCIONAL DE LAS ENTIDADES PÚBLICAS DEL ORDEN TERRITORIAL"/>
    <n v="37800000"/>
    <n v="37800000"/>
    <n v="0"/>
    <s v="Prestar los servicios profesionales en la Dirección de Desarrollo Organizacional para apoyar la implementación de la Estrategia de Gestión Territorial al interior de la Entidad, en el marco del proyecto de inversión 520 1403 1."/>
    <s v="Cto. 102 del 04 Abril 2016"/>
  </r>
  <r>
    <n v="14316"/>
    <s v="2016-03-31"/>
    <x v="1"/>
    <x v="11"/>
    <s v="DESARROLLO CAPACIDAD INSTITUCIONAL DE LAS ENTIDADES PÚBLICAS DEL ORDEN TERRITORIAL"/>
    <n v="37800000"/>
    <n v="37800000"/>
    <n v="0"/>
    <s v="Prestar los Servicios Profes. para apoyar las actividades relacionadas con la ejcución de la Estrategia de Gestión Territorial, en el marco del proyecto de inversión Desarrollo Capacidad Institucional de las Entidades Públicas del Orden Territorial."/>
    <s v="Cto. 099 del 01 Abril de 2016"/>
  </r>
  <r>
    <n v="14416"/>
    <s v="2016-03-31"/>
    <x v="1"/>
    <x v="11"/>
    <s v="DESARROLLO CAPACIDAD INSTITUCIONAL DE LAS ENTIDADES PÚBLICAS DEL ORDEN TERRITORIAL"/>
    <n v="98658000"/>
    <n v="98658000"/>
    <n v="0"/>
    <s v="Prestar los servicios profesionales en la Dirección de Desarrollo Organizacional para apoyar la implementación de la Estrategia de Gestión Territorial al interior de la Función Pública, en el marco del proyecto de inversión 520 1403 1."/>
    <s v="Cto. 100 del 01 Abril 2016"/>
  </r>
  <r>
    <n v="14516"/>
    <s v="2016-03-31"/>
    <x v="2"/>
    <x v="27"/>
    <s v="HONORARIOS"/>
    <n v="3899804"/>
    <n v="3899804"/>
    <n v="0"/>
    <s v="Elaborar los avalúos comerciales de algunos de los bienes Muebles e intangibles, de propiedad de DAFP de acuerdo con la ficha técnica."/>
    <s v="190-2016"/>
  </r>
  <r>
    <n v="14616"/>
    <s v="2016-03-31"/>
    <x v="1"/>
    <x v="10"/>
    <s v="MEJORAMIENTO FORTALECIMIENTO DE LA CAPACIDAD INSTITUCIONAL PARA EL DESARROLLO DE LAS POLITICAS PUBLICAS NACIONAL"/>
    <n v="15000000"/>
    <n v="15000000"/>
    <n v="0"/>
    <s v="Servicios Profes. en la Dirección del DAFP, para apoyar la gestión de las activid. relacionadas con los componen. de visibilidad, Coop. Técnica y Financiera y de formación contempladas en la Estrategia de Gestión Internacional al interior del DAFP."/>
    <s v="Cto. 096 del 01 Abril 2016"/>
  </r>
  <r>
    <n v="14716"/>
    <s v="2016-03-31"/>
    <x v="1"/>
    <x v="10"/>
    <s v="MEJORAMIENTO FORTALECIMIENTO DE LA CAPACIDAD INSTITUCIONAL PARA EL DESARROLLO DE LAS POLITICAS PUBLICAS NACIONAL"/>
    <n v="37800000"/>
    <n v="37800000"/>
    <n v="0"/>
    <s v="Prestar los Serv. Profes. en la Oficina Asesora de Planeación para la apropiación, mejoramiento funcional y documental, monitoreo y evaluación del Sistema de Gestión Integrado de la Función Pública , en el marco del Proyecto de Inversión 123 1000 4"/>
    <s v="107 del 06 Abril 2016"/>
  </r>
  <r>
    <n v="14816"/>
    <s v="2016-03-31"/>
    <x v="1"/>
    <x v="10"/>
    <s v="MEJORAMIENTO FORTALECIMIENTO DE LA CAPACIDAD INSTITUCIONAL PARA EL DESARROLLO DE LAS POLITICAS PUBLICAS NACIONAL"/>
    <n v="37800000"/>
    <n v="37800000"/>
    <n v="0"/>
    <s v="Prestar los Serv. Profes. en la Oficina Asesora de Planeación para la apropiación, mejoramiento funcional y documental, monitoreo y evaluación del Sistema de Gestión Integrado de la Función Pública , en el marco del Proyecto de Inversión 123 1000 4."/>
    <s v="106 del 06 Abril 2016"/>
  </r>
  <r>
    <n v="14916"/>
    <s v="2016-03-31"/>
    <x v="1"/>
    <x v="10"/>
    <s v="MEJORAMIENTO FORTALECIMIENTO DE LA CAPACIDAD INSTITUCIONAL PARA EL DESARROLLO DE LAS POLITICAS PUBLICAS NACIONAL"/>
    <n v="58500000"/>
    <n v="58500000"/>
    <n v="0"/>
    <s v="Prestar los Servicios Profesionales en la Dirección General, para apoyar el desarrollo de la Estrategia de Gestión Internacional de la FunciónPública, en el marco del Proyecto de Inversión 123 1000 4"/>
    <s v="Cto. 097 del 01 Abril 2016"/>
  </r>
  <r>
    <n v="15016"/>
    <s v="2016-03-31"/>
    <x v="1"/>
    <x v="10"/>
    <s v="MEJORAMIENTO FORTALECIMIENTO DE LA CAPACIDAD INSTITUCIONAL PARA EL DESARROLLO DE LAS POLITICAS PUBLICAS NACIONAL"/>
    <n v="47250000"/>
    <n v="42000000"/>
    <n v="5250000"/>
    <s v="Prestar los servicios profesionales en la Oficina Asesora de Planeación, para apoyar el seguimiento a los proyectos de gestión, planes operativos y a los indicadores Sinergia, en el marco del Proyecto de Inversión 123 1000 4."/>
    <s v="Cto. 104 del 05 Abril 2016"/>
  </r>
  <r>
    <n v="15116"/>
    <s v="2016-03-31"/>
    <x v="1"/>
    <x v="10"/>
    <s v="MEJORAMIENTO FORTALECIMIENTO DE LA CAPACIDAD INSTITUCIONAL PARA EL DESARROLLO DE LAS POLITICAS PUBLICAS NACIONAL"/>
    <n v="77945000"/>
    <n v="77945000"/>
    <n v="0"/>
    <s v="Prestar los servicios profesionales en la Función Pública, para articular con las diferentes dependencias la ejecución de las actividades orientadas a la adecuada operación y funcionamiento de EVA con cargo al Proyecto de Inversión 123 1000 4."/>
    <s v="Cto. 111 del 08 Abril 2016"/>
  </r>
  <r>
    <n v="15216"/>
    <s v="2016-04-01"/>
    <x v="0"/>
    <x v="3"/>
    <s v="MANTENIMIENTO DE BIENES INMUEBLES"/>
    <n v="7055522"/>
    <n v="7055522"/>
    <n v="0"/>
    <s v="Adición y Prorroga al contrato de servicios No 218 de 2015"/>
    <s v="Adicion y Prorroga No 01"/>
  </r>
  <r>
    <n v="15316"/>
    <s v="2016-04-01"/>
    <x v="1"/>
    <x v="10"/>
    <s v="MEJORAMIENTO FORTALECIMIENTO DE LA CAPACIDAD INSTITUCIONAL PARA EL DESARROLLO DE LAS POLITICAS PUBLICAS NACIONAL"/>
    <n v="33000000"/>
    <n v="33000000"/>
    <n v="0"/>
    <s v="Prestar los servicios profesionales en la Dirección de Empleo Publico para adelantar la recopilación y análisis de los datos nacionales, territoriales e internacionales sobre empleo publico en el marco del proyecto de Inversión"/>
    <s v="141-2016"/>
  </r>
  <r>
    <n v="15416"/>
    <s v="2016-04-01"/>
    <x v="1"/>
    <x v="10"/>
    <s v="MEJORAMIENTO FORTALECIMIENTO DE LA CAPACIDAD INSTITUCIONAL PARA EL DESARROLLO DE LAS POLITICAS PUBLICAS NACIONAL"/>
    <n v="67200000"/>
    <n v="67200000"/>
    <n v="0"/>
    <s v="Prestar los Serv. Profes. en la Direc. Empleo Púb., para apoyar en la elabor. e implemen. de propuesta de índice Estrat. del talento humano, como el desarrollo del Proy. de Servid. Púb. e innovadores y competentes en el marco del Proy. 123 1000 4."/>
    <s v="Cto. 108 del 06 abril 2016"/>
  </r>
  <r>
    <n v="15516"/>
    <s v="2016-04-01"/>
    <x v="1"/>
    <x v="10"/>
    <s v="MEJORAMIENTO FORTALECIMIENTO DE LA CAPACIDAD INSTITUCIONAL PARA EL DESARROLLO DE LAS POLITICAS PUBLICAS NACIONAL"/>
    <n v="32760000"/>
    <n v="32760000"/>
    <n v="0"/>
    <s v="Prestar los servicios profesionales en la Dirección de Empleo Publico para apoyar las etapas de ajustes, tramite de aprobación y socialización del documento de política de empleo Publico con las entidades de la Rama Ejecutiva del orden nacional"/>
    <s v="133-2016"/>
  </r>
  <r>
    <n v="15616"/>
    <s v="2016-04-01"/>
    <x v="1"/>
    <x v="10"/>
    <s v="MEJORAMIENTO FORTALECIMIENTO DE LA CAPACIDAD INSTITUCIONAL PARA EL DESARROLLO DE LAS POLITICAS PUBLICAS NACIONAL"/>
    <n v="80000000"/>
    <n v="80000000"/>
    <n v="0"/>
    <s v="Prestar Servicios Profesionales en la Dirección de Empleo Publico para apoyar en la elaboración de la propuesta del nuevo modelo de Gerencia Publica de Colombia en el marco del proyecto de inversión Mejoramiento F para el Desarrollo de las políticas"/>
    <s v="151-2016"/>
  </r>
  <r>
    <n v="15716"/>
    <s v="2016-04-04"/>
    <x v="1"/>
    <x v="10"/>
    <s v="MEJORAMIENTO FORTALECIMIENTO DE LA CAPACIDAD INSTITUCIONAL PARA EL DESARROLLO DE LAS POLITICAS PUBLICAS NACIONAL"/>
    <n v="19530000"/>
    <n v="19530000"/>
    <n v="0"/>
    <s v="Prestar los servicios profesionales en la Dirección, para apoyar la ejecución del Proyecto &quot;Diversidad e Inclusión en el Empleo Público&quot;, en el marco del Proyecto de Inversión123 1000 4."/>
    <s v="Cto. 110 del 08 Abril 2016"/>
  </r>
  <r>
    <n v="15816"/>
    <s v="2016-04-04"/>
    <x v="1"/>
    <x v="11"/>
    <s v="DESARROLLO CAPACIDAD INSTITUCIONAL DE LAS ENTIDADES PÚBLICAS DEL ORDEN TERRITORIAL"/>
    <n v="74676810"/>
    <n v="33959026"/>
    <n v="40717784"/>
    <s v="Comisión de servicios a Cali los días 05 y 06 de abril 2016, Resolución 181 del 05 abril 2016. Fortalecimiento Territorial Alcaldía de Cali."/>
    <s v="181 del 05 Aabril 2016"/>
  </r>
  <r>
    <n v="15916"/>
    <s v="2016-04-06"/>
    <x v="0"/>
    <x v="13"/>
    <s v="VIATICOS Y GASTOS DE VIAJE AL INTERIOR"/>
    <n v="1086510"/>
    <n v="1086510"/>
    <n v="0"/>
    <s v="Legalizacion y reembolso gastos realizados durante el mes de marzo de 2016 con cargo a la Caja Menor del DAFP."/>
    <s v="193 del 06 Abril 2016"/>
  </r>
  <r>
    <n v="15916"/>
    <s v="2016-04-06"/>
    <x v="0"/>
    <x v="104"/>
    <s v="PAPELERIA, UTILES DE ESCRITORIO Y OFICINA"/>
    <n v="181300"/>
    <n v="181300"/>
    <n v="0"/>
    <s v="Legalizacion y reembolso gastos realizados durante el mes de marzo de 2016 con cargo a la Caja Menor del DAFP."/>
    <s v="193 del 06 Abril 2016"/>
  </r>
  <r>
    <n v="15916"/>
    <s v="2016-04-06"/>
    <x v="0"/>
    <x v="24"/>
    <s v="PRODUCTOS DE CAFETERIA Y RESTAURANTE"/>
    <n v="858884"/>
    <n v="858884"/>
    <n v="0"/>
    <s v="Legalizacion y reembolso gastos realizados durante el mes de marzo de 2016 con cargo a la Caja Menor del DAFP."/>
    <s v="193 del 06 Abril 2016"/>
  </r>
  <r>
    <n v="15916"/>
    <s v="2016-04-06"/>
    <x v="0"/>
    <x v="14"/>
    <s v="OTROS MATERIALES Y SUMINISTROS"/>
    <n v="126110"/>
    <n v="126110"/>
    <n v="0"/>
    <s v="Legalizacion y reembolso gastos realizados durante el mes de marzo de 2016 con cargo a la Caja Menor del DAFP."/>
    <s v="193 del 06 Abril 2016"/>
  </r>
  <r>
    <n v="15916"/>
    <s v="2016-04-06"/>
    <x v="0"/>
    <x v="3"/>
    <s v="MANTENIMIENTO DE BIENES INMUEBLES"/>
    <n v="280200"/>
    <n v="280200"/>
    <n v="0"/>
    <s v="Legalizacion y reembolso gastos realizados durante el mes de marzo de 2016 con cargo a la Caja Menor del DAFP."/>
    <s v="193 del 06 Abril 2016"/>
  </r>
  <r>
    <n v="15916"/>
    <s v="2016-04-06"/>
    <x v="0"/>
    <x v="22"/>
    <s v="MANTENIMIENTO DE BIENES MUEBLES, EQUIPOS Y ENSERES"/>
    <n v="180000"/>
    <n v="180000"/>
    <n v="0"/>
    <s v="Legalizacion y reembolso gastos realizados durante el mes de marzo de 2016 con cargo a la Caja Menor del DAFP."/>
    <s v="193 del 06 Abril 2016"/>
  </r>
  <r>
    <n v="15916"/>
    <s v="2016-04-06"/>
    <x v="0"/>
    <x v="2"/>
    <s v="CORREO"/>
    <n v="29614"/>
    <n v="29614"/>
    <n v="0"/>
    <s v="Legalizacion y reembolso gastos realizados durante el mes de marzo de 2016 con cargo a la Caja Menor del DAFP."/>
    <s v="193 del 06 Abril 2016"/>
  </r>
  <r>
    <n v="15916"/>
    <s v="2016-04-06"/>
    <x v="0"/>
    <x v="100"/>
    <s v="TRANSPORTE"/>
    <n v="964200"/>
    <n v="964200"/>
    <n v="0"/>
    <s v="Legalizacion y reembolso gastos realizados durante el mes de marzo de 2016 con cargo a la Caja Menor del DAFP."/>
    <s v="193 del 06 Abril 2016"/>
  </r>
  <r>
    <n v="15916"/>
    <s v="2016-04-06"/>
    <x v="0"/>
    <x v="17"/>
    <s v="OTROS GASTOS POR IMPRESOS Y PUBLICACIONES"/>
    <n v="115086"/>
    <n v="115086"/>
    <n v="0"/>
    <s v="Legalizacion y reembolso gastos realizados durante el mes de marzo de 2016 con cargo a la Caja Menor del DAFP."/>
    <s v="193 del 06 Abril 2016"/>
  </r>
  <r>
    <n v="16016"/>
    <s v="2016-04-07"/>
    <x v="0"/>
    <x v="7"/>
    <s v="REPUESTOS"/>
    <n v="100000"/>
    <n v="100000"/>
    <n v="0"/>
    <s v="Contratar el servicio de revisión, recarga etiquetado y mantenimiento de los extintores de propiedad de la Función Publica"/>
    <s v="185-2016"/>
  </r>
  <r>
    <n v="16016"/>
    <s v="2016-04-07"/>
    <x v="0"/>
    <x v="22"/>
    <s v="MANTENIMIENTO DE BIENES MUEBLES, EQUIPOS Y ENSERES"/>
    <n v="1125463"/>
    <n v="1125463"/>
    <n v="0"/>
    <s v="Contratar el servicio de revisión, recarga etiquetado y mantenimiento de los extintores de propiedad de la Función Publica"/>
    <s v="185-2016"/>
  </r>
  <r>
    <n v="16116"/>
    <s v="2016-04-07"/>
    <x v="0"/>
    <x v="98"/>
    <s v="SEGURO RESPONSABILIDAD CIVIL"/>
    <n v="271603"/>
    <n v="271603"/>
    <n v="0"/>
    <s v="Seguro obligatorio de Accidente de Tránsito- SOAT, para un vehículo automotor, identificado con la placa OJY294 del parque automotor de la Función Pública."/>
    <s v="Cto. 138 del 19 Abril 2016"/>
  </r>
  <r>
    <n v="16216"/>
    <s v="2016-04-07"/>
    <x v="1"/>
    <x v="10"/>
    <s v="MEJORAMIENTO FORTALECIMIENTO DE LA CAPACIDAD INSTITUCIONAL PARA EL DESARROLLO DE LAS POLITICAS PUBLICAS NACIONAL"/>
    <n v="56950000"/>
    <n v="56950000"/>
    <n v="0"/>
    <s v="Serv. Profes. en la Direc. Juríd para apoyar activid de relatoría Gestor Normat. en la selec. y actualiz.de concep. Juríd y Técnicos emitid por Func. Púb. así como la normativ., jurispr. y doct. del Sect Func Públ para incorporar en el Gestor Normat."/>
    <s v="Cto. 119 del 12 Abril 2017"/>
  </r>
  <r>
    <n v="16316"/>
    <s v="2016-04-07"/>
    <x v="1"/>
    <x v="10"/>
    <s v="MEJORAMIENTO FORTALECIMIENTO DE LA CAPACIDAD INSTITUCIONAL PARA EL DESARROLLO DE LAS POLITICAS PUBLICAS NACIONAL"/>
    <n v="35700000"/>
    <n v="35700000"/>
    <n v="0"/>
    <s v="Serv. Profes. en la Direc. Jurídica para apoyar en la selec. de los concep. jurídicos y técnicos emitidos por Función Pública,como de la normativ., jurisprud. y doctrina del sector Función Pública que deban ser incorp. en le Gestor Normativo. Inver."/>
    <s v="Cto. 118 del 12 Abril 2017"/>
  </r>
  <r>
    <n v="16416"/>
    <s v="2016-04-07"/>
    <x v="1"/>
    <x v="10"/>
    <s v="MEJORAMIENTO FORTALECIMIENTO DE LA CAPACIDAD INSTITUCIONAL PARA EL DESARROLLO DE LAS POLITICAS PUBLICAS NACIONAL"/>
    <n v="35700000"/>
    <n v="35700000"/>
    <n v="0"/>
    <s v="Serv. Profes. en la Direc. Jurídica para apoyar en la selec. de los concep. jurídicos y técnicos emitidos por Función Pública,como de la normativ., jurisprud. y doctrina del sector Función Pública que deban ser incorp. en le Gestor Normativo. Inver."/>
    <s v="Cto. 120 del 12 Abril 2017"/>
  </r>
  <r>
    <n v="16516"/>
    <s v="2016-04-07"/>
    <x v="1"/>
    <x v="10"/>
    <s v="MEJORAMIENTO FORTALECIMIENTO DE LA CAPACIDAD INSTITUCIONAL PARA EL DESARROLLO DE LAS POLITICAS PUBLICAS NACIONAL"/>
    <n v="20527500"/>
    <n v="20527500"/>
    <n v="0"/>
    <s v="Serv. Profes. en la Direc. Juríd para apoyar incorp y actualiz en el Gestor Norm de la Func Púb tanto de normas como de documen jurídicos, extractos y reseñas de Jurisp del sector Func Pub como el cargue de enlaces y concordancias. Proy 123 1000 4."/>
    <s v="Cto. 127 del 12 Abril 2016"/>
  </r>
  <r>
    <n v="16616"/>
    <s v="2016-04-07"/>
    <x v="1"/>
    <x v="10"/>
    <s v="MEJORAMIENTO FORTALECIMIENTO DE LA CAPACIDAD INSTITUCIONAL PARA EL DESARROLLO DE LAS POLITICAS PUBLICAS NACIONAL"/>
    <n v="20527500"/>
    <n v="20527500"/>
    <n v="0"/>
    <s v="Serv. Profes. en la Direc. Juríd para apoyar incorp y actualiz en el Gestor Norm de la Func Púb tanto de normas como de documen jurídicos, extractos y reseñas de Jurisp del sector Func Pub como el cargue de enlaces y concordancias. Proy 123 1000 4."/>
    <s v="Cto. 123 del 12 Abril 2016"/>
  </r>
  <r>
    <n v="16716"/>
    <s v="2016-04-07"/>
    <x v="1"/>
    <x v="10"/>
    <s v="MEJORAMIENTO FORTALECIMIENTO DE LA CAPACIDAD INSTITUCIONAL PARA EL DESARROLLO DE LAS POLITICAS PUBLICAS NACIONAL"/>
    <n v="13387500"/>
    <n v="13387500"/>
    <n v="0"/>
    <s v="Serv de apoyo a la Gestión en la Direc Jurídica para labores de digitación e ingreso de la inform requerida para actualiz del Gestor Normat en temas relacionad con Politicas Púb incluyen concep., Jurisp, doctrina y normativa legal, Proy. 123 1000 4."/>
    <s v="Cto. 122 del 12 Abril 2016"/>
  </r>
  <r>
    <n v="16816"/>
    <s v="2016-04-07"/>
    <x v="1"/>
    <x v="10"/>
    <s v="MEJORAMIENTO FORTALECIMIENTO DE LA CAPACIDAD INSTITUCIONAL PARA EL DESARROLLO DE LAS POLITICAS PUBLICAS NACIONAL"/>
    <n v="13387500"/>
    <n v="13387500"/>
    <n v="0"/>
    <s v="Serv de apoyo a la Gestión en la Direc Jurídica para labores de digitación e ingreso de la inform requerida para actualiz del Gestor Normat en temas relacionad con Politicas Púb incluyen concep., Jurisp, doctrina y normativa legal, Proy. 123 1000 4."/>
    <s v="Cto. 125 del 12 Abril 2016"/>
  </r>
  <r>
    <n v="16916"/>
    <s v="2016-04-07"/>
    <x v="1"/>
    <x v="10"/>
    <s v="MEJORAMIENTO FORTALECIMIENTO DE LA CAPACIDAD INSTITUCIONAL PARA EL DESARROLLO DE LAS POLITICAS PUBLICAS NACIONAL"/>
    <n v="13387500"/>
    <n v="13387500"/>
    <n v="0"/>
    <s v="Serv de apoyo a la Gestión en la Direc Jurídica para labores de digitación e ingreso de la inform requerida para actualiz del Gestor Normat en temas relacionad con Politicas Púb incluyen concep., Jurisp, doctrina y normativa legal, Proy. 123 1000 4."/>
    <s v="Cto. 126 del 12 Abril 2016"/>
  </r>
  <r>
    <n v="17016"/>
    <s v="2016-04-07"/>
    <x v="1"/>
    <x v="10"/>
    <s v="MEJORAMIENTO FORTALECIMIENTO DE LA CAPACIDAD INSTITUCIONAL PARA EL DESARROLLO DE LAS POLITICAS PUBLICAS NACIONAL"/>
    <n v="25000000"/>
    <n v="25000000"/>
    <n v="0"/>
    <s v="Suministro de pasajes aereos en rutas nacionales e internacionales, asi como el servicio de agencia de viajes de acuerdo al plan anual de adquisiciones de la Entidad"/>
    <s v="143-2016"/>
  </r>
  <r>
    <n v="17016"/>
    <s v="2016-04-07"/>
    <x v="1"/>
    <x v="11"/>
    <s v="DESARROLLO CAPACIDAD INSTITUCIONAL DE LAS ENTIDADES PÚBLICAS DEL ORDEN TERRITORIAL"/>
    <n v="112700000"/>
    <n v="112700000"/>
    <n v="0"/>
    <s v="Suministro de pasajes aereos en rutas nacionales e internacionales, asi como el servicio de agencia de viajes de acuerdo al plan anual de adquisiciones de la Entidad"/>
    <s v="143-2016"/>
  </r>
  <r>
    <n v="17116"/>
    <s v="2016-04-07"/>
    <x v="1"/>
    <x v="10"/>
    <s v="MEJORAMIENTO FORTALECIMIENTO DE LA CAPACIDAD INSTITUCIONAL PARA EL DESARROLLO DE LAS POLITICAS PUBLICAS NACIONAL"/>
    <n v="21263000"/>
    <n v="21263000"/>
    <n v="0"/>
    <s v="Prestar los servicios profesionales en la Subdirección para apoyar el seguimiento y control de las metas institucionales respecto de los aspectos técnicos, administrativo y financiero, derivados de los Proyectos de Inversión 123 1000 4 y 520 1403 1."/>
    <s v="Cto. 115 del 11 Abril 2016"/>
  </r>
  <r>
    <n v="17116"/>
    <s v="2016-04-07"/>
    <x v="1"/>
    <x v="11"/>
    <s v="DESARROLLO CAPACIDAD INSTITUCIONAL DE LAS ENTIDADES PÚBLICAS DEL ORDEN TERRITORIAL"/>
    <n v="21262000"/>
    <n v="21262000"/>
    <n v="0"/>
    <s v="Prestar los servicios profesionales en la Subdirección para apoyar el seguimiento y control de las metas institucionales respecto de los aspectos técnicos, administrativo y financiero, derivados de los Proyectos de Inversión 123 1000 4 y 520 1403 1."/>
    <s v="Cto. 115 del 11 Abril 2016"/>
  </r>
  <r>
    <n v="17216"/>
    <s v="2016-04-07"/>
    <x v="1"/>
    <x v="10"/>
    <s v="MEJORAMIENTO FORTALECIMIENTO DE LA CAPACIDAD INSTITUCIONAL PARA EL DESARROLLO DE LAS POLITICAS PUBLICAS NACIONAL"/>
    <n v="7586500"/>
    <n v="7586500"/>
    <n v="0"/>
    <s v="Prestar los Servicios de apoyo a la Gestión en el Grupo de Gestión Contractual, para la organización y disposición final de la documentación generada en el marco de los Proyectos de Inversión 123 1000 4 y 520 1403 1."/>
    <s v="Cto. 117 del 12 Abril 2017"/>
  </r>
  <r>
    <n v="17216"/>
    <s v="2016-04-07"/>
    <x v="1"/>
    <x v="11"/>
    <s v="DESARROLLO CAPACIDAD INSTITUCIONAL DE LAS ENTIDADES PÚBLICAS DEL ORDEN TERRITORIAL"/>
    <n v="7586500"/>
    <n v="7586500"/>
    <n v="0"/>
    <s v="Prestar los Servicios de apoyo a la Gestión en el Grupo de Gestión Contractual, para la organización y disposición final de la documentación generada en el marco de los Proyectos de Inversión 123 1000 4 y 520 1403 1."/>
    <s v="Cto. 117 del 12 Abril 2017"/>
  </r>
  <r>
    <n v="17316"/>
    <s v="2016-04-11"/>
    <x v="1"/>
    <x v="10"/>
    <s v="MEJORAMIENTO FORTALECIMIENTO DE LA CAPACIDAD INSTITUCIONAL PARA EL DESARROLLO DE LAS POLITICAS PUBLICAS NACIONAL"/>
    <n v="20527500"/>
    <n v="20527500"/>
    <n v="0"/>
    <s v="Serv. Profes. en la Direc. Juríd para apoyar incorp y actualiz en el Gestor Norm de la Func Púb tanto de normas como de documen jurídicos, extractos y reseñas de Jurisp del sector Func Pub como el cargue de enlaces y concordancias. Proy 123 1000 4."/>
    <s v="Cto. 124 del 12 Abril 2016"/>
  </r>
  <r>
    <n v="17416"/>
    <s v="2016-04-11"/>
    <x v="1"/>
    <x v="10"/>
    <s v="MEJORAMIENTO FORTALECIMIENTO DE LA CAPACIDAD INSTITUCIONAL PARA EL DESARROLLO DE LAS POLITICAS PUBLICAS NACIONAL"/>
    <n v="36851864"/>
    <n v="36851864"/>
    <n v="0"/>
    <s v="Prestar Servicios Profesionales en la Dirección de Desarrollo Organizacional para apoyar la implementación, desarrollo y seguimiento técnico, administrativo y operativo de la iniciativa Fortalecimiento de la Gestión territorial"/>
    <s v="130-2016"/>
  </r>
  <r>
    <n v="17516"/>
    <s v="2016-04-11"/>
    <x v="1"/>
    <x v="10"/>
    <s v="MEJORAMIENTO FORTALECIMIENTO DE LA CAPACIDAD INSTITUCIONAL PARA EL DESARROLLO DE LAS POLITICAS PUBLICAS NACIONAL"/>
    <n v="24500000"/>
    <n v="24500000"/>
    <n v="0"/>
    <s v="Prestar Ser Profesionales en la Direcc de Desarrollo Organizacional para apoyar en la revisión y el análisis de información cualitativa, cuantitativa y la producción de documentos técnicos de la iniciativa Fortalecimiento de la Gestión territorial"/>
    <s v="131-2016"/>
  </r>
  <r>
    <n v="17616"/>
    <s v="2016-04-11"/>
    <x v="1"/>
    <x v="10"/>
    <s v="MEJORAMIENTO FORTALECIMIENTO DE LA CAPACIDAD INSTITUCIONAL PARA EL DESARROLLO DE LAS POLITICAS PUBLICAS NACIONAL"/>
    <n v="24500000"/>
    <n v="24500000"/>
    <n v="0"/>
    <s v="Prestar Ser Profesionales en la Direcc de Desa Organizacional para apoyar en el estudio de los datos obtenidos de fuentes primarias y secundarias y el seguimiento a las acciones derivadas del desarrollo de la iniciativa Fort de la Gestión territorial"/>
    <s v="128-2016"/>
  </r>
  <r>
    <n v="17716"/>
    <s v="2016-04-11"/>
    <x v="1"/>
    <x v="10"/>
    <s v="MEJORAMIENTO FORTALECIMIENTO DE LA CAPACIDAD INSTITUCIONAL PARA EL DESARROLLO DE LAS POLITICAS PUBLICAS NACIONAL"/>
    <n v="22750000"/>
    <n v="22750000"/>
    <n v="0"/>
    <s v="Serv Profes en la DDO para apoyar las actividades de recolec de informac Territorial y de contexto en la iniciativa &quot;Fortalec de la gestión territorial a partir de la articulac institucional con énfasis Serv al Ciudadano y Cosnstruc de Paz Rec AECID"/>
    <s v="Cto. 140 del 19 Abril 2016"/>
  </r>
  <r>
    <n v="17816"/>
    <s v="2016-04-11"/>
    <x v="1"/>
    <x v="10"/>
    <s v="MEJORAMIENTO FORTALECIMIENTO DE LA CAPACIDAD INSTITUCIONAL PARA EL DESARROLLO DE LAS POLITICAS PUBLICAS NACIONAL"/>
    <n v="22750000"/>
    <n v="22750000"/>
    <n v="0"/>
    <s v="Prestar Servicios Profesionales en la Dirección de Desarrollo Organizacional para apoyar en las actividades de recolección de información territorial y de contexto, en el desarrollo de la iniciativa Fortalecimiento de la Gestión territorial"/>
    <s v="129-2016"/>
  </r>
  <r>
    <n v="17916"/>
    <s v="2016-04-13"/>
    <x v="1"/>
    <x v="25"/>
    <s v="MEJORAMIENTO DE LA GESTION DE LAS POLITICAS PUBLICAS A TRAVES DE LAS TECNOLOGIAS DE INFORMACION TICS"/>
    <n v="3036148"/>
    <n v="3036148"/>
    <n v="0"/>
    <s v="Adquisición de Discos duros externos, conforme con las condiciones técnicas establecidas en el presente documento"/>
    <s v="148-2016"/>
  </r>
  <r>
    <n v="18016"/>
    <s v="2016-04-14"/>
    <x v="0"/>
    <x v="3"/>
    <s v="MANTENIMIENTO DE BIENES INMUEBLES"/>
    <n v="1184044"/>
    <n v="1184044"/>
    <n v="0"/>
    <s v="Modificar la señalización informativa existente, e instalarla al interior del edificio sede del Departamento Administrativo de la Función Publica"/>
    <s v="199-2016"/>
  </r>
  <r>
    <n v="18216"/>
    <s v="2016-04-14"/>
    <x v="1"/>
    <x v="10"/>
    <s v="MEJORAMIENTO FORTALECIMIENTO DE LA CAPACIDAD INSTITUCIONAL PARA EL DESARROLLO DE LAS POLITICAS PUBLICAS NACIONAL"/>
    <n v="13230000"/>
    <n v="13230000"/>
    <n v="0"/>
    <s v="Prestar los servicios profesionales para apoyar la elaboración de herramientas y metodologías de la comunicación en las Tecnologías de la Información y las comunicaciones Tics de la estrategia de cambio cultural en el marco del Proyecto de Inversión"/>
    <s v="132-2016"/>
  </r>
  <r>
    <n v="18316"/>
    <s v="2016-04-14"/>
    <x v="0"/>
    <x v="107"/>
    <s v="OTROS SEGUROS"/>
    <n v="401726"/>
    <n v="401726"/>
    <n v="0"/>
    <s v="Adición y Prorroga 1 al Contrato de seguros No 041 de 2015, celebrado entre el Departamento Administrativo de la Función Publica y Mapfre seguros Generales de Colombia"/>
    <s v="Adicion 2 al Contrato 041-15"/>
  </r>
  <r>
    <n v="18316"/>
    <s v="2016-04-14"/>
    <x v="0"/>
    <x v="108"/>
    <s v="SEGUROS DE INCENDIOS"/>
    <n v="4258305"/>
    <n v="4258305"/>
    <n v="0"/>
    <s v="Adición y Prorroga 1 al Contrato de seguros No 041 de 2015, celebrado entre el Departamento Administrativo de la Función Publica y Mapfre seguros Generales de Colombia"/>
    <s v="Adicion 2 al Contrato 041-15"/>
  </r>
  <r>
    <n v="18316"/>
    <s v="2016-04-14"/>
    <x v="0"/>
    <x v="109"/>
    <s v="SEGURO EQUIPOS ELECTRICOS"/>
    <n v="3856578"/>
    <n v="3856578"/>
    <n v="0"/>
    <s v="Adición y Prorroga 1 al Contrato de seguros No 041 de 2015, celebrado entre el Departamento Administrativo de la Función Publica y Mapfre seguros Generales de Colombia"/>
    <s v="Adicion 2 al Contrato 041-15"/>
  </r>
  <r>
    <n v="18316"/>
    <s v="2016-04-14"/>
    <x v="0"/>
    <x v="98"/>
    <s v="SEGURO RESPONSABILIDAD CIVIL"/>
    <n v="14887567"/>
    <n v="14887567"/>
    <n v="0"/>
    <s v="Adición y Prorroga 1 al Contrato de seguros No 041 de 2015, celebrado entre el Departamento Administrativo de la Función Publica y Mapfre seguros Generales de Colombia"/>
    <s v="Adicion 2 al Contrato 041-15"/>
  </r>
  <r>
    <n v="18316"/>
    <s v="2016-04-14"/>
    <x v="0"/>
    <x v="110"/>
    <s v="SEGURO SUSTRACCION Y HURTO"/>
    <n v="4338650"/>
    <n v="4338650"/>
    <n v="0"/>
    <s v="Adición y Prorroga 1 al Contrato de seguros No 041 de 2015, celebrado entre el Departamento Administrativo de la Función Publica y Mapfre seguros Generales de Colombia"/>
    <s v="Adicion 2 al Contrato 041-15"/>
  </r>
  <r>
    <n v="18416"/>
    <s v="2016-04-15"/>
    <x v="0"/>
    <x v="17"/>
    <s v="OTROS GASTOS POR IMPRESOS Y PUBLICACIONES"/>
    <n v="1960000"/>
    <n v="1960000"/>
    <n v="0"/>
    <s v="Publicación de cuatro avisos de prensa en un periódico de amplia circulación nacional, por muerte de dos servidores públicos que prestaron sus servicios al Departamento Administrativo de la Función Publica"/>
    <s v="147-2016"/>
  </r>
  <r>
    <n v="18516"/>
    <s v="2016-04-18"/>
    <x v="1"/>
    <x v="10"/>
    <s v="MEJORAMIENTO FORTALECIMIENTO DE LA CAPACIDAD INSTITUCIONAL PARA EL DESARROLLO DE LAS POLITICAS PUBLICAS NACIONAL"/>
    <n v="21233333"/>
    <n v="21233333"/>
    <n v="0"/>
    <s v="Servicios Profesionales en la Función Pública para apoyar el seguimiento y el cumplimiento de las metas de cada Área Misional de Función Pública planteadas en el Capítulo del Buen Gobierno del Plan Nal de Desarrollo en el marco del Proy. 123 1000 4."/>
    <s v="Cto. 135 del 18 Abril 2016"/>
  </r>
  <r>
    <n v="18616"/>
    <s v="2016-04-18"/>
    <x v="1"/>
    <x v="25"/>
    <s v="MEJORAMIENTO DE LA GESTION DE LAS POLITICAS PUBLICAS A TRAVES DE LAS TECNOLOGIAS DE INFORMACION TICS"/>
    <n v="16488120"/>
    <n v="16488120"/>
    <n v="0"/>
    <s v="Adquisición de 6 computadores portátiles, según especificaciones tecnicas"/>
    <s v="137-2016"/>
  </r>
  <r>
    <n v="18716"/>
    <s v="2016-04-18"/>
    <x v="1"/>
    <x v="10"/>
    <s v="MEJORAMIENTO FORTALECIMIENTO DE LA CAPACIDAD INSTITUCIONAL PARA EL DESARROLLO DE LAS POLITICAS PUBLICAS NACIONAL"/>
    <n v="48000000"/>
    <n v="48000000"/>
    <n v="0"/>
    <s v="Prestar los servicios profesionales en la Dirección de Gestión del Conocimiento de la Función Pública, para apoyar el desarrollo del Sistema de Gestión de Conocimiento y Grupos de Valor de la Función Pública, en el marco del Proy de Inver. 123 1000 4"/>
    <s v="Cto. 139 del 19 Abril 2016"/>
  </r>
  <r>
    <n v="18816"/>
    <s v="2016-04-19"/>
    <x v="0"/>
    <x v="13"/>
    <s v="VIATICOS Y GASTOS DE VIAJE AL INTERIOR"/>
    <n v="3400000"/>
    <n v="0"/>
    <n v="3400000"/>
    <s v="PENDIENTE COMPROMETER"/>
    <s v="PENDIENTE COMPROMETER"/>
  </r>
  <r>
    <n v="19016"/>
    <s v="2016-04-20"/>
    <x v="1"/>
    <x v="25"/>
    <s v="MEJORAMIENTO DE LA GESTION DE LAS POLITICAS PUBLICAS A TRAVES DE LAS TECNOLOGIAS DE INFORMACION TICS"/>
    <n v="20000000"/>
    <n v="20000000"/>
    <n v="0"/>
    <s v="Prestar los servicios profesionales, para apoyar a la Oficina de TICS en el desarrollo, implementación, pruebas y puesta en marcha de la nueva aplicación para el Banco de Exitos"/>
    <s v="186-2016"/>
  </r>
  <r>
    <n v="19116"/>
    <s v="2016-04-20"/>
    <x v="0"/>
    <x v="111"/>
    <s v="DOTACION"/>
    <n v="13544000"/>
    <n v="12543465"/>
    <n v="1000535"/>
    <s v="Adquisición de Dotaciones de labor para los servidores que tienen derecho a ella durante la vigencia 2016, así como los elementos de trabajo para las personas que se encuentran ejerciendo su labor en el Grupo de Servicios Administrativos"/>
    <s v="154-2016"/>
  </r>
  <r>
    <n v="19216"/>
    <s v="2016-04-21"/>
    <x v="1"/>
    <x v="10"/>
    <s v="MEJORAMIENTO FORTALECIMIENTO DE LA CAPACIDAD INSTITUCIONAL PARA EL DESARROLLO DE LAS POLITICAS PUBLICAS NACIONAL"/>
    <n v="56000000"/>
    <n v="56000000"/>
    <n v="0"/>
    <s v="Prestar los Servicios Profesionales en la Dirección de Empleo Publico para apoyar en la estandarización de la información de la base de datos del SIGEP y demás bases que se requieran para la generación de reportes en materia de empleo Publico"/>
    <s v="152-2016"/>
  </r>
  <r>
    <n v="19316"/>
    <s v="2016-04-25"/>
    <x v="0"/>
    <x v="112"/>
    <s v="OTROS GASTOS POR ADQUISICION DE SERVICIOS"/>
    <n v="338800"/>
    <n v="338800"/>
    <n v="0"/>
    <s v="Efectuar la matricula ante los organismos de transito del vehículo Renault Sandero Steepway adjudicado por la Dian mediante resolución 001139 del 19 de febrero de 2016 al Departamento Administrativo de la función Publica"/>
    <s v="249-2016"/>
  </r>
  <r>
    <n v="19416"/>
    <s v="2016-04-25"/>
    <x v="1"/>
    <x v="113"/>
    <s v="MEJORAMIENTO TECNOLÓGICO Y OPERATIVO DE LA GESTIÓN DOCUMENTAL DEL DEPARTAMENTO ADMINISTRATIVO DE LA FUNCIÓN PÚBLICA"/>
    <n v="64500000"/>
    <n v="0"/>
    <n v="64500000"/>
    <s v="PENDIENTE COMPROMETER"/>
    <s v="PENDIENTE COMPROMETER"/>
  </r>
  <r>
    <n v="19516"/>
    <s v="2016-04-25"/>
    <x v="1"/>
    <x v="10"/>
    <s v="MEJORAMIENTO FORTALECIMIENTO DE LA CAPACIDAD INSTITUCIONAL PARA EL DESARROLLO DE LAS POLITICAS PUBLICAS NACIONAL"/>
    <n v="35000000"/>
    <n v="35000000"/>
    <n v="0"/>
    <s v="Prestar los Servicios Profesionales en la Dirección de Gestión y Desempeño Institucional de la Función Publica, para apoyar en la estructuración de una Guía de Auditoria, que contenga lineamientos generales con enfoque Financiero para no financieros"/>
    <s v="145-2016"/>
  </r>
  <r>
    <n v="19616"/>
    <s v="2016-04-26"/>
    <x v="1"/>
    <x v="10"/>
    <s v="MEJORAMIENTO FORTALECIMIENTO DE LA CAPACIDAD INSTITUCIONAL PARA EL DESARROLLO DE LAS POLITICAS PUBLICAS NACIONAL"/>
    <n v="29400000"/>
    <n v="29400000"/>
    <n v="0"/>
    <s v="Prestar los servicios profesionales en la dirección General, para el diseño del material grafico, los documentos y piezas visuales generadas por la dirección General de la función, para el posicionamiento externo de la Entidad y sus proyectos"/>
    <s v="146-2016"/>
  </r>
  <r>
    <n v="19716"/>
    <s v="2016-04-27"/>
    <x v="1"/>
    <x v="10"/>
    <s v="MEJORAMIENTO FORTALECIMIENTO DE LA CAPACIDAD INSTITUCIONAL PARA EL DESARROLLO DE LAS POLITICAS PUBLICAS NACIONAL"/>
    <n v="80000000"/>
    <n v="80000000"/>
    <n v="0"/>
    <s v="Prestar los Servicios Profesionales en el Grupo de Comunicaciones estratégicas con el fin de apoyar la actualización de la estrategia de comunicaciones de la función Publica en el marco del proyecto de inversión Mejoramiento Capacidad Institucional"/>
    <s v="144-2016"/>
  </r>
  <r>
    <n v="19816"/>
    <s v="2016-04-27"/>
    <x v="0"/>
    <x v="114"/>
    <s v="LLANTAS Y ACCESORIOS"/>
    <n v="999400"/>
    <n v="999400"/>
    <n v="0"/>
    <s v="Adquisición de llantas para los vehículos del Departamento Administrativo de la Función Publica"/>
    <s v="170-2016"/>
  </r>
  <r>
    <n v="19916"/>
    <s v="2016-04-27"/>
    <x v="1"/>
    <x v="25"/>
    <s v="MEJORAMIENTO DE LA GESTION DE LAS POLITICAS PUBLICAS A TRAVES DE LAS TECNOLOGIAS DE INFORMACION TICS"/>
    <n v="51770403.140000001"/>
    <n v="51770403.140000001"/>
    <n v="0"/>
    <s v="Licenciamiento Windows Server 2012; adicionar nuevas suscripciones de usuario a la cuenta de Office 365, así como también se requiere Contratar una bolsa de Horas de soporte especializado Microsoft, que incluya la transferencia de conocimiento."/>
    <s v="177-2016"/>
  </r>
  <r>
    <n v="20016"/>
    <s v="2016-04-27"/>
    <x v="1"/>
    <x v="25"/>
    <s v="MEJORAMIENTO DE LA GESTION DE LAS POLITICAS PUBLICAS A TRAVES DE LAS TECNOLOGIAS DE INFORMACION TICS"/>
    <n v="13500000"/>
    <n v="13500000"/>
    <n v="0"/>
    <s v="Suscripción al Licenciamiento Suite Adobe Crative Cloud para la Función Publica, según las especificaciones técnicas mínimas establecidas en el contrato"/>
    <s v="164-2016"/>
  </r>
  <r>
    <n v="20116"/>
    <s v="2016-04-28"/>
    <x v="1"/>
    <x v="11"/>
    <s v="DESARROLLO CAPACIDAD INSTITUCIONAL DE LAS ENTIDADES PÚBLICAS DEL ORDEN TERRITORIAL"/>
    <n v="25987500"/>
    <n v="25987500"/>
    <n v="0"/>
    <s v="Prestar S Profesionales en la Dir de Gest y Desemp Institucional de la Función P para apoyar la implementación de la Estrategia de posicionamiento de experiencias exitosas a Nivel Nal e internacional y el otorgamiento del Premio Nal de Alta Gerencia"/>
    <s v="150-2016"/>
  </r>
  <r>
    <n v="20216"/>
    <s v="2016-04-28"/>
    <x v="1"/>
    <x v="11"/>
    <s v="DESARROLLO CAPACIDAD INSTITUCIONAL DE LAS ENTIDADES PÚBLICAS DEL ORDEN TERRITORIAL"/>
    <n v="25987500"/>
    <n v="25987500"/>
    <n v="0"/>
    <s v="Prestar S Profesionales en la Dir de Gest y Desemp Institucional de la Función P para apoyar la implementación de la Estrategia de posicionamiento de experiencias exitosas a Nivel Nal e internacional y el otorgamiento del Premio Nal de Alta Gerencia"/>
    <s v="149-2016"/>
  </r>
  <r>
    <n v="20316"/>
    <s v="2016-04-28"/>
    <x v="1"/>
    <x v="10"/>
    <s v="MEJORAMIENTO FORTALECIMIENTO DE LA CAPACIDAD INSTITUCIONAL PARA EL DESARROLLO DE LAS POLITICAS PUBLICAS NACIONAL"/>
    <n v="29400000"/>
    <n v="27930000"/>
    <n v="1470000"/>
    <s v="Prestar los Servicios Profesionales en la Funcion Publica, para apoyar la elaboración de herramientas y metodologías de investigación, participación y difusión de la &quot;Estrategia de Cambio Cultural&quot; en el marco del Proyecto de inversión"/>
    <s v="160-2016"/>
  </r>
  <r>
    <n v="20416"/>
    <s v="2016-05-02"/>
    <x v="1"/>
    <x v="10"/>
    <s v="MEJORAMIENTO FORTALECIMIENTO DE LA CAPACIDAD INSTITUCIONAL PARA EL DESARROLLO DE LAS POLITICAS PUBLICAS NACIONAL"/>
    <n v="45911790"/>
    <n v="45911790"/>
    <n v="0"/>
    <s v="Prestar los servicios profesionales en la Direccion de Desarrollo Organizacional para asesorar técnicamente las actividades que permitirán lograr los resultados previstos para el desarrollo de la Iniciativa Fortalecimiento de la gestión territorial"/>
    <s v="163-2016"/>
  </r>
  <r>
    <n v="20516"/>
    <s v="2016-05-02"/>
    <x v="1"/>
    <x v="11"/>
    <s v="DESARROLLO CAPACIDAD INSTITUCIONAL DE LAS ENTIDADES PÚBLICAS DEL ORDEN TERRITORIAL"/>
    <n v="18400000"/>
    <n v="18000000"/>
    <n v="400000"/>
    <s v="Prestar los servicios profesionales en el Grupo de Gestión Humana, para apoyar los tramites administrativos requeridos, para el otorgamiento de comisiones de servicio al interior del país y actividades necesarias, para el desplazamiento de servidores"/>
    <s v="162-2016"/>
  </r>
  <r>
    <n v="20616"/>
    <s v="2016-05-03"/>
    <x v="1"/>
    <x v="10"/>
    <s v="MEJORAMIENTO FORTALECIMIENTO DE LA CAPACIDAD INSTITUCIONAL PARA EL DESARROLLO DE LAS POLITICAS PUBLICAS NACIONAL"/>
    <n v="28000000"/>
    <n v="28000000"/>
    <n v="0"/>
    <s v="Prestar los Servicios Profesionales en la subdirección para apoyar el cumplimiento de las metas propuestas, encaminadas al fortalecimiento de las políticas publicas a cargo de la Entidad y apoyar el desarrollo de los equipos transversales"/>
    <s v="159-2016"/>
  </r>
  <r>
    <n v="20716"/>
    <s v="2016-05-03"/>
    <x v="1"/>
    <x v="10"/>
    <s v="MEJORAMIENTO FORTALECIMIENTO DE LA CAPACIDAD INSTITUCIONAL PARA EL DESARROLLO DE LAS POLITICAS PUBLICAS NACIONAL"/>
    <n v="48000000"/>
    <n v="48000000"/>
    <n v="0"/>
    <s v="Prestar S Profesionales en la Dir de Gest y Desemp Institucional de la Función P para apoyar en la estructuración de un Modelo de Gestión que Integre los Sistemas de Desarrollo Administrativo y de Gestión de la Calidad y se articule con los Sistemas"/>
    <s v="158-2016"/>
  </r>
  <r>
    <n v="20816"/>
    <s v="2016-05-04"/>
    <x v="0"/>
    <x v="115"/>
    <s v="EQUIPO DE COMUNICACIONES"/>
    <n v="50000"/>
    <n v="50000"/>
    <n v="0"/>
    <s v="Reembolso de Caja menor 01 de mayo de 2016, según resolución No 280 de mayo 04 de 2016"/>
    <s v="280-2016"/>
  </r>
  <r>
    <n v="20816"/>
    <s v="2016-05-04"/>
    <x v="0"/>
    <x v="13"/>
    <s v="VIATICOS Y GASTOS DE VIAJE AL INTERIOR"/>
    <n v="525706"/>
    <n v="525706"/>
    <n v="0"/>
    <s v="Reembolso de Caja menor 01 de mayo de 2016, según resolución No 280 de mayo 04 de 2016"/>
    <s v="280-2016"/>
  </r>
  <r>
    <n v="20816"/>
    <s v="2016-05-04"/>
    <x v="0"/>
    <x v="104"/>
    <s v="PAPELERIA, UTILES DE ESCRITORIO Y OFICINA"/>
    <n v="76800"/>
    <n v="76800"/>
    <n v="0"/>
    <s v="Reembolso de Caja menor 01 de mayo de 2016, según resolución No 280 de mayo 04 de 2016"/>
    <s v="280-2016"/>
  </r>
  <r>
    <n v="20816"/>
    <s v="2016-05-04"/>
    <x v="0"/>
    <x v="24"/>
    <s v="PRODUCTOS DE CAFETERIA Y RESTAURANTE"/>
    <n v="1881812"/>
    <n v="1881812"/>
    <n v="0"/>
    <s v="Reembolso de Caja menor 01 de mayo de 2016, según resolución No 280 de mayo 04 de 2016"/>
    <s v="280-2016"/>
  </r>
  <r>
    <n v="20816"/>
    <s v="2016-05-04"/>
    <x v="0"/>
    <x v="7"/>
    <s v="REPUESTOS"/>
    <n v="9000"/>
    <n v="9000"/>
    <n v="0"/>
    <s v="Reembolso de Caja menor 01 de mayo de 2016, según resolución No 280 de mayo 04 de 2016"/>
    <s v="280-2016"/>
  </r>
  <r>
    <n v="20816"/>
    <s v="2016-05-04"/>
    <x v="0"/>
    <x v="99"/>
    <s v="UTENSILIOS DE CAFETERIA"/>
    <n v="70000"/>
    <n v="70000"/>
    <n v="0"/>
    <s v="Reembolso de Caja menor 01 de mayo de 2016, según resolución No 280 de mayo 04 de 2016"/>
    <s v="280-2016"/>
  </r>
  <r>
    <n v="20816"/>
    <s v="2016-05-04"/>
    <x v="0"/>
    <x v="14"/>
    <s v="OTROS MATERIALES Y SUMINISTROS"/>
    <n v="1078262"/>
    <n v="1078262"/>
    <n v="0"/>
    <s v="Reembolso de Caja menor 01 de mayo de 2016, según resolución No 280 de mayo 04 de 2016"/>
    <s v="280-2016"/>
  </r>
  <r>
    <n v="20816"/>
    <s v="2016-05-04"/>
    <x v="0"/>
    <x v="3"/>
    <s v="MANTENIMIENTO DE BIENES INMUEBLES"/>
    <n v="307700"/>
    <n v="307700"/>
    <n v="0"/>
    <s v="Reembolso de Caja menor 01 de mayo de 2016, según resolución No 280 de mayo 04 de 2016"/>
    <s v="280-2016"/>
  </r>
  <r>
    <n v="20816"/>
    <s v="2016-05-04"/>
    <x v="0"/>
    <x v="15"/>
    <s v="MANTENIMIENTO DE OTROS BIENES"/>
    <n v="30000"/>
    <n v="30000"/>
    <n v="0"/>
    <s v="Reembolso de Caja menor 01 de mayo de 2016, según resolución No 280 de mayo 04 de 2016"/>
    <s v="280-2016"/>
  </r>
  <r>
    <n v="20816"/>
    <s v="2016-05-04"/>
    <x v="0"/>
    <x v="4"/>
    <s v="MANTENIMIENTO EQUIPO COMUNICACIONES Y COMPUTACION"/>
    <n v="380000"/>
    <n v="380000"/>
    <n v="0"/>
    <s v="Reembolso de Caja menor 01 de mayo de 2016, según resolución No 280 de mayo 04 de 2016"/>
    <s v="280-2016"/>
  </r>
  <r>
    <n v="20816"/>
    <s v="2016-05-04"/>
    <x v="0"/>
    <x v="2"/>
    <s v="CORREO"/>
    <n v="41000"/>
    <n v="41000"/>
    <n v="0"/>
    <s v="Reembolso de Caja menor 01 de mayo de 2016, según resolución No 280 de mayo 04 de 2016"/>
    <s v="280-2016"/>
  </r>
  <r>
    <n v="20816"/>
    <s v="2016-05-04"/>
    <x v="0"/>
    <x v="100"/>
    <s v="TRANSPORTE"/>
    <n v="225100"/>
    <n v="225100"/>
    <n v="0"/>
    <s v="Reembolso de Caja menor 01 de mayo de 2016, según resolución No 280 de mayo 04 de 2016"/>
    <s v="280-2016"/>
  </r>
  <r>
    <n v="20816"/>
    <s v="2016-05-04"/>
    <x v="0"/>
    <x v="17"/>
    <s v="OTROS GASTOS POR IMPRESOS Y PUBLICACIONES"/>
    <n v="303305"/>
    <n v="303305"/>
    <n v="0"/>
    <s v="Reembolso de Caja menor 01 de mayo de 2016, según resolución No 280 de mayo 04 de 2016"/>
    <s v="280-2016"/>
  </r>
  <r>
    <n v="20916"/>
    <s v="2016-05-06"/>
    <x v="1"/>
    <x v="10"/>
    <s v="MEJORAMIENTO FORTALECIMIENTO DE LA CAPACIDAD INSTITUCIONAL PARA EL DESARROLLO DE LAS POLITICAS PUBLICAS NACIONAL"/>
    <n v="40000000"/>
    <n v="40000000"/>
    <n v="0"/>
    <s v="Prestar los Servicios Profesionales en la Dirección de Empleo Publico para apoyar la elaboración de documentos relacionados con las bases para un programa a nivel de Diplomada en materia de asesoría y producción normativa"/>
    <s v="161-2016"/>
  </r>
  <r>
    <n v="21016"/>
    <s v="2016-05-06"/>
    <x v="1"/>
    <x v="10"/>
    <s v="MEJORAMIENTO FORTALECIMIENTO DE LA CAPACIDAD INSTITUCIONAL PARA EL DESARROLLO DE LAS POLITICAS PUBLICAS NACIONAL"/>
    <n v="28875000"/>
    <n v="24142838"/>
    <n v="4732162"/>
    <s v="Viáticos y gastos de viaje - Quibdó - Istmina - Quibdó Choco del 09 de mayo al 13 de mayo de 2016. Según resolución No 288"/>
    <s v="288-2016"/>
  </r>
  <r>
    <n v="21116"/>
    <s v="2016-05-06"/>
    <x v="0"/>
    <x v="13"/>
    <s v="VIATICOS Y GASTOS DE VIAJE AL INTERIOR"/>
    <n v="872107"/>
    <n v="872107"/>
    <n v="0"/>
    <s v="Legalización y Reembolso de gastos de caja menor No 01 del mes de mayo de 2016, con sus respectivos comprobantes del Departamento Administrativo de la Función Publica."/>
    <s v="297-2016"/>
  </r>
  <r>
    <n v="21116"/>
    <s v="2016-05-06"/>
    <x v="0"/>
    <x v="104"/>
    <s v="PAPELERIA, UTILES DE ESCRITORIO Y OFICINA"/>
    <n v="21000"/>
    <n v="21000"/>
    <n v="0"/>
    <s v="Legalización y Reembolso de gastos de caja menor No 01 del mes de mayo de 2016, con sus respectivos comprobantes del Departamento Administrativo de la Función Publica."/>
    <s v="297-2016"/>
  </r>
  <r>
    <n v="21116"/>
    <s v="2016-05-06"/>
    <x v="0"/>
    <x v="24"/>
    <s v="PRODUCTOS DE CAFETERIA Y RESTAURANTE"/>
    <n v="609902"/>
    <n v="609902"/>
    <n v="0"/>
    <s v="Legalización y Reembolso de gastos de caja menor No 01 del mes de mayo de 2016, con sus respectivos comprobantes del Departamento Administrativo de la Función Publica."/>
    <s v="297-2016"/>
  </r>
  <r>
    <n v="21116"/>
    <s v="2016-05-06"/>
    <x v="0"/>
    <x v="14"/>
    <s v="OTROS MATERIALES Y SUMINISTROS"/>
    <n v="212000"/>
    <n v="212000"/>
    <n v="0"/>
    <s v="Legalización y Reembolso de gastos de caja menor No 01 del mes de mayo de 2016, con sus respectivos comprobantes del Departamento Administrativo de la Función Publica."/>
    <s v="297-2016"/>
  </r>
  <r>
    <n v="21116"/>
    <s v="2016-05-06"/>
    <x v="0"/>
    <x v="2"/>
    <s v="CORREO"/>
    <n v="39100"/>
    <n v="39100"/>
    <n v="0"/>
    <s v="Legalización y Reembolso de gastos de caja menor No 01 del mes de mayo de 2016, con sus respectivos comprobantes del Departamento Administrativo de la Función Publica."/>
    <s v="297-2016"/>
  </r>
  <r>
    <n v="21116"/>
    <s v="2016-05-06"/>
    <x v="0"/>
    <x v="100"/>
    <s v="TRANSPORTE"/>
    <n v="74100"/>
    <n v="74100"/>
    <n v="0"/>
    <s v="Legalización y Reembolso de gastos de caja menor No 01 del mes de mayo de 2016, con sus respectivos comprobantes del Departamento Administrativo de la Función Publica."/>
    <s v="297-2016"/>
  </r>
  <r>
    <n v="21116"/>
    <s v="2016-05-06"/>
    <x v="0"/>
    <x v="17"/>
    <s v="OTROS GASTOS POR IMPRESOS Y PUBLICACIONES"/>
    <n v="225904"/>
    <n v="225904"/>
    <n v="0"/>
    <s v="Legalización y Reembolso de gastos de caja menor No 01 del mes de mayo de 2016, con sus respectivos comprobantes del Departamento Administrativo de la Función Publica."/>
    <s v="297-2016"/>
  </r>
  <r>
    <n v="21216"/>
    <s v="2016-05-11"/>
    <x v="1"/>
    <x v="10"/>
    <s v="MEJORAMIENTO FORTALECIMIENTO DE LA CAPACIDAD INSTITUCIONAL PARA EL DESARROLLO DE LAS POLITICAS PUBLICAS NACIONAL"/>
    <n v="35000000"/>
    <n v="35000000"/>
    <n v="0"/>
    <s v="Prestar los Servicios Profesionales en la Dirección de Gestión y Desempeño Institucional de la Función Publica para apoyar la construcción del Instrumento de medición del Modelo Unificado de Gestión, aplicando métodos y criterios estadísticos"/>
    <s v="165-2016"/>
  </r>
  <r>
    <n v="21316"/>
    <s v="2016-05-11"/>
    <x v="1"/>
    <x v="10"/>
    <s v="MEJORAMIENTO FORTALECIMIENTO DE LA CAPACIDAD INSTITUCIONAL PARA EL DESARROLLO DE LAS POLITICAS PUBLICAS NACIONAL"/>
    <n v="42000000"/>
    <n v="42000000"/>
    <n v="0"/>
    <s v="Prestar los Servicios Profesionales en la Dirección de Gestión y Desempeño Institucional de la Función Publica para apoyar la construcción del Instrumento de medición del Modelo Unificado de Gestión, aplicando métodos y criterios econometricos"/>
    <s v="166-2016"/>
  </r>
  <r>
    <n v="21416"/>
    <s v="2016-05-16"/>
    <x v="1"/>
    <x v="10"/>
    <s v="MEJORAMIENTO FORTALECIMIENTO DE LA CAPACIDAD INSTITUCIONAL PARA EL DESARROLLO DE LAS POLITICAS PUBLICAS NACIONAL"/>
    <n v="60000000"/>
    <n v="60000000"/>
    <n v="0"/>
    <s v="Prestar Servicios Profesionales en la Dirección de Gestión del Conocimiento, para apoyar en la medición y evaluación de los principales resultados de la implementación de políticas, estrategias transversales, planes, programas y proyectos del DAFP"/>
    <s v="175-2016"/>
  </r>
  <r>
    <n v="21516"/>
    <s v="2016-05-17"/>
    <x v="1"/>
    <x v="10"/>
    <s v="MEJORAMIENTO FORTALECIMIENTO DE LA CAPACIDAD INSTITUCIONAL PARA EL DESARROLLO DE LAS POLITICAS PUBLICAS NACIONAL"/>
    <n v="18112500"/>
    <n v="0"/>
    <n v="18112500"/>
    <s v="PENDIENTE COMPROMETER"/>
    <s v="PENDIENTE COMPROMETER"/>
  </r>
  <r>
    <n v="21816"/>
    <s v="2016-05-17"/>
    <x v="1"/>
    <x v="25"/>
    <s v="MEJORAMIENTO DE LA GESTION DE LAS POLITICAS PUBLICAS A TRAVES DE LAS TECNOLOGIAS DE INFORMACION TICS"/>
    <n v="43400000"/>
    <n v="43400000"/>
    <n v="0"/>
    <s v="Prestar los Servicios Profesionales en la Oficina de las TICS para el mantenimiento, soporte, actualización, ajuste y monitoreo del Micrositio web EVA del DAFP, así como el desarrollo e implementación de la red social de servidores públicos"/>
    <s v="173-2016"/>
  </r>
  <r>
    <n v="21916"/>
    <s v="2016-05-17"/>
    <x v="1"/>
    <x v="25"/>
    <s v="MEJORAMIENTO DE LA GESTION DE LAS POLITICAS PUBLICAS A TRAVES DE LAS TECNOLOGIAS DE INFORMACION TICS"/>
    <n v="43400000"/>
    <n v="43400000"/>
    <n v="0"/>
    <s v="Prestar los Servicios Profesionales en la Oficina de las TICS para elaboración de la arquitectura, desarrollo e implementación de la red social de servidores públicos, así como la actualización y ajustes del Micrositio web EVA del DAFP"/>
    <s v="171-2016"/>
  </r>
  <r>
    <n v="22016"/>
    <s v="2016-05-19"/>
    <x v="1"/>
    <x v="11"/>
    <s v="DESARROLLO CAPACIDAD INSTITUCIONAL DE LAS ENTIDADES PÚBLICAS DEL ORDEN TERRITORIAL"/>
    <n v="40000000"/>
    <n v="39996000"/>
    <n v="4000"/>
    <s v="Prestar los Servicios Profesionales en la Oficina Asesora de Planeación, para apoyar la implementación de la segunda fase del Sistema de Gestión de Información Estratégica, focalizados en las entidades del Orden Territorial"/>
    <s v="168-2016"/>
  </r>
  <r>
    <n v="22116"/>
    <s v="2016-05-19"/>
    <x v="1"/>
    <x v="10"/>
    <s v="MEJORAMIENTO FORTALECIMIENTO DE LA CAPACIDAD INSTITUCIONAL PARA EL DESARROLLO DE LAS POLITICAS PUBLICAS NACIONAL"/>
    <n v="40000000"/>
    <n v="39996000"/>
    <n v="4000"/>
    <s v="Prestar los Servicios Profesionales en la Oficina Asesora de Planeación, para apoyar la implementación de la segunda fase del Sistema de Gestión de Información Estratégica, focalizados en las entidades del Orden Territorial"/>
    <s v="169-2016"/>
  </r>
  <r>
    <n v="22216"/>
    <s v="2016-05-19"/>
    <x v="1"/>
    <x v="10"/>
    <s v="MEJORAMIENTO FORTALECIMIENTO DE LA CAPACIDAD INSTITUCIONAL PARA EL DESARROLLO DE LAS POLITICAS PUBLICAS NACIONAL"/>
    <n v="17250000"/>
    <n v="17250000"/>
    <n v="0"/>
    <s v="Prestar los Servicios Profesionales en la Oficina Asesora de Planeación, para apoyar el seguimiento al cumplimiento de los temas Estratégicos Institucionales de la función Publica, en el marco del Proyecto de inversión"/>
    <s v="174-2016"/>
  </r>
  <r>
    <n v="22316"/>
    <s v="2016-05-25"/>
    <x v="1"/>
    <x v="11"/>
    <s v="DESARROLLO CAPACIDAD INSTITUCIONAL DE LAS ENTIDADES PÚBLICAS DEL ORDEN TERRITORIAL"/>
    <n v="37852500"/>
    <n v="37852500"/>
    <n v="0"/>
    <s v="Prestar Servicios Profesionales en el grupo de Comunicaciones estratégicas para apoyar la difusión y relacionamiento con los medios de Comunicación nacionales y territoriales sobre información que produce la Función Publica"/>
    <s v="184-2016"/>
  </r>
  <r>
    <n v="22416"/>
    <s v="2016-05-25"/>
    <x v="1"/>
    <x v="10"/>
    <s v="MEJORAMIENTO FORTALECIMIENTO DE LA CAPACIDAD INSTITUCIONAL PARA EL DESARROLLO DE LAS POLITICAS PUBLICAS NACIONAL"/>
    <n v="31605000"/>
    <n v="31605000"/>
    <n v="0"/>
    <s v="Prestar los Servicios Profesionales en el grupo de Comunicaciones Estratégicas, con el fin de realizar la diagramación de las publicaciones técnicas y los documentos institucionales de la entidad, en el marco del proyecto de inversión"/>
    <s v="182-2016"/>
  </r>
  <r>
    <n v="22516"/>
    <s v="2016-05-25"/>
    <x v="1"/>
    <x v="10"/>
    <s v="MEJORAMIENTO FORTALECIMIENTO DE LA CAPACIDAD INSTITUCIONAL PARA EL DESARROLLO DE LAS POLITICAS PUBLICAS NACIONAL"/>
    <n v="22711500"/>
    <n v="22711500"/>
    <n v="0"/>
    <s v="Prestar Servicios Profesionales en el grupo de Comunicaciones estratégicas, para gestionar y administrar las redes sociales institucionales de acuerdo con lo establecido en la estrategia de Comunicaciones del Departamento"/>
    <s v="176-2016"/>
  </r>
  <r>
    <n v="22616"/>
    <s v="2016-05-25"/>
    <x v="1"/>
    <x v="10"/>
    <s v="MEJORAMIENTO FORTALECIMIENTO DE LA CAPACIDAD INSTITUCIONAL PARA EL DESARROLLO DE LAS POLITICAS PUBLICAS NACIONAL"/>
    <n v="22711500"/>
    <n v="22711500"/>
    <n v="0"/>
    <s v="Prestar Servicios Profesionales en el grupo de Comunicaciones Estratégicas con el fin de apoyar la ejecución de la estrategia de Comunicaciones interinstitucional dirigida a servidores públicos y entidades estatales."/>
    <s v="181-2016"/>
  </r>
  <r>
    <n v="22716"/>
    <s v="2016-05-25"/>
    <x v="1"/>
    <x v="10"/>
    <s v="MEJORAMIENTO FORTALECIMIENTO DE LA CAPACIDAD INSTITUCIONAL PARA EL DESARROLLO DE LAS POLITICAS PUBLICAS NACIONAL"/>
    <n v="69615000"/>
    <n v="0"/>
    <n v="69615000"/>
    <s v="PENDIENTE COMPROMETER"/>
    <s v="PENDIENTE COMPROMETER"/>
  </r>
  <r>
    <n v="22816"/>
    <s v="2016-05-31"/>
    <x v="1"/>
    <x v="25"/>
    <s v="MEJORAMIENTO DE LA GESTION DE LAS POLITICAS PUBLICAS A TRAVES DE LAS TECNOLOGIAS DE INFORMACION TICS"/>
    <n v="32500000"/>
    <n v="30000000"/>
    <n v="2500000"/>
    <s v="Prestar los Servicios Profesionales en la Oficina de TICS para apoyar el diseño grafico de la red social de servidores públicos, así como los ajustes y actualizaciones gráficos del micrositio EVA del DAFP."/>
    <s v="189-2016"/>
  </r>
  <r>
    <n v="22916"/>
    <s v="2016-05-31"/>
    <x v="0"/>
    <x v="1"/>
    <s v="SERVICIO DE ASEO"/>
    <n v="80034273.049999997"/>
    <n v="80034273.049999997"/>
    <n v="0"/>
    <s v="Adición al contrato 142-2016, Prestacion del Servicio de aseo y cafeteria en el edificio sede de la Funcion Publica, para proveer a los servidores y visitantes de los elementos de consumo para el buen desarrollo de sus funciones"/>
    <s v="Adicion al 142-2016"/>
  </r>
  <r>
    <n v="23016"/>
    <s v="2016-06-07"/>
    <x v="1"/>
    <x v="10"/>
    <s v="MEJORAMIENTO FORTALECIMIENTO DE LA CAPACIDAD INSTITUCIONAL PARA EL DESARROLLO DE LAS POLITICAS PUBLICAS NACIONAL"/>
    <n v="12000000"/>
    <n v="12000000"/>
    <n v="0"/>
    <s v="Prestar los Servicios profesionales para apoyar la coordinación, planeación, logística, realización y evaluación de eventos, que requiera la Función Publica, en el marco del Proyectos de Inversión que financian el contrato."/>
    <s v="178-2016"/>
  </r>
  <r>
    <n v="23016"/>
    <s v="2016-06-07"/>
    <x v="1"/>
    <x v="11"/>
    <s v="DESARROLLO CAPACIDAD INSTITUCIONAL DE LAS ENTIDADES PÚBLICAS DEL ORDEN TERRITORIAL"/>
    <n v="12000000"/>
    <n v="12000000"/>
    <n v="0"/>
    <s v="Prestar los Servicios profesionales para apoyar la coordinación, planeación, logística, realización y evaluación de eventos, que requiera la Función Publica, en el marco del Proyectos de Inversión que financian el contrato."/>
    <s v="178-2016"/>
  </r>
  <r>
    <n v="23116"/>
    <s v="2016-06-07"/>
    <x v="1"/>
    <x v="10"/>
    <s v="MEJORAMIENTO FORTALECIMIENTO DE LA CAPACIDAD INSTITUCIONAL PARA EL DESARROLLO DE LAS POLITICAS PUBLICAS NACIONAL"/>
    <n v="320000000"/>
    <n v="320000000"/>
    <n v="0"/>
    <s v="Mandato sin Representación para el apoyo logístico en la realización de los eventos requeridos por la función Publica en la presente vigencia en el marco del Proyecto de inversión"/>
    <s v="180-2016"/>
  </r>
  <r>
    <n v="23116"/>
    <s v="2016-06-07"/>
    <x v="1"/>
    <x v="11"/>
    <s v="DESARROLLO CAPACIDAD INSTITUCIONAL DE LAS ENTIDADES PÚBLICAS DEL ORDEN TERRITORIAL"/>
    <n v="184000000"/>
    <n v="184000000"/>
    <n v="0"/>
    <s v="Mandato sin Representación para el apoyo logístico en la realización de los eventos requeridos por la función Publica en la presente vigencia en el marco del Proyecto de inversión"/>
    <s v="180-2016"/>
  </r>
  <r>
    <n v="23216"/>
    <s v="2016-06-07"/>
    <x v="1"/>
    <x v="113"/>
    <s v="MEJORAMIENTO TECNOLÓGICO Y OPERATIVO DE LA GESTIÓN DOCUMENTAL DEL DEPARTAMENTO ADMINISTRATIVO DE LA FUNCIÓN PÚBLICA"/>
    <n v="23600000"/>
    <n v="23600000"/>
    <n v="0"/>
    <s v="Prestar los servicios profesionales en el Grupo de Gestión Documental, para apoyar la supervisión de la intervención archivística de información producida y recibida por la entidad y el seguimiento de la Integralidad de Actividades establecidas"/>
    <s v="204-2016"/>
  </r>
  <r>
    <n v="23316"/>
    <s v="2016-06-07"/>
    <x v="1"/>
    <x v="113"/>
    <s v="MEJORAMIENTO TECNOLÓGICO Y OPERATIVO DE LA GESTIÓN DOCUMENTAL DEL DEPARTAMENTO ADMINISTRATIVO DE LA FUNCIÓN PÚBLICA"/>
    <n v="850000000"/>
    <n v="850000000"/>
    <n v="0"/>
    <s v="Cooperación entre la OEI y la Función Publica, para apoyar la intervención archivística de Información producida y recibida por la entidad, así como la adquisición e implementación de un sistema de gestión documental electrónica"/>
    <s v="191-2016"/>
  </r>
  <r>
    <n v="23416"/>
    <s v="2016-06-08"/>
    <x v="1"/>
    <x v="11"/>
    <s v="DESARROLLO CAPACIDAD INSTITUCIONAL DE LAS ENTIDADES PÚBLICAS DEL ORDEN TERRITORIAL"/>
    <n v="13800000"/>
    <n v="13800000"/>
    <n v="0"/>
    <s v="Prestar los Servicios Profesionales en la Función Publica para apoyar la Ejecución de la estrategia de pedagogía de paz a nivel territorial en el marco del Proyecto de Inversión."/>
    <s v="183-2016"/>
  </r>
  <r>
    <n v="23516"/>
    <s v="2016-06-08"/>
    <x v="2"/>
    <x v="27"/>
    <s v="HONORARIOS"/>
    <n v="570000"/>
    <n v="0"/>
    <n v="570000"/>
    <s v="PENDIENTE COMPROMETER"/>
    <s v="PENDIENTE COMPROMETER"/>
  </r>
  <r>
    <n v="24016"/>
    <s v="2016-06-09"/>
    <x v="0"/>
    <x v="3"/>
    <s v="MANTENIMIENTO DE BIENES INMUEBLES"/>
    <n v="140000000"/>
    <n v="0"/>
    <n v="140000000"/>
    <s v="PENDIENTE COMPROMETER"/>
    <s v="PENDIENTE COMPROMETER"/>
  </r>
  <r>
    <n v="24116"/>
    <s v="2016-06-10"/>
    <x v="0"/>
    <x v="13"/>
    <s v="VIATICOS Y GASTOS DE VIAJE AL INTERIOR"/>
    <n v="255013"/>
    <n v="255013"/>
    <n v="0"/>
    <s v="Reembolso de gastos de caja menor No 01 del mes de mayo de 2016, con sus respectivos comprobantes del Departamento Administrativo de la Función Publica."/>
    <s v="410-2016"/>
  </r>
  <r>
    <n v="24116"/>
    <s v="2016-06-10"/>
    <x v="0"/>
    <x v="104"/>
    <s v="PAPELERIA, UTILES DE ESCRITORIO Y OFICINA"/>
    <n v="255700"/>
    <n v="255700"/>
    <n v="0"/>
    <s v="Reembolso de gastos de caja menor No 01 del mes de mayo de 2016, con sus respectivos comprobantes del Departamento Administrativo de la Función Publica."/>
    <s v="410-2016"/>
  </r>
  <r>
    <n v="24116"/>
    <s v="2016-06-10"/>
    <x v="0"/>
    <x v="24"/>
    <s v="PRODUCTOS DE CAFETERIA Y RESTAURANTE"/>
    <n v="994274"/>
    <n v="994274"/>
    <n v="0"/>
    <s v="Reembolso de gastos de caja menor No 01 del mes de mayo de 2016, con sus respectivos comprobantes del Departamento Administrativo de la Función Publica."/>
    <s v="410-2016"/>
  </r>
  <r>
    <n v="24116"/>
    <s v="2016-06-10"/>
    <x v="0"/>
    <x v="14"/>
    <s v="OTROS MATERIALES Y SUMINISTROS"/>
    <n v="420046"/>
    <n v="420046"/>
    <n v="0"/>
    <s v="Reembolso de gastos de caja menor No 01 del mes de mayo de 2016, con sus respectivos comprobantes del Departamento Administrativo de la Función Publica."/>
    <s v="410-2016"/>
  </r>
  <r>
    <n v="24116"/>
    <s v="2016-06-10"/>
    <x v="0"/>
    <x v="15"/>
    <s v="MANTENIMIENTO DE OTROS BIENES"/>
    <n v="205380"/>
    <n v="205380"/>
    <n v="0"/>
    <s v="Reembolso de gastos de caja menor No 01 del mes de mayo de 2016, con sus respectivos comprobantes del Departamento Administrativo de la Función Publica."/>
    <s v="410-2016"/>
  </r>
  <r>
    <n v="24116"/>
    <s v="2016-06-10"/>
    <x v="0"/>
    <x v="22"/>
    <s v="MANTENIMIENTO DE BIENES MUEBLES, EQUIPOS Y ENSERES"/>
    <n v="76500"/>
    <n v="76500"/>
    <n v="0"/>
    <s v="Reembolso de gastos de caja menor No 01 del mes de mayo de 2016, con sus respectivos comprobantes del Departamento Administrativo de la Función Publica."/>
    <s v="410-2016"/>
  </r>
  <r>
    <n v="24116"/>
    <s v="2016-06-10"/>
    <x v="0"/>
    <x v="2"/>
    <s v="CORREO"/>
    <n v="29400"/>
    <n v="29400"/>
    <n v="0"/>
    <s v="Reembolso de gastos de caja menor No 01 del mes de mayo de 2016, con sus respectivos comprobantes del Departamento Administrativo de la Función Publica."/>
    <s v="410-2016"/>
  </r>
  <r>
    <n v="24116"/>
    <s v="2016-06-10"/>
    <x v="0"/>
    <x v="100"/>
    <s v="TRANSPORTE"/>
    <n v="58400"/>
    <n v="58400"/>
    <n v="0"/>
    <s v="Reembolso de gastos de caja menor No 01 del mes de mayo de 2016, con sus respectivos comprobantes del Departamento Administrativo de la Función Publica."/>
    <s v="410-2016"/>
  </r>
  <r>
    <n v="24116"/>
    <s v="2016-06-10"/>
    <x v="0"/>
    <x v="17"/>
    <s v="OTROS GASTOS POR IMPRESOS Y PUBLICACIONES"/>
    <n v="21136"/>
    <n v="21136"/>
    <n v="0"/>
    <s v="Reembolso de gastos de caja menor No 01 del mes de mayo de 2016, con sus respectivos comprobantes del Departamento Administrativo de la Función Publica."/>
    <s v="410-2016"/>
  </r>
  <r>
    <n v="24216"/>
    <s v="2016-06-13"/>
    <x v="1"/>
    <x v="10"/>
    <s v="MEJORAMIENTO FORTALECIMIENTO DE LA CAPACIDAD INSTITUCIONAL PARA EL DESARROLLO DE LAS POLITICAS PUBLICAS NACIONAL"/>
    <n v="18112500"/>
    <n v="18000000"/>
    <n v="112500"/>
    <s v="Prestar los Servicios Profesionales en las Direcciones Jurídica y de Empleo Publico, para apoyar la elaboración de los Proyectos de respuesta, a las consultas relacionadas con el empleo publico, bienestar social, capacitación e incentivos"/>
    <s v="188-2016"/>
  </r>
  <r>
    <n v="24316"/>
    <s v="2016-06-20"/>
    <x v="0"/>
    <x v="12"/>
    <s v="OTRAS COMPRAS DE EQUIPOS"/>
    <n v="1000000"/>
    <n v="0"/>
    <n v="1000000"/>
    <s v="PENDIENTE COMPROMETER"/>
    <s v="PENDIENTE COMPROMETER"/>
  </r>
  <r>
    <n v="24316"/>
    <s v="2016-06-20"/>
    <x v="0"/>
    <x v="14"/>
    <s v="OTROS MATERIALES Y SUMINISTROS"/>
    <n v="338049"/>
    <n v="0"/>
    <n v="338049"/>
    <s v="PENDIENTE COMPROMETER"/>
    <s v="PENDIENTE COMPROMETER"/>
  </r>
  <r>
    <n v="24416"/>
    <s v="2016-06-20"/>
    <x v="0"/>
    <x v="4"/>
    <s v="MANTENIMIENTO EQUIPO COMUNICACIONES Y COMPUTACION"/>
    <n v="35866560"/>
    <n v="35866560"/>
    <n v="0"/>
    <s v="Adición y Prorroga al Contrato No 114 de 2014, celebrado entre el DAFP y Soluciones de Productividad S.A.S, para &quot; Prestar los servicios de soporte y Mantenimiento de Hardware y Software para el DAFP&quot;"/>
    <s v="Adicion y Prorro al Contr- 114"/>
  </r>
  <r>
    <n v="24516"/>
    <s v="2016-06-22"/>
    <x v="1"/>
    <x v="10"/>
    <s v="MEJORAMIENTO FORTALECIMIENTO DE LA CAPACIDAD INSTITUCIONAL PARA EL DESARROLLO DE LAS POLITICAS PUBLICAS NACIONAL"/>
    <n v="37800000"/>
    <n v="37800000"/>
    <n v="0"/>
    <s v="Prestar los servicios Profesionales en la subdirección para apoyar en la puesta en marcha del nuevo Modelo de Operación de la función Publica, en el marco del Proyecto de inversión"/>
    <s v="195-2016"/>
  </r>
  <r>
    <n v="24616"/>
    <s v="2016-06-22"/>
    <x v="1"/>
    <x v="11"/>
    <s v="DESARROLLO CAPACIDAD INSTITUCIONAL DE LAS ENTIDADES PÚBLICAS DEL ORDEN TERRITORIAL"/>
    <n v="13800000"/>
    <n v="13800000"/>
    <n v="0"/>
    <s v="Prestar los servicios Profesionales en la subdirección para apoyar en la preparación de las bases de datos, para ampliar el índice sintético de desempeño institucional de las entidades publicas del orden territorial"/>
    <s v="194-2016"/>
  </r>
  <r>
    <n v="24716"/>
    <s v="2016-06-22"/>
    <x v="1"/>
    <x v="11"/>
    <s v="DESARROLLO CAPACIDAD INSTITUCIONAL DE LAS ENTIDADES PÚBLICAS DEL ORDEN TERRITORIAL"/>
    <n v="13800000"/>
    <n v="13800000"/>
    <n v="0"/>
    <s v="Prestar los servicios Profesionales en la subdirección para apoyar en la preparación de las bases de datos, para ampliar el índice sintético de desempeño institucional de las entidades publicas del orden territorial"/>
    <s v="193-2016"/>
  </r>
  <r>
    <n v="24816"/>
    <s v="2016-06-22"/>
    <x v="0"/>
    <x v="4"/>
    <s v="MANTENIMIENTO EQUIPO COMUNICACIONES Y COMPUTACION"/>
    <n v="208136287"/>
    <n v="208136287"/>
    <n v="0"/>
    <s v="Renovación a la suscripción al servicio de soporte del Software Update License and support (SULS) para el Licenciamiento Oracle"/>
    <s v="197-2016"/>
  </r>
  <r>
    <n v="24916"/>
    <s v="2016-06-24"/>
    <x v="1"/>
    <x v="10"/>
    <s v="MEJORAMIENTO FORTALECIMIENTO DE LA CAPACIDAD INSTITUCIONAL PARA EL DESARROLLO DE LAS POLITICAS PUBLICAS NACIONAL"/>
    <n v="7000000"/>
    <n v="7000000"/>
    <n v="0"/>
    <s v="Prestar los Servicios Profesionales en la Oficina Asesora de Planeación para la apropiación y mejoramiento funcional y documental del Sistema de Gestión Integrado de la Función Publica en el Marco del Proyecto de Inversión."/>
    <s v="192-2016"/>
  </r>
  <r>
    <n v="25016"/>
    <s v="2016-06-27"/>
    <x v="1"/>
    <x v="10"/>
    <s v="MEJORAMIENTO FORTALECIMIENTO DE LA CAPACIDAD INSTITUCIONAL PARA EL DESARROLLO DE LAS POLITICAS PUBLICAS NACIONAL"/>
    <n v="48000000"/>
    <n v="48000000"/>
    <n v="0"/>
    <s v="Prestar los Servicios Profesionales en la dirección de Desarrollo Organizacional para apoyar la elaboración de una herramienta conceptual y metodológica para el análisis sectorial de entidades publicas"/>
    <s v="201-2016"/>
  </r>
  <r>
    <n v="25116"/>
    <s v="2016-06-27"/>
    <x v="1"/>
    <x v="25"/>
    <s v="MEJORAMIENTO DE LA GESTION DE LAS POLITICAS PUBLICAS A TRAVES DE LAS TECNOLOGIAS DE INFORMACION TICS"/>
    <n v="6206000"/>
    <n v="6206000"/>
    <n v="0"/>
    <s v="Prestar los servicios de formación y entrenamiento en los cursos del Lenguaje de programación Java, según las especificaciones técnicas"/>
    <s v="210-2016"/>
  </r>
  <r>
    <n v="25216"/>
    <s v="2016-06-28"/>
    <x v="1"/>
    <x v="10"/>
    <s v="MEJORAMIENTO FORTALECIMIENTO DE LA CAPACIDAD INSTITUCIONAL PARA EL DESARROLLO DE LAS POLITICAS PUBLICAS NACIONAL"/>
    <n v="11000000"/>
    <n v="10350000"/>
    <n v="650000"/>
    <s v="Prestar los Servicios Profesionales en la Dirección de Empleo Publico, para apoyar las actividades orientadas a la implementación del Programa Estado Joven Practicas Laborales en el Sector Publico, en el marco del Proyecto de Inversión"/>
    <s v="212-2016"/>
  </r>
  <r>
    <n v="25316"/>
    <s v="2016-07-01"/>
    <x v="0"/>
    <x v="5"/>
    <s v="SERVICIOS DE TRANSMISION DE INFORMACION"/>
    <n v="2592616"/>
    <n v="1173920"/>
    <n v="1418696"/>
    <s v="Adquirir certificados Digitales SIIF Nación, con sus correspondientes dispositivos criptográficos de almacenamiento del certificado digital, de acuerdo con las condiciones técnicas establecidas"/>
    <s v="214-2016"/>
  </r>
  <r>
    <n v="25416"/>
    <s v="2016-07-01"/>
    <x v="0"/>
    <x v="13"/>
    <s v="VIATICOS Y GASTOS DE VIAJE AL INTERIOR"/>
    <n v="1251512"/>
    <n v="1251512"/>
    <n v="0"/>
    <s v="Reembolso de gastos de caja menor No 01 del mes de junio de 2016, con sus respectivos comprobantes del Departamento Administrativo de la Función Publica."/>
    <s v="458-2016"/>
  </r>
  <r>
    <n v="25416"/>
    <s v="2016-07-01"/>
    <x v="0"/>
    <x v="104"/>
    <s v="PAPELERIA, UTILES DE ESCRITORIO Y OFICINA"/>
    <n v="253500"/>
    <n v="253500"/>
    <n v="0"/>
    <s v="Reembolso de gastos de caja menor No 01 del mes de junio de 2016, con sus respectivos comprobantes del Departamento Administrativo de la Función Publica."/>
    <s v="458-2016"/>
  </r>
  <r>
    <n v="25416"/>
    <s v="2016-07-01"/>
    <x v="0"/>
    <x v="23"/>
    <s v="PRODUCTOS DE ASEO Y LIMPIEZA"/>
    <n v="33199"/>
    <n v="33199"/>
    <n v="0"/>
    <s v="Reembolso de gastos de caja menor No 01 del mes de junio de 2016, con sus respectivos comprobantes del Departamento Administrativo de la Función Publica."/>
    <s v="458-2016"/>
  </r>
  <r>
    <n v="25416"/>
    <s v="2016-07-01"/>
    <x v="0"/>
    <x v="24"/>
    <s v="PRODUCTOS DE CAFETERIA Y RESTAURANTE"/>
    <n v="1180270"/>
    <n v="1180270"/>
    <n v="0"/>
    <s v="Reembolso de gastos de caja menor No 01 del mes de junio de 2016, con sus respectivos comprobantes del Departamento Administrativo de la Función Publica."/>
    <s v="458-2016"/>
  </r>
  <r>
    <n v="25416"/>
    <s v="2016-07-01"/>
    <x v="0"/>
    <x v="7"/>
    <s v="REPUESTOS"/>
    <n v="42700"/>
    <n v="42700"/>
    <n v="0"/>
    <s v="Reembolso de gastos de caja menor No 01 del mes de junio de 2016, con sus respectivos comprobantes del Departamento Administrativo de la Función Publica."/>
    <s v="458-2016"/>
  </r>
  <r>
    <n v="25416"/>
    <s v="2016-07-01"/>
    <x v="0"/>
    <x v="14"/>
    <s v="OTROS MATERIALES Y SUMINISTROS"/>
    <n v="362950"/>
    <n v="362950"/>
    <n v="0"/>
    <s v="Reembolso de gastos de caja menor No 01 del mes de junio de 2016, con sus respectivos comprobantes del Departamento Administrativo de la Función Publica."/>
    <s v="458-2016"/>
  </r>
  <r>
    <n v="25416"/>
    <s v="2016-07-01"/>
    <x v="0"/>
    <x v="3"/>
    <s v="MANTENIMIENTO DE BIENES INMUEBLES"/>
    <n v="215700"/>
    <n v="215700"/>
    <n v="0"/>
    <s v="Reembolso de gastos de caja menor No 01 del mes de junio de 2016, con sus respectivos comprobantes del Departamento Administrativo de la Función Publica."/>
    <s v="458-2016"/>
  </r>
  <r>
    <n v="25416"/>
    <s v="2016-07-01"/>
    <x v="0"/>
    <x v="15"/>
    <s v="MANTENIMIENTO DE OTROS BIENES"/>
    <n v="49500"/>
    <n v="49500"/>
    <n v="0"/>
    <s v="Reembolso de gastos de caja menor No 01 del mes de junio de 2016, con sus respectivos comprobantes del Departamento Administrativo de la Función Publica."/>
    <s v="458-2016"/>
  </r>
  <r>
    <n v="25416"/>
    <s v="2016-07-01"/>
    <x v="0"/>
    <x v="22"/>
    <s v="MANTENIMIENTO DE BIENES MUEBLES, EQUIPOS Y ENSERES"/>
    <n v="55680"/>
    <n v="55680"/>
    <n v="0"/>
    <s v="Reembolso de gastos de caja menor No 01 del mes de junio de 2016, con sus respectivos comprobantes del Departamento Administrativo de la Función Publica."/>
    <s v="458-2016"/>
  </r>
  <r>
    <n v="25416"/>
    <s v="2016-07-01"/>
    <x v="0"/>
    <x v="2"/>
    <s v="CORREO"/>
    <n v="133000"/>
    <n v="133000"/>
    <n v="0"/>
    <s v="Reembolso de gastos de caja menor No 01 del mes de junio de 2016, con sus respectivos comprobantes del Departamento Administrativo de la Función Publica."/>
    <s v="458-2016"/>
  </r>
  <r>
    <n v="25416"/>
    <s v="2016-07-01"/>
    <x v="0"/>
    <x v="100"/>
    <s v="TRANSPORTE"/>
    <n v="138400"/>
    <n v="138400"/>
    <n v="0"/>
    <s v="Reembolso de gastos de caja menor No 01 del mes de junio de 2016, con sus respectivos comprobantes del Departamento Administrativo de la Función Publica."/>
    <s v="458-2016"/>
  </r>
  <r>
    <n v="25416"/>
    <s v="2016-07-01"/>
    <x v="0"/>
    <x v="17"/>
    <s v="OTROS GASTOS POR IMPRESOS Y PUBLICACIONES"/>
    <n v="376301"/>
    <n v="376301"/>
    <n v="0"/>
    <s v="Reembolso de gastos de caja menor No 01 del mes de junio de 2016, con sus respectivos comprobantes del Departamento Administrativo de la Función Publica."/>
    <s v="458-2016"/>
  </r>
  <r>
    <n v="25516"/>
    <s v="2016-07-05"/>
    <x v="1"/>
    <x v="25"/>
    <s v="MEJORAMIENTO DE LA GESTION DE LAS POLITICAS PUBLICAS A TRAVES DE LAS TECNOLOGIAS DE INFORMACION TICS"/>
    <n v="708458143"/>
    <n v="708458143"/>
    <n v="0"/>
    <s v="Implementación del Software de la solución de Búsqueda personalizada para los sitios WEB, Bases de datos y sistemas de Google Search Appliance"/>
    <s v="222-2016"/>
  </r>
  <r>
    <n v="25616"/>
    <s v="2016-07-06"/>
    <x v="2"/>
    <x v="27"/>
    <s v="HONORARIOS"/>
    <n v="3467890"/>
    <n v="3467890"/>
    <n v="0"/>
    <s v="Contratar el servicio de Auditoria de Seguimiento de segundo año, de la certificación bajo los estándares NTCGP 1000: 2009 y la ISO 9001: 2015 para el Departamento Administrativo de la Función Publica"/>
    <s v="215-2016"/>
  </r>
  <r>
    <n v="25716"/>
    <s v="2016-07-13"/>
    <x v="1"/>
    <x v="116"/>
    <s v="FORTALECIMIENTO DE LOS SISTEMAS DE INFORMACIÓN DEL EMPLEO PÚBLICO EN COLOMBIA"/>
    <n v="603019040"/>
    <n v="603019040"/>
    <n v="0"/>
    <s v="Contratar la definición de requerimientos y el diseño del Sistema de Información de gestión del empleo publico -SIGEP II"/>
    <s v="207-2016"/>
  </r>
  <r>
    <n v="25816"/>
    <s v="2016-07-13"/>
    <x v="1"/>
    <x v="10"/>
    <s v="MEJORAMIENTO FORTALECIMIENTO DE LA CAPACIDAD INSTITUCIONAL PARA EL DESARROLLO DE LAS POLITICAS PUBLICAS NACIONAL"/>
    <n v="22950000"/>
    <n v="22950000"/>
    <n v="0"/>
    <s v="Prestar los Servicios Profesionales como conferencista, para apoyar a la Dirección General en la implementación de la estrategia de pedagogía de paz dirigida a servidores públicos , en el marco de Proyecto de inversión"/>
    <s v="206-2016"/>
  </r>
  <r>
    <n v="25916"/>
    <s v="2016-07-14"/>
    <x v="1"/>
    <x v="10"/>
    <s v="MEJORAMIENTO FORTALECIMIENTO DE LA CAPACIDAD INSTITUCIONAL PARA EL DESARROLLO DE LAS POLITICAS PUBLICAS NACIONAL"/>
    <n v="5800000"/>
    <n v="5800000"/>
    <n v="0"/>
    <s v="Prestar servicios profesionales de Interpretación simultanea y alquiler de equipos de traducción, requeridos por el Departamento Administrativo de la Función con ocasión de la visita de la misión de la OCDE"/>
    <s v="200-2016"/>
  </r>
  <r>
    <n v="26016"/>
    <s v="2016-07-14"/>
    <x v="1"/>
    <x v="25"/>
    <s v="MEJORAMIENTO DE LA GESTION DE LAS POLITICAS PUBLICAS A TRAVES DE LAS TECNOLOGIAS DE INFORMACION TICS"/>
    <n v="425017682"/>
    <n v="261515325"/>
    <n v="163502357"/>
    <s v="Adquirir para la Función Publica Equipos de escritorio , conforme con las especificaciones tecnicas"/>
    <s v="232-2016"/>
  </r>
  <r>
    <n v="26116"/>
    <s v="2016-07-15"/>
    <x v="1"/>
    <x v="10"/>
    <s v="MEJORAMIENTO FORTALECIMIENTO DE LA CAPACIDAD INSTITUCIONAL PARA EL DESARROLLO DE LAS POLITICAS PUBLICAS NACIONAL"/>
    <n v="30450000"/>
    <n v="30450000"/>
    <n v="0"/>
    <s v="Prestar los Servicios Profesionales en la Dirección de Participación, Transparencia y Servicio al Ciudadano para apoyar la recolección, el análisis de la Información y elaboración de los Informes respectivos, sobre la aplicación de la metodología"/>
    <s v="202-2016"/>
  </r>
  <r>
    <n v="26216"/>
    <s v="2016-07-15"/>
    <x v="0"/>
    <x v="17"/>
    <s v="OTROS GASTOS POR IMPRESOS Y PUBLICACIONES"/>
    <n v="1960000"/>
    <n v="1960000"/>
    <n v="0"/>
    <s v="Publicación (4) avisos de prensa en un periódico de amplia circulación nacional, de acuerdo con las condiciones establecidas por la Función Publica"/>
    <s v="211-2016"/>
  </r>
  <r>
    <n v="26316"/>
    <s v="2016-07-18"/>
    <x v="1"/>
    <x v="10"/>
    <s v="MEJORAMIENTO FORTALECIMIENTO DE LA CAPACIDAD INSTITUCIONAL PARA EL DESARROLLO DE LAS POLITICAS PUBLICAS NACIONAL"/>
    <n v="30000000"/>
    <n v="30000000"/>
    <n v="0"/>
    <s v="Prestar los Servicios Profesionales en la Dirección de Gestión y Desempeño Institucional de la Función Publica, para apoyar en la estructuración de un Modelo de Gestión que integre los Sistemas de Desarrollo Administrativo y de Gestión de Calidad"/>
    <s v="203-2016"/>
  </r>
  <r>
    <n v="26416"/>
    <s v="2016-07-19"/>
    <x v="1"/>
    <x v="10"/>
    <s v="MEJORAMIENTO FORTALECIMIENTO DE LA CAPACIDAD INSTITUCIONAL PARA EL DESARROLLO DE LAS POLITICAS PUBLICAS NACIONAL"/>
    <n v="35000000"/>
    <n v="35000000"/>
    <n v="0"/>
    <s v="Prestar los Servicios Profesionales en la Dirección de Participación, Transparencia y Servicio al Ciudadano para apoyar el diseño funcional y técnico del modulo de gestión de cadena de tramites y ventanillas únicas, en el SUIT"/>
    <s v="205-2016"/>
  </r>
  <r>
    <n v="26516"/>
    <s v="2016-07-21"/>
    <x v="0"/>
    <x v="117"/>
    <s v="MULTAS"/>
    <n v="555000"/>
    <n v="544400"/>
    <n v="10600"/>
    <s v="Pago comparendo No 11001000000003365821 del vehículo de placas OBI 913 a cargo del señor Luis Álvaro Chitiva López"/>
    <s v="552-2016"/>
  </r>
  <r>
    <n v="26616"/>
    <s v="2016-07-22"/>
    <x v="1"/>
    <x v="10"/>
    <s v="MEJORAMIENTO FORTALECIMIENTO DE LA CAPACIDAD INSTITUCIONAL PARA EL DESARROLLO DE LAS POLITICAS PUBLICAS NACIONAL"/>
    <n v="35660000"/>
    <n v="32196481"/>
    <n v="3463519"/>
    <s v="Anticipo para gastos corrientes - Guapi y Buenaventura del 25 de julio al 29 de julio de 2016. Según resolución No 546"/>
    <s v="546-2016"/>
  </r>
  <r>
    <n v="26716"/>
    <s v="2016-07-25"/>
    <x v="1"/>
    <x v="25"/>
    <s v="MEJORAMIENTO DE LA GESTION DE LAS POLITICAS PUBLICAS A TRAVES DE LAS TECNOLOGIAS DE INFORMACION TICS"/>
    <n v="310104573"/>
    <n v="0"/>
    <n v="310104573"/>
    <s v="PENDIENTE COMPROMETER"/>
    <s v="PENDIENTE COMPROMETER"/>
  </r>
  <r>
    <n v="26816"/>
    <s v="2016-07-25"/>
    <x v="1"/>
    <x v="25"/>
    <s v="MEJORAMIENTO DE LA GESTION DE LAS POLITICAS PUBLICAS A TRAVES DE LAS TECNOLOGIAS DE INFORMACION TICS"/>
    <n v="28180187"/>
    <n v="20600000"/>
    <n v="7580187"/>
    <s v="Adquirir la suscripción de los servicios de soporte básicos con derechos de actualización para los productos VMWARE ya licenciados por la función Publica"/>
    <s v="231-2016"/>
  </r>
  <r>
    <n v="26916"/>
    <s v="2016-07-25"/>
    <x v="0"/>
    <x v="2"/>
    <s v="CORREO"/>
    <n v="27600000"/>
    <n v="27600000"/>
    <n v="0"/>
    <s v="Prestar los servicios de admisión, curso y entrega de correspondencia y demás envíos postales que requiera el DAFP, en las modalidades de correo normal, certificado, post-express."/>
    <s v="233-2016"/>
  </r>
  <r>
    <n v="27016"/>
    <s v="2016-07-27"/>
    <x v="1"/>
    <x v="25"/>
    <s v="MEJORAMIENTO DE LA GESTION DE LAS POLITICAS PUBLICAS A TRAVES DE LAS TECNOLOGIAS DE INFORMACION TICS"/>
    <n v="2826317"/>
    <n v="2449000"/>
    <n v="377317"/>
    <s v="Adquisición de un (1) sistema de micrófonos inalámbricos para la Función Publica, conforme con las condiciones técnicas establecidas"/>
    <s v="209-2016"/>
  </r>
  <r>
    <n v="27116"/>
    <s v="2016-07-27"/>
    <x v="0"/>
    <x v="5"/>
    <s v="SERVICIOS DE TRANSMISION DE INFORMACION"/>
    <n v="277210000"/>
    <n v="65892925.360000014"/>
    <n v="211317074.63999999"/>
    <s v="Servicio de datos de conectividad, centro de datos de nube publica que permitan la confidencialidad y disponibilidad de los datos para brindar el servicio desde la Nube Publica"/>
    <s v="235-2016"/>
  </r>
  <r>
    <n v="27216"/>
    <s v="2016-07-27"/>
    <x v="0"/>
    <x v="5"/>
    <s v="SERVICIOS DE TRANSMISION DE INFORMACION"/>
    <n v="72449518"/>
    <n v="67567678.069999993"/>
    <n v="4881839.9300000072"/>
    <s v="Adquisición centro de datos-nube privada -Colombia compra eficiente"/>
    <s v="Adicion al Cto 113-2014"/>
  </r>
  <r>
    <n v="27316"/>
    <s v="2016-07-27"/>
    <x v="0"/>
    <x v="5"/>
    <s v="SERVICIOS DE TRANSMISION DE INFORMACION"/>
    <n v="7966662.6699999999"/>
    <n v="4401848.4800000004"/>
    <n v="3564814.1899999995"/>
    <s v="Adición al contrato 109 de 2014-Prestación de los servicios de canal de acceso dedicado a Internet, servicio de colocación y canal dedicado para el DAFP"/>
    <s v="Adicion al Cto No 109 de 2014"/>
  </r>
  <r>
    <n v="27416"/>
    <s v="2016-08-03"/>
    <x v="0"/>
    <x v="13"/>
    <s v="VIATICOS Y GASTOS DE VIAJE AL INTERIOR"/>
    <n v="903522"/>
    <n v="903522"/>
    <n v="0"/>
    <s v="Legalización y Reembolso de gastos de caja menor No 01 del mes de julio de 2016, con sus respectivos comprobantes del Departamento Administrativo de la Función Publica."/>
    <s v="597-2016"/>
  </r>
  <r>
    <n v="27416"/>
    <s v="2016-08-03"/>
    <x v="0"/>
    <x v="104"/>
    <s v="PAPELERIA, UTILES DE ESCRITORIO Y OFICINA"/>
    <n v="147840"/>
    <n v="147840"/>
    <n v="0"/>
    <s v="Legalización y Reembolso de gastos de caja menor No 01 del mes de julio de 2016, con sus respectivos comprobantes del Departamento Administrativo de la Función Publica."/>
    <s v="597-2016"/>
  </r>
  <r>
    <n v="27416"/>
    <s v="2016-08-03"/>
    <x v="0"/>
    <x v="24"/>
    <s v="PRODUCTOS DE CAFETERIA Y RESTAURANTE"/>
    <n v="1651734"/>
    <n v="1651734"/>
    <n v="0"/>
    <s v="Legalización y Reembolso de gastos de caja menor No 01 del mes de julio de 2016, con sus respectivos comprobantes del Departamento Administrativo de la Función Publica."/>
    <s v="597-2016"/>
  </r>
  <r>
    <n v="27416"/>
    <s v="2016-08-03"/>
    <x v="0"/>
    <x v="3"/>
    <s v="MANTENIMIENTO DE BIENES INMUEBLES"/>
    <n v="212771"/>
    <n v="212771"/>
    <n v="0"/>
    <s v="Legalización y Reembolso de gastos de caja menor No 01 del mes de julio de 2016, con sus respectivos comprobantes del Departamento Administrativo de la Función Publica."/>
    <s v="597-2016"/>
  </r>
  <r>
    <n v="27416"/>
    <s v="2016-08-03"/>
    <x v="0"/>
    <x v="22"/>
    <s v="MANTENIMIENTO DE BIENES MUEBLES, EQUIPOS Y ENSERES"/>
    <n v="424700"/>
    <n v="424700"/>
    <n v="0"/>
    <s v="Legalización y Reembolso de gastos de caja menor No 01 del mes de julio de 2016, con sus respectivos comprobantes del Departamento Administrativo de la Función Publica."/>
    <s v="597-2016"/>
  </r>
  <r>
    <n v="27416"/>
    <s v="2016-08-03"/>
    <x v="0"/>
    <x v="2"/>
    <s v="CORREO"/>
    <n v="10500"/>
    <n v="10500"/>
    <n v="0"/>
    <s v="Legalización y Reembolso de gastos de caja menor No 01 del mes de julio de 2016, con sus respectivos comprobantes del Departamento Administrativo de la Función Publica."/>
    <s v="597-2016"/>
  </r>
  <r>
    <n v="27416"/>
    <s v="2016-08-03"/>
    <x v="0"/>
    <x v="100"/>
    <s v="TRANSPORTE"/>
    <n v="10000"/>
    <n v="10000"/>
    <n v="0"/>
    <s v="Legalización y Reembolso de gastos de caja menor No 01 del mes de julio de 2016, con sus respectivos comprobantes del Departamento Administrativo de la Función Publica."/>
    <s v="597-2016"/>
  </r>
  <r>
    <n v="27416"/>
    <s v="2016-08-03"/>
    <x v="0"/>
    <x v="17"/>
    <s v="OTROS GASTOS POR IMPRESOS Y PUBLICACIONES"/>
    <n v="413690"/>
    <n v="413690"/>
    <n v="0"/>
    <s v="Legalización y Reembolso de gastos de caja menor No 01 del mes de julio de 2016, con sus respectivos comprobantes del Departamento Administrativo de la Función Publica."/>
    <s v="597-2016"/>
  </r>
  <r>
    <n v="27516"/>
    <s v="2016-08-03"/>
    <x v="1"/>
    <x v="25"/>
    <s v="MEJORAMIENTO DE LA GESTION DE LAS POLITICAS PUBLICAS A TRAVES DE LAS TECNOLOGIAS DE INFORMACION TICS"/>
    <n v="340000000"/>
    <n v="340000000"/>
    <n v="0"/>
    <s v="Contratar el diseño, planificación, implementación y seguimiento de la estrategia de Gobierno en Línea para la Función Publica de acuerdo con los lineamientos vigentes establecidos por el MINTIC"/>
    <s v="217-2016"/>
  </r>
  <r>
    <n v="27516"/>
    <s v="2016-08-03"/>
    <x v="1"/>
    <x v="25"/>
    <s v="MEJORAMIENTO DE LA GESTION DE LAS POLITICAS PUBLICAS A TRAVES DE LAS TECNOLOGIAS DE INFORMACION TICS"/>
    <n v="100000000"/>
    <n v="100000000"/>
    <n v="0"/>
    <s v="Contratar el diseño, planificación, implementación y seguimiento de la estrategia de Gobierno en Línea para la Función Publica de acuerdo con los lineamientos vigentes establecidos por el MINTIC"/>
    <s v="217-2016"/>
  </r>
  <r>
    <n v="27716"/>
    <s v="2016-08-04"/>
    <x v="1"/>
    <x v="10"/>
    <s v="MEJORAMIENTO FORTALECIMIENTO DE LA CAPACIDAD INSTITUCIONAL PARA EL DESARROLLO DE LAS POLITICAS PUBLICAS NACIONAL"/>
    <n v="8500000"/>
    <n v="8500000"/>
    <n v="0"/>
    <s v="Realizar la Auditoria de seguimiento y finaliza del Proyecto denominado &quot; Fortalecimiento de la Gestión Territorial a partir de la articulación Institucional, con énfasis en servicio al ciudadano y construcción de Paz&quot; subvención por - AECID"/>
    <s v="216-2016"/>
  </r>
  <r>
    <n v="27816"/>
    <s v="2016-08-10"/>
    <x v="1"/>
    <x v="10"/>
    <s v="MEJORAMIENTO FORTALECIMIENTO DE LA CAPACIDAD INSTITUCIONAL PARA EL DESARROLLO DE LAS POLITICAS PUBLICAS NACIONAL"/>
    <n v="5050075"/>
    <n v="5050075"/>
    <n v="0"/>
    <s v="Adquisición Material Visibilidad del Proyecto AECID"/>
    <s v="01216"/>
  </r>
  <r>
    <n v="27916"/>
    <s v="2016-08-11"/>
    <x v="1"/>
    <x v="10"/>
    <s v="MEJORAMIENTO FORTALECIMIENTO DE LA CAPACIDAD INSTITUCIONAL PARA EL DESARROLLO DE LAS POLITICAS PUBLICAS NACIONAL"/>
    <n v="27900000"/>
    <n v="27900000"/>
    <n v="0"/>
    <s v="Prestar los Servicios Profesionales en la Dirección General, para apoyar al Equipo de Construcción de Paz, en la ejecución de la estrategia de Pedagogía de Paz, en el marco del Proyecto de Inversión"/>
    <s v="213-2016"/>
  </r>
  <r>
    <n v="28016"/>
    <s v="2016-08-11"/>
    <x v="0"/>
    <x v="4"/>
    <s v="MANTENIMIENTO EQUIPO COMUNICACIONES Y COMPUTACION"/>
    <n v="24922878"/>
    <n v="17933280"/>
    <n v="6989598"/>
    <s v="Adición No. 2 y Prorroga No. 2 al contrato No. 114 de 2014, celebrado entre DAFP y soluciones de Productividad S.A.S."/>
    <s v="Adicion 2 y Prorroga 2 Cto 114"/>
  </r>
  <r>
    <n v="28116"/>
    <s v="2016-08-11"/>
    <x v="1"/>
    <x v="10"/>
    <s v="MEJORAMIENTO FORTALECIMIENTO DE LA CAPACIDAD INSTITUCIONAL PARA EL DESARROLLO DE LAS POLITICAS PUBLICAS NACIONAL"/>
    <n v="12352771"/>
    <n v="2673425"/>
    <n v="9679346"/>
    <s v="Adquisición Papelería y Materiales del Proyecto AECID"/>
    <s v="01217"/>
  </r>
  <r>
    <n v="28216"/>
    <s v="2016-08-12"/>
    <x v="1"/>
    <x v="116"/>
    <s v="FORTALECIMIENTO DE LOS SISTEMAS DE INFORMACIÓN DEL EMPLEO PÚBLICO EN COLOMBIA"/>
    <n v="140361370"/>
    <n v="140361370"/>
    <n v="0"/>
    <s v="Suscripción al licenciamiento de la Herramienta Dynamics CRM de Microsoft en la modalidad de software como servicio, según las características del anexo técnico."/>
    <s v="228-2016"/>
  </r>
  <r>
    <n v="28216"/>
    <s v="2016-08-12"/>
    <x v="1"/>
    <x v="25"/>
    <s v="MEJORAMIENTO DE LA GESTION DE LAS POLITICAS PUBLICAS A TRAVES DE LAS TECNOLOGIAS DE INFORMACION TICS"/>
    <n v="210000000"/>
    <n v="210000000"/>
    <n v="0"/>
    <s v="Suscripción al licenciamiento de la Herramienta Dynamics CRM de Microsoft en la modalidad de software como servicio, según las características del anexo técnico."/>
    <s v="228-2016"/>
  </r>
  <r>
    <n v="28216"/>
    <s v="2016-08-12"/>
    <x v="1"/>
    <x v="25"/>
    <s v="MEJORAMIENTO DE LA GESTION DE LAS POLITICAS PUBLICAS A TRAVES DE LAS TECNOLOGIAS DE INFORMACION TICS"/>
    <n v="71775658"/>
    <n v="3296612.4800000042"/>
    <n v="68479045.519999996"/>
    <s v="Suscripción al licenciamiento de la Herramienta Dynamics CRM de Microsoft en la modalidad de software como servicio, según las características del anexo técnico."/>
    <s v="228-2016"/>
  </r>
  <r>
    <n v="28316"/>
    <s v="2016-08-12"/>
    <x v="0"/>
    <x v="4"/>
    <s v="MANTENIMIENTO EQUIPO COMUNICACIONES Y COMPUTACION"/>
    <n v="135000"/>
    <n v="0"/>
    <n v="135000"/>
    <s v="PENDIENTE COMPROMETER"/>
    <s v="PENDIENTE COMPROMETER"/>
  </r>
  <r>
    <n v="28416"/>
    <s v="2016-08-18"/>
    <x v="1"/>
    <x v="10"/>
    <s v="MEJORAMIENTO FORTALECIMIENTO DE LA CAPACIDAD INSTITUCIONAL PARA EL DESARROLLO DE LAS POLITICAS PUBLICAS NACIONAL"/>
    <n v="14850000"/>
    <n v="0"/>
    <n v="14850000"/>
    <s v="PENDIENTE COMPROMETER"/>
    <s v="PENDIENTE COMPROMETER"/>
  </r>
  <r>
    <n v="28516"/>
    <s v="2016-08-18"/>
    <x v="0"/>
    <x v="6"/>
    <s v="SOFTWARE"/>
    <n v="51528120"/>
    <n v="0"/>
    <n v="51528120"/>
    <s v="PENDIENTE COMPROMETER"/>
    <s v="PENDIENTE COMPROMETER"/>
  </r>
  <r>
    <n v="28616"/>
    <s v="2016-08-22"/>
    <x v="1"/>
    <x v="10"/>
    <s v="MEJORAMIENTO FORTALECIMIENTO DE LA CAPACIDAD INSTITUCIONAL PARA EL DESARROLLO DE LAS POLITICAS PUBLICAS NACIONAL"/>
    <n v="27000000"/>
    <n v="27000000"/>
    <n v="0"/>
    <s v="Prestar Servicios Profesionales en la Dirección de Desarrollo Organizacional, para apoyar técnicamente los procesos de diseño y rediseño organizacional de entidades de la Rama Ejecutiva del Orden Nacional, en el Marco del Proyecto de inversión"/>
    <s v="224-2016"/>
  </r>
  <r>
    <n v="28716"/>
    <s v="2016-08-22"/>
    <x v="1"/>
    <x v="10"/>
    <s v="MEJORAMIENTO FORTALECIMIENTO DE LA CAPACIDAD INSTITUCIONAL PARA EL DESARROLLO DE LAS POLITICAS PUBLICAS NACIONAL"/>
    <n v="10350000"/>
    <n v="9813000"/>
    <n v="537000"/>
    <s v="Prestar los Servicios Profesionales en la Dirección de Desarrollo Organizacional de la Función Publica, para apoyar técnicamente los procesos de diseño y rediseño organizacional de entidades publicas en el marco del proyecto de inversión"/>
    <s v="219-2016"/>
  </r>
  <r>
    <n v="28816"/>
    <s v="2016-08-22"/>
    <x v="1"/>
    <x v="10"/>
    <s v="MEJORAMIENTO FORTALECIMIENTO DE LA CAPACIDAD INSTITUCIONAL PARA EL DESARROLLO DE LAS POLITICAS PUBLICAS NACIONAL"/>
    <n v="15435000"/>
    <n v="15435000"/>
    <n v="0"/>
    <s v="Prestar los Servicios Profesionales en la Dirección General del DAFP, para apoyar la elaboración de herramientas metodológicas de comunicaciones y pedagogía de la &quot;Estrategia de Cambio Cultural&quot; en el marco del Proyecto de inversión"/>
    <s v="221-2016"/>
  </r>
  <r>
    <n v="28916"/>
    <s v="2016-08-25"/>
    <x v="0"/>
    <x v="104"/>
    <s v="PAPELERIA, UTILES DE ESCRITORIO Y OFICINA"/>
    <n v="700000"/>
    <n v="700000"/>
    <n v="0"/>
    <s v="Adquirir las Pruebas Test de WARTEGG, requeridas por la Función Publica, para continuar la evaluación de las competencias laborales de los aspirantes a cargos en los distintos niveles de la Administración Publica"/>
    <s v="242-2016"/>
  </r>
  <r>
    <n v="29016"/>
    <s v="2016-08-31"/>
    <x v="1"/>
    <x v="10"/>
    <s v="MEJORAMIENTO FORTALECIMIENTO DE LA CAPACIDAD INSTITUCIONAL PARA EL DESARROLLO DE LAS POLITICAS PUBLICAS NACIONAL"/>
    <n v="36000000"/>
    <n v="36000000"/>
    <n v="0"/>
    <s v="Prestar los servicios profesionales en la Función Publica para apoyar la gestión de la Dirección general en el marco del Proyecto de inversión"/>
    <s v="225-2016"/>
  </r>
  <r>
    <n v="29116"/>
    <s v="2016-08-31"/>
    <x v="1"/>
    <x v="25"/>
    <s v="MEJORAMIENTO DE LA GESTION DE LAS POLITICAS PUBLICAS A TRAVES DE LAS TECNOLOGIAS DE INFORMACION TICS"/>
    <n v="37800000"/>
    <n v="27000000"/>
    <n v="10800000"/>
    <s v="Prestación de servicios profesionales en la Función Publica, para apoyar la Supervisión del Contrato Interadministrativo No 207 de 2016"/>
    <s v="236-2016"/>
  </r>
  <r>
    <n v="29216"/>
    <s v="2016-09-01"/>
    <x v="0"/>
    <x v="107"/>
    <s v="OTROS SEGUROS"/>
    <n v="878452"/>
    <n v="0"/>
    <n v="878452"/>
    <s v="PENDIENTE COMPROMETER"/>
    <s v="PENDIENTE COMPROMETER"/>
  </r>
  <r>
    <n v="29216"/>
    <s v="2016-09-01"/>
    <x v="0"/>
    <x v="108"/>
    <s v="SEGUROS DE INCENDIOS"/>
    <n v="9311592"/>
    <n v="0"/>
    <n v="9311592"/>
    <s v="PENDIENTE COMPROMETER"/>
    <s v="PENDIENTE COMPROMETER"/>
  </r>
  <r>
    <n v="29216"/>
    <s v="2016-09-01"/>
    <x v="0"/>
    <x v="109"/>
    <s v="SEGURO EQUIPOS ELECTRICOS"/>
    <n v="8433139"/>
    <n v="0"/>
    <n v="8433139"/>
    <s v="PENDIENTE COMPROMETER"/>
    <s v="PENDIENTE COMPROMETER"/>
  </r>
  <r>
    <n v="29216"/>
    <s v="2016-09-01"/>
    <x v="0"/>
    <x v="98"/>
    <s v="SEGURO RESPONSABILIDAD CIVIL"/>
    <n v="18034760"/>
    <n v="0"/>
    <n v="18034760"/>
    <s v="PENDIENTE COMPROMETER"/>
    <s v="PENDIENTE COMPROMETER"/>
  </r>
  <r>
    <n v="29216"/>
    <s v="2016-09-01"/>
    <x v="0"/>
    <x v="110"/>
    <s v="SEGURO SUSTRACCION Y HURTO"/>
    <n v="9487281"/>
    <n v="0"/>
    <n v="9487281"/>
    <s v="PENDIENTE COMPROMETER"/>
    <s v="PENDIENTE COMPROMETER"/>
  </r>
  <r>
    <n v="29316"/>
    <s v="2016-09-01"/>
    <x v="0"/>
    <x v="12"/>
    <s v="OTRAS COMPRAS DE EQUIPOS"/>
    <n v="306000"/>
    <n v="306000"/>
    <n v="0"/>
    <s v="Reembolso de gastos de caja menor No 01 del mes de agosto de 2016, con sus respectivos comprobantes del Departamento Administrativo de la Función Publica."/>
    <s v="683-2016"/>
  </r>
  <r>
    <n v="29316"/>
    <s v="2016-09-01"/>
    <x v="0"/>
    <x v="13"/>
    <s v="VIATICOS Y GASTOS DE VIAJE AL INTERIOR"/>
    <n v="390357.5"/>
    <n v="390357.5"/>
    <n v="0"/>
    <s v="Reembolso de gastos de caja menor No 01 del mes de agosto de 2016, con sus respectivos comprobantes del Departamento Administrativo de la Función Publica."/>
    <s v="683-2016"/>
  </r>
  <r>
    <n v="29316"/>
    <s v="2016-09-01"/>
    <x v="0"/>
    <x v="104"/>
    <s v="PAPELERIA, UTILES DE ESCRITORIO Y OFICINA"/>
    <n v="334480"/>
    <n v="334480"/>
    <n v="0"/>
    <s v="Reembolso de gastos de caja menor No 01 del mes de agosto de 2016, con sus respectivos comprobantes del Departamento Administrativo de la Función Publica."/>
    <s v="683-2016"/>
  </r>
  <r>
    <n v="29316"/>
    <s v="2016-09-01"/>
    <x v="0"/>
    <x v="24"/>
    <s v="PRODUCTOS DE CAFETERIA Y RESTAURANTE"/>
    <n v="1963983"/>
    <n v="1963983"/>
    <n v="0"/>
    <s v="Reembolso de gastos de caja menor No 01 del mes de agosto de 2016, con sus respectivos comprobantes del Departamento Administrativo de la Función Publica."/>
    <s v="683-2016"/>
  </r>
  <r>
    <n v="29316"/>
    <s v="2016-09-01"/>
    <x v="0"/>
    <x v="7"/>
    <s v="REPUESTOS"/>
    <n v="215800"/>
    <n v="215800"/>
    <n v="0"/>
    <s v="Reembolso de gastos de caja menor No 01 del mes de agosto de 2016, con sus respectivos comprobantes del Departamento Administrativo de la Función Publica."/>
    <s v="683-2016"/>
  </r>
  <r>
    <n v="29316"/>
    <s v="2016-09-01"/>
    <x v="0"/>
    <x v="3"/>
    <s v="MANTENIMIENTO DE BIENES INMUEBLES"/>
    <n v="216299"/>
    <n v="216299"/>
    <n v="0"/>
    <s v="Reembolso de gastos de caja menor No 01 del mes de agosto de 2016, con sus respectivos comprobantes del Departamento Administrativo de la Función Publica."/>
    <s v="683-2016"/>
  </r>
  <r>
    <n v="29316"/>
    <s v="2016-09-01"/>
    <x v="0"/>
    <x v="22"/>
    <s v="MANTENIMIENTO DE BIENES MUEBLES, EQUIPOS Y ENSERES"/>
    <n v="834656"/>
    <n v="834656"/>
    <n v="0"/>
    <s v="Reembolso de gastos de caja menor No 01 del mes de agosto de 2016, con sus respectivos comprobantes del Departamento Administrativo de la Función Publica."/>
    <s v="683-2016"/>
  </r>
  <r>
    <n v="29316"/>
    <s v="2016-09-01"/>
    <x v="0"/>
    <x v="4"/>
    <s v="MANTENIMIENTO EQUIPO COMUNICACIONES Y COMPUTACION"/>
    <n v="200000"/>
    <n v="200000"/>
    <n v="0"/>
    <s v="Reembolso de gastos de caja menor No 01 del mes de agosto de 2016, con sus respectivos comprobantes del Departamento Administrativo de la Función Publica."/>
    <s v="683-2016"/>
  </r>
  <r>
    <n v="29316"/>
    <s v="2016-09-01"/>
    <x v="0"/>
    <x v="2"/>
    <s v="CORREO"/>
    <n v="10500"/>
    <n v="10500"/>
    <n v="0"/>
    <s v="Reembolso de gastos de caja menor No 01 del mes de agosto de 2016, con sus respectivos comprobantes del Departamento Administrativo de la Función Publica."/>
    <s v="683-2016"/>
  </r>
  <r>
    <n v="29316"/>
    <s v="2016-09-01"/>
    <x v="0"/>
    <x v="100"/>
    <s v="TRANSPORTE"/>
    <n v="233700"/>
    <n v="233700"/>
    <n v="0"/>
    <s v="Reembolso de gastos de caja menor No 01 del mes de agosto de 2016, con sus respectivos comprobantes del Departamento Administrativo de la Función Publica."/>
    <s v="683-2016"/>
  </r>
  <r>
    <n v="29316"/>
    <s v="2016-09-01"/>
    <x v="0"/>
    <x v="17"/>
    <s v="OTROS GASTOS POR IMPRESOS Y PUBLICACIONES"/>
    <n v="142070"/>
    <n v="142070"/>
    <n v="0"/>
    <s v="Reembolso de gastos de caja menor No 01 del mes de agosto de 2016, con sus respectivos comprobantes del Departamento Administrativo de la Función Publica."/>
    <s v="683-2016"/>
  </r>
  <r>
    <n v="29416"/>
    <s v="2016-09-06"/>
    <x v="0"/>
    <x v="7"/>
    <s v="REPUESTOS"/>
    <n v="4200000"/>
    <n v="0"/>
    <n v="4200000"/>
    <s v="PENDIENTE COMPROMETER"/>
    <s v="PENDIENTE COMPROMETER"/>
  </r>
  <r>
    <n v="29516"/>
    <s v="2016-09-06"/>
    <x v="1"/>
    <x v="10"/>
    <s v="MEJORAMIENTO FORTALECIMIENTO DE LA CAPACIDAD INSTITUCIONAL PARA EL DESARROLLO DE LAS POLITICAS PUBLICAS NACIONAL"/>
    <n v="24400000"/>
    <n v="24400000"/>
    <n v="0"/>
    <s v="Prestar los servicios profesionales en la Función Publica, para apoyar la ejecución de la &quot;Estrategia de Cambio Cultural&quot;, en el marco del Proyecto de Inversión"/>
    <s v="226-2016"/>
  </r>
  <r>
    <n v="29616"/>
    <s v="2016-09-07"/>
    <x v="1"/>
    <x v="25"/>
    <s v="MEJORAMIENTO DE LA GESTION DE LAS POLITICAS PUBLICAS A TRAVES DE LAS TECNOLOGIAS DE INFORMACION TICS"/>
    <n v="16000000"/>
    <n v="14933000"/>
    <n v="1067000"/>
    <s v="Prestar los servicios profesionales para apoyar jurídicamente los procesos de selección y contratación desarrollados para la adquisición de bienes y servicios de Tecnologías de la Información para la Entidad, con cargo al Proyecto de Inversión"/>
    <s v="227-2016"/>
  </r>
  <r>
    <n v="29716"/>
    <s v="2016-09-08"/>
    <x v="1"/>
    <x v="10"/>
    <s v="MEJORAMIENTO FORTALECIMIENTO DE LA CAPACIDAD INSTITUCIONAL PARA EL DESARROLLO DE LAS POLITICAS PUBLICAS NACIONAL"/>
    <n v="25200000"/>
    <n v="25200000"/>
    <n v="0"/>
    <s v="Prestar los Servicios Profesionales en la Subdirección del DAFP, para apoyar la articulación de acciones orientadas a la ejecución, seguimiento y evaluación del cumplimiento de las metas institucionales del proyecto de Inversión"/>
    <s v="229-2016"/>
  </r>
  <r>
    <n v="29816"/>
    <s v="2016-09-09"/>
    <x v="0"/>
    <x v="7"/>
    <s v="REPUESTOS"/>
    <n v="9000000"/>
    <n v="9000000"/>
    <n v="0"/>
    <s v="Adición No 1 al contrato de prestación de servicios No 122 de 2015. DAFP-Unión Temporal JK-TM-DAFP-2015"/>
    <s v="Adicion Cto 122 de 2015"/>
  </r>
  <r>
    <n v="29816"/>
    <s v="2016-09-09"/>
    <x v="0"/>
    <x v="8"/>
    <s v="MANTENIMIENTO EQUIPO DE NAVEGACION Y TRANSPORTE"/>
    <n v="4000000"/>
    <n v="4000000"/>
    <n v="0"/>
    <s v="Adición No 1 al contrato de prestación de servicios No 122 de 2015. DAFP-Unión Temporal JK-TM-DAFP-2015"/>
    <s v="Adicion Cto 122 de 2015"/>
  </r>
  <r>
    <n v="29916"/>
    <s v="2016-09-09"/>
    <x v="1"/>
    <x v="10"/>
    <s v="MEJORAMIENTO FORTALECIMIENTO DE LA CAPACIDAD INSTITUCIONAL PARA EL DESARROLLO DE LAS POLITICAS PUBLICAS NACIONAL"/>
    <n v="10800000"/>
    <n v="10800000"/>
    <n v="0"/>
    <s v="Prestar los Servicios Profesionales en la Dirección General del DAFP, para apoyar la gestión de las actividades relacionadas con la visibilidad"/>
    <s v="230-2016"/>
  </r>
  <r>
    <n v="30016"/>
    <s v="2016-09-12"/>
    <x v="3"/>
    <x v="118"/>
    <s v="SENTENCIAS"/>
    <n v="8500000"/>
    <n v="0"/>
    <n v="8500000"/>
    <s v="PENDIENTE COMPROMETER"/>
    <s v="PENDIENTE COMPROMETER"/>
  </r>
  <r>
    <n v="30116"/>
    <s v="2016-09-13"/>
    <x v="1"/>
    <x v="10"/>
    <s v="MEJORAMIENTO FORTALECIMIENTO DE LA CAPACIDAD INSTITUCIONAL PARA EL DESARROLLO DE LAS POLITICAS PUBLICAS NACIONAL"/>
    <n v="18400000"/>
    <n v="16987000"/>
    <n v="1413000"/>
    <s v="Prestar los servicios profesionales en la Oficina asesora de planeación para apoyar la implementación del nuevo modelo de la gestión de la gestión de la Función Publica, en el marco del Proyecto de inversión"/>
    <s v="238-2016"/>
  </r>
  <r>
    <n v="30216"/>
    <s v="2016-09-14"/>
    <x v="3"/>
    <x v="119"/>
    <s v="CUOTA DE AUDITAJE CONTRANAL"/>
    <n v="29330813"/>
    <n v="29330813"/>
    <n v="0"/>
    <s v="Pago Cuota de auditaje vigencia 2016"/>
    <s v="733-2016"/>
  </r>
  <r>
    <n v="30316"/>
    <s v="2016-09-15"/>
    <x v="1"/>
    <x v="10"/>
    <s v="MEJORAMIENTO FORTALECIMIENTO DE LA CAPACIDAD INSTITUCIONAL PARA EL DESARROLLO DE LAS POLITICAS PUBLICAS NACIONAL"/>
    <n v="16000000"/>
    <n v="13860000"/>
    <n v="2140000"/>
    <s v="Prestar los servicios profesionales en al Dirección de participación, transparencia y servicio al ciudadano de la Función Publica para apoyar la elaboración de los lineamientos e instrumentos relacionados con la promoción y la participación ciudadana"/>
    <s v="237-2016"/>
  </r>
  <r>
    <n v="30416"/>
    <s v="2016-09-16"/>
    <x v="1"/>
    <x v="25"/>
    <s v="MEJORAMIENTO DE LA GESTION DE LAS POLITICAS PUBLICAS A TRAVES DE LAS TECNOLOGIAS DE INFORMACION TICS"/>
    <n v="581748245.27999997"/>
    <n v="581748245.27999997"/>
    <n v="0"/>
    <s v="Licencias, actualización y soporte ORACLE database appliance (ODA)."/>
    <s v="241-2016"/>
  </r>
  <r>
    <n v="30516"/>
    <s v="2016-09-22"/>
    <x v="0"/>
    <x v="102"/>
    <s v="SERVICIOS DE BIENESTAR SOCIAL"/>
    <n v="13800000"/>
    <n v="0"/>
    <n v="13800000"/>
    <s v="PENDIENTE COMPROMETER"/>
    <s v="PENDIENTE COMPROMETER"/>
  </r>
  <r>
    <n v="30616"/>
    <s v="2016-09-22"/>
    <x v="0"/>
    <x v="104"/>
    <s v="PAPELERIA, UTILES DE ESCRITORIO Y OFICINA"/>
    <n v="7150000"/>
    <n v="0"/>
    <n v="7150000"/>
    <s v="PENDIENTE COMPROMETER"/>
    <s v="PENDIENTE COMPROMETER"/>
  </r>
  <r>
    <n v="30716"/>
    <s v="2016-09-26"/>
    <x v="1"/>
    <x v="10"/>
    <s v="MEJORAMIENTO FORTALECIMIENTO DE LA CAPACIDAD INSTITUCIONAL PARA EL DESARROLLO DE LAS POLITICAS PUBLICAS NACIONAL"/>
    <n v="13200000"/>
    <n v="12000000"/>
    <n v="1200000"/>
    <s v="Prestar los Servicios Profesionales en la Oficina Asesora de Planeación para apoyar la implementación, monitoreo y evaluación del sistema Integrado de Gestión de la Función Publica"/>
    <s v="240-2016"/>
  </r>
  <r>
    <n v="30816"/>
    <s v="2016-09-28"/>
    <x v="1"/>
    <x v="10"/>
    <s v="MEJORAMIENTO FORTALECIMIENTO DE LA CAPACIDAD INSTITUCIONAL PARA EL DESARROLLO DE LAS POLITICAS PUBLICAS NACIONAL"/>
    <n v="10200000"/>
    <n v="0"/>
    <n v="10200000"/>
    <s v="PENDIENTE COMPROMETER"/>
    <s v="PENDIENTE COMPROMETER"/>
  </r>
  <r>
    <n v="30916"/>
    <s v="2016-09-28"/>
    <x v="1"/>
    <x v="10"/>
    <s v="MEJORAMIENTO FORTALECIMIENTO DE LA CAPACIDAD INSTITUCIONAL PARA EL DESARROLLO DE LAS POLITICAS PUBLICAS NACIONAL"/>
    <n v="10200000"/>
    <n v="0"/>
    <n v="10200000"/>
    <s v="PENDIENTE COMPROMETER"/>
    <s v="PENDIENTE COMPROMETER"/>
  </r>
  <r>
    <n v="31016"/>
    <s v="2016-09-28"/>
    <x v="0"/>
    <x v="98"/>
    <s v="SEGURO RESPONSABILIDAD CIVIL"/>
    <n v="6000000"/>
    <n v="0"/>
    <n v="6000000"/>
    <s v="PENDIENTE COMPROMETER"/>
    <s v="PENDIENTE COMPROMETER"/>
  </r>
  <r>
    <n v="31116"/>
    <s v="2016-10-05"/>
    <x v="1"/>
    <x v="10"/>
    <s v="MEJORAMIENTO FORTALECIMIENTO DE LA CAPACIDAD INSTITUCIONAL PARA EL DESARROLLO DE LAS POLITICAS PUBLICAS NACIONAL"/>
    <n v="17664000"/>
    <n v="0"/>
    <n v="17664000"/>
    <s v="PENDIENTE COMPROMETER"/>
    <s v="PENDIENTE COMPROMETER"/>
  </r>
  <r>
    <n v="31216"/>
    <s v="2016-10-05"/>
    <x v="1"/>
    <x v="25"/>
    <s v="MEJORAMIENTO DE LA GESTION DE LAS POLITICAS PUBLICAS A TRAVES DE LAS TECNOLOGIAS DE INFORMACION TICS"/>
    <n v="62682934"/>
    <n v="0"/>
    <n v="62682934"/>
    <s v="PENDIENTE COMPROMETER"/>
    <s v="PENDIENTE COMPROMETER"/>
  </r>
  <r>
    <n v="31316"/>
    <s v="2016-10-05"/>
    <x v="1"/>
    <x v="25"/>
    <s v="MEJORAMIENTO DE LA GESTION DE LAS POLITICAS PUBLICAS A TRAVES DE LAS TECNOLOGIAS DE INFORMACION TICS"/>
    <n v="28054978"/>
    <n v="0"/>
    <n v="28054978"/>
    <s v="PENDIENTE COMPROMETER"/>
    <s v="PENDIENTE COMPROMETE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4" cacheId="5"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rowHeaderCaption="GASTOS GENERALES">
  <location ref="F486:H518" firstHeaderRow="0" firstDataRow="1" firstDataCol="1"/>
  <pivotFields count="10">
    <pivotField showAll="0"/>
    <pivotField showAll="0"/>
    <pivotField showAll="0">
      <items count="5">
        <item x="0"/>
        <item x="1"/>
        <item x="3"/>
        <item x="2"/>
        <item t="default"/>
      </items>
    </pivotField>
    <pivotField axis="axisRow" multipleItemSelectionAllowed="1" showAll="0">
      <items count="121">
        <item h="1" x="67"/>
        <item h="1" x="68"/>
        <item h="1" x="69"/>
        <item h="1" x="70"/>
        <item h="1" x="71"/>
        <item h="1" x="72"/>
        <item h="1" x="73"/>
        <item h="1" x="74"/>
        <item h="1" x="75"/>
        <item h="1" x="76"/>
        <item h="1" x="77"/>
        <item h="1" x="78"/>
        <item h="1" x="79"/>
        <item h="1" x="80"/>
        <item h="1" x="81"/>
        <item h="1" x="82"/>
        <item h="1" x="83"/>
        <item h="1" x="84"/>
        <item h="1" x="97"/>
        <item h="1" x="27"/>
        <item h="1" x="85"/>
        <item h="1" x="86"/>
        <item h="1" x="87"/>
        <item h="1" x="88"/>
        <item h="1" x="89"/>
        <item h="1" x="90"/>
        <item h="1" x="91"/>
        <item h="1" x="92"/>
        <item h="1" x="93"/>
        <item h="1" x="94"/>
        <item h="1" x="95"/>
        <item x="105"/>
        <item x="106"/>
        <item x="26"/>
        <item x="13"/>
        <item x="12"/>
        <item x="6"/>
        <item x="102"/>
        <item x="9"/>
        <item x="104"/>
        <item x="23"/>
        <item x="24"/>
        <item x="7"/>
        <item x="99"/>
        <item x="14"/>
        <item x="3"/>
        <item x="0"/>
        <item x="15"/>
        <item x="22"/>
        <item x="4"/>
        <item x="8"/>
        <item x="1"/>
        <item x="2"/>
        <item x="5"/>
        <item x="100"/>
        <item x="16"/>
        <item x="17"/>
        <item x="18"/>
        <item x="19"/>
        <item x="20"/>
        <item x="21"/>
        <item x="98"/>
        <item h="1" x="96"/>
        <item h="1" x="10"/>
        <item h="1" x="48"/>
        <item h="1" x="49"/>
        <item h="1" x="50"/>
        <item h="1" x="51"/>
        <item h="1" x="52"/>
        <item h="1" x="53"/>
        <item h="1" x="54"/>
        <item h="1" x="55"/>
        <item h="1" x="56"/>
        <item h="1" x="57"/>
        <item h="1" x="58"/>
        <item h="1" x="59"/>
        <item h="1" x="60"/>
        <item h="1" x="61"/>
        <item h="1" x="62"/>
        <item h="1" x="63"/>
        <item h="1" x="64"/>
        <item h="1" x="65"/>
        <item h="1" x="66"/>
        <item h="1" x="101"/>
        <item h="1" x="25"/>
        <item h="1" x="28"/>
        <item h="1" x="29"/>
        <item h="1" x="30"/>
        <item h="1" x="31"/>
        <item h="1" x="32"/>
        <item h="1" x="33"/>
        <item h="1" x="34"/>
        <item h="1" x="35"/>
        <item h="1" x="36"/>
        <item h="1" x="37"/>
        <item h="1" x="38"/>
        <item h="1" x="39"/>
        <item h="1" x="40"/>
        <item h="1" x="41"/>
        <item h="1" x="42"/>
        <item h="1" x="43"/>
        <item h="1" x="44"/>
        <item h="1" x="45"/>
        <item h="1" x="46"/>
        <item h="1" x="47"/>
        <item h="1" x="11"/>
        <item h="1" x="107"/>
        <item h="1" x="108"/>
        <item h="1" x="109"/>
        <item h="1" x="110"/>
        <item h="1" x="111"/>
        <item h="1" x="112"/>
        <item h="1" x="113"/>
        <item h="1" x="114"/>
        <item h="1" x="115"/>
        <item h="1" x="116"/>
        <item h="1" x="117"/>
        <item h="1" x="103"/>
        <item h="1" x="118"/>
        <item h="1" x="119"/>
        <item t="default"/>
      </items>
    </pivotField>
    <pivotField showAll="0"/>
    <pivotField dataField="1" numFmtId="43" showAll="0"/>
    <pivotField dataField="1" numFmtId="43" showAll="0"/>
    <pivotField numFmtId="43" showAll="0"/>
    <pivotField showAll="0"/>
    <pivotField showAll="0"/>
  </pivotFields>
  <rowFields count="1">
    <field x="3"/>
  </rowFields>
  <rowItems count="32">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t="grand">
      <x/>
    </i>
  </rowItems>
  <colFields count="1">
    <field x="-2"/>
  </colFields>
  <colItems count="2">
    <i>
      <x/>
    </i>
    <i i="1">
      <x v="1"/>
    </i>
  </colItems>
  <dataFields count="2">
    <dataField name="Suma de CDP" fld="5" baseField="0" baseItem="0"/>
    <dataField name="Suma de COMPROMISO" fld="6" baseField="0" baseItem="0"/>
  </dataFields>
  <formats count="3">
    <format dxfId="6">
      <pivotArea outline="0" collapsedLevelsAreSubtotals="1" fieldPosition="0"/>
    </format>
    <format dxfId="5">
      <pivotArea field="2" type="button" dataOnly="0" labelOnly="1" outline="0"/>
    </format>
    <format dxfId="4">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5" cacheId="5"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rowHeaderCaption="INVERSION">
  <location ref="J486:L530" firstHeaderRow="0" firstDataRow="1" firstDataCol="1"/>
  <pivotFields count="10">
    <pivotField showAll="0"/>
    <pivotField showAll="0"/>
    <pivotField showAll="0">
      <items count="5">
        <item x="0"/>
        <item x="1"/>
        <item x="3"/>
        <item x="2"/>
        <item t="default"/>
      </items>
    </pivotField>
    <pivotField axis="axisRow" multipleItemSelectionAllowed="1" showAll="0">
      <items count="121">
        <item h="1" x="67"/>
        <item h="1" x="68"/>
        <item h="1" x="69"/>
        <item h="1" x="70"/>
        <item h="1" x="71"/>
        <item h="1" x="72"/>
        <item h="1" x="73"/>
        <item h="1" x="74"/>
        <item h="1" x="75"/>
        <item h="1" x="76"/>
        <item h="1" x="77"/>
        <item h="1" x="78"/>
        <item h="1" x="79"/>
        <item h="1" x="80"/>
        <item h="1" x="81"/>
        <item h="1" x="82"/>
        <item h="1" x="83"/>
        <item h="1" x="84"/>
        <item h="1" x="97"/>
        <item h="1" x="27"/>
        <item h="1" x="85"/>
        <item h="1" x="86"/>
        <item h="1" x="87"/>
        <item h="1" x="88"/>
        <item h="1" x="89"/>
        <item h="1" x="90"/>
        <item h="1" x="91"/>
        <item h="1" x="92"/>
        <item h="1" x="93"/>
        <item h="1" x="94"/>
        <item h="1" x="95"/>
        <item h="1" x="105"/>
        <item h="1" x="106"/>
        <item h="1" x="26"/>
        <item h="1" x="13"/>
        <item h="1" x="12"/>
        <item h="1" x="6"/>
        <item h="1" x="102"/>
        <item h="1" x="9"/>
        <item h="1" x="104"/>
        <item h="1" x="23"/>
        <item h="1" x="24"/>
        <item h="1" x="7"/>
        <item h="1" x="99"/>
        <item h="1" x="14"/>
        <item h="1" x="3"/>
        <item h="1" x="0"/>
        <item h="1" x="15"/>
        <item h="1" x="22"/>
        <item h="1" x="4"/>
        <item h="1" x="8"/>
        <item h="1" x="1"/>
        <item h="1" x="2"/>
        <item h="1" x="5"/>
        <item h="1" x="100"/>
        <item h="1" x="16"/>
        <item h="1" x="17"/>
        <item h="1" x="18"/>
        <item h="1" x="19"/>
        <item h="1" x="20"/>
        <item h="1" x="21"/>
        <item h="1" x="98"/>
        <item h="1" x="96"/>
        <item x="10"/>
        <item x="48"/>
        <item x="49"/>
        <item x="50"/>
        <item x="51"/>
        <item x="52"/>
        <item x="53"/>
        <item x="54"/>
        <item x="55"/>
        <item x="56"/>
        <item x="57"/>
        <item x="58"/>
        <item x="59"/>
        <item x="60"/>
        <item x="61"/>
        <item x="62"/>
        <item x="63"/>
        <item x="64"/>
        <item x="65"/>
        <item x="66"/>
        <item x="101"/>
        <item x="25"/>
        <item x="28"/>
        <item x="29"/>
        <item x="30"/>
        <item x="31"/>
        <item x="32"/>
        <item x="33"/>
        <item x="34"/>
        <item x="35"/>
        <item x="36"/>
        <item x="37"/>
        <item x="38"/>
        <item x="39"/>
        <item x="40"/>
        <item x="41"/>
        <item x="42"/>
        <item x="43"/>
        <item x="44"/>
        <item x="45"/>
        <item x="46"/>
        <item x="47"/>
        <item x="11"/>
        <item h="1" x="107"/>
        <item h="1" x="108"/>
        <item h="1" x="109"/>
        <item h="1" x="110"/>
        <item h="1" x="111"/>
        <item h="1" x="112"/>
        <item h="1" x="113"/>
        <item h="1" x="114"/>
        <item h="1" x="115"/>
        <item h="1" x="116"/>
        <item h="1" x="117"/>
        <item h="1" x="103"/>
        <item h="1" x="118"/>
        <item h="1" x="119"/>
        <item t="default"/>
      </items>
    </pivotField>
    <pivotField showAll="0"/>
    <pivotField dataField="1" numFmtId="43" showAll="0"/>
    <pivotField dataField="1" numFmtId="43" showAll="0"/>
    <pivotField numFmtId="43" showAll="0"/>
    <pivotField showAll="0"/>
    <pivotField showAll="0"/>
  </pivotFields>
  <rowFields count="1">
    <field x="3"/>
  </rowFields>
  <rowItems count="44">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t="grand">
      <x/>
    </i>
  </rowItems>
  <colFields count="1">
    <field x="-2"/>
  </colFields>
  <colItems count="2">
    <i>
      <x/>
    </i>
    <i i="1">
      <x v="1"/>
    </i>
  </colItems>
  <dataFields count="2">
    <dataField name="Suma de CDP" fld="5" baseField="0" baseItem="0"/>
    <dataField name="Suma de COMPROMISO" fld="6" baseField="0" baseItem="0"/>
  </dataFields>
  <formats count="9">
    <format dxfId="15">
      <pivotArea field="2" type="button" dataOnly="0" labelOnly="1" outline="0"/>
    </format>
    <format dxfId="14">
      <pivotArea dataOnly="0" labelOnly="1" outline="0" fieldPosition="0">
        <references count="1">
          <reference field="4294967294" count="2">
            <x v="0"/>
            <x v="1"/>
          </reference>
        </references>
      </pivotArea>
    </format>
    <format dxfId="13">
      <pivotArea field="3" type="button" dataOnly="0" labelOnly="1" outline="0" axis="axisRow" fieldPosition="0"/>
    </format>
    <format dxfId="12">
      <pivotArea dataOnly="0" labelOnly="1" outline="0" fieldPosition="0">
        <references count="1">
          <reference field="4294967294" count="2">
            <x v="0"/>
            <x v="1"/>
          </reference>
        </references>
      </pivotArea>
    </format>
    <format dxfId="11">
      <pivotArea outline="0" collapsedLevelsAreSubtotals="1" fieldPosition="0">
        <references count="1">
          <reference field="4294967294" count="1" selected="0">
            <x v="1"/>
          </reference>
        </references>
      </pivotArea>
    </format>
    <format dxfId="10">
      <pivotArea dataOnly="0" labelOnly="1" outline="0" fieldPosition="0">
        <references count="1">
          <reference field="4294967294" count="1">
            <x v="1"/>
          </reference>
        </references>
      </pivotArea>
    </format>
    <format dxfId="9">
      <pivotArea outline="0" collapsedLevelsAreSubtotals="1" fieldPosition="0">
        <references count="1">
          <reference field="4294967294" count="1" selected="0">
            <x v="1"/>
          </reference>
        </references>
      </pivotArea>
    </format>
    <format dxfId="8">
      <pivotArea dataOnly="0" labelOnly="1" outline="0" fieldPosition="0">
        <references count="1">
          <reference field="4294967294" count="1">
            <x v="1"/>
          </reference>
        </references>
      </pivotArea>
    </format>
    <format dxfId="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 dinámica2" cacheId="5"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478:D483" firstHeaderRow="0" firstDataRow="1" firstDataCol="1"/>
  <pivotFields count="10">
    <pivotField showAll="0"/>
    <pivotField showAll="0"/>
    <pivotField axis="axisRow" showAll="0">
      <items count="5">
        <item x="0"/>
        <item x="1"/>
        <item x="3"/>
        <item x="2"/>
        <item t="default"/>
      </items>
    </pivotField>
    <pivotField showAll="0"/>
    <pivotField showAll="0"/>
    <pivotField dataField="1" numFmtId="43" showAll="0"/>
    <pivotField dataField="1" numFmtId="43" showAll="0"/>
    <pivotField numFmtId="43" showAll="0"/>
    <pivotField showAll="0"/>
    <pivotField showAll="0"/>
  </pivotFields>
  <rowFields count="1">
    <field x="2"/>
  </rowFields>
  <rowItems count="5">
    <i>
      <x/>
    </i>
    <i>
      <x v="1"/>
    </i>
    <i>
      <x v="2"/>
    </i>
    <i>
      <x v="3"/>
    </i>
    <i t="grand">
      <x/>
    </i>
  </rowItems>
  <colFields count="1">
    <field x="-2"/>
  </colFields>
  <colItems count="2">
    <i>
      <x/>
    </i>
    <i i="1">
      <x v="1"/>
    </i>
  </colItems>
  <dataFields count="2">
    <dataField name="Suma de CDP" fld="5" baseField="0" baseItem="0"/>
    <dataField name="Suma de COMPROMISO" fld="6" baseField="0" baseItem="0"/>
  </dataFields>
  <formats count="3">
    <format dxfId="18">
      <pivotArea outline="0" collapsedLevelsAreSubtotals="1" fieldPosition="0"/>
    </format>
    <format dxfId="17">
      <pivotArea field="2" type="button" dataOnly="0" labelOnly="1" outline="0" axis="axisRow" fieldPosition="0"/>
    </format>
    <format dxfId="16">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 dinámica3" cacheId="5"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rowHeaderCaption="GASTOS DE PERSONAL">
  <location ref="B486:D518" firstHeaderRow="0" firstDataRow="1" firstDataCol="1"/>
  <pivotFields count="10">
    <pivotField showAll="0"/>
    <pivotField showAll="0"/>
    <pivotField showAll="0">
      <items count="5">
        <item x="0"/>
        <item x="1"/>
        <item x="3"/>
        <item x="2"/>
        <item t="default"/>
      </items>
    </pivotField>
    <pivotField axis="axisRow" multipleItemSelectionAllowed="1" showAll="0">
      <items count="121">
        <item x="67"/>
        <item x="68"/>
        <item x="69"/>
        <item x="70"/>
        <item x="71"/>
        <item x="72"/>
        <item x="73"/>
        <item x="74"/>
        <item x="75"/>
        <item x="76"/>
        <item x="77"/>
        <item x="78"/>
        <item x="79"/>
        <item x="80"/>
        <item x="81"/>
        <item x="82"/>
        <item x="83"/>
        <item x="84"/>
        <item x="97"/>
        <item x="27"/>
        <item x="85"/>
        <item x="86"/>
        <item x="87"/>
        <item x="88"/>
        <item x="89"/>
        <item x="90"/>
        <item x="91"/>
        <item x="92"/>
        <item x="93"/>
        <item x="94"/>
        <item x="95"/>
        <item h="1" x="105"/>
        <item h="1" x="106"/>
        <item h="1" x="26"/>
        <item h="1" x="13"/>
        <item h="1" x="12"/>
        <item h="1" x="6"/>
        <item h="1" x="102"/>
        <item h="1" x="9"/>
        <item h="1" x="104"/>
        <item h="1" x="23"/>
        <item h="1" x="24"/>
        <item h="1" x="7"/>
        <item h="1" x="99"/>
        <item h="1" x="14"/>
        <item h="1" x="3"/>
        <item h="1" x="0"/>
        <item h="1" x="15"/>
        <item h="1" x="22"/>
        <item h="1" x="4"/>
        <item h="1" x="8"/>
        <item h="1" x="1"/>
        <item h="1" x="2"/>
        <item h="1" x="5"/>
        <item h="1" x="100"/>
        <item h="1" x="16"/>
        <item h="1" x="17"/>
        <item h="1" x="18"/>
        <item h="1" x="19"/>
        <item h="1" x="20"/>
        <item h="1" x="21"/>
        <item h="1" x="98"/>
        <item h="1" x="96"/>
        <item h="1" x="10"/>
        <item h="1" x="48"/>
        <item h="1" x="49"/>
        <item h="1" x="50"/>
        <item h="1" x="51"/>
        <item h="1" x="52"/>
        <item h="1" x="53"/>
        <item h="1" x="54"/>
        <item h="1" x="55"/>
        <item h="1" x="56"/>
        <item h="1" x="57"/>
        <item h="1" x="58"/>
        <item h="1" x="59"/>
        <item h="1" x="60"/>
        <item h="1" x="61"/>
        <item h="1" x="62"/>
        <item h="1" x="63"/>
        <item h="1" x="64"/>
        <item h="1" x="65"/>
        <item h="1" x="66"/>
        <item h="1" x="101"/>
        <item h="1" x="25"/>
        <item h="1" x="28"/>
        <item h="1" x="29"/>
        <item h="1" x="30"/>
        <item h="1" x="31"/>
        <item h="1" x="32"/>
        <item h="1" x="33"/>
        <item h="1" x="34"/>
        <item h="1" x="35"/>
        <item h="1" x="36"/>
        <item h="1" x="37"/>
        <item h="1" x="38"/>
        <item h="1" x="39"/>
        <item h="1" x="40"/>
        <item h="1" x="41"/>
        <item h="1" x="42"/>
        <item h="1" x="43"/>
        <item h="1" x="44"/>
        <item h="1" x="45"/>
        <item h="1" x="46"/>
        <item h="1" x="47"/>
        <item h="1" x="11"/>
        <item h="1" x="107"/>
        <item h="1" x="108"/>
        <item h="1" x="109"/>
        <item h="1" x="110"/>
        <item h="1" x="111"/>
        <item h="1" x="112"/>
        <item h="1" x="113"/>
        <item h="1" x="114"/>
        <item h="1" x="115"/>
        <item h="1" x="116"/>
        <item h="1" x="117"/>
        <item h="1" x="103"/>
        <item h="1" x="118"/>
        <item h="1" x="119"/>
        <item t="default"/>
      </items>
    </pivotField>
    <pivotField showAll="0"/>
    <pivotField dataField="1" numFmtId="43" showAll="0"/>
    <pivotField dataField="1" numFmtId="43" showAll="0"/>
    <pivotField numFmtId="43" showAll="0"/>
    <pivotField showAll="0"/>
    <pivotField showAll="0"/>
  </pivotFields>
  <rowFields count="1">
    <field x="3"/>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Fields count="1">
    <field x="-2"/>
  </colFields>
  <colItems count="2">
    <i>
      <x/>
    </i>
    <i i="1">
      <x v="1"/>
    </i>
  </colItems>
  <dataFields count="2">
    <dataField name="Suma de CDP" fld="5" baseField="0" baseItem="0"/>
    <dataField name="Suma de COMPROMISO" fld="6" baseField="0" baseItem="0"/>
  </dataFields>
  <formats count="5">
    <format dxfId="23">
      <pivotArea outline="0" collapsedLevelsAreSubtotals="1" fieldPosition="0"/>
    </format>
    <format dxfId="22">
      <pivotArea field="2" type="button" dataOnly="0" labelOnly="1" outline="0"/>
    </format>
    <format dxfId="21">
      <pivotArea dataOnly="0" labelOnly="1" outline="0" fieldPosition="0">
        <references count="1">
          <reference field="4294967294" count="2">
            <x v="0"/>
            <x v="1"/>
          </reference>
        </references>
      </pivotArea>
    </format>
    <format dxfId="20">
      <pivotArea field="3" type="button" dataOnly="0" labelOnly="1" outline="0" axis="axisRow" fieldPosition="0"/>
    </format>
    <format dxfId="19">
      <pivotArea dataOnly="0" labelOnly="1" outline="0" fieldPosition="0">
        <references count="1">
          <reference field="4294967294" count="2">
            <x v="0"/>
            <x v="1"/>
          </reference>
        </references>
      </pivotArea>
    </format>
  </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6.bin"/><Relationship Id="rId4"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8"/>
  <sheetViews>
    <sheetView showGridLines="0" topLeftCell="A49" zoomScale="64" zoomScaleNormal="64" workbookViewId="0">
      <selection activeCell="L57" sqref="A36:L57"/>
    </sheetView>
  </sheetViews>
  <sheetFormatPr baseColWidth="10" defaultColWidth="11.42578125" defaultRowHeight="23.25" x14ac:dyDescent="0.25"/>
  <cols>
    <col min="1" max="1" width="3.85546875" style="50" customWidth="1"/>
    <col min="2" max="2" width="5.5703125" style="50" customWidth="1"/>
    <col min="3" max="8" width="3.85546875" style="50" customWidth="1"/>
    <col min="9" max="9" width="39.42578125" style="50" customWidth="1"/>
    <col min="10" max="10" width="40.7109375" style="50" customWidth="1"/>
    <col min="11" max="11" width="31.28515625" style="612" customWidth="1"/>
    <col min="12" max="12" width="29.85546875" style="612" customWidth="1"/>
    <col min="13" max="13" width="24" style="50" customWidth="1"/>
    <col min="14" max="14" width="0" style="50" hidden="1" customWidth="1"/>
    <col min="15" max="15" width="11.42578125" style="50"/>
    <col min="16" max="16" width="23.7109375" style="50" customWidth="1"/>
    <col min="17" max="17" width="47" style="50" customWidth="1"/>
    <col min="18" max="18" width="28.85546875" style="50" customWidth="1"/>
    <col min="19" max="19" width="24" style="50" customWidth="1"/>
    <col min="20" max="16384" width="11.42578125" style="50"/>
  </cols>
  <sheetData>
    <row r="1" spans="1:12" ht="72.75" customHeight="1" x14ac:dyDescent="0.25">
      <c r="A1" s="294" t="s">
        <v>484</v>
      </c>
      <c r="B1" s="294" t="s">
        <v>483</v>
      </c>
      <c r="C1" s="294" t="s">
        <v>482</v>
      </c>
      <c r="D1" s="294" t="s">
        <v>481</v>
      </c>
      <c r="E1" s="294" t="s">
        <v>480</v>
      </c>
      <c r="F1" s="294" t="s">
        <v>479</v>
      </c>
      <c r="G1" s="294" t="s">
        <v>478</v>
      </c>
      <c r="H1" s="294" t="s">
        <v>477</v>
      </c>
      <c r="I1" s="295" t="s">
        <v>476</v>
      </c>
      <c r="J1" s="653" t="s">
        <v>2864</v>
      </c>
      <c r="K1" s="929" t="s">
        <v>3220</v>
      </c>
      <c r="L1" s="929" t="s">
        <v>1407</v>
      </c>
    </row>
    <row r="2" spans="1:12" s="396" customFormat="1" ht="35.25" customHeight="1" x14ac:dyDescent="0.2">
      <c r="A2" s="399" t="s">
        <v>469</v>
      </c>
      <c r="B2" s="399" t="s">
        <v>471</v>
      </c>
      <c r="C2" s="399" t="s">
        <v>466</v>
      </c>
      <c r="D2" s="399">
        <v>50</v>
      </c>
      <c r="E2" s="399">
        <v>2</v>
      </c>
      <c r="F2" s="399">
        <v>0</v>
      </c>
      <c r="G2" s="399">
        <v>0</v>
      </c>
      <c r="H2" s="399"/>
      <c r="I2" s="439" t="s">
        <v>814</v>
      </c>
      <c r="J2" s="595" t="s">
        <v>3364</v>
      </c>
      <c r="K2" s="613"/>
      <c r="L2" s="618">
        <v>54900</v>
      </c>
    </row>
    <row r="3" spans="1:12" s="396" customFormat="1" ht="50.25" customHeight="1" x14ac:dyDescent="0.2">
      <c r="A3" s="399">
        <v>2</v>
      </c>
      <c r="B3" s="399">
        <v>0</v>
      </c>
      <c r="C3" s="399">
        <v>3</v>
      </c>
      <c r="D3" s="399">
        <v>51</v>
      </c>
      <c r="E3" s="399">
        <v>1</v>
      </c>
      <c r="F3" s="399">
        <v>0</v>
      </c>
      <c r="G3" s="399">
        <v>10</v>
      </c>
      <c r="H3" s="399"/>
      <c r="I3" s="439" t="s">
        <v>2609</v>
      </c>
      <c r="J3" s="585" t="s">
        <v>3365</v>
      </c>
      <c r="K3" s="618">
        <v>4100000</v>
      </c>
      <c r="L3" s="613"/>
    </row>
    <row r="4" spans="1:12" s="400" customFormat="1" ht="40.5" customHeight="1" x14ac:dyDescent="0.2">
      <c r="A4" s="1437" t="s">
        <v>493</v>
      </c>
      <c r="B4" s="1437"/>
      <c r="C4" s="1437"/>
      <c r="D4" s="1437"/>
      <c r="E4" s="1437"/>
      <c r="F4" s="1437"/>
      <c r="G4" s="1437"/>
      <c r="H4" s="1437"/>
      <c r="I4" s="1437"/>
      <c r="J4" s="1437"/>
      <c r="K4" s="941"/>
      <c r="L4" s="942"/>
    </row>
    <row r="5" spans="1:12" s="400" customFormat="1" ht="36" x14ac:dyDescent="0.2">
      <c r="A5" s="604" t="s">
        <v>469</v>
      </c>
      <c r="B5" s="604" t="s">
        <v>471</v>
      </c>
      <c r="C5" s="604" t="s">
        <v>462</v>
      </c>
      <c r="D5" s="604" t="s">
        <v>451</v>
      </c>
      <c r="E5" s="604" t="s">
        <v>552</v>
      </c>
      <c r="F5" s="604" t="s">
        <v>561</v>
      </c>
      <c r="G5" s="388">
        <v>10</v>
      </c>
      <c r="H5" s="388" t="s">
        <v>448</v>
      </c>
      <c r="I5" s="772" t="s">
        <v>494</v>
      </c>
      <c r="J5" s="584"/>
      <c r="K5" s="615"/>
      <c r="L5" s="618">
        <v>13470000</v>
      </c>
    </row>
    <row r="6" spans="1:12" s="400" customFormat="1" ht="76.5" customHeight="1" x14ac:dyDescent="0.2">
      <c r="A6" s="604" t="s">
        <v>469</v>
      </c>
      <c r="B6" s="604" t="s">
        <v>471</v>
      </c>
      <c r="C6" s="604" t="s">
        <v>462</v>
      </c>
      <c r="D6" s="604" t="s">
        <v>451</v>
      </c>
      <c r="E6" s="604" t="s">
        <v>553</v>
      </c>
      <c r="F6" s="604" t="s">
        <v>561</v>
      </c>
      <c r="G6" s="388">
        <v>10</v>
      </c>
      <c r="H6" s="388" t="s">
        <v>448</v>
      </c>
      <c r="I6" s="439" t="s">
        <v>521</v>
      </c>
      <c r="J6" s="584" t="s">
        <v>3374</v>
      </c>
      <c r="K6" s="618">
        <v>550000</v>
      </c>
      <c r="L6" s="615"/>
    </row>
    <row r="7" spans="1:12" s="400" customFormat="1" ht="36" x14ac:dyDescent="0.2">
      <c r="A7" s="604" t="s">
        <v>469</v>
      </c>
      <c r="B7" s="604" t="s">
        <v>471</v>
      </c>
      <c r="C7" s="604" t="s">
        <v>462</v>
      </c>
      <c r="D7" s="604" t="s">
        <v>451</v>
      </c>
      <c r="E7" s="604" t="s">
        <v>553</v>
      </c>
      <c r="F7" s="604" t="s">
        <v>561</v>
      </c>
      <c r="G7" s="388">
        <v>10</v>
      </c>
      <c r="H7" s="388" t="s">
        <v>448</v>
      </c>
      <c r="I7" s="439" t="s">
        <v>581</v>
      </c>
      <c r="J7" s="584" t="s">
        <v>3372</v>
      </c>
      <c r="K7" s="618">
        <v>6400000</v>
      </c>
      <c r="L7" s="615"/>
    </row>
    <row r="8" spans="1:12" s="400" customFormat="1" ht="39.75" customHeight="1" x14ac:dyDescent="0.2">
      <c r="A8" s="1437" t="s">
        <v>522</v>
      </c>
      <c r="B8" s="1437"/>
      <c r="C8" s="1437"/>
      <c r="D8" s="1437"/>
      <c r="E8" s="1437"/>
      <c r="F8" s="1437"/>
      <c r="G8" s="1437"/>
      <c r="H8" s="1437"/>
      <c r="I8" s="1437"/>
      <c r="J8" s="1437"/>
      <c r="K8" s="941"/>
      <c r="L8" s="942"/>
    </row>
    <row r="9" spans="1:12" s="400" customFormat="1" ht="79.5" customHeight="1" x14ac:dyDescent="0.2">
      <c r="A9" s="604" t="s">
        <v>469</v>
      </c>
      <c r="B9" s="604" t="s">
        <v>471</v>
      </c>
      <c r="C9" s="604" t="s">
        <v>462</v>
      </c>
      <c r="D9" s="604" t="s">
        <v>462</v>
      </c>
      <c r="E9" s="604" t="s">
        <v>469</v>
      </c>
      <c r="F9" s="604" t="s">
        <v>561</v>
      </c>
      <c r="G9" s="388">
        <v>10</v>
      </c>
      <c r="H9" s="388" t="s">
        <v>448</v>
      </c>
      <c r="I9" s="772" t="s">
        <v>524</v>
      </c>
      <c r="J9" s="584" t="s">
        <v>3373</v>
      </c>
      <c r="K9" s="618">
        <v>950000</v>
      </c>
      <c r="L9" s="615"/>
    </row>
    <row r="10" spans="1:12" s="400" customFormat="1" ht="29.25" customHeight="1" x14ac:dyDescent="0.2">
      <c r="A10" s="604" t="s">
        <v>469</v>
      </c>
      <c r="B10" s="604" t="s">
        <v>471</v>
      </c>
      <c r="C10" s="604" t="s">
        <v>462</v>
      </c>
      <c r="D10" s="604" t="s">
        <v>462</v>
      </c>
      <c r="E10" s="604" t="s">
        <v>467</v>
      </c>
      <c r="F10" s="604" t="s">
        <v>561</v>
      </c>
      <c r="G10" s="388">
        <v>10</v>
      </c>
      <c r="H10" s="388" t="s">
        <v>448</v>
      </c>
      <c r="I10" s="772" t="s">
        <v>525</v>
      </c>
      <c r="J10" s="584"/>
      <c r="K10" s="615"/>
      <c r="L10" s="618">
        <v>600</v>
      </c>
    </row>
    <row r="11" spans="1:12" s="400" customFormat="1" ht="112.5" customHeight="1" x14ac:dyDescent="0.2">
      <c r="A11" s="604" t="s">
        <v>469</v>
      </c>
      <c r="B11" s="604" t="s">
        <v>471</v>
      </c>
      <c r="C11" s="604" t="s">
        <v>462</v>
      </c>
      <c r="D11" s="604" t="s">
        <v>462</v>
      </c>
      <c r="E11" s="604" t="s">
        <v>461</v>
      </c>
      <c r="F11" s="604" t="s">
        <v>561</v>
      </c>
      <c r="G11" s="388">
        <v>10</v>
      </c>
      <c r="H11" s="388" t="s">
        <v>448</v>
      </c>
      <c r="I11" s="772" t="s">
        <v>583</v>
      </c>
      <c r="J11" s="584" t="s">
        <v>3375</v>
      </c>
      <c r="K11" s="619">
        <v>11500000</v>
      </c>
      <c r="L11" s="615"/>
    </row>
    <row r="12" spans="1:12" s="400" customFormat="1" ht="36" x14ac:dyDescent="0.2">
      <c r="A12" s="604" t="s">
        <v>469</v>
      </c>
      <c r="B12" s="604" t="s">
        <v>471</v>
      </c>
      <c r="C12" s="604" t="s">
        <v>462</v>
      </c>
      <c r="D12" s="604" t="s">
        <v>462</v>
      </c>
      <c r="E12" s="604" t="s">
        <v>554</v>
      </c>
      <c r="F12" s="604" t="s">
        <v>561</v>
      </c>
      <c r="G12" s="388">
        <v>10</v>
      </c>
      <c r="H12" s="388" t="s">
        <v>448</v>
      </c>
      <c r="I12" s="772" t="s">
        <v>526</v>
      </c>
      <c r="J12" s="584"/>
      <c r="K12" s="615"/>
      <c r="L12" s="618">
        <v>48795</v>
      </c>
    </row>
    <row r="13" spans="1:12" s="400" customFormat="1" ht="51.75" customHeight="1" x14ac:dyDescent="0.2">
      <c r="A13" s="604" t="s">
        <v>469</v>
      </c>
      <c r="B13" s="604" t="s">
        <v>471</v>
      </c>
      <c r="C13" s="604" t="s">
        <v>462</v>
      </c>
      <c r="D13" s="604" t="s">
        <v>462</v>
      </c>
      <c r="E13" s="604" t="s">
        <v>555</v>
      </c>
      <c r="F13" s="604" t="s">
        <v>561</v>
      </c>
      <c r="G13" s="388">
        <v>10</v>
      </c>
      <c r="H13" s="388" t="s">
        <v>448</v>
      </c>
      <c r="I13" s="772" t="s">
        <v>527</v>
      </c>
      <c r="J13" s="584" t="s">
        <v>3367</v>
      </c>
      <c r="K13" s="618">
        <v>3540453</v>
      </c>
      <c r="L13" s="615"/>
    </row>
    <row r="14" spans="1:12" s="396" customFormat="1" ht="84.75" customHeight="1" x14ac:dyDescent="0.2">
      <c r="A14" s="604" t="s">
        <v>469</v>
      </c>
      <c r="B14" s="604" t="s">
        <v>471</v>
      </c>
      <c r="C14" s="604" t="s">
        <v>462</v>
      </c>
      <c r="D14" s="604" t="s">
        <v>462</v>
      </c>
      <c r="E14" s="604" t="s">
        <v>465</v>
      </c>
      <c r="F14" s="604" t="s">
        <v>561</v>
      </c>
      <c r="G14" s="388">
        <v>10</v>
      </c>
      <c r="H14" s="388" t="s">
        <v>448</v>
      </c>
      <c r="I14" s="772" t="s">
        <v>1628</v>
      </c>
      <c r="J14" s="584" t="s">
        <v>3368</v>
      </c>
      <c r="K14" s="618">
        <v>2900000</v>
      </c>
      <c r="L14" s="613"/>
    </row>
    <row r="15" spans="1:12" s="396" customFormat="1" ht="36" x14ac:dyDescent="0.2">
      <c r="A15" s="604" t="s">
        <v>469</v>
      </c>
      <c r="B15" s="604" t="s">
        <v>471</v>
      </c>
      <c r="C15" s="604" t="s">
        <v>462</v>
      </c>
      <c r="D15" s="604" t="s">
        <v>462</v>
      </c>
      <c r="E15" s="604" t="s">
        <v>560</v>
      </c>
      <c r="F15" s="604" t="s">
        <v>561</v>
      </c>
      <c r="G15" s="388">
        <v>10</v>
      </c>
      <c r="H15" s="388" t="s">
        <v>448</v>
      </c>
      <c r="I15" s="439" t="s">
        <v>576</v>
      </c>
      <c r="J15" s="584"/>
      <c r="K15" s="613"/>
      <c r="L15" s="618">
        <v>94480</v>
      </c>
    </row>
    <row r="16" spans="1:12" s="396" customFormat="1" ht="36" x14ac:dyDescent="0.2">
      <c r="A16" s="604" t="s">
        <v>469</v>
      </c>
      <c r="B16" s="604" t="s">
        <v>471</v>
      </c>
      <c r="C16" s="604" t="s">
        <v>462</v>
      </c>
      <c r="D16" s="604" t="s">
        <v>462</v>
      </c>
      <c r="E16" s="604" t="s">
        <v>556</v>
      </c>
      <c r="F16" s="604" t="s">
        <v>561</v>
      </c>
      <c r="G16" s="388">
        <v>10</v>
      </c>
      <c r="H16" s="388" t="s">
        <v>448</v>
      </c>
      <c r="I16" s="439" t="s">
        <v>528</v>
      </c>
      <c r="J16" s="584"/>
      <c r="K16" s="613"/>
      <c r="L16" s="618">
        <v>950000</v>
      </c>
    </row>
    <row r="17" spans="1:17" s="396" customFormat="1" ht="45" customHeight="1" x14ac:dyDescent="0.2">
      <c r="A17" s="1437" t="s">
        <v>530</v>
      </c>
      <c r="B17" s="1437"/>
      <c r="C17" s="1437"/>
      <c r="D17" s="1437"/>
      <c r="E17" s="1437"/>
      <c r="F17" s="1437"/>
      <c r="G17" s="1437"/>
      <c r="H17" s="1437"/>
      <c r="I17" s="1437"/>
      <c r="J17" s="1437"/>
      <c r="K17" s="941"/>
      <c r="L17" s="942"/>
    </row>
    <row r="18" spans="1:17" s="396" customFormat="1" ht="90" customHeight="1" x14ac:dyDescent="0.2">
      <c r="A18" s="604" t="s">
        <v>469</v>
      </c>
      <c r="B18" s="604" t="s">
        <v>471</v>
      </c>
      <c r="C18" s="604" t="s">
        <v>462</v>
      </c>
      <c r="D18" s="604" t="s">
        <v>458</v>
      </c>
      <c r="E18" s="604" t="s">
        <v>451</v>
      </c>
      <c r="F18" s="604" t="s">
        <v>561</v>
      </c>
      <c r="G18" s="388">
        <v>10</v>
      </c>
      <c r="H18" s="388" t="s">
        <v>448</v>
      </c>
      <c r="I18" s="772" t="s">
        <v>543</v>
      </c>
      <c r="J18" s="584" t="s">
        <v>3369</v>
      </c>
      <c r="K18" s="614"/>
      <c r="L18" s="618">
        <v>21382228</v>
      </c>
      <c r="M18" s="661"/>
      <c r="N18" s="495" t="e">
        <f>SUM(J18-L18)</f>
        <v>#VALUE!</v>
      </c>
      <c r="P18" s="495"/>
      <c r="Q18" s="1219"/>
    </row>
    <row r="19" spans="1:17" s="396" customFormat="1" ht="72.75" customHeight="1" x14ac:dyDescent="0.2">
      <c r="A19" s="604" t="s">
        <v>469</v>
      </c>
      <c r="B19" s="604" t="s">
        <v>471</v>
      </c>
      <c r="C19" s="604" t="s">
        <v>462</v>
      </c>
      <c r="D19" s="604" t="s">
        <v>458</v>
      </c>
      <c r="E19" s="604" t="s">
        <v>469</v>
      </c>
      <c r="F19" s="604" t="s">
        <v>561</v>
      </c>
      <c r="G19" s="388">
        <v>10</v>
      </c>
      <c r="H19" s="388" t="s">
        <v>448</v>
      </c>
      <c r="I19" s="772" t="s">
        <v>657</v>
      </c>
      <c r="J19" s="584" t="s">
        <v>3376</v>
      </c>
      <c r="K19" s="618">
        <v>625463</v>
      </c>
      <c r="L19" s="613"/>
    </row>
    <row r="20" spans="1:17" s="396" customFormat="1" ht="79.5" customHeight="1" x14ac:dyDescent="0.2">
      <c r="A20" s="604" t="s">
        <v>469</v>
      </c>
      <c r="B20" s="604" t="s">
        <v>471</v>
      </c>
      <c r="C20" s="604" t="s">
        <v>462</v>
      </c>
      <c r="D20" s="604" t="s">
        <v>458</v>
      </c>
      <c r="E20" s="604" t="s">
        <v>458</v>
      </c>
      <c r="F20" s="604" t="s">
        <v>561</v>
      </c>
      <c r="G20" s="388">
        <v>10</v>
      </c>
      <c r="H20" s="388" t="s">
        <v>448</v>
      </c>
      <c r="I20" s="772" t="s">
        <v>846</v>
      </c>
      <c r="J20" s="584"/>
      <c r="K20" s="614"/>
      <c r="L20" s="618">
        <v>11192122</v>
      </c>
    </row>
    <row r="21" spans="1:17" s="396" customFormat="1" ht="36" x14ac:dyDescent="0.2">
      <c r="A21" s="604" t="s">
        <v>469</v>
      </c>
      <c r="B21" s="604" t="s">
        <v>471</v>
      </c>
      <c r="C21" s="604" t="s">
        <v>462</v>
      </c>
      <c r="D21" s="604" t="s">
        <v>458</v>
      </c>
      <c r="E21" s="604" t="s">
        <v>552</v>
      </c>
      <c r="F21" s="604" t="s">
        <v>561</v>
      </c>
      <c r="G21" s="388">
        <v>10</v>
      </c>
      <c r="H21" s="388" t="s">
        <v>448</v>
      </c>
      <c r="I21" s="772" t="s">
        <v>531</v>
      </c>
      <c r="J21" s="584"/>
      <c r="K21" s="613"/>
      <c r="L21" s="618">
        <v>10233544.42</v>
      </c>
    </row>
    <row r="22" spans="1:17" s="396" customFormat="1" ht="26.25" customHeight="1" x14ac:dyDescent="0.2">
      <c r="A22" s="1437" t="s">
        <v>512</v>
      </c>
      <c r="B22" s="1437"/>
      <c r="C22" s="1437"/>
      <c r="D22" s="1437"/>
      <c r="E22" s="1437"/>
      <c r="F22" s="1437"/>
      <c r="G22" s="1437"/>
      <c r="H22" s="1437"/>
      <c r="I22" s="1437"/>
      <c r="J22" s="1437"/>
      <c r="K22" s="941"/>
      <c r="L22" s="942"/>
    </row>
    <row r="23" spans="1:17" s="396" customFormat="1" ht="36" x14ac:dyDescent="0.2">
      <c r="A23" s="604" t="s">
        <v>469</v>
      </c>
      <c r="B23" s="604" t="s">
        <v>471</v>
      </c>
      <c r="C23" s="604" t="s">
        <v>462</v>
      </c>
      <c r="D23" s="604" t="s">
        <v>467</v>
      </c>
      <c r="E23" s="604" t="s">
        <v>469</v>
      </c>
      <c r="F23" s="604" t="s">
        <v>561</v>
      </c>
      <c r="G23" s="388">
        <v>10</v>
      </c>
      <c r="H23" s="388" t="s">
        <v>448</v>
      </c>
      <c r="I23" s="439" t="s">
        <v>502</v>
      </c>
      <c r="J23" s="584"/>
      <c r="K23" s="613"/>
      <c r="L23" s="618">
        <v>1306970</v>
      </c>
    </row>
    <row r="24" spans="1:17" s="396" customFormat="1" ht="54" customHeight="1" x14ac:dyDescent="0.2">
      <c r="A24" s="604" t="s">
        <v>469</v>
      </c>
      <c r="B24" s="604" t="s">
        <v>471</v>
      </c>
      <c r="C24" s="604" t="s">
        <v>462</v>
      </c>
      <c r="D24" s="604" t="s">
        <v>467</v>
      </c>
      <c r="E24" s="604" t="s">
        <v>458</v>
      </c>
      <c r="F24" s="604" t="s">
        <v>561</v>
      </c>
      <c r="G24" s="388">
        <v>10</v>
      </c>
      <c r="H24" s="388" t="s">
        <v>448</v>
      </c>
      <c r="I24" s="772" t="s">
        <v>503</v>
      </c>
      <c r="J24" s="584" t="s">
        <v>3336</v>
      </c>
      <c r="K24" s="613"/>
      <c r="L24" s="618">
        <v>12050482</v>
      </c>
    </row>
    <row r="25" spans="1:17" s="396" customFormat="1" ht="36" x14ac:dyDescent="0.2">
      <c r="A25" s="604" t="s">
        <v>469</v>
      </c>
      <c r="B25" s="604" t="s">
        <v>471</v>
      </c>
      <c r="C25" s="604" t="s">
        <v>462</v>
      </c>
      <c r="D25" s="604" t="s">
        <v>467</v>
      </c>
      <c r="E25" s="604" t="s">
        <v>558</v>
      </c>
      <c r="F25" s="604" t="s">
        <v>561</v>
      </c>
      <c r="G25" s="388">
        <v>10</v>
      </c>
      <c r="H25" s="388" t="s">
        <v>448</v>
      </c>
      <c r="I25" s="772" t="s">
        <v>504</v>
      </c>
      <c r="J25" s="584" t="s">
        <v>3371</v>
      </c>
      <c r="K25" s="618">
        <v>1000000</v>
      </c>
      <c r="L25" s="613"/>
    </row>
    <row r="26" spans="1:17" s="396" customFormat="1" ht="100.5" customHeight="1" x14ac:dyDescent="0.2">
      <c r="A26" s="604" t="s">
        <v>469</v>
      </c>
      <c r="B26" s="604" t="s">
        <v>471</v>
      </c>
      <c r="C26" s="604" t="s">
        <v>462</v>
      </c>
      <c r="D26" s="604" t="s">
        <v>467</v>
      </c>
      <c r="E26" s="604" t="s">
        <v>552</v>
      </c>
      <c r="F26" s="604" t="s">
        <v>561</v>
      </c>
      <c r="G26" s="388">
        <v>10</v>
      </c>
      <c r="H26" s="388" t="s">
        <v>448</v>
      </c>
      <c r="I26" s="772" t="s">
        <v>847</v>
      </c>
      <c r="J26" s="584"/>
      <c r="K26" s="613"/>
      <c r="L26" s="618">
        <v>1700000</v>
      </c>
    </row>
    <row r="27" spans="1:17" s="396" customFormat="1" ht="33" customHeight="1" x14ac:dyDescent="0.2">
      <c r="A27" s="1437" t="s">
        <v>505</v>
      </c>
      <c r="B27" s="1437"/>
      <c r="C27" s="1437"/>
      <c r="D27" s="1437"/>
      <c r="E27" s="1437"/>
      <c r="F27" s="1437"/>
      <c r="G27" s="1437"/>
      <c r="H27" s="1437"/>
      <c r="I27" s="1437"/>
      <c r="J27" s="1437"/>
      <c r="K27" s="941"/>
      <c r="L27" s="942"/>
    </row>
    <row r="28" spans="1:17" s="396" customFormat="1" ht="52.5" customHeight="1" x14ac:dyDescent="0.2">
      <c r="A28" s="604" t="s">
        <v>469</v>
      </c>
      <c r="B28" s="604" t="s">
        <v>471</v>
      </c>
      <c r="C28" s="604" t="s">
        <v>462</v>
      </c>
      <c r="D28" s="604" t="s">
        <v>558</v>
      </c>
      <c r="E28" s="604" t="s">
        <v>458</v>
      </c>
      <c r="F28" s="604" t="s">
        <v>561</v>
      </c>
      <c r="G28" s="388">
        <v>10</v>
      </c>
      <c r="H28" s="388" t="s">
        <v>448</v>
      </c>
      <c r="I28" s="772" t="s">
        <v>506</v>
      </c>
      <c r="J28" s="584" t="s">
        <v>2867</v>
      </c>
      <c r="K28" s="618">
        <v>4000000</v>
      </c>
      <c r="L28" s="613"/>
    </row>
    <row r="29" spans="1:17" s="396" customFormat="1" ht="40.5" customHeight="1" x14ac:dyDescent="0.2">
      <c r="A29" s="1441" t="s">
        <v>507</v>
      </c>
      <c r="B29" s="1441"/>
      <c r="C29" s="1441"/>
      <c r="D29" s="1441"/>
      <c r="E29" s="1441"/>
      <c r="F29" s="1441"/>
      <c r="G29" s="1441"/>
      <c r="H29" s="1441"/>
      <c r="I29" s="1441"/>
      <c r="J29" s="1441"/>
      <c r="K29" s="941"/>
      <c r="L29" s="942"/>
    </row>
    <row r="30" spans="1:17" s="396" customFormat="1" ht="84.75" customHeight="1" x14ac:dyDescent="0.2">
      <c r="A30" s="604" t="s">
        <v>469</v>
      </c>
      <c r="B30" s="604" t="s">
        <v>471</v>
      </c>
      <c r="C30" s="604" t="s">
        <v>462</v>
      </c>
      <c r="D30" s="604" t="s">
        <v>552</v>
      </c>
      <c r="E30" s="604" t="s">
        <v>469</v>
      </c>
      <c r="F30" s="604" t="s">
        <v>561</v>
      </c>
      <c r="G30" s="388">
        <v>10</v>
      </c>
      <c r="H30" s="388" t="s">
        <v>448</v>
      </c>
      <c r="I30" s="439" t="s">
        <v>509</v>
      </c>
      <c r="J30" s="639" t="s">
        <v>3359</v>
      </c>
      <c r="K30" s="618">
        <v>6300000</v>
      </c>
      <c r="L30" s="613"/>
    </row>
    <row r="31" spans="1:17" s="396" customFormat="1" ht="36" x14ac:dyDescent="0.2">
      <c r="A31" s="604" t="s">
        <v>469</v>
      </c>
      <c r="B31" s="604" t="s">
        <v>471</v>
      </c>
      <c r="C31" s="604" t="s">
        <v>462</v>
      </c>
      <c r="D31" s="604" t="s">
        <v>552</v>
      </c>
      <c r="E31" s="604" t="s">
        <v>458</v>
      </c>
      <c r="F31" s="604" t="s">
        <v>561</v>
      </c>
      <c r="G31" s="388">
        <v>10</v>
      </c>
      <c r="H31" s="388" t="s">
        <v>448</v>
      </c>
      <c r="I31" s="439" t="s">
        <v>510</v>
      </c>
      <c r="J31" s="639" t="s">
        <v>3362</v>
      </c>
      <c r="K31" s="613"/>
      <c r="L31" s="614"/>
    </row>
    <row r="32" spans="1:17" s="396" customFormat="1" ht="87" customHeight="1" x14ac:dyDescent="0.2">
      <c r="A32" s="604" t="s">
        <v>469</v>
      </c>
      <c r="B32" s="604" t="s">
        <v>471</v>
      </c>
      <c r="C32" s="604" t="s">
        <v>462</v>
      </c>
      <c r="D32" s="604" t="s">
        <v>552</v>
      </c>
      <c r="E32" s="604" t="s">
        <v>467</v>
      </c>
      <c r="F32" s="604"/>
      <c r="G32" s="388">
        <v>10</v>
      </c>
      <c r="H32" s="388" t="s">
        <v>448</v>
      </c>
      <c r="I32" s="439" t="s">
        <v>538</v>
      </c>
      <c r="J32" s="639" t="s">
        <v>3377</v>
      </c>
      <c r="K32" s="618">
        <v>25000000</v>
      </c>
      <c r="L32" s="613"/>
    </row>
    <row r="33" spans="1:19" s="396" customFormat="1" ht="36" customHeight="1" x14ac:dyDescent="0.2">
      <c r="A33" s="1438" t="s">
        <v>511</v>
      </c>
      <c r="B33" s="1439"/>
      <c r="C33" s="1439"/>
      <c r="D33" s="1439"/>
      <c r="E33" s="1439"/>
      <c r="F33" s="1439"/>
      <c r="G33" s="1439"/>
      <c r="H33" s="1439"/>
      <c r="I33" s="1439"/>
      <c r="J33" s="1440"/>
      <c r="K33" s="613"/>
      <c r="L33" s="613"/>
    </row>
    <row r="34" spans="1:19" s="396" customFormat="1" ht="108" customHeight="1" x14ac:dyDescent="0.2">
      <c r="A34" s="604" t="s">
        <v>469</v>
      </c>
      <c r="B34" s="604" t="s">
        <v>471</v>
      </c>
      <c r="C34" s="604" t="s">
        <v>462</v>
      </c>
      <c r="D34" s="604" t="s">
        <v>472</v>
      </c>
      <c r="E34" s="604" t="s">
        <v>552</v>
      </c>
      <c r="F34" s="604" t="s">
        <v>561</v>
      </c>
      <c r="G34" s="388">
        <v>10</v>
      </c>
      <c r="H34" s="388" t="s">
        <v>448</v>
      </c>
      <c r="I34" s="772" t="s">
        <v>1078</v>
      </c>
      <c r="J34" s="584" t="s">
        <v>3378</v>
      </c>
      <c r="K34" s="618">
        <v>320000</v>
      </c>
      <c r="L34" s="613"/>
    </row>
    <row r="35" spans="1:19" s="396" customFormat="1" ht="36" x14ac:dyDescent="0.2">
      <c r="A35" s="604" t="s">
        <v>469</v>
      </c>
      <c r="B35" s="604" t="s">
        <v>471</v>
      </c>
      <c r="C35" s="604" t="s">
        <v>462</v>
      </c>
      <c r="D35" s="604" t="s">
        <v>472</v>
      </c>
      <c r="E35" s="604" t="s">
        <v>559</v>
      </c>
      <c r="F35" s="604" t="s">
        <v>561</v>
      </c>
      <c r="G35" s="388">
        <v>10</v>
      </c>
      <c r="H35" s="388" t="s">
        <v>448</v>
      </c>
      <c r="I35" s="772" t="s">
        <v>514</v>
      </c>
      <c r="J35" s="584" t="s">
        <v>3218</v>
      </c>
      <c r="K35" s="618">
        <v>1158205</v>
      </c>
      <c r="L35" s="613"/>
      <c r="P35" s="1207" t="s">
        <v>1536</v>
      </c>
      <c r="Q35" s="1207" t="s">
        <v>3547</v>
      </c>
      <c r="R35" s="1207" t="s">
        <v>3511</v>
      </c>
    </row>
    <row r="36" spans="1:19" s="396" customFormat="1" ht="46.5" customHeight="1" x14ac:dyDescent="0.35">
      <c r="A36" s="294" t="s">
        <v>484</v>
      </c>
      <c r="B36" s="294" t="s">
        <v>483</v>
      </c>
      <c r="C36" s="294" t="s">
        <v>482</v>
      </c>
      <c r="D36" s="294" t="s">
        <v>481</v>
      </c>
      <c r="E36" s="294" t="s">
        <v>480</v>
      </c>
      <c r="F36" s="294" t="s">
        <v>479</v>
      </c>
      <c r="G36" s="294" t="s">
        <v>478</v>
      </c>
      <c r="H36" s="294" t="s">
        <v>477</v>
      </c>
      <c r="I36" s="295" t="s">
        <v>476</v>
      </c>
      <c r="J36" s="653" t="s">
        <v>2864</v>
      </c>
      <c r="K36" s="929" t="s">
        <v>3220</v>
      </c>
      <c r="L36" s="929" t="s">
        <v>1407</v>
      </c>
      <c r="P36" s="1208">
        <v>19116</v>
      </c>
      <c r="Q36" s="1208" t="s">
        <v>3548</v>
      </c>
      <c r="R36" s="1210">
        <v>1000535</v>
      </c>
    </row>
    <row r="37" spans="1:19" s="396" customFormat="1" ht="36" x14ac:dyDescent="0.35">
      <c r="A37" s="604" t="s">
        <v>469</v>
      </c>
      <c r="B37" s="604" t="s">
        <v>471</v>
      </c>
      <c r="C37" s="604" t="s">
        <v>462</v>
      </c>
      <c r="D37" s="604" t="s">
        <v>462</v>
      </c>
      <c r="E37" s="604" t="s">
        <v>469</v>
      </c>
      <c r="F37" s="604" t="s">
        <v>561</v>
      </c>
      <c r="G37" s="388">
        <v>10</v>
      </c>
      <c r="H37" s="388" t="s">
        <v>448</v>
      </c>
      <c r="I37" s="772" t="s">
        <v>524</v>
      </c>
      <c r="J37" s="584"/>
      <c r="K37" s="1230"/>
      <c r="L37" s="1230">
        <v>2006535</v>
      </c>
      <c r="P37" s="1206">
        <v>10616</v>
      </c>
      <c r="Q37" s="1220" t="s">
        <v>3549</v>
      </c>
      <c r="R37" s="1210">
        <v>94070.599999999627</v>
      </c>
    </row>
    <row r="38" spans="1:19" s="394" customFormat="1" ht="51" customHeight="1" x14ac:dyDescent="0.35">
      <c r="A38" s="1224" t="s">
        <v>469</v>
      </c>
      <c r="B38" s="1224" t="s">
        <v>471</v>
      </c>
      <c r="C38" s="1224" t="s">
        <v>462</v>
      </c>
      <c r="D38" s="1224" t="s">
        <v>462</v>
      </c>
      <c r="E38" s="1224" t="s">
        <v>554</v>
      </c>
      <c r="F38" s="1224" t="s">
        <v>561</v>
      </c>
      <c r="G38" s="1225">
        <v>10</v>
      </c>
      <c r="H38" s="1225" t="s">
        <v>448</v>
      </c>
      <c r="I38" s="1226" t="s">
        <v>526</v>
      </c>
      <c r="J38" s="1227"/>
      <c r="K38" s="1232"/>
      <c r="L38" s="1231">
        <v>100000</v>
      </c>
      <c r="P38" s="1206">
        <v>11016</v>
      </c>
      <c r="Q38" s="1220" t="s">
        <v>3549</v>
      </c>
      <c r="R38" s="1210">
        <v>242700</v>
      </c>
    </row>
    <row r="39" spans="1:19" s="55" customFormat="1" ht="63" customHeight="1" x14ac:dyDescent="0.35">
      <c r="A39" s="604" t="s">
        <v>469</v>
      </c>
      <c r="B39" s="604" t="s">
        <v>471</v>
      </c>
      <c r="C39" s="604" t="s">
        <v>462</v>
      </c>
      <c r="D39" s="604" t="s">
        <v>462</v>
      </c>
      <c r="E39" s="604" t="s">
        <v>556</v>
      </c>
      <c r="F39" s="604" t="s">
        <v>561</v>
      </c>
      <c r="G39" s="388">
        <v>10</v>
      </c>
      <c r="H39" s="388" t="s">
        <v>448</v>
      </c>
      <c r="I39" s="439" t="s">
        <v>528</v>
      </c>
      <c r="J39" s="1229"/>
      <c r="K39" s="1233"/>
      <c r="L39" s="1001">
        <v>300000</v>
      </c>
      <c r="M39" s="1228"/>
      <c r="P39" s="1206">
        <v>24316</v>
      </c>
      <c r="Q39" s="1220" t="s">
        <v>3550</v>
      </c>
      <c r="R39" s="1210">
        <v>338049</v>
      </c>
    </row>
    <row r="40" spans="1:19" s="55" customFormat="1" ht="52.5" customHeight="1" x14ac:dyDescent="0.35">
      <c r="A40" s="604" t="s">
        <v>469</v>
      </c>
      <c r="B40" s="604" t="s">
        <v>471</v>
      </c>
      <c r="C40" s="604" t="s">
        <v>462</v>
      </c>
      <c r="D40" s="604" t="s">
        <v>458</v>
      </c>
      <c r="E40" s="604" t="s">
        <v>469</v>
      </c>
      <c r="F40" s="604" t="s">
        <v>561</v>
      </c>
      <c r="G40" s="388">
        <v>10</v>
      </c>
      <c r="H40" s="388" t="s">
        <v>448</v>
      </c>
      <c r="I40" s="772" t="s">
        <v>657</v>
      </c>
      <c r="J40" s="1228"/>
      <c r="K40" s="1001"/>
      <c r="L40" s="1001">
        <v>600000</v>
      </c>
      <c r="P40" s="1206">
        <v>8116</v>
      </c>
      <c r="Q40" s="1220" t="s">
        <v>3551</v>
      </c>
      <c r="R40" s="1210">
        <v>240000</v>
      </c>
    </row>
    <row r="41" spans="1:19" ht="79.5" customHeight="1" x14ac:dyDescent="0.35">
      <c r="A41" s="604" t="s">
        <v>469</v>
      </c>
      <c r="B41" s="604" t="s">
        <v>471</v>
      </c>
      <c r="C41" s="604" t="s">
        <v>462</v>
      </c>
      <c r="D41" s="604" t="s">
        <v>458</v>
      </c>
      <c r="E41" s="604" t="s">
        <v>458</v>
      </c>
      <c r="F41" s="604" t="s">
        <v>561</v>
      </c>
      <c r="G41" s="388">
        <v>10</v>
      </c>
      <c r="H41" s="388" t="s">
        <v>448</v>
      </c>
      <c r="I41" s="772" t="s">
        <v>846</v>
      </c>
      <c r="J41" s="56"/>
      <c r="K41" s="1001"/>
      <c r="L41" s="1001">
        <v>100000</v>
      </c>
      <c r="P41" s="1206">
        <v>28016</v>
      </c>
      <c r="Q41" s="1220" t="s">
        <v>3551</v>
      </c>
      <c r="R41" s="1210">
        <v>6989598</v>
      </c>
      <c r="S41" s="1209">
        <f>SUM(R40:R41)</f>
        <v>7229598</v>
      </c>
    </row>
    <row r="42" spans="1:19" ht="32.25" customHeight="1" x14ac:dyDescent="0.35">
      <c r="A42" s="604" t="s">
        <v>469</v>
      </c>
      <c r="B42" s="604" t="s">
        <v>471</v>
      </c>
      <c r="C42" s="604" t="s">
        <v>462</v>
      </c>
      <c r="D42" s="604" t="s">
        <v>467</v>
      </c>
      <c r="E42" s="604" t="s">
        <v>458</v>
      </c>
      <c r="F42" s="604" t="s">
        <v>561</v>
      </c>
      <c r="G42" s="388">
        <v>10</v>
      </c>
      <c r="H42" s="388" t="s">
        <v>448</v>
      </c>
      <c r="I42" s="772" t="s">
        <v>503</v>
      </c>
      <c r="J42" s="56"/>
      <c r="K42" s="1001"/>
      <c r="L42" s="1001">
        <v>221215763.03</v>
      </c>
      <c r="P42" s="1206">
        <v>27116</v>
      </c>
      <c r="Q42" s="1220" t="s">
        <v>3552</v>
      </c>
      <c r="R42" s="1210">
        <v>211317074.63999999</v>
      </c>
    </row>
    <row r="43" spans="1:19" ht="32.25" customHeight="1" x14ac:dyDescent="0.35">
      <c r="A43" s="604">
        <v>2</v>
      </c>
      <c r="B43" s="604">
        <v>0</v>
      </c>
      <c r="C43" s="604">
        <v>4</v>
      </c>
      <c r="D43" s="604">
        <v>7</v>
      </c>
      <c r="E43" s="604">
        <v>1</v>
      </c>
      <c r="F43" s="604" t="s">
        <v>561</v>
      </c>
      <c r="G43" s="388">
        <v>9</v>
      </c>
      <c r="H43" s="388" t="s">
        <v>448</v>
      </c>
      <c r="I43" s="439" t="s">
        <v>568</v>
      </c>
      <c r="J43" s="56"/>
      <c r="K43" s="1001"/>
      <c r="L43" s="1001">
        <v>1000</v>
      </c>
      <c r="P43" s="1206">
        <v>27216</v>
      </c>
      <c r="Q43" s="1220" t="s">
        <v>3552</v>
      </c>
      <c r="R43" s="1210">
        <v>4881839.93</v>
      </c>
    </row>
    <row r="44" spans="1:19" ht="32.25" customHeight="1" x14ac:dyDescent="0.35">
      <c r="A44" s="604" t="s">
        <v>469</v>
      </c>
      <c r="B44" s="604" t="s">
        <v>471</v>
      </c>
      <c r="C44" s="604" t="s">
        <v>462</v>
      </c>
      <c r="D44" s="604" t="s">
        <v>558</v>
      </c>
      <c r="E44" s="604" t="s">
        <v>458</v>
      </c>
      <c r="F44" s="604" t="s">
        <v>561</v>
      </c>
      <c r="G44" s="388">
        <v>10</v>
      </c>
      <c r="H44" s="388" t="s">
        <v>448</v>
      </c>
      <c r="I44" s="772" t="s">
        <v>506</v>
      </c>
      <c r="J44" s="56"/>
      <c r="K44" s="1001"/>
      <c r="L44" s="1001">
        <v>2500000</v>
      </c>
      <c r="P44" s="1206">
        <v>17316</v>
      </c>
      <c r="Q44" s="1220" t="s">
        <v>3552</v>
      </c>
      <c r="R44" s="1210">
        <v>3564814.19</v>
      </c>
      <c r="S44" s="1211">
        <f>SUM(R42:R45)</f>
        <v>221182424.75999999</v>
      </c>
    </row>
    <row r="45" spans="1:19" ht="45" x14ac:dyDescent="0.35">
      <c r="A45" s="604" t="s">
        <v>469</v>
      </c>
      <c r="B45" s="604" t="s">
        <v>471</v>
      </c>
      <c r="C45" s="604" t="s">
        <v>462</v>
      </c>
      <c r="D45" s="604" t="s">
        <v>558</v>
      </c>
      <c r="E45" s="604" t="s">
        <v>467</v>
      </c>
      <c r="F45" s="604" t="s">
        <v>561</v>
      </c>
      <c r="G45" s="388">
        <v>10</v>
      </c>
      <c r="H45" s="388" t="s">
        <v>448</v>
      </c>
      <c r="I45" s="772" t="s">
        <v>545</v>
      </c>
      <c r="J45" s="56"/>
      <c r="K45" s="1001"/>
      <c r="L45" s="1001">
        <v>1296150</v>
      </c>
      <c r="P45" s="1206">
        <v>25316</v>
      </c>
      <c r="Q45" s="1220" t="s">
        <v>3552</v>
      </c>
      <c r="R45" s="1210">
        <v>1418696</v>
      </c>
    </row>
    <row r="46" spans="1:19" ht="36" x14ac:dyDescent="0.35">
      <c r="A46" s="604" t="s">
        <v>469</v>
      </c>
      <c r="B46" s="604" t="s">
        <v>471</v>
      </c>
      <c r="C46" s="604" t="s">
        <v>462</v>
      </c>
      <c r="D46" s="604" t="s">
        <v>560</v>
      </c>
      <c r="E46" s="604" t="s">
        <v>462</v>
      </c>
      <c r="F46" s="604" t="s">
        <v>561</v>
      </c>
      <c r="G46" s="388">
        <v>10</v>
      </c>
      <c r="H46" s="388" t="s">
        <v>448</v>
      </c>
      <c r="I46" s="439" t="s">
        <v>518</v>
      </c>
      <c r="J46" s="56"/>
      <c r="K46" s="1001"/>
      <c r="L46" s="1001">
        <v>500000</v>
      </c>
      <c r="P46" s="1206">
        <v>30516</v>
      </c>
      <c r="Q46" s="1220" t="s">
        <v>3555</v>
      </c>
      <c r="R46" s="1210">
        <v>500000</v>
      </c>
    </row>
    <row r="47" spans="1:19" ht="60.75" customHeight="1" x14ac:dyDescent="0.35">
      <c r="A47" s="604" t="s">
        <v>469</v>
      </c>
      <c r="B47" s="604" t="s">
        <v>471</v>
      </c>
      <c r="C47" s="604" t="s">
        <v>462</v>
      </c>
      <c r="D47" s="604" t="s">
        <v>451</v>
      </c>
      <c r="E47" s="604" t="s">
        <v>552</v>
      </c>
      <c r="F47" s="604" t="s">
        <v>561</v>
      </c>
      <c r="G47" s="388">
        <v>10</v>
      </c>
      <c r="H47" s="388" t="s">
        <v>448</v>
      </c>
      <c r="I47" s="439" t="s">
        <v>494</v>
      </c>
      <c r="J47" s="56"/>
      <c r="K47" s="1001">
        <v>954900</v>
      </c>
      <c r="L47" s="1001"/>
      <c r="P47" s="1206">
        <v>23516</v>
      </c>
      <c r="Q47" s="1220" t="s">
        <v>3556</v>
      </c>
      <c r="R47" s="1210">
        <v>570000</v>
      </c>
    </row>
    <row r="48" spans="1:19" ht="60.75" customHeight="1" x14ac:dyDescent="0.35">
      <c r="A48" s="604" t="s">
        <v>469</v>
      </c>
      <c r="B48" s="604" t="s">
        <v>471</v>
      </c>
      <c r="C48" s="604" t="s">
        <v>462</v>
      </c>
      <c r="D48" s="604" t="s">
        <v>451</v>
      </c>
      <c r="E48" s="604" t="s">
        <v>553</v>
      </c>
      <c r="F48" s="604" t="s">
        <v>561</v>
      </c>
      <c r="G48" s="388">
        <v>10</v>
      </c>
      <c r="H48" s="388" t="s">
        <v>448</v>
      </c>
      <c r="I48" s="439" t="s">
        <v>521</v>
      </c>
      <c r="J48" s="56"/>
      <c r="K48" s="1001">
        <v>150700000</v>
      </c>
      <c r="L48" s="1001"/>
      <c r="P48" s="1206"/>
      <c r="Q48" s="1220"/>
      <c r="R48" s="1210"/>
    </row>
    <row r="49" spans="1:18" ht="36" x14ac:dyDescent="0.35">
      <c r="A49" s="604" t="s">
        <v>469</v>
      </c>
      <c r="B49" s="604" t="s">
        <v>471</v>
      </c>
      <c r="C49" s="604" t="s">
        <v>462</v>
      </c>
      <c r="D49" s="604" t="s">
        <v>451</v>
      </c>
      <c r="E49" s="604">
        <v>26</v>
      </c>
      <c r="F49" s="604" t="s">
        <v>561</v>
      </c>
      <c r="G49" s="388">
        <v>10</v>
      </c>
      <c r="H49" s="388" t="s">
        <v>448</v>
      </c>
      <c r="I49" s="439" t="s">
        <v>581</v>
      </c>
      <c r="J49" s="56"/>
      <c r="K49" s="1001">
        <v>1600000</v>
      </c>
      <c r="L49" s="1001"/>
      <c r="P49" s="1206"/>
      <c r="Q49" s="1220"/>
      <c r="R49" s="1210"/>
    </row>
    <row r="50" spans="1:18" ht="63" customHeight="1" x14ac:dyDescent="0.35">
      <c r="A50" s="604" t="s">
        <v>469</v>
      </c>
      <c r="B50" s="604" t="s">
        <v>471</v>
      </c>
      <c r="C50" s="604" t="s">
        <v>462</v>
      </c>
      <c r="D50" s="604" t="s">
        <v>462</v>
      </c>
      <c r="E50" s="604" t="s">
        <v>461</v>
      </c>
      <c r="F50" s="604" t="s">
        <v>561</v>
      </c>
      <c r="G50" s="388">
        <v>10</v>
      </c>
      <c r="H50" s="388" t="s">
        <v>448</v>
      </c>
      <c r="I50" s="772" t="s">
        <v>583</v>
      </c>
      <c r="J50" s="56"/>
      <c r="K50" s="1001">
        <v>39902029.399999999</v>
      </c>
      <c r="L50" s="1001"/>
      <c r="P50" s="1206"/>
      <c r="Q50" s="1220"/>
      <c r="R50" s="1210"/>
    </row>
    <row r="51" spans="1:18" ht="36" x14ac:dyDescent="0.35">
      <c r="A51" s="604" t="s">
        <v>469</v>
      </c>
      <c r="B51" s="604" t="s">
        <v>471</v>
      </c>
      <c r="C51" s="604" t="s">
        <v>462</v>
      </c>
      <c r="D51" s="604" t="s">
        <v>462</v>
      </c>
      <c r="E51" s="604" t="s">
        <v>555</v>
      </c>
      <c r="F51" s="604" t="s">
        <v>561</v>
      </c>
      <c r="G51" s="388">
        <v>10</v>
      </c>
      <c r="H51" s="388" t="s">
        <v>448</v>
      </c>
      <c r="I51" s="772" t="s">
        <v>527</v>
      </c>
      <c r="J51" s="56"/>
      <c r="K51" s="1230">
        <v>1000000</v>
      </c>
      <c r="L51" s="1001"/>
      <c r="P51" s="1206"/>
      <c r="Q51" s="1220"/>
      <c r="R51" s="1210"/>
    </row>
    <row r="52" spans="1:18" ht="36" x14ac:dyDescent="0.35">
      <c r="A52" s="604" t="s">
        <v>469</v>
      </c>
      <c r="B52" s="604" t="s">
        <v>471</v>
      </c>
      <c r="C52" s="604" t="s">
        <v>462</v>
      </c>
      <c r="D52" s="604" t="s">
        <v>462</v>
      </c>
      <c r="E52" s="604" t="s">
        <v>465</v>
      </c>
      <c r="F52" s="604" t="s">
        <v>561</v>
      </c>
      <c r="G52" s="388">
        <v>10</v>
      </c>
      <c r="H52" s="388" t="s">
        <v>448</v>
      </c>
      <c r="I52" s="772" t="s">
        <v>1628</v>
      </c>
      <c r="J52" s="56"/>
      <c r="K52" s="1230">
        <v>2350000</v>
      </c>
      <c r="L52" s="1001"/>
      <c r="P52" s="1206"/>
      <c r="Q52" s="1220"/>
      <c r="R52" s="1210"/>
    </row>
    <row r="53" spans="1:18" ht="36" x14ac:dyDescent="0.35">
      <c r="A53" s="604" t="s">
        <v>469</v>
      </c>
      <c r="B53" s="604" t="s">
        <v>471</v>
      </c>
      <c r="C53" s="604" t="s">
        <v>462</v>
      </c>
      <c r="D53" s="604" t="s">
        <v>467</v>
      </c>
      <c r="E53" s="604" t="s">
        <v>469</v>
      </c>
      <c r="F53" s="604" t="s">
        <v>561</v>
      </c>
      <c r="G53" s="388">
        <v>10</v>
      </c>
      <c r="H53" s="388" t="s">
        <v>448</v>
      </c>
      <c r="I53" s="439" t="s">
        <v>502</v>
      </c>
      <c r="J53" s="56"/>
      <c r="K53" s="1001">
        <v>150000</v>
      </c>
      <c r="L53" s="1001"/>
      <c r="P53" s="1206"/>
      <c r="Q53" s="1220"/>
      <c r="R53" s="1210"/>
    </row>
    <row r="54" spans="1:18" ht="36" x14ac:dyDescent="0.35">
      <c r="A54" s="604" t="s">
        <v>469</v>
      </c>
      <c r="B54" s="604" t="s">
        <v>471</v>
      </c>
      <c r="C54" s="604" t="s">
        <v>462</v>
      </c>
      <c r="D54" s="604" t="s">
        <v>456</v>
      </c>
      <c r="E54" s="604" t="s">
        <v>469</v>
      </c>
      <c r="F54" s="604" t="s">
        <v>561</v>
      </c>
      <c r="G54" s="388">
        <v>10</v>
      </c>
      <c r="H54" s="388" t="s">
        <v>448</v>
      </c>
      <c r="I54" s="772" t="s">
        <v>497</v>
      </c>
      <c r="J54" s="56"/>
      <c r="K54" s="613">
        <v>7500000</v>
      </c>
      <c r="L54" s="613"/>
      <c r="P54" s="1206"/>
      <c r="Q54" s="1220"/>
      <c r="R54" s="1210"/>
    </row>
    <row r="55" spans="1:18" ht="36" x14ac:dyDescent="0.35">
      <c r="A55" s="604" t="s">
        <v>469</v>
      </c>
      <c r="B55" s="604" t="s">
        <v>471</v>
      </c>
      <c r="C55" s="604" t="s">
        <v>462</v>
      </c>
      <c r="D55" s="604" t="s">
        <v>560</v>
      </c>
      <c r="E55" s="604">
        <v>5</v>
      </c>
      <c r="F55" s="604" t="s">
        <v>561</v>
      </c>
      <c r="G55" s="388">
        <v>10</v>
      </c>
      <c r="H55" s="388" t="s">
        <v>448</v>
      </c>
      <c r="I55" s="772" t="s">
        <v>580</v>
      </c>
      <c r="J55" s="56"/>
      <c r="K55" s="613">
        <v>24462518.629999999</v>
      </c>
      <c r="L55" s="613"/>
      <c r="P55" s="1206"/>
      <c r="Q55" s="1220"/>
      <c r="R55" s="1210"/>
    </row>
    <row r="56" spans="1:18" x14ac:dyDescent="0.35">
      <c r="P56" s="1206"/>
      <c r="Q56" s="1220"/>
      <c r="R56" s="1210"/>
    </row>
    <row r="57" spans="1:18" x14ac:dyDescent="0.35">
      <c r="J57" s="1306" t="s">
        <v>919</v>
      </c>
      <c r="K57" s="1233">
        <f>SUM(K37:K55)</f>
        <v>228619448.03</v>
      </c>
      <c r="L57" s="1233">
        <f>SUM(L37:L55)</f>
        <v>228619448.03</v>
      </c>
      <c r="P57" s="1206"/>
      <c r="Q57" s="1220"/>
      <c r="R57" s="1210"/>
    </row>
    <row r="58" spans="1:18" x14ac:dyDescent="0.3">
      <c r="P58" s="56"/>
      <c r="Q58" s="56"/>
      <c r="R58" s="1222">
        <f>SUM(R36:R57)</f>
        <v>231157377.35999998</v>
      </c>
    </row>
  </sheetData>
  <mergeCells count="7">
    <mergeCell ref="A22:J22"/>
    <mergeCell ref="A17:J17"/>
    <mergeCell ref="A8:J8"/>
    <mergeCell ref="A4:J4"/>
    <mergeCell ref="A33:J33"/>
    <mergeCell ref="A27:J27"/>
    <mergeCell ref="A29:J29"/>
  </mergeCells>
  <pageMargins left="1.299212598425197" right="0" top="0.39370078740157483" bottom="0" header="0.78740157480314965" footer="0.78740157480314965"/>
  <pageSetup scale="4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O327"/>
  <sheetViews>
    <sheetView showGridLines="0" tabSelected="1" view="pageBreakPreview" zoomScale="10" zoomScaleNormal="10" zoomScaleSheetLayoutView="10" workbookViewId="0">
      <selection activeCell="T33" sqref="T33"/>
    </sheetView>
  </sheetViews>
  <sheetFormatPr baseColWidth="10" defaultColWidth="0" defaultRowHeight="0" customHeight="1" zeroHeight="1" x14ac:dyDescent="0.25"/>
  <cols>
    <col min="1" max="1" width="8.5703125" style="801" customWidth="1"/>
    <col min="2" max="2" width="26" style="1436" customWidth="1"/>
    <col min="3" max="3" width="33.28515625" style="802" customWidth="1"/>
    <col min="4" max="4" width="76.28515625" style="803" customWidth="1"/>
    <col min="5" max="5" width="17.7109375" style="796" customWidth="1"/>
    <col min="6" max="6" width="15.5703125" style="796" customWidth="1"/>
    <col min="7" max="7" width="22.28515625" style="804" customWidth="1"/>
    <col min="8" max="8" width="18.5703125" style="802" customWidth="1"/>
    <col min="9" max="9" width="27.7109375" style="796" customWidth="1"/>
    <col min="10" max="10" width="39.140625" style="804" customWidth="1"/>
    <col min="11" max="11" width="37.42578125" style="804" customWidth="1"/>
    <col min="12" max="12" width="37" style="805" customWidth="1"/>
    <col min="13" max="13" width="36.7109375" style="806" customWidth="1"/>
    <col min="14" max="14" width="13.85546875" style="804" customWidth="1"/>
    <col min="15" max="15" width="12.140625" style="804" customWidth="1"/>
    <col min="16" max="16" width="36.140625" style="796" customWidth="1"/>
    <col min="17" max="17" width="3" style="796" customWidth="1"/>
    <col min="18" max="18" width="20" style="796" customWidth="1"/>
    <col min="19" max="19" width="45.5703125" style="798" customWidth="1"/>
    <col min="20" max="20" width="18.28515625" style="796" customWidth="1"/>
    <col min="21" max="21" width="66.140625" style="796" customWidth="1"/>
    <col min="22" max="22" width="24.42578125" style="796" customWidth="1"/>
    <col min="23" max="23" width="37.140625" style="796" customWidth="1"/>
    <col min="24" max="24" width="33.42578125" style="796" customWidth="1"/>
    <col min="25" max="26" width="36.42578125" style="796" customWidth="1"/>
    <col min="27" max="27" width="94.85546875" style="796" customWidth="1"/>
    <col min="28" max="28" width="30.140625" style="796" customWidth="1"/>
    <col min="29" max="29" width="35" style="796" customWidth="1"/>
    <col min="30" max="30" width="26.28515625" style="796" customWidth="1"/>
    <col min="31" max="31" width="38.85546875" style="796" customWidth="1"/>
    <col min="32" max="32" width="23.42578125" style="796" customWidth="1"/>
    <col min="33" max="33" width="25" style="796" customWidth="1"/>
    <col min="34" max="34" width="29.140625" style="796" customWidth="1"/>
    <col min="35" max="35" width="24.7109375" style="796" customWidth="1"/>
    <col min="36" max="36" width="25.5703125" style="796" customWidth="1"/>
    <col min="37" max="37" width="24" style="796" customWidth="1"/>
    <col min="38" max="38" width="41.140625" style="799" customWidth="1"/>
    <col min="39" max="39" width="24.5703125" style="796" customWidth="1"/>
    <col min="40" max="40" width="25.7109375" style="796" customWidth="1"/>
    <col min="41" max="41" width="26.28515625" style="796" customWidth="1"/>
    <col min="42" max="42" width="30.85546875" style="796" customWidth="1"/>
    <col min="43" max="43" width="29.42578125" style="796" customWidth="1"/>
    <col min="44" max="44" width="26.5703125" style="796" customWidth="1"/>
    <col min="45" max="45" width="28.140625" style="796" customWidth="1"/>
    <col min="46" max="46" width="29" style="796" customWidth="1"/>
    <col min="47" max="47" width="23.5703125" style="796" customWidth="1"/>
    <col min="48" max="48" width="23.85546875" style="796" customWidth="1"/>
    <col min="49" max="50" width="23.28515625" style="796" customWidth="1"/>
    <col min="51" max="51" width="23.85546875" style="796" customWidth="1"/>
    <col min="52" max="52" width="23" style="796" customWidth="1"/>
    <col min="53" max="53" width="28.28515625" style="796" customWidth="1"/>
    <col min="54" max="274" width="11.42578125" style="796" hidden="1" customWidth="1"/>
    <col min="275" max="275" width="0" style="796" hidden="1" customWidth="1"/>
    <col min="276" max="16384" width="11.42578125" style="796" hidden="1"/>
  </cols>
  <sheetData>
    <row r="1" spans="1:50" s="6" customFormat="1" ht="26.25" x14ac:dyDescent="0.4">
      <c r="A1" s="192"/>
      <c r="B1" s="1432"/>
      <c r="C1" s="2"/>
      <c r="D1" s="208"/>
      <c r="E1" s="2"/>
      <c r="F1" s="2"/>
      <c r="G1" s="2"/>
      <c r="H1" s="2"/>
      <c r="I1" s="2"/>
      <c r="J1" s="1304"/>
      <c r="K1" s="2"/>
      <c r="L1" s="24"/>
      <c r="M1" s="25"/>
      <c r="N1" s="2"/>
      <c r="O1" s="2"/>
      <c r="P1" s="3"/>
      <c r="Q1" s="4"/>
      <c r="R1" s="4"/>
      <c r="S1" s="209"/>
      <c r="T1" s="5"/>
      <c r="U1" s="4"/>
      <c r="V1" s="4"/>
      <c r="W1" s="4"/>
      <c r="X1" s="4"/>
      <c r="Y1" s="4"/>
      <c r="Z1" s="995"/>
      <c r="AA1" s="4"/>
      <c r="AB1" s="4"/>
      <c r="AC1" s="4"/>
      <c r="AD1" s="4"/>
      <c r="AE1" s="4"/>
      <c r="AF1" s="4"/>
      <c r="AG1" s="4"/>
      <c r="AH1" s="4"/>
      <c r="AI1" s="4"/>
      <c r="AJ1" s="4"/>
      <c r="AK1" s="4"/>
      <c r="AL1" s="210"/>
      <c r="AM1" s="4"/>
      <c r="AN1" s="4"/>
      <c r="AO1" s="4"/>
      <c r="AP1" s="4"/>
      <c r="AQ1" s="4"/>
      <c r="AR1" s="4"/>
      <c r="AS1" s="4"/>
      <c r="AT1" s="4"/>
      <c r="AU1" s="4"/>
      <c r="AV1" s="4"/>
      <c r="AW1" s="4"/>
      <c r="AX1" s="4"/>
    </row>
    <row r="2" spans="1:50" s="6" customFormat="1" ht="26.25" customHeight="1" x14ac:dyDescent="0.4">
      <c r="A2" s="193"/>
      <c r="B2" s="1741" t="s">
        <v>0</v>
      </c>
      <c r="C2" s="1741"/>
      <c r="D2" s="1741"/>
      <c r="E2" s="1741"/>
      <c r="F2" s="1741"/>
      <c r="G2" s="1741"/>
      <c r="H2" s="1741"/>
      <c r="I2" s="1741"/>
      <c r="J2" s="1741"/>
      <c r="K2" s="1741"/>
      <c r="L2" s="1741"/>
      <c r="M2" s="1741"/>
      <c r="N2" s="1741"/>
      <c r="O2" s="1741"/>
      <c r="P2" s="1741"/>
      <c r="Q2" s="4"/>
      <c r="R2" s="4"/>
      <c r="S2" s="209"/>
      <c r="T2" s="5"/>
      <c r="U2" s="4"/>
      <c r="V2" s="4"/>
      <c r="W2" s="4"/>
      <c r="X2" s="4"/>
      <c r="Y2" s="4"/>
      <c r="Z2" s="995"/>
      <c r="AA2" s="4"/>
      <c r="AB2" s="4"/>
      <c r="AC2" s="4"/>
      <c r="AD2" s="4"/>
      <c r="AE2" s="4"/>
      <c r="AF2" s="4"/>
      <c r="AG2" s="4"/>
      <c r="AH2" s="4"/>
      <c r="AI2" s="4"/>
      <c r="AJ2" s="4"/>
      <c r="AK2" s="4"/>
      <c r="AL2" s="210"/>
      <c r="AM2" s="4"/>
      <c r="AN2" s="4"/>
      <c r="AO2" s="4"/>
      <c r="AP2" s="4"/>
      <c r="AQ2" s="4"/>
      <c r="AR2" s="4"/>
      <c r="AS2" s="4"/>
      <c r="AT2" s="4"/>
      <c r="AU2" s="4"/>
      <c r="AV2" s="4"/>
      <c r="AW2" s="4"/>
      <c r="AX2" s="4"/>
    </row>
    <row r="3" spans="1:50" s="6" customFormat="1" ht="26.25" x14ac:dyDescent="0.4">
      <c r="A3" s="192"/>
      <c r="B3" s="1432"/>
      <c r="C3" s="690"/>
      <c r="D3" s="211"/>
      <c r="E3" s="2"/>
      <c r="F3" s="2"/>
      <c r="G3" s="2"/>
      <c r="H3" s="2"/>
      <c r="I3" s="2"/>
      <c r="J3" s="1304"/>
      <c r="K3" s="2"/>
      <c r="L3" s="24"/>
      <c r="M3" s="25"/>
      <c r="N3" s="2"/>
      <c r="O3" s="2"/>
      <c r="P3" s="3"/>
      <c r="Q3" s="4"/>
      <c r="R3" s="4"/>
      <c r="S3" s="209"/>
      <c r="T3" s="5"/>
      <c r="U3" s="4"/>
      <c r="V3" s="4"/>
      <c r="W3" s="4"/>
      <c r="X3" s="4"/>
      <c r="Y3" s="4"/>
      <c r="Z3" s="995"/>
      <c r="AA3" s="4"/>
      <c r="AB3" s="4"/>
      <c r="AC3" s="4"/>
      <c r="AD3" s="4"/>
      <c r="AE3" s="4"/>
      <c r="AF3" s="4"/>
      <c r="AG3" s="4"/>
      <c r="AH3" s="4"/>
      <c r="AI3" s="4"/>
      <c r="AJ3" s="4"/>
      <c r="AK3" s="4"/>
      <c r="AL3" s="210"/>
      <c r="AM3" s="4"/>
      <c r="AN3" s="4"/>
      <c r="AO3" s="4"/>
      <c r="AP3" s="4"/>
      <c r="AQ3" s="4"/>
      <c r="AR3" s="4"/>
      <c r="AS3" s="4"/>
      <c r="AT3" s="4"/>
      <c r="AU3" s="4"/>
      <c r="AV3" s="4"/>
      <c r="AW3" s="4"/>
      <c r="AX3" s="4"/>
    </row>
    <row r="4" spans="1:50" s="6" customFormat="1" ht="26.25" x14ac:dyDescent="0.4">
      <c r="A4" s="192"/>
      <c r="B4" s="1432"/>
      <c r="C4" s="1742" t="s">
        <v>1</v>
      </c>
      <c r="D4" s="1742"/>
      <c r="E4" s="2"/>
      <c r="F4" s="2"/>
      <c r="G4" s="2"/>
      <c r="H4" s="2"/>
      <c r="I4" s="2"/>
      <c r="J4" s="1304"/>
      <c r="K4" s="2"/>
      <c r="L4" s="24"/>
      <c r="M4" s="25"/>
      <c r="N4" s="2"/>
      <c r="O4" s="2"/>
      <c r="P4" s="3"/>
      <c r="Q4" s="4"/>
      <c r="R4" s="4"/>
      <c r="S4" s="209"/>
      <c r="T4" s="5"/>
      <c r="U4" s="4"/>
      <c r="V4" s="4"/>
      <c r="W4" s="4"/>
      <c r="X4" s="4"/>
      <c r="Y4" s="4"/>
      <c r="Z4" s="995"/>
      <c r="AA4" s="4"/>
      <c r="AB4" s="4"/>
      <c r="AC4" s="4"/>
      <c r="AD4" s="4"/>
      <c r="AE4" s="4"/>
      <c r="AF4" s="4"/>
      <c r="AG4" s="4"/>
      <c r="AH4" s="4"/>
      <c r="AI4" s="4"/>
      <c r="AJ4" s="4"/>
      <c r="AK4" s="4"/>
      <c r="AL4" s="210"/>
      <c r="AM4" s="4"/>
      <c r="AN4" s="4"/>
      <c r="AO4" s="4"/>
      <c r="AP4" s="4"/>
      <c r="AQ4" s="4"/>
      <c r="AR4" s="4"/>
      <c r="AS4" s="4"/>
      <c r="AT4" s="4"/>
      <c r="AU4" s="4"/>
      <c r="AV4" s="4"/>
      <c r="AW4" s="4"/>
      <c r="AX4" s="4"/>
    </row>
    <row r="5" spans="1:50" s="6" customFormat="1" ht="26.25" x14ac:dyDescent="0.4">
      <c r="A5" s="194"/>
      <c r="B5" s="1433"/>
      <c r="C5" s="1305" t="s">
        <v>2</v>
      </c>
      <c r="D5" s="1743" t="s">
        <v>3</v>
      </c>
      <c r="E5" s="1743"/>
      <c r="F5" s="2"/>
      <c r="G5" s="8"/>
      <c r="H5" s="8"/>
      <c r="I5" s="1744" t="s">
        <v>4</v>
      </c>
      <c r="J5" s="1744"/>
      <c r="K5" s="1744"/>
      <c r="L5" s="1744"/>
      <c r="M5" s="1744"/>
      <c r="N5" s="8"/>
      <c r="O5" s="8"/>
      <c r="P5" s="9"/>
      <c r="Q5" s="4"/>
      <c r="R5" s="4"/>
      <c r="S5" s="209"/>
      <c r="T5" s="5"/>
      <c r="U5" s="4"/>
      <c r="V5" s="4"/>
      <c r="W5" s="4"/>
      <c r="X5" s="4"/>
      <c r="Y5" s="4"/>
      <c r="Z5" s="995"/>
      <c r="AA5" s="4"/>
      <c r="AB5" s="4"/>
      <c r="AC5" s="4"/>
      <c r="AD5" s="4"/>
      <c r="AE5" s="4"/>
      <c r="AF5" s="4"/>
      <c r="AG5" s="4"/>
      <c r="AH5" s="4"/>
      <c r="AI5" s="4"/>
      <c r="AJ5" s="4"/>
      <c r="AK5" s="4"/>
      <c r="AL5" s="210"/>
      <c r="AM5" s="4"/>
      <c r="AN5" s="4"/>
      <c r="AO5" s="4"/>
      <c r="AP5" s="4"/>
      <c r="AQ5" s="4"/>
      <c r="AR5" s="4"/>
      <c r="AS5" s="4"/>
      <c r="AT5" s="4"/>
      <c r="AU5" s="4"/>
      <c r="AV5" s="4"/>
      <c r="AW5" s="4"/>
      <c r="AX5" s="4"/>
    </row>
    <row r="6" spans="1:50" s="6" customFormat="1" ht="26.25" x14ac:dyDescent="0.4">
      <c r="A6" s="194"/>
      <c r="B6" s="1433"/>
      <c r="C6" s="10" t="s">
        <v>5</v>
      </c>
      <c r="D6" s="1743" t="s">
        <v>6</v>
      </c>
      <c r="E6" s="1743"/>
      <c r="F6" s="2"/>
      <c r="G6" s="8"/>
      <c r="H6" s="8"/>
      <c r="I6" s="1744"/>
      <c r="J6" s="1744"/>
      <c r="K6" s="1744"/>
      <c r="L6" s="1744"/>
      <c r="M6" s="1744"/>
      <c r="N6" s="8"/>
      <c r="O6" s="8"/>
      <c r="P6" s="9"/>
      <c r="Q6" s="4"/>
      <c r="R6" s="4"/>
      <c r="S6" s="209"/>
      <c r="T6" s="5"/>
      <c r="U6" s="4"/>
      <c r="V6" s="4"/>
      <c r="W6" s="4"/>
      <c r="X6" s="4"/>
      <c r="Y6" s="4"/>
      <c r="Z6" s="995"/>
      <c r="AA6" s="4"/>
      <c r="AB6" s="4"/>
      <c r="AC6" s="4"/>
      <c r="AD6" s="4"/>
      <c r="AE6" s="4"/>
      <c r="AF6" s="4"/>
      <c r="AG6" s="4"/>
      <c r="AH6" s="4"/>
      <c r="AI6" s="4"/>
      <c r="AJ6" s="4"/>
      <c r="AK6" s="4"/>
      <c r="AL6" s="210"/>
      <c r="AM6" s="4"/>
      <c r="AN6" s="4"/>
      <c r="AO6" s="4"/>
      <c r="AP6" s="4"/>
      <c r="AQ6" s="4"/>
      <c r="AR6" s="4"/>
      <c r="AS6" s="4"/>
      <c r="AT6" s="4"/>
      <c r="AU6" s="4"/>
      <c r="AV6" s="4"/>
      <c r="AW6" s="4"/>
      <c r="AX6" s="4"/>
    </row>
    <row r="7" spans="1:50" s="6" customFormat="1" ht="26.25" x14ac:dyDescent="0.4">
      <c r="A7" s="194"/>
      <c r="B7" s="1433"/>
      <c r="C7" s="10" t="s">
        <v>7</v>
      </c>
      <c r="D7" s="1745">
        <v>3344080</v>
      </c>
      <c r="E7" s="1745"/>
      <c r="F7" s="148"/>
      <c r="G7" s="8"/>
      <c r="H7" s="8"/>
      <c r="I7" s="1744"/>
      <c r="J7" s="1744"/>
      <c r="K7" s="1744"/>
      <c r="L7" s="1744"/>
      <c r="M7" s="1744"/>
      <c r="N7" s="8"/>
      <c r="O7" s="8"/>
      <c r="P7" s="9"/>
      <c r="Q7" s="4"/>
      <c r="R7" s="4"/>
      <c r="S7" s="209"/>
      <c r="T7" s="5" t="s">
        <v>562</v>
      </c>
      <c r="U7" s="4"/>
      <c r="V7" s="4"/>
      <c r="W7" s="4"/>
      <c r="X7" s="4"/>
      <c r="Y7" s="4"/>
      <c r="Z7" s="995"/>
      <c r="AA7" s="4"/>
      <c r="AB7" s="4"/>
      <c r="AC7" s="4"/>
      <c r="AD7" s="4"/>
      <c r="AE7" s="4"/>
      <c r="AF7" s="4"/>
      <c r="AG7" s="4"/>
      <c r="AH7" s="4"/>
      <c r="AI7" s="4"/>
      <c r="AJ7" s="4"/>
      <c r="AK7" s="4"/>
      <c r="AL7" s="210"/>
      <c r="AM7" s="4"/>
      <c r="AN7" s="4"/>
      <c r="AO7" s="4"/>
      <c r="AP7" s="4"/>
      <c r="AQ7" s="4"/>
      <c r="AR7" s="4"/>
      <c r="AS7" s="4"/>
      <c r="AT7" s="4"/>
      <c r="AU7" s="4"/>
      <c r="AV7" s="4"/>
      <c r="AW7" s="4"/>
      <c r="AX7" s="4"/>
    </row>
    <row r="8" spans="1:50" s="6" customFormat="1" ht="26.25" x14ac:dyDescent="0.4">
      <c r="A8" s="194"/>
      <c r="B8" s="1433"/>
      <c r="C8" s="10" t="s">
        <v>8</v>
      </c>
      <c r="D8" s="1746" t="s">
        <v>79</v>
      </c>
      <c r="E8" s="1746"/>
      <c r="F8" s="149"/>
      <c r="G8" s="8"/>
      <c r="H8" s="8"/>
      <c r="I8" s="1744"/>
      <c r="J8" s="1744"/>
      <c r="K8" s="1744"/>
      <c r="L8" s="1744"/>
      <c r="M8" s="1744"/>
      <c r="N8" s="8"/>
      <c r="O8" s="8"/>
      <c r="P8" s="9"/>
      <c r="Q8" s="4"/>
      <c r="R8" s="4"/>
      <c r="S8" s="209"/>
      <c r="T8" s="5"/>
      <c r="U8" s="4"/>
      <c r="V8" s="4"/>
      <c r="W8" s="4"/>
      <c r="X8" s="4"/>
      <c r="Y8" s="4"/>
      <c r="Z8" s="995"/>
      <c r="AA8" s="4"/>
      <c r="AB8" s="4"/>
      <c r="AC8" s="4"/>
      <c r="AD8" s="4"/>
      <c r="AE8" s="4"/>
      <c r="AF8" s="4"/>
      <c r="AG8" s="4"/>
      <c r="AH8" s="4"/>
      <c r="AI8" s="4"/>
      <c r="AJ8" s="4"/>
      <c r="AK8" s="4"/>
      <c r="AL8" s="210"/>
      <c r="AM8" s="4"/>
      <c r="AN8" s="4"/>
      <c r="AO8" s="4"/>
      <c r="AP8" s="4"/>
      <c r="AQ8" s="4"/>
      <c r="AR8" s="4"/>
      <c r="AS8" s="4"/>
      <c r="AT8" s="4"/>
      <c r="AU8" s="4"/>
      <c r="AV8" s="4"/>
      <c r="AW8" s="4"/>
      <c r="AX8" s="4"/>
    </row>
    <row r="9" spans="1:50" s="6" customFormat="1" ht="101.25" customHeight="1" x14ac:dyDescent="0.4">
      <c r="A9" s="194"/>
      <c r="B9" s="1433"/>
      <c r="C9" s="10" t="s">
        <v>9</v>
      </c>
      <c r="D9" s="1743" t="s">
        <v>1331</v>
      </c>
      <c r="E9" s="1743"/>
      <c r="F9" s="2"/>
      <c r="G9" s="8"/>
      <c r="H9" s="8"/>
      <c r="I9" s="1744"/>
      <c r="J9" s="1744"/>
      <c r="K9" s="1744"/>
      <c r="L9" s="1744"/>
      <c r="M9" s="1744"/>
      <c r="N9" s="8"/>
      <c r="O9" s="8"/>
      <c r="P9" s="9"/>
      <c r="Q9" s="4"/>
      <c r="R9" s="4"/>
      <c r="S9" s="209"/>
      <c r="T9" s="5"/>
      <c r="U9" s="4"/>
      <c r="V9" s="4"/>
      <c r="W9" s="4"/>
      <c r="X9" s="4"/>
      <c r="Y9" s="4"/>
      <c r="Z9" s="995"/>
      <c r="AA9" s="4"/>
      <c r="AB9" s="4"/>
      <c r="AC9" s="4"/>
      <c r="AD9" s="4"/>
      <c r="AE9" s="4"/>
      <c r="AF9" s="4"/>
      <c r="AG9" s="4"/>
      <c r="AH9" s="4"/>
      <c r="AI9" s="4"/>
      <c r="AJ9" s="4"/>
      <c r="AK9" s="4"/>
      <c r="AL9" s="210"/>
      <c r="AM9" s="4"/>
      <c r="AN9" s="4"/>
      <c r="AO9" s="4"/>
      <c r="AP9" s="4"/>
      <c r="AQ9" s="4"/>
      <c r="AR9" s="4"/>
      <c r="AS9" s="4"/>
      <c r="AT9" s="4"/>
      <c r="AU9" s="4"/>
      <c r="AV9" s="4"/>
      <c r="AW9" s="4"/>
      <c r="AX9" s="4"/>
    </row>
    <row r="10" spans="1:50" s="6" customFormat="1" ht="147.75" customHeight="1" x14ac:dyDescent="0.4">
      <c r="A10" s="194"/>
      <c r="B10" s="1433"/>
      <c r="C10" s="10" t="s">
        <v>10</v>
      </c>
      <c r="D10" s="1724" t="s">
        <v>11</v>
      </c>
      <c r="E10" s="1724"/>
      <c r="F10" s="1"/>
      <c r="G10" s="8"/>
      <c r="H10" s="8"/>
      <c r="I10" s="11"/>
      <c r="J10" s="11"/>
      <c r="K10" s="11"/>
      <c r="L10" s="26"/>
      <c r="M10" s="27"/>
      <c r="N10" s="8"/>
      <c r="O10" s="8"/>
      <c r="P10" s="9"/>
      <c r="Q10" s="4"/>
      <c r="R10" s="4"/>
      <c r="S10" s="209"/>
      <c r="T10" s="5"/>
      <c r="U10" s="4"/>
      <c r="V10" s="4"/>
      <c r="W10" s="4"/>
      <c r="X10" s="4"/>
      <c r="Y10" s="4"/>
      <c r="Z10" s="995"/>
      <c r="AA10" s="4"/>
      <c r="AB10" s="4"/>
      <c r="AC10" s="4"/>
      <c r="AD10" s="4"/>
      <c r="AE10" s="4"/>
      <c r="AF10" s="4"/>
      <c r="AG10" s="4"/>
      <c r="AH10" s="4"/>
      <c r="AI10" s="4"/>
      <c r="AJ10" s="4"/>
      <c r="AK10" s="4"/>
      <c r="AL10" s="210"/>
      <c r="AM10" s="4"/>
      <c r="AN10" s="4"/>
      <c r="AO10" s="4"/>
      <c r="AP10" s="4"/>
      <c r="AQ10" s="4"/>
      <c r="AR10" s="4"/>
      <c r="AS10" s="4"/>
      <c r="AT10" s="4"/>
      <c r="AU10" s="4"/>
      <c r="AV10" s="4"/>
      <c r="AW10" s="4"/>
      <c r="AX10" s="4"/>
    </row>
    <row r="11" spans="1:50" s="6" customFormat="1" ht="43.5" customHeight="1" x14ac:dyDescent="0.4">
      <c r="A11" s="194"/>
      <c r="B11" s="1433"/>
      <c r="C11" s="10" t="s">
        <v>12</v>
      </c>
      <c r="D11" s="1725" t="s">
        <v>661</v>
      </c>
      <c r="E11" s="1726"/>
      <c r="F11" s="7"/>
      <c r="G11" s="8"/>
      <c r="H11" s="8"/>
      <c r="I11" s="1727" t="s">
        <v>13</v>
      </c>
      <c r="J11" s="1728"/>
      <c r="K11" s="1728"/>
      <c r="L11" s="1728"/>
      <c r="M11" s="1729"/>
      <c r="N11" s="8"/>
      <c r="O11" s="8"/>
      <c r="P11" s="9"/>
      <c r="Q11" s="4"/>
      <c r="R11" s="4"/>
      <c r="S11" s="209"/>
      <c r="T11" s="5"/>
      <c r="U11" s="4"/>
      <c r="V11" s="4"/>
      <c r="W11" s="4"/>
      <c r="X11" s="4"/>
      <c r="Y11" s="4"/>
      <c r="Z11" s="995"/>
      <c r="AA11" s="4"/>
      <c r="AB11" s="4"/>
      <c r="AC11" s="4"/>
      <c r="AD11" s="4"/>
      <c r="AE11" s="4"/>
      <c r="AF11" s="4"/>
      <c r="AG11" s="4"/>
      <c r="AH11" s="4"/>
      <c r="AI11" s="4"/>
      <c r="AJ11" s="4"/>
      <c r="AK11" s="4"/>
      <c r="AL11" s="210"/>
      <c r="AM11" s="4"/>
      <c r="AN11" s="4"/>
      <c r="AO11" s="4"/>
      <c r="AP11" s="4"/>
      <c r="AQ11" s="4"/>
      <c r="AR11" s="4"/>
      <c r="AS11" s="4"/>
      <c r="AT11" s="4"/>
      <c r="AU11" s="4"/>
      <c r="AV11" s="4"/>
      <c r="AW11" s="4"/>
      <c r="AX11" s="4"/>
    </row>
    <row r="12" spans="1:50" s="6" customFormat="1" ht="63" customHeight="1" x14ac:dyDescent="0.4">
      <c r="A12" s="194"/>
      <c r="B12" s="1433"/>
      <c r="C12" s="826" t="s">
        <v>14</v>
      </c>
      <c r="D12" s="1736" t="s">
        <v>880</v>
      </c>
      <c r="E12" s="1737"/>
      <c r="F12" s="150"/>
      <c r="G12" s="8"/>
      <c r="H12" s="8"/>
      <c r="I12" s="1730"/>
      <c r="J12" s="1731"/>
      <c r="K12" s="1731"/>
      <c r="L12" s="1731"/>
      <c r="M12" s="1732"/>
      <c r="N12" s="8"/>
      <c r="O12" s="8"/>
      <c r="P12" s="9"/>
      <c r="Q12" s="4"/>
      <c r="R12" s="4"/>
      <c r="S12" s="209"/>
      <c r="T12" s="5"/>
      <c r="U12" s="4"/>
      <c r="V12" s="4"/>
      <c r="W12" s="4"/>
      <c r="X12" s="4"/>
      <c r="Y12" s="4"/>
      <c r="Z12" s="995"/>
      <c r="AA12" s="4"/>
      <c r="AB12" s="4"/>
      <c r="AC12" s="4"/>
      <c r="AD12" s="4"/>
      <c r="AE12" s="4"/>
      <c r="AF12" s="4"/>
      <c r="AG12" s="4"/>
      <c r="AH12" s="4"/>
      <c r="AI12" s="4"/>
      <c r="AJ12" s="4"/>
      <c r="AK12" s="4"/>
      <c r="AL12" s="210"/>
      <c r="AM12" s="4"/>
      <c r="AN12" s="4"/>
      <c r="AO12" s="4"/>
      <c r="AP12" s="4"/>
      <c r="AQ12" s="4"/>
      <c r="AR12" s="4"/>
      <c r="AS12" s="4"/>
      <c r="AT12" s="4"/>
      <c r="AU12" s="4"/>
      <c r="AV12" s="4"/>
      <c r="AW12" s="4"/>
      <c r="AX12" s="4"/>
    </row>
    <row r="13" spans="1:50" s="6" customFormat="1" ht="37.5" x14ac:dyDescent="0.4">
      <c r="A13" s="194"/>
      <c r="B13" s="1433"/>
      <c r="C13" s="826" t="s">
        <v>15</v>
      </c>
      <c r="D13" s="1738">
        <v>193047400</v>
      </c>
      <c r="E13" s="1738"/>
      <c r="F13" s="151"/>
      <c r="G13" s="8"/>
      <c r="H13" s="8"/>
      <c r="I13" s="1730"/>
      <c r="J13" s="1731"/>
      <c r="K13" s="1731"/>
      <c r="L13" s="1731"/>
      <c r="M13" s="1732"/>
      <c r="N13" s="8"/>
      <c r="O13" s="8"/>
      <c r="P13" s="9"/>
      <c r="Q13" s="4"/>
      <c r="R13" s="4"/>
      <c r="S13" s="209"/>
      <c r="T13" s="5"/>
      <c r="U13" s="4"/>
      <c r="V13" s="4"/>
      <c r="W13" s="4"/>
      <c r="X13" s="4"/>
      <c r="Y13" s="4"/>
      <c r="Z13" s="995"/>
      <c r="AA13" s="4"/>
      <c r="AB13" s="4"/>
      <c r="AC13" s="4"/>
      <c r="AD13" s="4"/>
      <c r="AE13" s="4"/>
      <c r="AF13" s="4"/>
      <c r="AG13" s="4"/>
      <c r="AH13" s="4"/>
      <c r="AI13" s="4"/>
      <c r="AJ13" s="4"/>
      <c r="AK13" s="4"/>
      <c r="AL13" s="210"/>
      <c r="AM13" s="4"/>
      <c r="AN13" s="4"/>
      <c r="AO13" s="4"/>
      <c r="AP13" s="4"/>
      <c r="AQ13" s="4"/>
      <c r="AR13" s="4"/>
      <c r="AS13" s="4"/>
      <c r="AT13" s="4"/>
      <c r="AU13" s="4"/>
      <c r="AV13" s="4"/>
      <c r="AW13" s="4"/>
      <c r="AX13" s="4"/>
    </row>
    <row r="14" spans="1:50" s="6" customFormat="1" ht="37.5" x14ac:dyDescent="0.4">
      <c r="A14" s="194"/>
      <c r="B14" s="1433"/>
      <c r="C14" s="826" t="s">
        <v>16</v>
      </c>
      <c r="D14" s="1738">
        <v>19304740</v>
      </c>
      <c r="E14" s="1738"/>
      <c r="F14" s="151"/>
      <c r="G14" s="8"/>
      <c r="H14" s="8"/>
      <c r="I14" s="1730"/>
      <c r="J14" s="1731"/>
      <c r="K14" s="1731"/>
      <c r="L14" s="1731"/>
      <c r="M14" s="1732"/>
      <c r="N14" s="8"/>
      <c r="O14" s="8"/>
      <c r="P14" s="9"/>
      <c r="Q14" s="4"/>
      <c r="R14" s="4"/>
      <c r="S14" s="209"/>
      <c r="T14" s="5"/>
      <c r="U14" s="4"/>
      <c r="V14" s="4"/>
      <c r="W14" s="4"/>
      <c r="X14" s="4"/>
      <c r="Y14" s="4"/>
      <c r="Z14" s="995"/>
      <c r="AA14" s="4"/>
      <c r="AB14" s="4"/>
      <c r="AC14" s="4"/>
      <c r="AD14" s="4"/>
      <c r="AE14" s="4"/>
      <c r="AF14" s="4"/>
      <c r="AG14" s="4"/>
      <c r="AH14" s="4"/>
      <c r="AI14" s="4"/>
      <c r="AJ14" s="4"/>
      <c r="AK14" s="4"/>
      <c r="AL14" s="210"/>
      <c r="AM14" s="4"/>
      <c r="AN14" s="4"/>
      <c r="AO14" s="4"/>
      <c r="AP14" s="4"/>
      <c r="AQ14" s="4"/>
      <c r="AR14" s="4"/>
      <c r="AS14" s="4"/>
      <c r="AT14" s="4"/>
      <c r="AU14" s="4"/>
      <c r="AV14" s="4"/>
      <c r="AW14" s="4"/>
      <c r="AX14" s="4"/>
    </row>
    <row r="15" spans="1:50" s="6" customFormat="1" ht="38.25" thickBot="1" x14ac:dyDescent="0.45">
      <c r="A15" s="194"/>
      <c r="B15" s="1433"/>
      <c r="C15" s="827" t="s">
        <v>17</v>
      </c>
      <c r="D15" s="1748">
        <v>42654</v>
      </c>
      <c r="E15" s="1749"/>
      <c r="F15" s="164"/>
      <c r="G15" s="8"/>
      <c r="H15" s="8"/>
      <c r="I15" s="1733"/>
      <c r="J15" s="1734"/>
      <c r="K15" s="1734"/>
      <c r="L15" s="1734"/>
      <c r="M15" s="1735"/>
      <c r="N15" s="8"/>
      <c r="O15" s="8"/>
      <c r="P15" s="9"/>
      <c r="Q15" s="4"/>
      <c r="R15" s="4"/>
      <c r="S15" s="209"/>
      <c r="T15" s="5"/>
      <c r="U15" s="4"/>
      <c r="V15" s="4"/>
      <c r="W15" s="4"/>
      <c r="X15" s="4"/>
      <c r="Y15" s="4"/>
      <c r="Z15" s="995"/>
      <c r="AA15" s="4"/>
      <c r="AB15" s="4"/>
      <c r="AC15" s="4"/>
      <c r="AD15" s="4"/>
      <c r="AE15" s="4"/>
      <c r="AF15" s="4"/>
      <c r="AG15" s="4"/>
      <c r="AH15" s="4"/>
      <c r="AI15" s="4"/>
      <c r="AJ15" s="4"/>
      <c r="AK15" s="4"/>
      <c r="AL15" s="210"/>
      <c r="AM15" s="4"/>
      <c r="AN15" s="4"/>
      <c r="AO15" s="4"/>
      <c r="AP15" s="4"/>
      <c r="AQ15" s="4"/>
      <c r="AR15" s="4"/>
      <c r="AS15" s="4"/>
      <c r="AT15" s="4"/>
      <c r="AU15" s="4"/>
      <c r="AV15" s="4"/>
      <c r="AW15" s="4"/>
      <c r="AX15" s="4"/>
    </row>
    <row r="16" spans="1:50" s="6" customFormat="1" ht="26.25" x14ac:dyDescent="0.4">
      <c r="A16" s="194"/>
      <c r="B16" s="1433"/>
      <c r="C16" s="2"/>
      <c r="D16" s="212"/>
      <c r="E16" s="13"/>
      <c r="F16" s="13"/>
      <c r="G16" s="8"/>
      <c r="H16" s="8"/>
      <c r="I16" s="1304"/>
      <c r="J16" s="154"/>
      <c r="K16" s="1304"/>
      <c r="L16" s="28"/>
      <c r="M16" s="738"/>
      <c r="N16" s="8"/>
      <c r="O16" s="8"/>
      <c r="P16" s="90"/>
      <c r="Q16" s="4"/>
      <c r="R16" s="4"/>
      <c r="S16" s="209"/>
      <c r="T16" s="5"/>
      <c r="U16" s="4"/>
      <c r="V16" s="4"/>
      <c r="W16" s="199">
        <f>SUM(M18-Y18)</f>
        <v>1646313403.4100018</v>
      </c>
      <c r="X16" s="4"/>
      <c r="Y16" s="4"/>
      <c r="Z16" s="995"/>
      <c r="AA16" s="4"/>
      <c r="AB16" s="4"/>
      <c r="AC16" s="4"/>
      <c r="AD16" s="4"/>
      <c r="AE16" s="4"/>
      <c r="AF16" s="4"/>
      <c r="AG16" s="4"/>
      <c r="AH16" s="4"/>
      <c r="AI16" s="4"/>
      <c r="AJ16" s="4"/>
      <c r="AK16" s="4"/>
      <c r="AL16" s="210"/>
      <c r="AM16" s="4"/>
      <c r="AN16" s="4"/>
      <c r="AO16" s="4"/>
      <c r="AP16" s="4"/>
      <c r="AQ16" s="4"/>
      <c r="AR16" s="4"/>
      <c r="AS16" s="4"/>
      <c r="AT16" s="4"/>
      <c r="AU16" s="4"/>
      <c r="AV16" s="4"/>
      <c r="AW16" s="4"/>
      <c r="AX16" s="4"/>
    </row>
    <row r="17" spans="1:53" s="6" customFormat="1" ht="27" thickBot="1" x14ac:dyDescent="0.45">
      <c r="A17" s="194"/>
      <c r="B17" s="1433"/>
      <c r="C17" s="1747" t="s">
        <v>18</v>
      </c>
      <c r="D17" s="1747"/>
      <c r="E17" s="8"/>
      <c r="F17" s="8"/>
      <c r="G17" s="8"/>
      <c r="H17" s="8"/>
      <c r="I17" s="8"/>
      <c r="J17" s="167"/>
      <c r="L17" s="29"/>
      <c r="M17" s="156"/>
      <c r="N17" s="8"/>
      <c r="O17" s="8"/>
      <c r="P17" s="155"/>
      <c r="Q17" s="4"/>
      <c r="R17" s="4"/>
      <c r="S17" s="209"/>
      <c r="T17" s="5"/>
      <c r="U17" s="4"/>
      <c r="V17" s="4"/>
      <c r="W17" s="157"/>
      <c r="X17" s="157"/>
      <c r="Y17" s="157">
        <f>SUM(Y20:Y232)</f>
        <v>8477148462.0500002</v>
      </c>
      <c r="Z17" s="995">
        <f>SUM(Z20:Z232)</f>
        <v>8471148462.0500002</v>
      </c>
      <c r="AA17" s="4"/>
      <c r="AB17" s="4"/>
      <c r="AC17" s="4"/>
      <c r="AD17" s="4"/>
      <c r="AE17" s="4"/>
      <c r="AF17" s="4"/>
      <c r="AG17" s="4"/>
      <c r="AH17" s="4"/>
      <c r="AI17" s="4"/>
      <c r="AJ17" s="4"/>
      <c r="AK17" s="4"/>
      <c r="AL17" s="210"/>
      <c r="AM17" s="4"/>
      <c r="AN17" s="4"/>
      <c r="AO17" s="4"/>
      <c r="AP17" s="4"/>
      <c r="AQ17" s="4"/>
      <c r="AR17" s="4"/>
      <c r="AS17" s="4"/>
      <c r="AT17" s="4"/>
      <c r="AU17" s="4"/>
      <c r="AV17" s="4"/>
      <c r="AW17" s="4"/>
      <c r="AX17" s="4"/>
    </row>
    <row r="18" spans="1:53" s="6" customFormat="1" ht="27" thickBot="1" x14ac:dyDescent="0.45">
      <c r="A18" s="194"/>
      <c r="B18" s="1433"/>
      <c r="C18" s="690"/>
      <c r="D18" s="213"/>
      <c r="E18" s="8"/>
      <c r="F18" s="8"/>
      <c r="G18" s="8"/>
      <c r="H18" s="8"/>
      <c r="I18" s="8"/>
      <c r="J18" s="11"/>
      <c r="K18" s="8"/>
      <c r="L18" s="275">
        <f>SUBTOTAL(9,L20:L312)</f>
        <v>13393961633.879999</v>
      </c>
      <c r="M18" s="275">
        <f>SUBTOTAL(9,M20:M312)</f>
        <v>12770701204.880001</v>
      </c>
      <c r="N18" s="8"/>
      <c r="O18" s="8"/>
      <c r="P18" s="9"/>
      <c r="Q18" s="4"/>
      <c r="R18" s="4"/>
      <c r="S18" s="209"/>
      <c r="T18" s="5"/>
      <c r="U18" s="4"/>
      <c r="V18" s="4"/>
      <c r="W18" s="787">
        <f>SUBTOTAL(9,W20:W318)</f>
        <v>11127242681.469999</v>
      </c>
      <c r="X18" s="787">
        <f>SUBTOTAL(9,X20:X318)</f>
        <v>-2914880</v>
      </c>
      <c r="Y18" s="788">
        <f>SUBTOTAL(9,Y20:Y318)</f>
        <v>11124387801.469999</v>
      </c>
      <c r="Z18" s="996">
        <f>SUBTOTAL(9,Z20:Z318)</f>
        <v>11055600756.279999</v>
      </c>
      <c r="AA18" s="273">
        <f>SUBTOTAL(9,AA20:AA318)</f>
        <v>0</v>
      </c>
      <c r="AB18" s="273">
        <f>SUBTOTAL(9,AB20:AB318)</f>
        <v>0</v>
      </c>
      <c r="AC18" s="273">
        <f>SUBTOTAL(9,AC20:AC318)</f>
        <v>0</v>
      </c>
      <c r="AD18" s="273">
        <f>SUBTOTAL(9,AD20:AD318)</f>
        <v>0</v>
      </c>
      <c r="AE18" s="4"/>
      <c r="AF18" s="4"/>
      <c r="AG18" s="4"/>
      <c r="AH18" s="4"/>
      <c r="AI18" s="4"/>
      <c r="AJ18" s="4"/>
      <c r="AK18" s="4"/>
      <c r="AL18" s="210"/>
      <c r="AM18" s="4"/>
      <c r="AN18" s="4"/>
      <c r="AO18" s="4"/>
      <c r="AP18" s="4"/>
      <c r="AQ18" s="4"/>
      <c r="AR18" s="4"/>
      <c r="AS18" s="4"/>
      <c r="AT18" s="4"/>
      <c r="AU18" s="4"/>
      <c r="AV18" s="4"/>
      <c r="AW18" s="4"/>
      <c r="AX18" s="4"/>
    </row>
    <row r="19" spans="1:53" s="173" customFormat="1" ht="102" customHeight="1" x14ac:dyDescent="0.25">
      <c r="A19" s="329" t="s">
        <v>881</v>
      </c>
      <c r="B19" s="1434" t="s">
        <v>19</v>
      </c>
      <c r="C19" s="329" t="s">
        <v>20</v>
      </c>
      <c r="D19" s="330" t="s">
        <v>1414</v>
      </c>
      <c r="E19" s="331" t="s">
        <v>835</v>
      </c>
      <c r="F19" s="331" t="s">
        <v>821</v>
      </c>
      <c r="G19" s="331" t="s">
        <v>21</v>
      </c>
      <c r="H19" s="331" t="s">
        <v>550</v>
      </c>
      <c r="I19" s="331" t="s">
        <v>22</v>
      </c>
      <c r="J19" s="331" t="s">
        <v>23</v>
      </c>
      <c r="K19" s="331" t="s">
        <v>24</v>
      </c>
      <c r="L19" s="332" t="s">
        <v>25</v>
      </c>
      <c r="M19" s="333" t="s">
        <v>26</v>
      </c>
      <c r="N19" s="331" t="s">
        <v>27</v>
      </c>
      <c r="O19" s="331" t="s">
        <v>28</v>
      </c>
      <c r="P19" s="168" t="s">
        <v>29</v>
      </c>
      <c r="Q19" s="169"/>
      <c r="R19" s="170" t="s">
        <v>30</v>
      </c>
      <c r="S19" s="170" t="s">
        <v>850</v>
      </c>
      <c r="T19" s="171" t="s">
        <v>31</v>
      </c>
      <c r="U19" s="170" t="s">
        <v>32</v>
      </c>
      <c r="V19" s="170" t="s">
        <v>33</v>
      </c>
      <c r="W19" s="172" t="s">
        <v>202</v>
      </c>
      <c r="X19" s="172" t="s">
        <v>3506</v>
      </c>
      <c r="Y19" s="172" t="s">
        <v>849</v>
      </c>
      <c r="Z19" s="997" t="s">
        <v>2996</v>
      </c>
      <c r="AA19" s="170" t="s">
        <v>34</v>
      </c>
      <c r="AB19" s="170" t="s">
        <v>203</v>
      </c>
      <c r="AC19" s="170" t="s">
        <v>204</v>
      </c>
      <c r="AD19" s="170" t="s">
        <v>36</v>
      </c>
      <c r="AE19" s="170" t="s">
        <v>37</v>
      </c>
      <c r="AF19" s="170" t="s">
        <v>205</v>
      </c>
      <c r="AG19" s="170" t="s">
        <v>38</v>
      </c>
      <c r="AH19" s="170" t="s">
        <v>39</v>
      </c>
      <c r="AI19" s="170" t="s">
        <v>40</v>
      </c>
      <c r="AJ19" s="170" t="s">
        <v>41</v>
      </c>
      <c r="AK19" s="170" t="s">
        <v>206</v>
      </c>
      <c r="AL19" s="214" t="s">
        <v>42</v>
      </c>
      <c r="AM19" s="215" t="s">
        <v>43</v>
      </c>
      <c r="AN19" s="168" t="s">
        <v>44</v>
      </c>
      <c r="AO19" s="168" t="s">
        <v>45</v>
      </c>
      <c r="AP19" s="168" t="s">
        <v>2914</v>
      </c>
      <c r="AQ19" s="168" t="s">
        <v>46</v>
      </c>
      <c r="AR19" s="168" t="s">
        <v>47</v>
      </c>
      <c r="AS19" s="168" t="s">
        <v>48</v>
      </c>
      <c r="AT19" s="168" t="s">
        <v>2915</v>
      </c>
      <c r="AU19" s="168" t="s">
        <v>49</v>
      </c>
      <c r="AV19" s="168" t="s">
        <v>50</v>
      </c>
      <c r="AW19" s="168" t="s">
        <v>51</v>
      </c>
      <c r="AX19" s="168" t="s">
        <v>2916</v>
      </c>
      <c r="AY19" s="168" t="s">
        <v>52</v>
      </c>
      <c r="AZ19" s="168" t="s">
        <v>53</v>
      </c>
      <c r="BA19" s="168" t="s">
        <v>54</v>
      </c>
    </row>
    <row r="20" spans="1:53" s="45" customFormat="1" ht="87" customHeight="1" x14ac:dyDescent="0.25">
      <c r="A20" s="1419">
        <v>1</v>
      </c>
      <c r="B20" s="1424" t="s">
        <v>1012</v>
      </c>
      <c r="C20" s="1424" t="s">
        <v>159</v>
      </c>
      <c r="D20" s="216" t="s">
        <v>2589</v>
      </c>
      <c r="E20" s="1424" t="s">
        <v>80</v>
      </c>
      <c r="F20" s="1424">
        <v>1</v>
      </c>
      <c r="G20" s="1422" t="s">
        <v>168</v>
      </c>
      <c r="H20" s="1430">
        <v>12</v>
      </c>
      <c r="I20" s="1424" t="s">
        <v>2591</v>
      </c>
      <c r="J20" s="1424" t="s">
        <v>74</v>
      </c>
      <c r="K20" s="1424" t="s">
        <v>55</v>
      </c>
      <c r="L20" s="1041">
        <v>51530000</v>
      </c>
      <c r="M20" s="1040">
        <v>51530000</v>
      </c>
      <c r="N20" s="944" t="s">
        <v>82</v>
      </c>
      <c r="O20" s="944" t="s">
        <v>83</v>
      </c>
      <c r="P20" s="61" t="s">
        <v>61</v>
      </c>
      <c r="Q20" s="1750"/>
      <c r="R20" s="102"/>
      <c r="S20" s="103"/>
      <c r="T20" s="62"/>
      <c r="U20" s="63"/>
      <c r="V20" s="64"/>
      <c r="W20" s="1182"/>
      <c r="X20" s="65"/>
      <c r="Y20" s="174">
        <f>SUM(W20+X20)</f>
        <v>0</v>
      </c>
      <c r="Z20" s="174">
        <v>0</v>
      </c>
      <c r="AA20" s="65"/>
      <c r="AB20" s="65"/>
      <c r="AC20" s="65"/>
      <c r="AD20" s="65"/>
      <c r="AE20" s="65"/>
      <c r="AF20" s="65"/>
      <c r="AG20" s="65"/>
      <c r="AH20" s="65"/>
      <c r="AI20" s="65"/>
      <c r="AJ20" s="65"/>
      <c r="AK20" s="65"/>
      <c r="AL20" s="104"/>
      <c r="AM20" s="105"/>
      <c r="AN20" s="66"/>
      <c r="AO20" s="67"/>
      <c r="AP20" s="68"/>
      <c r="AQ20" s="66"/>
      <c r="AR20" s="66"/>
      <c r="AS20" s="66"/>
      <c r="AT20" s="68"/>
      <c r="AU20" s="66"/>
      <c r="AV20" s="69"/>
      <c r="AW20" s="70"/>
      <c r="AX20" s="64"/>
      <c r="AY20" s="70"/>
      <c r="AZ20" s="70"/>
      <c r="BA20" s="70"/>
    </row>
    <row r="21" spans="1:53" s="45" customFormat="1" ht="135" customHeight="1" x14ac:dyDescent="0.2">
      <c r="A21" s="1419">
        <v>2</v>
      </c>
      <c r="B21" s="1420" t="s">
        <v>1005</v>
      </c>
      <c r="C21" s="1420">
        <v>78181701</v>
      </c>
      <c r="D21" s="218" t="s">
        <v>209</v>
      </c>
      <c r="E21" s="1420" t="s">
        <v>80</v>
      </c>
      <c r="F21" s="1420">
        <v>1</v>
      </c>
      <c r="G21" s="1422" t="s">
        <v>167</v>
      </c>
      <c r="H21" s="1430">
        <v>12</v>
      </c>
      <c r="I21" s="1420" t="s">
        <v>84</v>
      </c>
      <c r="J21" s="1420" t="s">
        <v>734</v>
      </c>
      <c r="K21" s="1420" t="s">
        <v>55</v>
      </c>
      <c r="L21" s="1035">
        <v>37000000</v>
      </c>
      <c r="M21" s="1036">
        <v>37000000</v>
      </c>
      <c r="N21" s="1421" t="s">
        <v>85</v>
      </c>
      <c r="O21" s="1421" t="s">
        <v>56</v>
      </c>
      <c r="P21" s="31" t="s">
        <v>86</v>
      </c>
      <c r="Q21" s="1751"/>
      <c r="R21" s="242" t="s">
        <v>207</v>
      </c>
      <c r="S21" s="1752" t="s">
        <v>208</v>
      </c>
      <c r="T21" s="231">
        <v>42377</v>
      </c>
      <c r="U21" s="755" t="s">
        <v>209</v>
      </c>
      <c r="V21" s="430" t="s">
        <v>210</v>
      </c>
      <c r="W21" s="174">
        <v>37000000</v>
      </c>
      <c r="X21" s="174"/>
      <c r="Y21" s="174">
        <f>SUM(W21+X21)</f>
        <v>37000000</v>
      </c>
      <c r="Z21" s="174">
        <v>37000000</v>
      </c>
      <c r="AA21" s="430" t="s">
        <v>211</v>
      </c>
      <c r="AB21" s="430" t="s">
        <v>212</v>
      </c>
      <c r="AC21" s="430" t="s">
        <v>35</v>
      </c>
      <c r="AD21" s="430" t="s">
        <v>213</v>
      </c>
      <c r="AE21" s="430" t="s">
        <v>56</v>
      </c>
      <c r="AF21" s="430" t="s">
        <v>56</v>
      </c>
      <c r="AG21" s="430" t="s">
        <v>56</v>
      </c>
      <c r="AH21" s="430" t="s">
        <v>214</v>
      </c>
      <c r="AI21" s="234">
        <v>42377</v>
      </c>
      <c r="AJ21" s="234">
        <v>42735</v>
      </c>
      <c r="AK21" s="430" t="s">
        <v>215</v>
      </c>
      <c r="AL21" s="235" t="s">
        <v>216</v>
      </c>
      <c r="AM21" s="111" t="s">
        <v>56</v>
      </c>
      <c r="AN21" s="1753">
        <v>1310252</v>
      </c>
      <c r="AO21" s="1753">
        <v>1387020</v>
      </c>
      <c r="AP21" s="1754"/>
      <c r="AQ21" s="1753" t="s">
        <v>2610</v>
      </c>
      <c r="AR21" s="37" t="s">
        <v>2611</v>
      </c>
      <c r="AS21" s="1753" t="s">
        <v>2612</v>
      </c>
      <c r="AT21" s="1755"/>
      <c r="AU21" s="1756" t="s">
        <v>2893</v>
      </c>
      <c r="AV21" s="1757" t="s">
        <v>3379</v>
      </c>
      <c r="AW21" s="1758" t="s">
        <v>3380</v>
      </c>
      <c r="AX21" s="22"/>
      <c r="AY21" s="1759"/>
      <c r="AZ21" s="1759"/>
      <c r="BA21" s="1759"/>
    </row>
    <row r="22" spans="1:53" s="45" customFormat="1" ht="114" customHeight="1" x14ac:dyDescent="0.2">
      <c r="A22" s="1673">
        <v>3</v>
      </c>
      <c r="B22" s="1676" t="s">
        <v>1008</v>
      </c>
      <c r="C22" s="1413" t="s">
        <v>160</v>
      </c>
      <c r="D22" s="1760" t="s">
        <v>87</v>
      </c>
      <c r="E22" s="1676" t="s">
        <v>80</v>
      </c>
      <c r="F22" s="1676">
        <v>1</v>
      </c>
      <c r="G22" s="1761" t="s">
        <v>172</v>
      </c>
      <c r="H22" s="1680">
        <v>10</v>
      </c>
      <c r="I22" s="1676" t="s">
        <v>1107</v>
      </c>
      <c r="J22" s="1762" t="s">
        <v>69</v>
      </c>
      <c r="K22" s="1762" t="s">
        <v>55</v>
      </c>
      <c r="L22" s="1763">
        <v>16000000</v>
      </c>
      <c r="M22" s="1764">
        <v>16000000</v>
      </c>
      <c r="N22" s="1765" t="s">
        <v>85</v>
      </c>
      <c r="O22" s="1765" t="s">
        <v>56</v>
      </c>
      <c r="P22" s="1766" t="s">
        <v>88</v>
      </c>
      <c r="Q22" s="1751"/>
      <c r="R22" s="242" t="s">
        <v>1415</v>
      </c>
      <c r="S22" s="242" t="s">
        <v>1416</v>
      </c>
      <c r="T22" s="231">
        <v>42493</v>
      </c>
      <c r="U22" s="227" t="s">
        <v>1417</v>
      </c>
      <c r="V22" s="430" t="s">
        <v>210</v>
      </c>
      <c r="W22" s="1767">
        <v>290817</v>
      </c>
      <c r="X22" s="1421"/>
      <c r="Y22" s="174">
        <f t="shared" ref="Y22:Z80" si="0">SUM(W22+X22)</f>
        <v>290817</v>
      </c>
      <c r="Z22" s="174">
        <v>290817</v>
      </c>
      <c r="AA22" s="1768" t="s">
        <v>1418</v>
      </c>
      <c r="AB22" s="430" t="s">
        <v>1419</v>
      </c>
      <c r="AC22" s="430" t="s">
        <v>35</v>
      </c>
      <c r="AD22" s="266" t="s">
        <v>1420</v>
      </c>
      <c r="AE22" s="430" t="s">
        <v>56</v>
      </c>
      <c r="AF22" s="430" t="s">
        <v>56</v>
      </c>
      <c r="AG22" s="430" t="s">
        <v>56</v>
      </c>
      <c r="AH22" s="233" t="s">
        <v>1421</v>
      </c>
      <c r="AI22" s="234">
        <v>42494</v>
      </c>
      <c r="AJ22" s="234">
        <v>42734</v>
      </c>
      <c r="AK22" s="430" t="s">
        <v>930</v>
      </c>
      <c r="AL22" s="1769" t="s">
        <v>931</v>
      </c>
      <c r="AM22" s="111" t="s">
        <v>56</v>
      </c>
      <c r="AN22" s="111" t="s">
        <v>56</v>
      </c>
      <c r="AO22" s="111" t="s">
        <v>56</v>
      </c>
      <c r="AP22" s="111" t="s">
        <v>56</v>
      </c>
      <c r="AQ22" s="111" t="s">
        <v>56</v>
      </c>
      <c r="AR22" s="111" t="s">
        <v>56</v>
      </c>
      <c r="AS22" s="111" t="s">
        <v>56</v>
      </c>
      <c r="AT22" s="111" t="s">
        <v>56</v>
      </c>
      <c r="AU22" s="1758">
        <v>290817</v>
      </c>
      <c r="AV22" s="1759"/>
      <c r="AW22" s="1759"/>
      <c r="AX22" s="22"/>
      <c r="AY22" s="1759"/>
      <c r="AZ22" s="1759"/>
      <c r="BA22" s="1759"/>
    </row>
    <row r="23" spans="1:53" s="45" customFormat="1" ht="84" customHeight="1" x14ac:dyDescent="0.2">
      <c r="A23" s="1770"/>
      <c r="B23" s="1771"/>
      <c r="C23" s="1772"/>
      <c r="D23" s="1773"/>
      <c r="E23" s="1771"/>
      <c r="F23" s="1771"/>
      <c r="G23" s="1774"/>
      <c r="H23" s="1775"/>
      <c r="I23" s="1771"/>
      <c r="J23" s="1762" t="s">
        <v>69</v>
      </c>
      <c r="K23" s="1762" t="s">
        <v>55</v>
      </c>
      <c r="L23" s="1776"/>
      <c r="M23" s="1777"/>
      <c r="N23" s="1778"/>
      <c r="O23" s="1778"/>
      <c r="P23" s="1779"/>
      <c r="Q23" s="1751"/>
      <c r="R23" s="242" t="s">
        <v>1422</v>
      </c>
      <c r="S23" s="242" t="s">
        <v>1423</v>
      </c>
      <c r="T23" s="231">
        <v>42493</v>
      </c>
      <c r="U23" s="227" t="s">
        <v>1417</v>
      </c>
      <c r="V23" s="430" t="s">
        <v>210</v>
      </c>
      <c r="W23" s="1767">
        <v>850637</v>
      </c>
      <c r="X23" s="174"/>
      <c r="Y23" s="174">
        <f t="shared" si="0"/>
        <v>850637</v>
      </c>
      <c r="Z23" s="174">
        <v>850637</v>
      </c>
      <c r="AA23" s="1768" t="s">
        <v>1418</v>
      </c>
      <c r="AB23" s="430" t="s">
        <v>1424</v>
      </c>
      <c r="AC23" s="430" t="s">
        <v>35</v>
      </c>
      <c r="AD23" s="266" t="s">
        <v>1425</v>
      </c>
      <c r="AE23" s="430" t="s">
        <v>56</v>
      </c>
      <c r="AF23" s="430" t="s">
        <v>56</v>
      </c>
      <c r="AG23" s="430" t="s">
        <v>56</v>
      </c>
      <c r="AH23" s="233" t="s">
        <v>1426</v>
      </c>
      <c r="AI23" s="234">
        <v>42493</v>
      </c>
      <c r="AJ23" s="234">
        <v>42734</v>
      </c>
      <c r="AK23" s="430" t="s">
        <v>930</v>
      </c>
      <c r="AL23" s="1769" t="s">
        <v>931</v>
      </c>
      <c r="AM23" s="111" t="s">
        <v>56</v>
      </c>
      <c r="AN23" s="111" t="s">
        <v>56</v>
      </c>
      <c r="AO23" s="111" t="s">
        <v>56</v>
      </c>
      <c r="AP23" s="111" t="s">
        <v>56</v>
      </c>
      <c r="AQ23" s="111" t="s">
        <v>56</v>
      </c>
      <c r="AR23" s="111" t="s">
        <v>56</v>
      </c>
      <c r="AS23" s="111" t="s">
        <v>56</v>
      </c>
      <c r="AT23" s="111" t="s">
        <v>56</v>
      </c>
      <c r="AU23" s="1758">
        <v>283546</v>
      </c>
      <c r="AV23" s="111" t="s">
        <v>56</v>
      </c>
      <c r="AW23" s="1758">
        <v>354432</v>
      </c>
      <c r="AX23" s="22"/>
      <c r="AY23" s="1759"/>
      <c r="AZ23" s="1759"/>
      <c r="BA23" s="1759"/>
    </row>
    <row r="24" spans="1:53" s="45" customFormat="1" ht="73.5" customHeight="1" x14ac:dyDescent="0.2">
      <c r="A24" s="1770"/>
      <c r="B24" s="1771"/>
      <c r="C24" s="1772"/>
      <c r="D24" s="1773"/>
      <c r="E24" s="1771"/>
      <c r="F24" s="1771"/>
      <c r="G24" s="1774"/>
      <c r="H24" s="1775"/>
      <c r="I24" s="1771"/>
      <c r="J24" s="1762" t="s">
        <v>69</v>
      </c>
      <c r="K24" s="1762" t="s">
        <v>55</v>
      </c>
      <c r="L24" s="1776"/>
      <c r="M24" s="1777"/>
      <c r="N24" s="1778"/>
      <c r="O24" s="1778"/>
      <c r="P24" s="1779"/>
      <c r="Q24" s="1751"/>
      <c r="R24" s="242" t="s">
        <v>1427</v>
      </c>
      <c r="S24" s="242" t="s">
        <v>1416</v>
      </c>
      <c r="T24" s="231">
        <v>42493</v>
      </c>
      <c r="U24" s="227" t="s">
        <v>1417</v>
      </c>
      <c r="V24" s="430" t="s">
        <v>210</v>
      </c>
      <c r="W24" s="1767">
        <v>3219362</v>
      </c>
      <c r="X24" s="174"/>
      <c r="Y24" s="174">
        <f t="shared" si="0"/>
        <v>3219362</v>
      </c>
      <c r="Z24" s="174">
        <v>3219362</v>
      </c>
      <c r="AA24" s="1768" t="s">
        <v>1418</v>
      </c>
      <c r="AB24" s="430" t="s">
        <v>1424</v>
      </c>
      <c r="AC24" s="430" t="s">
        <v>35</v>
      </c>
      <c r="AD24" s="266" t="s">
        <v>1428</v>
      </c>
      <c r="AE24" s="430" t="s">
        <v>56</v>
      </c>
      <c r="AF24" s="430" t="s">
        <v>56</v>
      </c>
      <c r="AG24" s="430" t="s">
        <v>56</v>
      </c>
      <c r="AH24" s="233" t="s">
        <v>1426</v>
      </c>
      <c r="AI24" s="234">
        <v>42493</v>
      </c>
      <c r="AJ24" s="234">
        <v>42734</v>
      </c>
      <c r="AK24" s="430" t="s">
        <v>930</v>
      </c>
      <c r="AL24" s="1769" t="s">
        <v>931</v>
      </c>
      <c r="AM24" s="111" t="s">
        <v>56</v>
      </c>
      <c r="AN24" s="111" t="s">
        <v>56</v>
      </c>
      <c r="AO24" s="111" t="s">
        <v>56</v>
      </c>
      <c r="AP24" s="111" t="s">
        <v>56</v>
      </c>
      <c r="AQ24" s="111" t="s">
        <v>56</v>
      </c>
      <c r="AR24" s="111" t="s">
        <v>56</v>
      </c>
      <c r="AS24" s="111" t="s">
        <v>56</v>
      </c>
      <c r="AT24" s="111" t="s">
        <v>56</v>
      </c>
      <c r="AU24" s="1758">
        <v>1073121</v>
      </c>
      <c r="AV24" s="111" t="s">
        <v>56</v>
      </c>
      <c r="AW24" s="1758">
        <v>894267</v>
      </c>
      <c r="AX24" s="22"/>
      <c r="AY24" s="1759"/>
      <c r="AZ24" s="1759"/>
      <c r="BA24" s="1759"/>
    </row>
    <row r="25" spans="1:53" s="45" customFormat="1" ht="90" customHeight="1" x14ac:dyDescent="0.2">
      <c r="A25" s="1770"/>
      <c r="B25" s="1771"/>
      <c r="C25" s="1772"/>
      <c r="D25" s="1773"/>
      <c r="E25" s="1771"/>
      <c r="F25" s="1771"/>
      <c r="G25" s="1774"/>
      <c r="H25" s="1775"/>
      <c r="I25" s="1771"/>
      <c r="J25" s="1762" t="s">
        <v>69</v>
      </c>
      <c r="K25" s="1762" t="s">
        <v>55</v>
      </c>
      <c r="L25" s="1776"/>
      <c r="M25" s="1777"/>
      <c r="N25" s="1778"/>
      <c r="O25" s="1778"/>
      <c r="P25" s="1779"/>
      <c r="Q25" s="1751"/>
      <c r="R25" s="242" t="s">
        <v>1429</v>
      </c>
      <c r="S25" s="242" t="s">
        <v>1430</v>
      </c>
      <c r="T25" s="231">
        <v>42493</v>
      </c>
      <c r="U25" s="227" t="s">
        <v>1417</v>
      </c>
      <c r="V25" s="430" t="s">
        <v>210</v>
      </c>
      <c r="W25" s="1767">
        <v>6046096</v>
      </c>
      <c r="X25" s="174"/>
      <c r="Y25" s="174">
        <f t="shared" si="0"/>
        <v>6046096</v>
      </c>
      <c r="Z25" s="174">
        <v>6046096</v>
      </c>
      <c r="AA25" s="1768" t="s">
        <v>1418</v>
      </c>
      <c r="AB25" s="430" t="s">
        <v>1424</v>
      </c>
      <c r="AC25" s="430" t="s">
        <v>35</v>
      </c>
      <c r="AD25" s="266" t="s">
        <v>1431</v>
      </c>
      <c r="AE25" s="430" t="s">
        <v>56</v>
      </c>
      <c r="AF25" s="430" t="s">
        <v>56</v>
      </c>
      <c r="AG25" s="430" t="s">
        <v>56</v>
      </c>
      <c r="AH25" s="233" t="s">
        <v>1426</v>
      </c>
      <c r="AI25" s="234">
        <v>42493</v>
      </c>
      <c r="AJ25" s="234">
        <v>42734</v>
      </c>
      <c r="AK25" s="430" t="s">
        <v>930</v>
      </c>
      <c r="AL25" s="1769" t="s">
        <v>931</v>
      </c>
      <c r="AM25" s="111" t="s">
        <v>56</v>
      </c>
      <c r="AN25" s="111" t="s">
        <v>56</v>
      </c>
      <c r="AO25" s="111" t="s">
        <v>56</v>
      </c>
      <c r="AP25" s="111" t="s">
        <v>56</v>
      </c>
      <c r="AQ25" s="111" t="s">
        <v>56</v>
      </c>
      <c r="AR25" s="111" t="s">
        <v>56</v>
      </c>
      <c r="AS25" s="111" t="s">
        <v>56</v>
      </c>
      <c r="AT25" s="111" t="s">
        <v>56</v>
      </c>
      <c r="AU25" s="1758">
        <v>2015365</v>
      </c>
      <c r="AV25" s="111" t="s">
        <v>56</v>
      </c>
      <c r="AW25" s="1759">
        <v>1679471</v>
      </c>
      <c r="AX25" s="22"/>
      <c r="AY25" s="1759"/>
      <c r="AZ25" s="1759"/>
      <c r="BA25" s="1759"/>
    </row>
    <row r="26" spans="1:53" s="45" customFormat="1" ht="90" customHeight="1" x14ac:dyDescent="0.2">
      <c r="A26" s="1770"/>
      <c r="B26" s="1771"/>
      <c r="C26" s="1772"/>
      <c r="D26" s="1773"/>
      <c r="E26" s="1771"/>
      <c r="F26" s="1771"/>
      <c r="G26" s="1774"/>
      <c r="H26" s="1775"/>
      <c r="I26" s="1771"/>
      <c r="J26" s="1762" t="s">
        <v>69</v>
      </c>
      <c r="K26" s="1762" t="s">
        <v>55</v>
      </c>
      <c r="L26" s="1776"/>
      <c r="M26" s="1777"/>
      <c r="N26" s="1778"/>
      <c r="O26" s="1778"/>
      <c r="P26" s="1779"/>
      <c r="Q26" s="1751"/>
      <c r="R26" s="242" t="s">
        <v>2827</v>
      </c>
      <c r="S26" s="1780" t="s">
        <v>2828</v>
      </c>
      <c r="T26" s="33">
        <v>42562</v>
      </c>
      <c r="U26" s="34" t="s">
        <v>2829</v>
      </c>
      <c r="V26" s="266" t="s">
        <v>210</v>
      </c>
      <c r="W26" s="1781">
        <v>488244</v>
      </c>
      <c r="X26" s="1421"/>
      <c r="Y26" s="174">
        <f>SUM(W26+X26)</f>
        <v>488244</v>
      </c>
      <c r="Z26" s="174">
        <v>488244</v>
      </c>
      <c r="AA26" s="755" t="s">
        <v>2830</v>
      </c>
      <c r="AB26" s="430" t="s">
        <v>2831</v>
      </c>
      <c r="AC26" s="430" t="s">
        <v>35</v>
      </c>
      <c r="AD26" s="266" t="s">
        <v>2832</v>
      </c>
      <c r="AE26" s="430" t="s">
        <v>56</v>
      </c>
      <c r="AF26" s="430" t="s">
        <v>56</v>
      </c>
      <c r="AG26" s="430" t="s">
        <v>56</v>
      </c>
      <c r="AH26" s="755" t="s">
        <v>2833</v>
      </c>
      <c r="AI26" s="234">
        <v>42562</v>
      </c>
      <c r="AJ26" s="234">
        <v>42734</v>
      </c>
      <c r="AK26" s="430" t="s">
        <v>930</v>
      </c>
      <c r="AL26" s="1769" t="s">
        <v>931</v>
      </c>
      <c r="AM26" s="111" t="s">
        <v>56</v>
      </c>
      <c r="AN26" s="111" t="s">
        <v>56</v>
      </c>
      <c r="AO26" s="111" t="s">
        <v>56</v>
      </c>
      <c r="AP26" s="111" t="s">
        <v>56</v>
      </c>
      <c r="AQ26" s="111" t="s">
        <v>56</v>
      </c>
      <c r="AR26" s="111" t="s">
        <v>56</v>
      </c>
      <c r="AS26" s="111" t="s">
        <v>56</v>
      </c>
      <c r="AT26" s="111" t="s">
        <v>56</v>
      </c>
      <c r="AU26" s="111" t="s">
        <v>56</v>
      </c>
      <c r="AV26" s="1758">
        <v>325496</v>
      </c>
      <c r="AW26" s="1759"/>
      <c r="AX26" s="22"/>
      <c r="AY26" s="1759"/>
      <c r="AZ26" s="1759"/>
      <c r="BA26" s="1759"/>
    </row>
    <row r="27" spans="1:53" s="45" customFormat="1" ht="85.5" customHeight="1" x14ac:dyDescent="0.2">
      <c r="A27" s="1613"/>
      <c r="B27" s="1677"/>
      <c r="C27" s="1414"/>
      <c r="D27" s="1782"/>
      <c r="E27" s="1677"/>
      <c r="F27" s="1677"/>
      <c r="G27" s="1783"/>
      <c r="H27" s="1681"/>
      <c r="I27" s="1677"/>
      <c r="J27" s="1762" t="s">
        <v>69</v>
      </c>
      <c r="K27" s="1762" t="s">
        <v>55</v>
      </c>
      <c r="L27" s="1784"/>
      <c r="M27" s="1785"/>
      <c r="N27" s="1786"/>
      <c r="O27" s="1786"/>
      <c r="P27" s="1787"/>
      <c r="Q27" s="1751"/>
      <c r="R27" s="242" t="s">
        <v>1432</v>
      </c>
      <c r="S27" s="242" t="s">
        <v>1423</v>
      </c>
      <c r="T27" s="231">
        <v>42493</v>
      </c>
      <c r="U27" s="227" t="s">
        <v>1417</v>
      </c>
      <c r="V27" s="430" t="s">
        <v>210</v>
      </c>
      <c r="W27" s="1767">
        <v>1648309</v>
      </c>
      <c r="X27" s="1421"/>
      <c r="Y27" s="174">
        <f t="shared" si="0"/>
        <v>1648309</v>
      </c>
      <c r="Z27" s="174">
        <v>1648309</v>
      </c>
      <c r="AA27" s="1768" t="s">
        <v>1418</v>
      </c>
      <c r="AB27" s="430" t="s">
        <v>1424</v>
      </c>
      <c r="AC27" s="430" t="s">
        <v>35</v>
      </c>
      <c r="AD27" s="266" t="s">
        <v>1433</v>
      </c>
      <c r="AE27" s="430" t="s">
        <v>56</v>
      </c>
      <c r="AF27" s="430" t="s">
        <v>56</v>
      </c>
      <c r="AG27" s="430" t="s">
        <v>56</v>
      </c>
      <c r="AH27" s="233" t="s">
        <v>1426</v>
      </c>
      <c r="AI27" s="234">
        <v>42493</v>
      </c>
      <c r="AJ27" s="234">
        <v>42734</v>
      </c>
      <c r="AK27" s="430" t="s">
        <v>930</v>
      </c>
      <c r="AL27" s="1769" t="s">
        <v>931</v>
      </c>
      <c r="AM27" s="111" t="s">
        <v>56</v>
      </c>
      <c r="AN27" s="111" t="s">
        <v>56</v>
      </c>
      <c r="AO27" s="111" t="s">
        <v>56</v>
      </c>
      <c r="AP27" s="111" t="s">
        <v>56</v>
      </c>
      <c r="AQ27" s="111" t="s">
        <v>56</v>
      </c>
      <c r="AR27" s="111" t="s">
        <v>56</v>
      </c>
      <c r="AS27" s="111" t="s">
        <v>56</v>
      </c>
      <c r="AT27" s="111" t="s">
        <v>56</v>
      </c>
      <c r="AU27" s="1788">
        <v>473652</v>
      </c>
      <c r="AV27" s="111" t="s">
        <v>56</v>
      </c>
      <c r="AW27" s="1788">
        <v>686795</v>
      </c>
      <c r="AX27" s="22"/>
      <c r="AY27" s="1789"/>
      <c r="AZ27" s="1789"/>
      <c r="BA27" s="1789"/>
    </row>
    <row r="28" spans="1:53" s="12" customFormat="1" ht="117.75" customHeight="1" x14ac:dyDescent="0.2">
      <c r="A28" s="1419">
        <v>4</v>
      </c>
      <c r="B28" s="1420" t="s">
        <v>1005</v>
      </c>
      <c r="C28" s="1420">
        <v>25172504</v>
      </c>
      <c r="D28" s="218" t="s">
        <v>89</v>
      </c>
      <c r="E28" s="1420" t="s">
        <v>80</v>
      </c>
      <c r="F28" s="1420">
        <v>1</v>
      </c>
      <c r="G28" s="1422" t="s">
        <v>170</v>
      </c>
      <c r="H28" s="1430">
        <v>1</v>
      </c>
      <c r="I28" s="1420" t="s">
        <v>90</v>
      </c>
      <c r="J28" s="1420" t="s">
        <v>91</v>
      </c>
      <c r="K28" s="1420" t="s">
        <v>55</v>
      </c>
      <c r="L28" s="1035">
        <v>1000000</v>
      </c>
      <c r="M28" s="1036">
        <v>1000000</v>
      </c>
      <c r="N28" s="1421" t="s">
        <v>85</v>
      </c>
      <c r="O28" s="1421" t="s">
        <v>56</v>
      </c>
      <c r="P28" s="31" t="s">
        <v>86</v>
      </c>
      <c r="Q28" s="1751"/>
      <c r="R28" s="242" t="s">
        <v>2613</v>
      </c>
      <c r="S28" s="242" t="s">
        <v>1389</v>
      </c>
      <c r="T28" s="33">
        <v>42515</v>
      </c>
      <c r="U28" s="1343" t="s">
        <v>2614</v>
      </c>
      <c r="V28" s="266" t="s">
        <v>587</v>
      </c>
      <c r="W28" s="1781">
        <v>999400</v>
      </c>
      <c r="X28" s="1421"/>
      <c r="Y28" s="174">
        <f t="shared" si="0"/>
        <v>999400</v>
      </c>
      <c r="Z28" s="174">
        <v>999400</v>
      </c>
      <c r="AA28" s="1768" t="s">
        <v>2615</v>
      </c>
      <c r="AB28" s="266" t="s">
        <v>2616</v>
      </c>
      <c r="AC28" s="266" t="s">
        <v>35</v>
      </c>
      <c r="AD28" s="266" t="s">
        <v>2617</v>
      </c>
      <c r="AE28" s="266" t="s">
        <v>56</v>
      </c>
      <c r="AF28" s="266" t="s">
        <v>56</v>
      </c>
      <c r="AG28" s="266" t="s">
        <v>56</v>
      </c>
      <c r="AH28" s="1790" t="s">
        <v>2618</v>
      </c>
      <c r="AI28" s="1791">
        <v>42515</v>
      </c>
      <c r="AJ28" s="1791">
        <v>42545</v>
      </c>
      <c r="AK28" s="430" t="s">
        <v>215</v>
      </c>
      <c r="AL28" s="1769" t="s">
        <v>2619</v>
      </c>
      <c r="AM28" s="111" t="s">
        <v>56</v>
      </c>
      <c r="AN28" s="111" t="s">
        <v>56</v>
      </c>
      <c r="AO28" s="111" t="s">
        <v>56</v>
      </c>
      <c r="AP28" s="111" t="s">
        <v>56</v>
      </c>
      <c r="AQ28" s="111" t="s">
        <v>56</v>
      </c>
      <c r="AR28" s="111" t="s">
        <v>56</v>
      </c>
      <c r="AS28" s="1757">
        <v>999400</v>
      </c>
      <c r="AT28" s="22"/>
      <c r="AU28" s="42"/>
      <c r="AV28" s="40"/>
      <c r="AW28" s="22"/>
      <c r="AX28" s="22"/>
      <c r="AY28" s="22"/>
      <c r="AZ28" s="22"/>
      <c r="BA28" s="22"/>
    </row>
    <row r="29" spans="1:53" s="45" customFormat="1" ht="111.75" customHeight="1" x14ac:dyDescent="0.2">
      <c r="A29" s="1419">
        <v>5</v>
      </c>
      <c r="B29" s="1420" t="s">
        <v>1005</v>
      </c>
      <c r="C29" s="1420" t="s">
        <v>118</v>
      </c>
      <c r="D29" s="218" t="s">
        <v>66</v>
      </c>
      <c r="E29" s="1420" t="s">
        <v>80</v>
      </c>
      <c r="F29" s="1420">
        <v>1</v>
      </c>
      <c r="G29" s="1422" t="s">
        <v>169</v>
      </c>
      <c r="H29" s="1430">
        <v>8</v>
      </c>
      <c r="I29" s="1420" t="s">
        <v>84</v>
      </c>
      <c r="J29" s="1420" t="s">
        <v>67</v>
      </c>
      <c r="K29" s="1420" t="s">
        <v>55</v>
      </c>
      <c r="L29" s="1035">
        <v>5000000</v>
      </c>
      <c r="M29" s="1036">
        <v>5000000</v>
      </c>
      <c r="N29" s="1421" t="s">
        <v>85</v>
      </c>
      <c r="O29" s="1421" t="s">
        <v>56</v>
      </c>
      <c r="P29" s="31" t="s">
        <v>86</v>
      </c>
      <c r="Q29" s="1751"/>
      <c r="R29" s="242" t="s">
        <v>920</v>
      </c>
      <c r="S29" s="242" t="s">
        <v>1079</v>
      </c>
      <c r="T29" s="33">
        <v>42429</v>
      </c>
      <c r="U29" s="1343" t="s">
        <v>921</v>
      </c>
      <c r="V29" s="266" t="s">
        <v>587</v>
      </c>
      <c r="W29" s="35">
        <v>4705929.4000000004</v>
      </c>
      <c r="X29" s="1421"/>
      <c r="Y29" s="174">
        <f t="shared" si="0"/>
        <v>4705929.4000000004</v>
      </c>
      <c r="Z29" s="174">
        <v>4705929.4000000004</v>
      </c>
      <c r="AA29" s="430" t="s">
        <v>922</v>
      </c>
      <c r="AB29" s="266" t="s">
        <v>923</v>
      </c>
      <c r="AC29" s="266" t="s">
        <v>35</v>
      </c>
      <c r="AD29" s="266" t="s">
        <v>924</v>
      </c>
      <c r="AE29" s="266" t="s">
        <v>56</v>
      </c>
      <c r="AF29" s="266" t="s">
        <v>56</v>
      </c>
      <c r="AG29" s="266" t="s">
        <v>56</v>
      </c>
      <c r="AH29" s="1792" t="s">
        <v>925</v>
      </c>
      <c r="AI29" s="1791">
        <v>42429</v>
      </c>
      <c r="AJ29" s="1791">
        <v>42735</v>
      </c>
      <c r="AK29" s="266" t="s">
        <v>215</v>
      </c>
      <c r="AL29" s="1793" t="s">
        <v>736</v>
      </c>
      <c r="AM29" s="111" t="s">
        <v>56</v>
      </c>
      <c r="AN29" s="111" t="s">
        <v>56</v>
      </c>
      <c r="AO29" s="1794">
        <v>4705929.4000000004</v>
      </c>
      <c r="AP29" s="77"/>
      <c r="AQ29" s="37"/>
      <c r="AR29" s="37"/>
      <c r="AS29" s="37"/>
      <c r="AT29" s="22"/>
      <c r="AU29" s="37"/>
      <c r="AV29" s="37"/>
      <c r="AW29" s="37"/>
      <c r="AX29" s="22"/>
      <c r="AY29" s="37"/>
      <c r="AZ29" s="37"/>
      <c r="BA29" s="37"/>
    </row>
    <row r="30" spans="1:53" s="12" customFormat="1" ht="72.75" customHeight="1" x14ac:dyDescent="0.2">
      <c r="A30" s="1419">
        <v>6</v>
      </c>
      <c r="B30" s="1420" t="s">
        <v>1005</v>
      </c>
      <c r="C30" s="1420">
        <v>44103103</v>
      </c>
      <c r="D30" s="218" t="s">
        <v>2590</v>
      </c>
      <c r="E30" s="1420" t="s">
        <v>80</v>
      </c>
      <c r="F30" s="1420">
        <v>1</v>
      </c>
      <c r="G30" s="1422" t="s">
        <v>175</v>
      </c>
      <c r="H30" s="1430">
        <v>3</v>
      </c>
      <c r="I30" s="1420" t="s">
        <v>90</v>
      </c>
      <c r="J30" s="1420" t="s">
        <v>67</v>
      </c>
      <c r="K30" s="1420" t="s">
        <v>55</v>
      </c>
      <c r="L30" s="1035">
        <v>25000000</v>
      </c>
      <c r="M30" s="1036">
        <v>25000000</v>
      </c>
      <c r="N30" s="1421" t="s">
        <v>85</v>
      </c>
      <c r="O30" s="1421" t="s">
        <v>56</v>
      </c>
      <c r="P30" s="31" t="s">
        <v>86</v>
      </c>
      <c r="Q30" s="1751"/>
      <c r="R30" s="242" t="s">
        <v>3221</v>
      </c>
      <c r="S30" s="242" t="s">
        <v>3222</v>
      </c>
      <c r="T30" s="33">
        <v>42608</v>
      </c>
      <c r="U30" s="34" t="s">
        <v>3223</v>
      </c>
      <c r="V30" s="266" t="s">
        <v>587</v>
      </c>
      <c r="W30" s="35">
        <v>24757300</v>
      </c>
      <c r="X30" s="517"/>
      <c r="Y30" s="35">
        <f t="shared" si="0"/>
        <v>24757300</v>
      </c>
      <c r="Z30" s="35">
        <v>24757300</v>
      </c>
      <c r="AA30" s="755" t="s">
        <v>3224</v>
      </c>
      <c r="AB30" s="430" t="s">
        <v>3225</v>
      </c>
      <c r="AC30" s="430" t="s">
        <v>35</v>
      </c>
      <c r="AD30" s="266" t="s">
        <v>3226</v>
      </c>
      <c r="AE30" s="430" t="s">
        <v>56</v>
      </c>
      <c r="AF30" s="430" t="s">
        <v>56</v>
      </c>
      <c r="AG30" s="430" t="s">
        <v>56</v>
      </c>
      <c r="AH30" s="755" t="s">
        <v>3227</v>
      </c>
      <c r="AI30" s="1791">
        <v>42608</v>
      </c>
      <c r="AJ30" s="234">
        <v>42638</v>
      </c>
      <c r="AK30" s="430" t="s">
        <v>3228</v>
      </c>
      <c r="AL30" s="1769" t="s">
        <v>2619</v>
      </c>
      <c r="AM30" s="111" t="s">
        <v>56</v>
      </c>
      <c r="AN30" s="111" t="s">
        <v>56</v>
      </c>
      <c r="AO30" s="111" t="s">
        <v>56</v>
      </c>
      <c r="AP30" s="111" t="s">
        <v>56</v>
      </c>
      <c r="AQ30" s="111" t="s">
        <v>56</v>
      </c>
      <c r="AR30" s="111" t="s">
        <v>56</v>
      </c>
      <c r="AS30" s="111" t="s">
        <v>56</v>
      </c>
      <c r="AT30" s="111" t="s">
        <v>56</v>
      </c>
      <c r="AU30" s="111" t="s">
        <v>56</v>
      </c>
      <c r="AV30" s="111" t="s">
        <v>56</v>
      </c>
      <c r="AW30" s="37">
        <v>24757300</v>
      </c>
      <c r="AX30" s="22"/>
      <c r="AY30" s="37"/>
      <c r="AZ30" s="37"/>
      <c r="BA30" s="37"/>
    </row>
    <row r="31" spans="1:53" s="12" customFormat="1" ht="85.5" customHeight="1" x14ac:dyDescent="0.2">
      <c r="A31" s="1419">
        <v>7</v>
      </c>
      <c r="B31" s="1420" t="s">
        <v>1005</v>
      </c>
      <c r="C31" s="1420" t="s">
        <v>161</v>
      </c>
      <c r="D31" s="218" t="s">
        <v>92</v>
      </c>
      <c r="E31" s="1420" t="s">
        <v>80</v>
      </c>
      <c r="F31" s="1420">
        <v>1</v>
      </c>
      <c r="G31" s="1422" t="s">
        <v>167</v>
      </c>
      <c r="H31" s="1430">
        <v>1</v>
      </c>
      <c r="I31" s="1420" t="s">
        <v>93</v>
      </c>
      <c r="J31" s="1420" t="s">
        <v>839</v>
      </c>
      <c r="K31" s="1420" t="s">
        <v>55</v>
      </c>
      <c r="L31" s="1035">
        <v>6500000</v>
      </c>
      <c r="M31" s="1036">
        <v>6500000</v>
      </c>
      <c r="N31" s="1421" t="s">
        <v>85</v>
      </c>
      <c r="O31" s="1421" t="s">
        <v>56</v>
      </c>
      <c r="P31" s="31" t="s">
        <v>86</v>
      </c>
      <c r="Q31" s="1751"/>
      <c r="R31" s="1795" t="s">
        <v>584</v>
      </c>
      <c r="S31" s="1795" t="s">
        <v>585</v>
      </c>
      <c r="T31" s="1796">
        <v>42397</v>
      </c>
      <c r="U31" s="1521" t="s">
        <v>586</v>
      </c>
      <c r="V31" s="1521" t="s">
        <v>587</v>
      </c>
      <c r="W31" s="1797">
        <v>3101205</v>
      </c>
      <c r="X31" s="1798"/>
      <c r="Y31" s="174">
        <v>3101205</v>
      </c>
      <c r="Z31" s="174">
        <v>3101205</v>
      </c>
      <c r="AA31" s="1521" t="s">
        <v>588</v>
      </c>
      <c r="AB31" s="1521" t="s">
        <v>589</v>
      </c>
      <c r="AC31" s="1521" t="s">
        <v>35</v>
      </c>
      <c r="AD31" s="1521" t="s">
        <v>735</v>
      </c>
      <c r="AE31" s="1521" t="s">
        <v>699</v>
      </c>
      <c r="AF31" s="1799">
        <v>42403</v>
      </c>
      <c r="AG31" s="1799">
        <v>42408</v>
      </c>
      <c r="AH31" s="1521" t="s">
        <v>590</v>
      </c>
      <c r="AI31" s="1799">
        <v>42408</v>
      </c>
      <c r="AJ31" s="1799">
        <v>42436</v>
      </c>
      <c r="AK31" s="1521" t="s">
        <v>215</v>
      </c>
      <c r="AL31" s="1800" t="s">
        <v>736</v>
      </c>
      <c r="AM31" s="1801"/>
      <c r="AN31" s="1521"/>
      <c r="AO31" s="1521"/>
      <c r="AP31" s="1521"/>
      <c r="AQ31" s="1521"/>
      <c r="AR31" s="1521"/>
      <c r="AS31" s="1521"/>
      <c r="AT31" s="1521"/>
      <c r="AU31" s="1521"/>
      <c r="AV31" s="1521"/>
      <c r="AW31" s="1521"/>
      <c r="AX31" s="1521"/>
      <c r="AY31" s="1521"/>
      <c r="AZ31" s="1521"/>
      <c r="BA31" s="1521"/>
    </row>
    <row r="32" spans="1:53" s="12" customFormat="1" ht="54.75" customHeight="1" x14ac:dyDescent="0.2">
      <c r="A32" s="1419">
        <v>8</v>
      </c>
      <c r="B32" s="1420" t="s">
        <v>1005</v>
      </c>
      <c r="C32" s="1420" t="s">
        <v>162</v>
      </c>
      <c r="D32" s="218" t="s">
        <v>94</v>
      </c>
      <c r="E32" s="1420" t="s">
        <v>80</v>
      </c>
      <c r="F32" s="1420">
        <v>1</v>
      </c>
      <c r="G32" s="1422" t="s">
        <v>167</v>
      </c>
      <c r="H32" s="1430">
        <v>1</v>
      </c>
      <c r="I32" s="1420" t="s">
        <v>93</v>
      </c>
      <c r="J32" s="1420" t="s">
        <v>838</v>
      </c>
      <c r="K32" s="1420" t="s">
        <v>55</v>
      </c>
      <c r="L32" s="1035">
        <v>7000000</v>
      </c>
      <c r="M32" s="1036">
        <v>7000000</v>
      </c>
      <c r="N32" s="1421" t="s">
        <v>85</v>
      </c>
      <c r="O32" s="1421" t="s">
        <v>56</v>
      </c>
      <c r="P32" s="31" t="s">
        <v>86</v>
      </c>
      <c r="Q32" s="1751"/>
      <c r="R32" s="1802"/>
      <c r="S32" s="1802"/>
      <c r="T32" s="1803"/>
      <c r="U32" s="1522"/>
      <c r="V32" s="1522"/>
      <c r="W32" s="1797">
        <v>5740453</v>
      </c>
      <c r="X32" s="1804"/>
      <c r="Y32" s="174">
        <v>5740453</v>
      </c>
      <c r="Z32" s="174">
        <v>5740453</v>
      </c>
      <c r="AA32" s="1522"/>
      <c r="AB32" s="1522"/>
      <c r="AC32" s="1522"/>
      <c r="AD32" s="1522"/>
      <c r="AE32" s="1522"/>
      <c r="AF32" s="1805"/>
      <c r="AG32" s="1805"/>
      <c r="AH32" s="1522"/>
      <c r="AI32" s="1805"/>
      <c r="AJ32" s="1805"/>
      <c r="AK32" s="1522"/>
      <c r="AL32" s="1806"/>
      <c r="AM32" s="1807"/>
      <c r="AN32" s="1522"/>
      <c r="AO32" s="1522"/>
      <c r="AP32" s="1522"/>
      <c r="AQ32" s="1522"/>
      <c r="AR32" s="1522"/>
      <c r="AS32" s="1522"/>
      <c r="AT32" s="1522"/>
      <c r="AU32" s="1522"/>
      <c r="AV32" s="1522"/>
      <c r="AW32" s="1522"/>
      <c r="AX32" s="1522"/>
      <c r="AY32" s="1522"/>
      <c r="AZ32" s="1522"/>
      <c r="BA32" s="1522"/>
    </row>
    <row r="33" spans="1:53" s="45" customFormat="1" ht="95.25" customHeight="1" x14ac:dyDescent="0.2">
      <c r="A33" s="1419">
        <v>10</v>
      </c>
      <c r="B33" s="1424" t="s">
        <v>1005</v>
      </c>
      <c r="C33" s="1424">
        <v>72101506</v>
      </c>
      <c r="D33" s="216" t="s">
        <v>2592</v>
      </c>
      <c r="E33" s="1424" t="s">
        <v>80</v>
      </c>
      <c r="F33" s="1424">
        <v>1</v>
      </c>
      <c r="G33" s="1422" t="s">
        <v>173</v>
      </c>
      <c r="H33" s="1430" t="s">
        <v>1756</v>
      </c>
      <c r="I33" s="1424" t="s">
        <v>93</v>
      </c>
      <c r="J33" s="1424" t="s">
        <v>78</v>
      </c>
      <c r="K33" s="1424" t="s">
        <v>55</v>
      </c>
      <c r="L33" s="1041">
        <v>12010312</v>
      </c>
      <c r="M33" s="1040">
        <v>5200000</v>
      </c>
      <c r="N33" s="944" t="s">
        <v>82</v>
      </c>
      <c r="O33" s="944" t="s">
        <v>56</v>
      </c>
      <c r="P33" s="61" t="s">
        <v>86</v>
      </c>
      <c r="Q33" s="1751"/>
      <c r="R33" s="242" t="s">
        <v>2834</v>
      </c>
      <c r="S33" s="242" t="s">
        <v>2835</v>
      </c>
      <c r="T33" s="33">
        <v>42559</v>
      </c>
      <c r="U33" s="34" t="s">
        <v>2836</v>
      </c>
      <c r="V33" s="266" t="s">
        <v>602</v>
      </c>
      <c r="W33" s="35">
        <v>11000000</v>
      </c>
      <c r="X33" s="1421"/>
      <c r="Y33" s="174">
        <f>SUM(W33+X33)</f>
        <v>11000000</v>
      </c>
      <c r="Z33" s="35">
        <v>5000000</v>
      </c>
      <c r="AA33" s="34" t="s">
        <v>3195</v>
      </c>
      <c r="AB33" s="430" t="s">
        <v>2837</v>
      </c>
      <c r="AC33" s="430" t="s">
        <v>35</v>
      </c>
      <c r="AD33" s="266" t="s">
        <v>2838</v>
      </c>
      <c r="AE33" s="430" t="s">
        <v>56</v>
      </c>
      <c r="AF33" s="430" t="s">
        <v>56</v>
      </c>
      <c r="AG33" s="430" t="s">
        <v>56</v>
      </c>
      <c r="AH33" s="755" t="s">
        <v>2839</v>
      </c>
      <c r="AI33" s="234">
        <v>42583</v>
      </c>
      <c r="AJ33" s="234">
        <v>42916</v>
      </c>
      <c r="AK33" s="430" t="s">
        <v>730</v>
      </c>
      <c r="AL33" s="1769" t="s">
        <v>2619</v>
      </c>
      <c r="AM33" s="1808" t="s">
        <v>56</v>
      </c>
      <c r="AN33" s="1809" t="s">
        <v>56</v>
      </c>
      <c r="AO33" s="1809" t="s">
        <v>56</v>
      </c>
      <c r="AP33" s="1809" t="s">
        <v>56</v>
      </c>
      <c r="AQ33" s="1809" t="s">
        <v>56</v>
      </c>
      <c r="AR33" s="1809" t="s">
        <v>56</v>
      </c>
      <c r="AS33" s="1809" t="s">
        <v>56</v>
      </c>
      <c r="AT33" s="1809" t="s">
        <v>56</v>
      </c>
      <c r="AU33" s="1809" t="s">
        <v>56</v>
      </c>
      <c r="AV33" s="1809" t="s">
        <v>56</v>
      </c>
      <c r="AW33" s="1810">
        <v>1000000</v>
      </c>
      <c r="AX33" s="1811"/>
      <c r="AY33" s="1811"/>
      <c r="AZ33" s="1811"/>
      <c r="BA33" s="1811"/>
    </row>
    <row r="34" spans="1:53" s="45" customFormat="1" ht="67.5" customHeight="1" x14ac:dyDescent="0.2">
      <c r="A34" s="1673">
        <v>11</v>
      </c>
      <c r="B34" s="1676" t="s">
        <v>1005</v>
      </c>
      <c r="C34" s="1413" t="s">
        <v>164</v>
      </c>
      <c r="D34" s="1812" t="s">
        <v>57</v>
      </c>
      <c r="E34" s="1676" t="s">
        <v>80</v>
      </c>
      <c r="F34" s="1676">
        <v>1</v>
      </c>
      <c r="G34" s="1761" t="s">
        <v>174</v>
      </c>
      <c r="H34" s="1680">
        <v>10</v>
      </c>
      <c r="I34" s="1676" t="s">
        <v>93</v>
      </c>
      <c r="J34" s="1420" t="s">
        <v>58</v>
      </c>
      <c r="K34" s="1420" t="s">
        <v>55</v>
      </c>
      <c r="L34" s="1035">
        <v>8150000</v>
      </c>
      <c r="M34" s="1036">
        <v>8150000</v>
      </c>
      <c r="N34" s="1421" t="s">
        <v>85</v>
      </c>
      <c r="O34" s="1421" t="s">
        <v>56</v>
      </c>
      <c r="P34" s="31" t="s">
        <v>86</v>
      </c>
      <c r="Q34" s="1751"/>
      <c r="R34" s="1813" t="s">
        <v>882</v>
      </c>
      <c r="S34" s="1813" t="s">
        <v>883</v>
      </c>
      <c r="T34" s="1814">
        <v>42433</v>
      </c>
      <c r="U34" s="1760" t="s">
        <v>884</v>
      </c>
      <c r="V34" s="1760" t="s">
        <v>602</v>
      </c>
      <c r="W34" s="174">
        <v>8100000</v>
      </c>
      <c r="X34" s="1760"/>
      <c r="Y34" s="174">
        <v>8100000</v>
      </c>
      <c r="Z34" s="174">
        <v>8100000</v>
      </c>
      <c r="AA34" s="1760" t="s">
        <v>831</v>
      </c>
      <c r="AB34" s="1760" t="s">
        <v>885</v>
      </c>
      <c r="AC34" s="1760" t="s">
        <v>35</v>
      </c>
      <c r="AD34" s="1760" t="s">
        <v>886</v>
      </c>
      <c r="AE34" s="1760" t="s">
        <v>699</v>
      </c>
      <c r="AF34" s="1815">
        <v>42433</v>
      </c>
      <c r="AG34" s="1815">
        <v>42437</v>
      </c>
      <c r="AH34" s="1816" t="s">
        <v>887</v>
      </c>
      <c r="AI34" s="1815">
        <v>42437</v>
      </c>
      <c r="AJ34" s="1815">
        <v>42735</v>
      </c>
      <c r="AK34" s="1760" t="s">
        <v>215</v>
      </c>
      <c r="AL34" s="1817" t="s">
        <v>736</v>
      </c>
      <c r="AM34" s="1818" t="s">
        <v>56</v>
      </c>
      <c r="AN34" s="1819" t="s">
        <v>56</v>
      </c>
      <c r="AO34" s="1819" t="s">
        <v>56</v>
      </c>
      <c r="AP34" s="1819" t="s">
        <v>56</v>
      </c>
      <c r="AQ34" s="1819" t="s">
        <v>56</v>
      </c>
      <c r="AR34" s="1820">
        <v>2877078</v>
      </c>
      <c r="AS34" s="1819" t="s">
        <v>56</v>
      </c>
      <c r="AT34" s="1765"/>
      <c r="AU34" s="1820">
        <v>1620000</v>
      </c>
      <c r="AV34" s="1765"/>
      <c r="AW34" s="1765"/>
      <c r="AX34" s="1765"/>
      <c r="AY34" s="1765"/>
      <c r="AZ34" s="1765"/>
      <c r="BA34" s="1765"/>
    </row>
    <row r="35" spans="1:53" s="45" customFormat="1" ht="67.5" customHeight="1" x14ac:dyDescent="0.2">
      <c r="A35" s="1613"/>
      <c r="B35" s="1677"/>
      <c r="C35" s="1414"/>
      <c r="D35" s="1821"/>
      <c r="E35" s="1677"/>
      <c r="F35" s="1677"/>
      <c r="G35" s="1783"/>
      <c r="H35" s="1681"/>
      <c r="I35" s="1677"/>
      <c r="J35" s="1420" t="s">
        <v>75</v>
      </c>
      <c r="K35" s="1420" t="s">
        <v>55</v>
      </c>
      <c r="L35" s="1035">
        <v>1350000</v>
      </c>
      <c r="M35" s="1036">
        <v>1350000</v>
      </c>
      <c r="N35" s="1421" t="s">
        <v>85</v>
      </c>
      <c r="O35" s="1421" t="s">
        <v>56</v>
      </c>
      <c r="P35" s="31" t="s">
        <v>117</v>
      </c>
      <c r="Q35" s="1751"/>
      <c r="R35" s="1822"/>
      <c r="S35" s="1822"/>
      <c r="T35" s="1823"/>
      <c r="U35" s="1782"/>
      <c r="V35" s="1782"/>
      <c r="W35" s="174">
        <v>1350000</v>
      </c>
      <c r="X35" s="1782"/>
      <c r="Y35" s="174">
        <v>1350000</v>
      </c>
      <c r="Z35" s="174">
        <v>1350000</v>
      </c>
      <c r="AA35" s="1782"/>
      <c r="AB35" s="1782"/>
      <c r="AC35" s="1782"/>
      <c r="AD35" s="1782"/>
      <c r="AE35" s="1782"/>
      <c r="AF35" s="1824"/>
      <c r="AG35" s="1824"/>
      <c r="AH35" s="1825"/>
      <c r="AI35" s="1824"/>
      <c r="AJ35" s="1824"/>
      <c r="AK35" s="1782"/>
      <c r="AL35" s="1826"/>
      <c r="AM35" s="1827"/>
      <c r="AN35" s="1828"/>
      <c r="AO35" s="1828"/>
      <c r="AP35" s="1828"/>
      <c r="AQ35" s="1828"/>
      <c r="AR35" s="1829"/>
      <c r="AS35" s="1828"/>
      <c r="AT35" s="1786"/>
      <c r="AU35" s="1829"/>
      <c r="AV35" s="1786"/>
      <c r="AW35" s="1786"/>
      <c r="AX35" s="1786"/>
      <c r="AY35" s="1786"/>
      <c r="AZ35" s="1786"/>
      <c r="BA35" s="1786"/>
    </row>
    <row r="36" spans="1:53" s="45" customFormat="1" ht="78.75" customHeight="1" x14ac:dyDescent="0.2">
      <c r="A36" s="1419">
        <v>12</v>
      </c>
      <c r="B36" s="1420" t="s">
        <v>1005</v>
      </c>
      <c r="C36" s="1420">
        <v>72103302</v>
      </c>
      <c r="D36" s="218" t="s">
        <v>59</v>
      </c>
      <c r="E36" s="1420" t="s">
        <v>80</v>
      </c>
      <c r="F36" s="1420">
        <v>1</v>
      </c>
      <c r="G36" s="1422" t="s">
        <v>174</v>
      </c>
      <c r="H36" s="1430">
        <v>6</v>
      </c>
      <c r="I36" s="1420" t="s">
        <v>93</v>
      </c>
      <c r="J36" s="1420" t="s">
        <v>60</v>
      </c>
      <c r="K36" s="1420" t="s">
        <v>55</v>
      </c>
      <c r="L36" s="1035">
        <v>3990000</v>
      </c>
      <c r="M36" s="1036">
        <v>3990000</v>
      </c>
      <c r="N36" s="1421" t="s">
        <v>85</v>
      </c>
      <c r="O36" s="1421" t="s">
        <v>56</v>
      </c>
      <c r="P36" s="31" t="s">
        <v>86</v>
      </c>
      <c r="Q36" s="1751"/>
      <c r="R36" s="242" t="s">
        <v>823</v>
      </c>
      <c r="S36" s="242" t="s">
        <v>3381</v>
      </c>
      <c r="T36" s="33">
        <v>42430</v>
      </c>
      <c r="U36" s="1343" t="s">
        <v>824</v>
      </c>
      <c r="V36" s="266" t="s">
        <v>602</v>
      </c>
      <c r="W36" s="35">
        <v>3750000</v>
      </c>
      <c r="X36" s="35">
        <v>1875000</v>
      </c>
      <c r="Y36" s="174">
        <f t="shared" si="0"/>
        <v>5625000</v>
      </c>
      <c r="Z36" s="174">
        <v>5625000</v>
      </c>
      <c r="AA36" s="266" t="s">
        <v>825</v>
      </c>
      <c r="AB36" s="266" t="s">
        <v>826</v>
      </c>
      <c r="AC36" s="266" t="s">
        <v>35</v>
      </c>
      <c r="AD36" s="266" t="s">
        <v>827</v>
      </c>
      <c r="AE36" s="266"/>
      <c r="AF36" s="266"/>
      <c r="AG36" s="266"/>
      <c r="AH36" s="1792" t="s">
        <v>828</v>
      </c>
      <c r="AI36" s="1791"/>
      <c r="AJ36" s="1791">
        <v>42613</v>
      </c>
      <c r="AK36" s="266" t="s">
        <v>215</v>
      </c>
      <c r="AL36" s="1793" t="s">
        <v>736</v>
      </c>
      <c r="AM36" s="111" t="s">
        <v>56</v>
      </c>
      <c r="AN36" s="111" t="s">
        <v>56</v>
      </c>
      <c r="AO36" s="111" t="s">
        <v>56</v>
      </c>
      <c r="AP36" s="111" t="s">
        <v>56</v>
      </c>
      <c r="AQ36" s="111" t="s">
        <v>56</v>
      </c>
      <c r="AR36" s="1753">
        <v>625000</v>
      </c>
      <c r="AS36" s="1753">
        <v>625000</v>
      </c>
      <c r="AT36" s="22"/>
      <c r="AU36" s="1753">
        <v>625000</v>
      </c>
      <c r="AV36" s="1753">
        <v>625000</v>
      </c>
      <c r="AW36" s="1753">
        <v>625000</v>
      </c>
      <c r="AX36" s="22"/>
      <c r="AY36" s="22"/>
      <c r="AZ36" s="22"/>
      <c r="BA36" s="22"/>
    </row>
    <row r="37" spans="1:53" s="45" customFormat="1" ht="93" customHeight="1" x14ac:dyDescent="0.2">
      <c r="A37" s="1419">
        <v>13</v>
      </c>
      <c r="B37" s="1420" t="s">
        <v>1005</v>
      </c>
      <c r="C37" s="1420" t="s">
        <v>179</v>
      </c>
      <c r="D37" s="218" t="s">
        <v>822</v>
      </c>
      <c r="E37" s="1420" t="s">
        <v>99</v>
      </c>
      <c r="F37" s="1420">
        <v>1</v>
      </c>
      <c r="G37" s="1422" t="s">
        <v>174</v>
      </c>
      <c r="H37" s="1430" t="s">
        <v>591</v>
      </c>
      <c r="I37" s="1420" t="s">
        <v>93</v>
      </c>
      <c r="J37" s="1420" t="s">
        <v>78</v>
      </c>
      <c r="K37" s="1420" t="s">
        <v>55</v>
      </c>
      <c r="L37" s="1035">
        <v>644733</v>
      </c>
      <c r="M37" s="1035">
        <v>644733</v>
      </c>
      <c r="N37" s="1421" t="s">
        <v>85</v>
      </c>
      <c r="O37" s="1421" t="s">
        <v>56</v>
      </c>
      <c r="P37" s="31" t="s">
        <v>86</v>
      </c>
      <c r="Q37" s="1751"/>
      <c r="R37" s="242" t="s">
        <v>662</v>
      </c>
      <c r="S37" s="242" t="s">
        <v>726</v>
      </c>
      <c r="T37" s="33">
        <v>42415</v>
      </c>
      <c r="U37" s="1343" t="s">
        <v>727</v>
      </c>
      <c r="V37" s="266" t="s">
        <v>602</v>
      </c>
      <c r="W37" s="35">
        <v>550000</v>
      </c>
      <c r="X37" s="35"/>
      <c r="Y37" s="174">
        <f t="shared" si="0"/>
        <v>550000</v>
      </c>
      <c r="Z37" s="174">
        <v>550000</v>
      </c>
      <c r="AA37" s="266" t="s">
        <v>728</v>
      </c>
      <c r="AB37" s="266" t="s">
        <v>731</v>
      </c>
      <c r="AC37" s="266" t="s">
        <v>35</v>
      </c>
      <c r="AD37" s="266" t="s">
        <v>737</v>
      </c>
      <c r="AE37" s="266" t="s">
        <v>56</v>
      </c>
      <c r="AF37" s="266" t="s">
        <v>56</v>
      </c>
      <c r="AG37" s="266" t="s">
        <v>56</v>
      </c>
      <c r="AH37" s="266" t="s">
        <v>729</v>
      </c>
      <c r="AI37" s="1791">
        <v>42415</v>
      </c>
      <c r="AJ37" s="1791">
        <v>42426</v>
      </c>
      <c r="AK37" s="266" t="s">
        <v>730</v>
      </c>
      <c r="AL37" s="1793" t="s">
        <v>736</v>
      </c>
      <c r="AM37" s="1830" t="s">
        <v>56</v>
      </c>
      <c r="AN37" s="1830" t="s">
        <v>56</v>
      </c>
      <c r="AO37" s="1831">
        <v>550000</v>
      </c>
      <c r="AP37" s="44"/>
      <c r="AQ37" s="37"/>
      <c r="AR37" s="22"/>
      <c r="AS37" s="40"/>
      <c r="AT37" s="22"/>
      <c r="AU37" s="42"/>
      <c r="AV37" s="40"/>
      <c r="AW37" s="22"/>
      <c r="AX37" s="22"/>
      <c r="AY37" s="22"/>
      <c r="AZ37" s="22"/>
      <c r="BA37" s="22"/>
    </row>
    <row r="38" spans="1:53" s="45" customFormat="1" ht="57.75" customHeight="1" x14ac:dyDescent="0.25">
      <c r="A38" s="1419">
        <v>14</v>
      </c>
      <c r="B38" s="1424" t="s">
        <v>1012</v>
      </c>
      <c r="C38" s="1420">
        <v>81111820</v>
      </c>
      <c r="D38" s="218" t="s">
        <v>2593</v>
      </c>
      <c r="E38" s="1420" t="s">
        <v>80</v>
      </c>
      <c r="F38" s="1420">
        <v>1</v>
      </c>
      <c r="G38" s="1039" t="s">
        <v>3497</v>
      </c>
      <c r="H38" s="1430" t="s">
        <v>2918</v>
      </c>
      <c r="I38" s="1420" t="s">
        <v>81</v>
      </c>
      <c r="J38" s="1420" t="s">
        <v>60</v>
      </c>
      <c r="K38" s="1420" t="s">
        <v>55</v>
      </c>
      <c r="L38" s="1040">
        <v>5800000</v>
      </c>
      <c r="M38" s="1040">
        <v>135000</v>
      </c>
      <c r="N38" s="1421" t="s">
        <v>82</v>
      </c>
      <c r="O38" s="1421" t="s">
        <v>83</v>
      </c>
      <c r="P38" s="31" t="s">
        <v>86</v>
      </c>
      <c r="Q38" s="1751"/>
      <c r="R38" s="102"/>
      <c r="S38" s="112"/>
      <c r="T38" s="32"/>
      <c r="U38" s="431"/>
      <c r="V38" s="38"/>
      <c r="W38" s="1183"/>
      <c r="X38" s="1421"/>
      <c r="Y38" s="174">
        <f t="shared" si="0"/>
        <v>0</v>
      </c>
      <c r="Z38" s="174">
        <v>0</v>
      </c>
      <c r="AA38" s="43"/>
      <c r="AB38" s="38"/>
      <c r="AC38" s="1421"/>
      <c r="AD38" s="1421"/>
      <c r="AE38" s="1421"/>
      <c r="AF38" s="1421"/>
      <c r="AG38" s="1421"/>
      <c r="AH38" s="1421"/>
      <c r="AI38" s="1421"/>
      <c r="AJ38" s="36"/>
      <c r="AK38" s="36"/>
      <c r="AL38" s="110"/>
      <c r="AM38" s="111"/>
      <c r="AN38" s="37"/>
      <c r="AO38" s="37"/>
      <c r="AP38" s="44"/>
      <c r="AQ38" s="37"/>
      <c r="AR38" s="22"/>
      <c r="AS38" s="40"/>
      <c r="AT38" s="22"/>
      <c r="AU38" s="42"/>
      <c r="AV38" s="40"/>
      <c r="AW38" s="22"/>
      <c r="AX38" s="22"/>
      <c r="AY38" s="22"/>
      <c r="AZ38" s="22"/>
      <c r="BA38" s="22"/>
    </row>
    <row r="39" spans="1:53" s="179" customFormat="1" ht="72.75" customHeight="1" x14ac:dyDescent="0.25">
      <c r="A39" s="1419">
        <v>15</v>
      </c>
      <c r="B39" s="1424" t="s">
        <v>1012</v>
      </c>
      <c r="C39" s="1424">
        <v>81111812</v>
      </c>
      <c r="D39" s="216" t="s">
        <v>2594</v>
      </c>
      <c r="E39" s="1424" t="s">
        <v>80</v>
      </c>
      <c r="F39" s="1424">
        <v>1</v>
      </c>
      <c r="G39" s="1422" t="s">
        <v>168</v>
      </c>
      <c r="H39" s="1430" t="s">
        <v>3334</v>
      </c>
      <c r="I39" s="1424" t="s">
        <v>3382</v>
      </c>
      <c r="J39" s="1424" t="s">
        <v>60</v>
      </c>
      <c r="K39" s="1424" t="s">
        <v>55</v>
      </c>
      <c r="L39" s="1041">
        <v>327405194</v>
      </c>
      <c r="M39" s="1040">
        <v>7010471</v>
      </c>
      <c r="N39" s="944" t="s">
        <v>82</v>
      </c>
      <c r="O39" s="944" t="s">
        <v>83</v>
      </c>
      <c r="P39" s="61" t="s">
        <v>86</v>
      </c>
      <c r="Q39" s="1751"/>
      <c r="R39" s="512"/>
      <c r="S39" s="513"/>
      <c r="T39" s="514"/>
      <c r="U39" s="515"/>
      <c r="V39" s="516"/>
      <c r="W39" s="1184"/>
      <c r="X39" s="517"/>
      <c r="Y39" s="174">
        <f t="shared" si="0"/>
        <v>0</v>
      </c>
      <c r="Z39" s="174">
        <v>0</v>
      </c>
      <c r="AA39" s="518"/>
      <c r="AB39" s="516"/>
      <c r="AC39" s="517"/>
      <c r="AD39" s="517"/>
      <c r="AE39" s="517"/>
      <c r="AF39" s="517"/>
      <c r="AG39" s="517"/>
      <c r="AH39" s="517"/>
      <c r="AI39" s="517"/>
      <c r="AJ39" s="519"/>
      <c r="AK39" s="519"/>
      <c r="AL39" s="520"/>
      <c r="AM39" s="521"/>
      <c r="AN39" s="522"/>
      <c r="AO39" s="522"/>
      <c r="AP39" s="523"/>
      <c r="AQ39" s="522"/>
      <c r="AR39" s="524"/>
      <c r="AS39" s="525"/>
      <c r="AT39" s="524"/>
      <c r="AU39" s="526"/>
      <c r="AV39" s="525"/>
      <c r="AW39" s="524"/>
      <c r="AX39" s="524"/>
      <c r="AY39" s="524"/>
      <c r="AZ39" s="524"/>
      <c r="BA39" s="524"/>
    </row>
    <row r="40" spans="1:53" s="45" customFormat="1" ht="107.25" customHeight="1" x14ac:dyDescent="0.2">
      <c r="A40" s="1419">
        <v>16</v>
      </c>
      <c r="B40" s="1424" t="s">
        <v>1005</v>
      </c>
      <c r="C40" s="1832">
        <v>72102900</v>
      </c>
      <c r="D40" s="216" t="s">
        <v>95</v>
      </c>
      <c r="E40" s="1424" t="s">
        <v>80</v>
      </c>
      <c r="F40" s="1424">
        <v>1</v>
      </c>
      <c r="G40" s="1422" t="s">
        <v>172</v>
      </c>
      <c r="H40" s="1430">
        <v>3</v>
      </c>
      <c r="I40" s="1424" t="s">
        <v>84</v>
      </c>
      <c r="J40" s="1424" t="s">
        <v>96</v>
      </c>
      <c r="K40" s="1424" t="s">
        <v>55</v>
      </c>
      <c r="L40" s="1041">
        <v>36862270</v>
      </c>
      <c r="M40" s="1041">
        <v>36862270</v>
      </c>
      <c r="N40" s="944" t="s">
        <v>85</v>
      </c>
      <c r="O40" s="944" t="s">
        <v>56</v>
      </c>
      <c r="P40" s="61" t="s">
        <v>86</v>
      </c>
      <c r="Q40" s="1751"/>
      <c r="R40" s="242" t="s">
        <v>1332</v>
      </c>
      <c r="S40" s="242" t="s">
        <v>1333</v>
      </c>
      <c r="T40" s="33">
        <v>42482</v>
      </c>
      <c r="U40" s="1343" t="s">
        <v>1334</v>
      </c>
      <c r="V40" s="266" t="s">
        <v>602</v>
      </c>
      <c r="W40" s="1781">
        <v>34494453.030000001</v>
      </c>
      <c r="X40" s="1421"/>
      <c r="Y40" s="174">
        <f t="shared" si="0"/>
        <v>34494453.030000001</v>
      </c>
      <c r="Z40" s="174">
        <v>34494453.030000001</v>
      </c>
      <c r="AA40" s="430" t="s">
        <v>1335</v>
      </c>
      <c r="AB40" s="430" t="s">
        <v>1336</v>
      </c>
      <c r="AC40" s="430" t="s">
        <v>233</v>
      </c>
      <c r="AD40" s="266" t="s">
        <v>1337</v>
      </c>
      <c r="AE40" s="430" t="s">
        <v>56</v>
      </c>
      <c r="AF40" s="430" t="s">
        <v>56</v>
      </c>
      <c r="AG40" s="430" t="s">
        <v>56</v>
      </c>
      <c r="AH40" s="233" t="s">
        <v>1338</v>
      </c>
      <c r="AI40" s="234">
        <v>42480</v>
      </c>
      <c r="AJ40" s="234">
        <v>42570</v>
      </c>
      <c r="AK40" s="430" t="s">
        <v>215</v>
      </c>
      <c r="AL40" s="1769" t="s">
        <v>736</v>
      </c>
      <c r="AM40" s="111" t="s">
        <v>56</v>
      </c>
      <c r="AN40" s="37" t="s">
        <v>56</v>
      </c>
      <c r="AO40" s="37" t="s">
        <v>56</v>
      </c>
      <c r="AP40" s="37" t="s">
        <v>56</v>
      </c>
      <c r="AQ40" s="37" t="s">
        <v>56</v>
      </c>
      <c r="AR40" s="1421" t="s">
        <v>56</v>
      </c>
      <c r="AS40" s="1833">
        <v>11498151</v>
      </c>
      <c r="AT40" s="22"/>
      <c r="AU40" s="1833">
        <v>11498151</v>
      </c>
      <c r="AV40" s="1833">
        <v>11498151</v>
      </c>
      <c r="AW40" s="22"/>
      <c r="AX40" s="22"/>
      <c r="AY40" s="22"/>
      <c r="AZ40" s="22"/>
      <c r="BA40" s="22"/>
    </row>
    <row r="41" spans="1:53" s="45" customFormat="1" ht="95.25" customHeight="1" x14ac:dyDescent="0.2">
      <c r="A41" s="1419">
        <v>17</v>
      </c>
      <c r="B41" s="1424" t="s">
        <v>1005</v>
      </c>
      <c r="C41" s="1832">
        <v>78102200</v>
      </c>
      <c r="D41" s="216" t="s">
        <v>2596</v>
      </c>
      <c r="E41" s="1424" t="s">
        <v>80</v>
      </c>
      <c r="F41" s="1424">
        <v>1</v>
      </c>
      <c r="G41" s="1422" t="s">
        <v>171</v>
      </c>
      <c r="H41" s="1430">
        <v>12</v>
      </c>
      <c r="I41" s="1424" t="s">
        <v>81</v>
      </c>
      <c r="J41" s="1424" t="s">
        <v>97</v>
      </c>
      <c r="K41" s="1424" t="s">
        <v>55</v>
      </c>
      <c r="L41" s="1041">
        <v>226320000</v>
      </c>
      <c r="M41" s="1040">
        <v>27600000</v>
      </c>
      <c r="N41" s="944" t="s">
        <v>82</v>
      </c>
      <c r="O41" s="944" t="s">
        <v>83</v>
      </c>
      <c r="P41" s="61" t="s">
        <v>1767</v>
      </c>
      <c r="Q41" s="1751"/>
      <c r="R41" s="242" t="s">
        <v>3558</v>
      </c>
      <c r="S41" s="242" t="s">
        <v>3559</v>
      </c>
      <c r="T41" s="33">
        <v>42642</v>
      </c>
      <c r="U41" s="34" t="s">
        <v>3560</v>
      </c>
      <c r="V41" s="266" t="s">
        <v>2755</v>
      </c>
      <c r="W41" s="1781">
        <v>125843320</v>
      </c>
      <c r="X41" s="944"/>
      <c r="Y41" s="35">
        <f t="shared" si="0"/>
        <v>125843320</v>
      </c>
      <c r="Z41" s="35">
        <f t="shared" si="0"/>
        <v>125843320</v>
      </c>
      <c r="AA41" s="755" t="s">
        <v>3561</v>
      </c>
      <c r="AB41" s="430" t="s">
        <v>3562</v>
      </c>
      <c r="AC41" s="430" t="s">
        <v>35</v>
      </c>
      <c r="AD41" s="266" t="s">
        <v>3563</v>
      </c>
      <c r="AE41" s="430" t="s">
        <v>56</v>
      </c>
      <c r="AF41" s="430" t="s">
        <v>56</v>
      </c>
      <c r="AG41" s="430" t="s">
        <v>56</v>
      </c>
      <c r="AH41" s="755" t="s">
        <v>3564</v>
      </c>
      <c r="AI41" s="1791">
        <v>42642</v>
      </c>
      <c r="AJ41" s="234">
        <v>43036</v>
      </c>
      <c r="AK41" s="430" t="s">
        <v>3565</v>
      </c>
      <c r="AL41" s="174" t="s">
        <v>2883</v>
      </c>
      <c r="AM41" s="111"/>
      <c r="AN41" s="37"/>
      <c r="AO41" s="37"/>
      <c r="AP41" s="77"/>
      <c r="AQ41" s="37"/>
      <c r="AR41" s="22"/>
      <c r="AS41" s="40"/>
      <c r="AT41" s="22"/>
      <c r="AU41" s="42"/>
      <c r="AV41" s="40"/>
      <c r="AW41" s="22"/>
      <c r="AX41" s="22"/>
      <c r="AY41" s="22"/>
      <c r="AZ41" s="22"/>
      <c r="BA41" s="22"/>
    </row>
    <row r="42" spans="1:53" s="12" customFormat="1" ht="87.75" customHeight="1" x14ac:dyDescent="0.2">
      <c r="A42" s="1419">
        <v>18</v>
      </c>
      <c r="B42" s="1420" t="s">
        <v>1007</v>
      </c>
      <c r="C42" s="1420">
        <v>81100000</v>
      </c>
      <c r="D42" s="218" t="s">
        <v>2597</v>
      </c>
      <c r="E42" s="1420" t="s">
        <v>80</v>
      </c>
      <c r="F42" s="1420">
        <v>1</v>
      </c>
      <c r="G42" s="1422" t="s">
        <v>979</v>
      </c>
      <c r="H42" s="1430">
        <v>12</v>
      </c>
      <c r="I42" s="1420" t="s">
        <v>93</v>
      </c>
      <c r="J42" s="1420" t="s">
        <v>840</v>
      </c>
      <c r="K42" s="1420" t="s">
        <v>55</v>
      </c>
      <c r="L42" s="1035">
        <v>2592616</v>
      </c>
      <c r="M42" s="1036">
        <v>2592616</v>
      </c>
      <c r="N42" s="1421" t="s">
        <v>85</v>
      </c>
      <c r="O42" s="1421" t="s">
        <v>56</v>
      </c>
      <c r="P42" s="31" t="s">
        <v>86</v>
      </c>
      <c r="Q42" s="1751"/>
      <c r="R42" s="242" t="s">
        <v>3229</v>
      </c>
      <c r="S42" s="242" t="s">
        <v>3230</v>
      </c>
      <c r="T42" s="33">
        <v>42604</v>
      </c>
      <c r="U42" s="34" t="s">
        <v>3231</v>
      </c>
      <c r="V42" s="266" t="s">
        <v>587</v>
      </c>
      <c r="W42" s="1781">
        <v>1173920</v>
      </c>
      <c r="X42" s="1421"/>
      <c r="Y42" s="174">
        <f t="shared" si="0"/>
        <v>1173920</v>
      </c>
      <c r="Z42" s="1834">
        <v>1173920</v>
      </c>
      <c r="AA42" s="755" t="s">
        <v>3232</v>
      </c>
      <c r="AB42" s="430" t="s">
        <v>3233</v>
      </c>
      <c r="AC42" s="430" t="s">
        <v>35</v>
      </c>
      <c r="AD42" s="266" t="s">
        <v>3234</v>
      </c>
      <c r="AE42" s="430" t="s">
        <v>56</v>
      </c>
      <c r="AF42" s="430" t="s">
        <v>56</v>
      </c>
      <c r="AG42" s="430" t="s">
        <v>56</v>
      </c>
      <c r="AH42" s="755" t="s">
        <v>3235</v>
      </c>
      <c r="AI42" s="1791">
        <v>42604</v>
      </c>
      <c r="AJ42" s="234">
        <v>42968</v>
      </c>
      <c r="AK42" s="430" t="s">
        <v>3236</v>
      </c>
      <c r="AL42" s="1769" t="s">
        <v>3237</v>
      </c>
      <c r="AM42" s="111"/>
      <c r="AN42" s="37"/>
      <c r="AO42" s="37"/>
      <c r="AP42" s="77"/>
      <c r="AQ42" s="37"/>
      <c r="AR42" s="37"/>
      <c r="AS42" s="1835"/>
      <c r="AT42" s="77"/>
      <c r="AU42" s="1835"/>
      <c r="AV42" s="1835"/>
      <c r="AW42" s="1835"/>
      <c r="AX42" s="22"/>
      <c r="AY42" s="1835"/>
      <c r="AZ42" s="1835"/>
      <c r="BA42" s="1835"/>
    </row>
    <row r="43" spans="1:53" s="45" customFormat="1" ht="80.25" customHeight="1" x14ac:dyDescent="0.2">
      <c r="A43" s="1419">
        <v>19</v>
      </c>
      <c r="B43" s="1420" t="s">
        <v>1012</v>
      </c>
      <c r="C43" s="1420">
        <v>81112006</v>
      </c>
      <c r="D43" s="218" t="s">
        <v>98</v>
      </c>
      <c r="E43" s="1420" t="s">
        <v>80</v>
      </c>
      <c r="F43" s="1420">
        <v>1</v>
      </c>
      <c r="G43" s="1422" t="s">
        <v>174</v>
      </c>
      <c r="H43" s="1430">
        <v>12</v>
      </c>
      <c r="I43" s="1420" t="s">
        <v>93</v>
      </c>
      <c r="J43" s="1420" t="s">
        <v>70</v>
      </c>
      <c r="K43" s="1420" t="s">
        <v>55</v>
      </c>
      <c r="L43" s="1035">
        <v>3500000</v>
      </c>
      <c r="M43" s="1036">
        <v>3500000</v>
      </c>
      <c r="N43" s="1421" t="s">
        <v>85</v>
      </c>
      <c r="O43" s="1421" t="s">
        <v>56</v>
      </c>
      <c r="P43" s="31" t="s">
        <v>61</v>
      </c>
      <c r="Q43" s="1751"/>
      <c r="R43" s="242" t="s">
        <v>663</v>
      </c>
      <c r="S43" s="242" t="s">
        <v>720</v>
      </c>
      <c r="T43" s="33">
        <v>42415</v>
      </c>
      <c r="U43" s="1343" t="s">
        <v>721</v>
      </c>
      <c r="V43" s="266" t="s">
        <v>602</v>
      </c>
      <c r="W43" s="35">
        <v>2600000</v>
      </c>
      <c r="X43" s="35"/>
      <c r="Y43" s="174">
        <f>SUM(W43+X43)</f>
        <v>2600000</v>
      </c>
      <c r="Z43" s="174">
        <v>2600000</v>
      </c>
      <c r="AA43" s="266" t="s">
        <v>722</v>
      </c>
      <c r="AB43" s="266" t="s">
        <v>725</v>
      </c>
      <c r="AC43" s="266" t="s">
        <v>35</v>
      </c>
      <c r="AD43" s="266" t="s">
        <v>738</v>
      </c>
      <c r="AE43" s="266" t="s">
        <v>739</v>
      </c>
      <c r="AF43" s="1791">
        <v>42416</v>
      </c>
      <c r="AG43" s="1791">
        <v>42418</v>
      </c>
      <c r="AH43" s="266" t="s">
        <v>723</v>
      </c>
      <c r="AI43" s="1791">
        <v>42415</v>
      </c>
      <c r="AJ43" s="1791">
        <v>42734</v>
      </c>
      <c r="AK43" s="266" t="s">
        <v>724</v>
      </c>
      <c r="AL43" s="1793" t="s">
        <v>361</v>
      </c>
      <c r="AM43" s="111" t="s">
        <v>56</v>
      </c>
      <c r="AN43" s="37" t="s">
        <v>56</v>
      </c>
      <c r="AO43" s="37" t="s">
        <v>56</v>
      </c>
      <c r="AP43" s="37" t="s">
        <v>56</v>
      </c>
      <c r="AQ43" s="37" t="s">
        <v>56</v>
      </c>
      <c r="AR43" s="1421" t="s">
        <v>56</v>
      </c>
      <c r="AS43" s="1836">
        <v>520000</v>
      </c>
      <c r="AT43" s="22"/>
      <c r="AU43" s="1837">
        <v>520000</v>
      </c>
      <c r="AV43" s="1837">
        <v>520000</v>
      </c>
      <c r="AW43" s="22"/>
      <c r="AX43" s="22"/>
      <c r="AY43" s="22"/>
      <c r="AZ43" s="22"/>
      <c r="BA43" s="22"/>
    </row>
    <row r="44" spans="1:53" s="45" customFormat="1" ht="57" customHeight="1" x14ac:dyDescent="0.25">
      <c r="A44" s="1419">
        <v>21</v>
      </c>
      <c r="B44" s="1424" t="s">
        <v>1003</v>
      </c>
      <c r="C44" s="1424">
        <v>81100000</v>
      </c>
      <c r="D44" s="216" t="s">
        <v>100</v>
      </c>
      <c r="E44" s="1424" t="s">
        <v>80</v>
      </c>
      <c r="F44" s="1424">
        <v>1</v>
      </c>
      <c r="G44" s="1422" t="s">
        <v>168</v>
      </c>
      <c r="H44" s="1430">
        <v>12</v>
      </c>
      <c r="I44" s="1424" t="s">
        <v>93</v>
      </c>
      <c r="J44" s="1424" t="s">
        <v>64</v>
      </c>
      <c r="K44" s="1424" t="s">
        <v>55</v>
      </c>
      <c r="L44" s="1041">
        <v>1500000</v>
      </c>
      <c r="M44" s="1040">
        <v>1500000</v>
      </c>
      <c r="N44" s="944" t="s">
        <v>85</v>
      </c>
      <c r="O44" s="944" t="s">
        <v>56</v>
      </c>
      <c r="P44" s="61" t="s">
        <v>62</v>
      </c>
      <c r="Q44" s="1751"/>
      <c r="R44" s="102"/>
      <c r="S44" s="109"/>
      <c r="T44" s="32"/>
      <c r="U44" s="431"/>
      <c r="V44" s="22"/>
      <c r="W44" s="1183"/>
      <c r="X44" s="22"/>
      <c r="Y44" s="174">
        <f t="shared" si="0"/>
        <v>0</v>
      </c>
      <c r="Z44" s="174">
        <v>0</v>
      </c>
      <c r="AA44" s="43"/>
      <c r="AB44" s="38"/>
      <c r="AC44" s="1421"/>
      <c r="AD44" s="1421"/>
      <c r="AE44" s="1421"/>
      <c r="AF44" s="1421"/>
      <c r="AG44" s="1421"/>
      <c r="AH44" s="1421"/>
      <c r="AI44" s="1421"/>
      <c r="AJ44" s="36"/>
      <c r="AK44" s="36"/>
      <c r="AL44" s="110"/>
      <c r="AM44" s="111"/>
      <c r="AN44" s="37"/>
      <c r="AO44" s="37"/>
      <c r="AP44" s="77"/>
      <c r="AQ44" s="37"/>
      <c r="AR44" s="37"/>
      <c r="AS44" s="37"/>
      <c r="AT44" s="77"/>
      <c r="AU44" s="37"/>
      <c r="AV44" s="37"/>
      <c r="AW44" s="37"/>
      <c r="AX44" s="22"/>
      <c r="AY44" s="37"/>
      <c r="AZ44" s="37"/>
      <c r="BA44" s="37"/>
    </row>
    <row r="45" spans="1:53" s="49" customFormat="1" ht="119.25" customHeight="1" x14ac:dyDescent="0.25">
      <c r="A45" s="1419">
        <v>26</v>
      </c>
      <c r="B45" s="1420" t="s">
        <v>1005</v>
      </c>
      <c r="C45" s="1424">
        <v>84131603</v>
      </c>
      <c r="D45" s="216" t="s">
        <v>105</v>
      </c>
      <c r="E45" s="1424" t="s">
        <v>80</v>
      </c>
      <c r="F45" s="1420">
        <v>1</v>
      </c>
      <c r="G45" s="1039" t="s">
        <v>167</v>
      </c>
      <c r="H45" s="1430">
        <v>1</v>
      </c>
      <c r="I45" s="1424" t="s">
        <v>84</v>
      </c>
      <c r="J45" s="1424" t="s">
        <v>65</v>
      </c>
      <c r="K45" s="1424" t="s">
        <v>55</v>
      </c>
      <c r="L45" s="1041">
        <v>3000000</v>
      </c>
      <c r="M45" s="1040">
        <v>3000000</v>
      </c>
      <c r="N45" s="944" t="s">
        <v>85</v>
      </c>
      <c r="O45" s="944" t="s">
        <v>56</v>
      </c>
      <c r="P45" s="30" t="s">
        <v>86</v>
      </c>
      <c r="Q45" s="1751"/>
      <c r="R45" s="242" t="s">
        <v>592</v>
      </c>
      <c r="S45" s="242" t="s">
        <v>593</v>
      </c>
      <c r="T45" s="33">
        <v>42398</v>
      </c>
      <c r="U45" s="34" t="s">
        <v>594</v>
      </c>
      <c r="V45" s="266" t="s">
        <v>595</v>
      </c>
      <c r="W45" s="35">
        <v>2463538</v>
      </c>
      <c r="X45" s="35"/>
      <c r="Y45" s="174">
        <f t="shared" si="0"/>
        <v>2463538</v>
      </c>
      <c r="Z45" s="174">
        <v>2463538</v>
      </c>
      <c r="AA45" s="266" t="s">
        <v>596</v>
      </c>
      <c r="AB45" s="266" t="s">
        <v>597</v>
      </c>
      <c r="AC45" s="266" t="s">
        <v>35</v>
      </c>
      <c r="AD45" s="266" t="s">
        <v>740</v>
      </c>
      <c r="AE45" s="266" t="s">
        <v>56</v>
      </c>
      <c r="AF45" s="266" t="s">
        <v>56</v>
      </c>
      <c r="AG45" s="266" t="s">
        <v>56</v>
      </c>
      <c r="AH45" s="266" t="s">
        <v>598</v>
      </c>
      <c r="AI45" s="1791">
        <v>42398</v>
      </c>
      <c r="AJ45" s="1791">
        <v>42735</v>
      </c>
      <c r="AK45" s="266" t="s">
        <v>215</v>
      </c>
      <c r="AL45" s="1793" t="s">
        <v>736</v>
      </c>
      <c r="AM45" s="111"/>
      <c r="AN45" s="37"/>
      <c r="AO45" s="37"/>
      <c r="AP45" s="37"/>
      <c r="AQ45" s="37"/>
      <c r="AR45" s="37"/>
      <c r="AS45" s="37"/>
      <c r="AT45" s="37"/>
      <c r="AU45" s="37"/>
      <c r="AV45" s="37"/>
      <c r="AW45" s="37"/>
      <c r="AX45" s="1838"/>
      <c r="AY45" s="37"/>
      <c r="AZ45" s="37"/>
      <c r="BA45" s="1838"/>
    </row>
    <row r="46" spans="1:53" s="49" customFormat="1" ht="155.25" customHeight="1" x14ac:dyDescent="0.25">
      <c r="A46" s="1382">
        <v>27</v>
      </c>
      <c r="B46" s="1424" t="s">
        <v>1005</v>
      </c>
      <c r="C46" s="1424">
        <v>84131512</v>
      </c>
      <c r="D46" s="216" t="s">
        <v>176</v>
      </c>
      <c r="E46" s="1424" t="s">
        <v>80</v>
      </c>
      <c r="F46" s="1424">
        <v>1</v>
      </c>
      <c r="G46" s="1422" t="s">
        <v>171</v>
      </c>
      <c r="H46" s="1430">
        <v>12</v>
      </c>
      <c r="I46" s="1424" t="s">
        <v>1760</v>
      </c>
      <c r="J46" s="1424" t="s">
        <v>106</v>
      </c>
      <c r="K46" s="1424" t="s">
        <v>55</v>
      </c>
      <c r="L46" s="1041">
        <v>19000000</v>
      </c>
      <c r="M46" s="1040">
        <v>19000000</v>
      </c>
      <c r="N46" s="944" t="s">
        <v>85</v>
      </c>
      <c r="O46" s="944" t="s">
        <v>56</v>
      </c>
      <c r="P46" s="1839" t="s">
        <v>86</v>
      </c>
      <c r="Q46" s="1840"/>
      <c r="R46" s="242" t="s">
        <v>3636</v>
      </c>
      <c r="S46" s="242" t="s">
        <v>3637</v>
      </c>
      <c r="T46" s="33">
        <v>42650</v>
      </c>
      <c r="U46" s="34" t="s">
        <v>3638</v>
      </c>
      <c r="V46" s="266" t="s">
        <v>602</v>
      </c>
      <c r="W46" s="35">
        <v>19000000</v>
      </c>
      <c r="X46" s="35"/>
      <c r="Y46" s="174">
        <f t="shared" ref="Y46:Z46" si="1">SUM(W46+X46)</f>
        <v>19000000</v>
      </c>
      <c r="Z46" s="174">
        <f t="shared" si="1"/>
        <v>19000000</v>
      </c>
      <c r="AA46" s="755" t="s">
        <v>3639</v>
      </c>
      <c r="AB46" s="430" t="s">
        <v>3640</v>
      </c>
      <c r="AC46" s="430" t="s">
        <v>35</v>
      </c>
      <c r="AD46" s="266" t="s">
        <v>3641</v>
      </c>
      <c r="AE46" s="430" t="s">
        <v>56</v>
      </c>
      <c r="AF46" s="430" t="s">
        <v>56</v>
      </c>
      <c r="AG46" s="430" t="s">
        <v>56</v>
      </c>
      <c r="AH46" s="755" t="s">
        <v>3642</v>
      </c>
      <c r="AI46" s="1791">
        <v>42660</v>
      </c>
      <c r="AJ46" s="1791">
        <v>42810</v>
      </c>
      <c r="AK46" s="430" t="s">
        <v>3411</v>
      </c>
      <c r="AL46" s="174" t="s">
        <v>2619</v>
      </c>
      <c r="AM46" s="1841"/>
      <c r="AN46" s="1842"/>
      <c r="AO46" s="1842"/>
      <c r="AP46" s="1842"/>
      <c r="AQ46" s="1842"/>
      <c r="AR46" s="1842"/>
      <c r="AS46" s="1842"/>
      <c r="AT46" s="1842"/>
      <c r="AU46" s="1842"/>
      <c r="AV46" s="1842"/>
      <c r="AW46" s="1842"/>
      <c r="AX46" s="1842"/>
      <c r="AY46" s="1842"/>
      <c r="AZ46" s="1842"/>
      <c r="BA46" s="1842"/>
    </row>
    <row r="47" spans="1:53" s="49" customFormat="1" ht="90" customHeight="1" x14ac:dyDescent="0.25">
      <c r="A47" s="1419">
        <v>28</v>
      </c>
      <c r="B47" s="1424" t="s">
        <v>1013</v>
      </c>
      <c r="C47" s="1424" t="s">
        <v>165</v>
      </c>
      <c r="D47" s="216" t="s">
        <v>973</v>
      </c>
      <c r="E47" s="1424" t="s">
        <v>80</v>
      </c>
      <c r="F47" s="1420">
        <v>1</v>
      </c>
      <c r="G47" s="1422" t="s">
        <v>169</v>
      </c>
      <c r="H47" s="1430">
        <v>10</v>
      </c>
      <c r="I47" s="1424" t="s">
        <v>84</v>
      </c>
      <c r="J47" s="1424" t="s">
        <v>976</v>
      </c>
      <c r="K47" s="1424" t="s">
        <v>55</v>
      </c>
      <c r="L47" s="1041">
        <v>15000000</v>
      </c>
      <c r="M47" s="1040">
        <v>15000000</v>
      </c>
      <c r="N47" s="944" t="s">
        <v>85</v>
      </c>
      <c r="O47" s="944" t="s">
        <v>56</v>
      </c>
      <c r="P47" s="61" t="s">
        <v>107</v>
      </c>
      <c r="Q47" s="1751"/>
      <c r="R47" s="242" t="s">
        <v>1035</v>
      </c>
      <c r="S47" s="242" t="s">
        <v>1080</v>
      </c>
      <c r="T47" s="33">
        <v>42447</v>
      </c>
      <c r="U47" s="1343" t="s">
        <v>1036</v>
      </c>
      <c r="V47" s="266" t="s">
        <v>210</v>
      </c>
      <c r="W47" s="35">
        <v>15000000</v>
      </c>
      <c r="X47" s="35"/>
      <c r="Y47" s="174">
        <f t="shared" si="0"/>
        <v>15000000</v>
      </c>
      <c r="Z47" s="174">
        <v>15000000</v>
      </c>
      <c r="AA47" s="430" t="s">
        <v>1037</v>
      </c>
      <c r="AB47" s="430" t="s">
        <v>1038</v>
      </c>
      <c r="AC47" s="430" t="s">
        <v>35</v>
      </c>
      <c r="AD47" s="266" t="s">
        <v>1039</v>
      </c>
      <c r="AE47" s="430" t="s">
        <v>56</v>
      </c>
      <c r="AF47" s="430" t="s">
        <v>56</v>
      </c>
      <c r="AG47" s="430" t="s">
        <v>56</v>
      </c>
      <c r="AH47" s="233" t="s">
        <v>1040</v>
      </c>
      <c r="AI47" s="234">
        <v>42447</v>
      </c>
      <c r="AJ47" s="234">
        <v>42735</v>
      </c>
      <c r="AK47" s="430" t="s">
        <v>215</v>
      </c>
      <c r="AL47" s="235" t="s">
        <v>736</v>
      </c>
      <c r="AM47" s="1830" t="s">
        <v>56</v>
      </c>
      <c r="AN47" s="1830" t="s">
        <v>56</v>
      </c>
      <c r="AO47" s="1830" t="s">
        <v>56</v>
      </c>
      <c r="AP47" s="1830" t="s">
        <v>56</v>
      </c>
      <c r="AQ47" s="1843">
        <v>923488</v>
      </c>
      <c r="AR47" s="47">
        <v>308544</v>
      </c>
      <c r="AS47" s="1844" t="s">
        <v>2620</v>
      </c>
      <c r="AT47" s="1845"/>
      <c r="AU47" s="47">
        <v>971907</v>
      </c>
      <c r="AV47" s="47">
        <v>2222239</v>
      </c>
      <c r="AW47" s="47" t="s">
        <v>3383</v>
      </c>
      <c r="AX47" s="1846"/>
      <c r="AY47" s="1845"/>
      <c r="AZ47" s="1845"/>
      <c r="BA47" s="1845"/>
    </row>
    <row r="48" spans="1:53" s="49" customFormat="1" ht="125.25" customHeight="1" x14ac:dyDescent="0.25">
      <c r="A48" s="1419">
        <v>29</v>
      </c>
      <c r="B48" s="1420" t="s">
        <v>1008</v>
      </c>
      <c r="C48" s="1420">
        <v>80101706</v>
      </c>
      <c r="D48" s="218" t="s">
        <v>108</v>
      </c>
      <c r="E48" s="1420" t="s">
        <v>80</v>
      </c>
      <c r="F48" s="1420">
        <v>1</v>
      </c>
      <c r="G48" s="1039" t="s">
        <v>169</v>
      </c>
      <c r="H48" s="1430">
        <v>10</v>
      </c>
      <c r="I48" s="1420" t="s">
        <v>93</v>
      </c>
      <c r="J48" s="1420" t="s">
        <v>72</v>
      </c>
      <c r="K48" s="1420" t="s">
        <v>55</v>
      </c>
      <c r="L48" s="1035">
        <v>5000000</v>
      </c>
      <c r="M48" s="1036">
        <v>5000000</v>
      </c>
      <c r="N48" s="1421" t="s">
        <v>85</v>
      </c>
      <c r="O48" s="1421" t="s">
        <v>56</v>
      </c>
      <c r="P48" s="31" t="s">
        <v>88</v>
      </c>
      <c r="Q48" s="1751"/>
      <c r="R48" s="242" t="s">
        <v>888</v>
      </c>
      <c r="S48" s="242" t="s">
        <v>889</v>
      </c>
      <c r="T48" s="33"/>
      <c r="U48" s="1343" t="s">
        <v>926</v>
      </c>
      <c r="V48" s="266" t="s">
        <v>602</v>
      </c>
      <c r="W48" s="35">
        <v>4000000</v>
      </c>
      <c r="X48" s="1421"/>
      <c r="Y48" s="174">
        <f t="shared" si="0"/>
        <v>4000000</v>
      </c>
      <c r="Z48" s="174">
        <v>4000000</v>
      </c>
      <c r="AA48" s="266" t="s">
        <v>927</v>
      </c>
      <c r="AB48" s="266" t="s">
        <v>928</v>
      </c>
      <c r="AC48" s="266" t="s">
        <v>35</v>
      </c>
      <c r="AD48" s="266"/>
      <c r="AE48" s="266"/>
      <c r="AF48" s="266"/>
      <c r="AG48" s="266"/>
      <c r="AH48" s="1790" t="s">
        <v>929</v>
      </c>
      <c r="AI48" s="1791"/>
      <c r="AJ48" s="1791">
        <v>42735</v>
      </c>
      <c r="AK48" s="266" t="s">
        <v>930</v>
      </c>
      <c r="AL48" s="1793" t="s">
        <v>931</v>
      </c>
      <c r="AM48" s="1830" t="s">
        <v>56</v>
      </c>
      <c r="AN48" s="1830" t="s">
        <v>56</v>
      </c>
      <c r="AO48" s="1830" t="s">
        <v>56</v>
      </c>
      <c r="AP48" s="1830" t="s">
        <v>56</v>
      </c>
      <c r="AQ48" s="37" t="s">
        <v>56</v>
      </c>
      <c r="AR48" s="37" t="s">
        <v>56</v>
      </c>
      <c r="AS48" s="37">
        <v>670000</v>
      </c>
      <c r="AT48" s="37"/>
      <c r="AU48" s="37">
        <v>420000</v>
      </c>
      <c r="AV48" s="37">
        <v>126000</v>
      </c>
      <c r="AW48" s="37">
        <v>210000</v>
      </c>
      <c r="AX48" s="1838"/>
      <c r="AY48" s="37"/>
      <c r="AZ48" s="37"/>
      <c r="BA48" s="37"/>
    </row>
    <row r="49" spans="1:53" s="49" customFormat="1" ht="72.75" customHeight="1" x14ac:dyDescent="0.25">
      <c r="A49" s="1419">
        <v>30</v>
      </c>
      <c r="B49" s="1420" t="s">
        <v>1008</v>
      </c>
      <c r="C49" s="1420">
        <v>78111803</v>
      </c>
      <c r="D49" s="218" t="s">
        <v>109</v>
      </c>
      <c r="E49" s="1420" t="s">
        <v>80</v>
      </c>
      <c r="F49" s="1420">
        <v>1</v>
      </c>
      <c r="G49" s="1422" t="s">
        <v>171</v>
      </c>
      <c r="H49" s="1430">
        <v>2</v>
      </c>
      <c r="I49" s="1420" t="s">
        <v>93</v>
      </c>
      <c r="J49" s="1420" t="s">
        <v>72</v>
      </c>
      <c r="K49" s="1420" t="s">
        <v>55</v>
      </c>
      <c r="L49" s="1041">
        <v>13800000</v>
      </c>
      <c r="M49" s="1040">
        <v>13800000</v>
      </c>
      <c r="N49" s="1421" t="s">
        <v>85</v>
      </c>
      <c r="O49" s="1421" t="s">
        <v>56</v>
      </c>
      <c r="P49" s="31" t="s">
        <v>88</v>
      </c>
      <c r="Q49" s="1840"/>
      <c r="R49" s="242" t="s">
        <v>3629</v>
      </c>
      <c r="S49" s="242" t="s">
        <v>3630</v>
      </c>
      <c r="T49" s="33">
        <v>42650</v>
      </c>
      <c r="U49" s="34" t="s">
        <v>3631</v>
      </c>
      <c r="V49" s="266" t="s">
        <v>602</v>
      </c>
      <c r="W49" s="1781">
        <v>13300000</v>
      </c>
      <c r="X49" s="1421"/>
      <c r="Y49" s="174">
        <f t="shared" si="0"/>
        <v>13300000</v>
      </c>
      <c r="Z49" s="174">
        <v>13300000</v>
      </c>
      <c r="AA49" s="755" t="s">
        <v>3632</v>
      </c>
      <c r="AB49" s="430" t="s">
        <v>3633</v>
      </c>
      <c r="AC49" s="430" t="s">
        <v>35</v>
      </c>
      <c r="AD49" s="266" t="s">
        <v>3634</v>
      </c>
      <c r="AE49" s="430" t="s">
        <v>56</v>
      </c>
      <c r="AF49" s="430" t="s">
        <v>56</v>
      </c>
      <c r="AG49" s="430" t="s">
        <v>56</v>
      </c>
      <c r="AH49" s="755" t="s">
        <v>3635</v>
      </c>
      <c r="AI49" s="1791">
        <v>42653</v>
      </c>
      <c r="AJ49" s="1791">
        <v>42724</v>
      </c>
      <c r="AK49" s="430" t="s">
        <v>930</v>
      </c>
      <c r="AL49" s="174" t="s">
        <v>931</v>
      </c>
      <c r="AM49" s="48"/>
      <c r="AN49" s="37"/>
      <c r="AO49" s="37"/>
      <c r="AP49" s="37"/>
      <c r="AQ49" s="37"/>
      <c r="AR49" s="37"/>
      <c r="AS49" s="37"/>
      <c r="AT49" s="37"/>
      <c r="AU49" s="37"/>
      <c r="AV49" s="37"/>
      <c r="AW49" s="37"/>
      <c r="AX49" s="1838"/>
      <c r="AY49" s="37"/>
      <c r="AZ49" s="37"/>
      <c r="BA49" s="37"/>
    </row>
    <row r="50" spans="1:53" s="49" customFormat="1" ht="60.75" customHeight="1" x14ac:dyDescent="0.25">
      <c r="A50" s="1419">
        <v>31</v>
      </c>
      <c r="B50" s="1420" t="s">
        <v>1008</v>
      </c>
      <c r="C50" s="1420" t="s">
        <v>166</v>
      </c>
      <c r="D50" s="218" t="s">
        <v>110</v>
      </c>
      <c r="E50" s="1420" t="s">
        <v>80</v>
      </c>
      <c r="F50" s="1420">
        <v>1</v>
      </c>
      <c r="G50" s="1039" t="s">
        <v>168</v>
      </c>
      <c r="H50" s="1430">
        <v>1</v>
      </c>
      <c r="I50" s="1420" t="s">
        <v>93</v>
      </c>
      <c r="J50" s="1420" t="s">
        <v>77</v>
      </c>
      <c r="K50" s="1420" t="s">
        <v>55</v>
      </c>
      <c r="L50" s="1035">
        <v>10000000</v>
      </c>
      <c r="M50" s="1036">
        <v>10000000</v>
      </c>
      <c r="N50" s="1421" t="s">
        <v>85</v>
      </c>
      <c r="O50" s="1421" t="s">
        <v>56</v>
      </c>
      <c r="P50" s="31" t="s">
        <v>88</v>
      </c>
      <c r="Q50" s="1751"/>
      <c r="R50" s="102"/>
      <c r="S50" s="112"/>
      <c r="T50" s="32"/>
      <c r="U50" s="945"/>
      <c r="V50" s="46"/>
      <c r="W50" s="1186"/>
      <c r="X50" s="944"/>
      <c r="Y50" s="174">
        <f t="shared" si="0"/>
        <v>0</v>
      </c>
      <c r="Z50" s="174">
        <v>0</v>
      </c>
      <c r="AA50" s="47"/>
      <c r="AB50" s="944"/>
      <c r="AC50" s="944"/>
      <c r="AD50" s="944"/>
      <c r="AE50" s="944"/>
      <c r="AF50" s="944"/>
      <c r="AG50" s="944"/>
      <c r="AH50" s="944"/>
      <c r="AI50" s="944"/>
      <c r="AJ50" s="39"/>
      <c r="AK50" s="39"/>
      <c r="AL50" s="114"/>
      <c r="AM50" s="48"/>
      <c r="AN50" s="37"/>
      <c r="AO50" s="37"/>
      <c r="AP50" s="37"/>
      <c r="AQ50" s="37"/>
      <c r="AR50" s="37"/>
      <c r="AS50" s="37"/>
      <c r="AT50" s="37"/>
      <c r="AU50" s="37"/>
      <c r="AV50" s="37"/>
      <c r="AW50" s="37"/>
      <c r="AX50" s="22"/>
      <c r="AY50" s="37"/>
      <c r="AZ50" s="37"/>
      <c r="BA50" s="37"/>
    </row>
    <row r="51" spans="1:53" s="45" customFormat="1" ht="100.5" customHeight="1" x14ac:dyDescent="0.2">
      <c r="A51" s="1419">
        <v>32</v>
      </c>
      <c r="B51" s="1420" t="s">
        <v>1003</v>
      </c>
      <c r="C51" s="1420">
        <v>92101805</v>
      </c>
      <c r="D51" s="218" t="s">
        <v>111</v>
      </c>
      <c r="E51" s="1420" t="s">
        <v>99</v>
      </c>
      <c r="F51" s="1420">
        <v>1</v>
      </c>
      <c r="G51" s="1039" t="s">
        <v>174</v>
      </c>
      <c r="H51" s="1430">
        <v>11</v>
      </c>
      <c r="I51" s="1420" t="s">
        <v>81</v>
      </c>
      <c r="J51" s="1420" t="s">
        <v>112</v>
      </c>
      <c r="K51" s="1420" t="s">
        <v>55</v>
      </c>
      <c r="L51" s="1035">
        <v>15856330</v>
      </c>
      <c r="M51" s="1036">
        <v>15856330</v>
      </c>
      <c r="N51" s="1421" t="s">
        <v>85</v>
      </c>
      <c r="O51" s="1421" t="s">
        <v>56</v>
      </c>
      <c r="P51" s="31" t="s">
        <v>62</v>
      </c>
      <c r="Q51" s="1751"/>
      <c r="R51" s="242" t="s">
        <v>599</v>
      </c>
      <c r="S51" s="242" t="s">
        <v>600</v>
      </c>
      <c r="T51" s="33">
        <v>42397</v>
      </c>
      <c r="U51" s="34" t="s">
        <v>601</v>
      </c>
      <c r="V51" s="266" t="s">
        <v>602</v>
      </c>
      <c r="W51" s="35">
        <v>11552200</v>
      </c>
      <c r="X51" s="35"/>
      <c r="Y51" s="174">
        <f t="shared" si="0"/>
        <v>11552200</v>
      </c>
      <c r="Z51" s="174">
        <v>11552200</v>
      </c>
      <c r="AA51" s="266" t="s">
        <v>603</v>
      </c>
      <c r="AB51" s="266" t="s">
        <v>604</v>
      </c>
      <c r="AC51" s="266" t="s">
        <v>35</v>
      </c>
      <c r="AD51" s="266" t="s">
        <v>741</v>
      </c>
      <c r="AE51" s="266" t="s">
        <v>699</v>
      </c>
      <c r="AF51" s="1791">
        <v>42401</v>
      </c>
      <c r="AG51" s="1791">
        <v>42402</v>
      </c>
      <c r="AH51" s="266" t="s">
        <v>605</v>
      </c>
      <c r="AI51" s="1791">
        <v>42402</v>
      </c>
      <c r="AJ51" s="1791">
        <v>42720</v>
      </c>
      <c r="AK51" s="266" t="s">
        <v>606</v>
      </c>
      <c r="AL51" s="1793" t="s">
        <v>398</v>
      </c>
      <c r="AM51" s="111" t="s">
        <v>56</v>
      </c>
      <c r="AN51" s="111" t="s">
        <v>56</v>
      </c>
      <c r="AO51" s="37">
        <v>1050200</v>
      </c>
      <c r="AP51" s="77">
        <f>SUBTOTAL(9,AO51)</f>
        <v>1050200</v>
      </c>
      <c r="AQ51" s="37">
        <v>1050200</v>
      </c>
      <c r="AR51" s="37">
        <v>1050200</v>
      </c>
      <c r="AS51" s="37">
        <v>1050200</v>
      </c>
      <c r="AT51" s="37"/>
      <c r="AU51" s="37">
        <v>1050200</v>
      </c>
      <c r="AV51" s="37">
        <v>1575000</v>
      </c>
      <c r="AW51" s="37">
        <v>1050200</v>
      </c>
      <c r="AX51" s="22"/>
      <c r="AY51" s="37"/>
      <c r="AZ51" s="37"/>
      <c r="BA51" s="37"/>
    </row>
    <row r="52" spans="1:53" s="45" customFormat="1" ht="90" customHeight="1" x14ac:dyDescent="0.2">
      <c r="A52" s="1419">
        <v>33</v>
      </c>
      <c r="B52" s="1420" t="s">
        <v>1001</v>
      </c>
      <c r="C52" s="1420">
        <v>80111621</v>
      </c>
      <c r="D52" s="218" t="s">
        <v>1276</v>
      </c>
      <c r="E52" s="1420" t="s">
        <v>99</v>
      </c>
      <c r="F52" s="1420">
        <v>1</v>
      </c>
      <c r="G52" s="1422" t="s">
        <v>167</v>
      </c>
      <c r="H52" s="1430">
        <v>2</v>
      </c>
      <c r="I52" s="1420" t="s">
        <v>81</v>
      </c>
      <c r="J52" s="1420" t="s">
        <v>112</v>
      </c>
      <c r="K52" s="1420" t="s">
        <v>55</v>
      </c>
      <c r="L52" s="1035">
        <v>8800000</v>
      </c>
      <c r="M52" s="1036">
        <v>8800000</v>
      </c>
      <c r="N52" s="1421" t="s">
        <v>85</v>
      </c>
      <c r="O52" s="1421" t="s">
        <v>56</v>
      </c>
      <c r="P52" s="31" t="s">
        <v>71</v>
      </c>
      <c r="Q52" s="1751"/>
      <c r="R52" s="242" t="s">
        <v>607</v>
      </c>
      <c r="S52" s="242" t="s">
        <v>608</v>
      </c>
      <c r="T52" s="33">
        <v>42402</v>
      </c>
      <c r="U52" s="34" t="s">
        <v>609</v>
      </c>
      <c r="V52" s="266" t="s">
        <v>220</v>
      </c>
      <c r="W52" s="35">
        <v>8800000</v>
      </c>
      <c r="X52" s="35"/>
      <c r="Y52" s="174">
        <f t="shared" si="0"/>
        <v>8800000</v>
      </c>
      <c r="Z52" s="174">
        <v>8800000</v>
      </c>
      <c r="AA52" s="266" t="s">
        <v>610</v>
      </c>
      <c r="AB52" s="266" t="s">
        <v>611</v>
      </c>
      <c r="AC52" s="266" t="s">
        <v>233</v>
      </c>
      <c r="AD52" s="266" t="s">
        <v>612</v>
      </c>
      <c r="AE52" s="266" t="s">
        <v>56</v>
      </c>
      <c r="AF52" s="266" t="s">
        <v>56</v>
      </c>
      <c r="AG52" s="266" t="s">
        <v>56</v>
      </c>
      <c r="AH52" s="266" t="s">
        <v>225</v>
      </c>
      <c r="AI52" s="1791">
        <v>42402</v>
      </c>
      <c r="AJ52" s="1791">
        <v>42461</v>
      </c>
      <c r="AK52" s="266" t="s">
        <v>256</v>
      </c>
      <c r="AL52" s="1793" t="s">
        <v>249</v>
      </c>
      <c r="AM52" s="1830" t="s">
        <v>56</v>
      </c>
      <c r="AN52" s="1753">
        <v>4400000</v>
      </c>
      <c r="AO52" s="1753">
        <v>4400000</v>
      </c>
      <c r="AP52" s="37"/>
      <c r="AQ52" s="37"/>
      <c r="AR52" s="37"/>
      <c r="AS52" s="37"/>
      <c r="AT52" s="37"/>
      <c r="AU52" s="37"/>
      <c r="AV52" s="37"/>
      <c r="AW52" s="37"/>
      <c r="AX52" s="22"/>
      <c r="AY52" s="37"/>
      <c r="AZ52" s="37"/>
      <c r="BA52" s="37"/>
    </row>
    <row r="53" spans="1:53" s="45" customFormat="1" ht="120" customHeight="1" x14ac:dyDescent="0.2">
      <c r="A53" s="1419">
        <v>34</v>
      </c>
      <c r="B53" s="1420" t="s">
        <v>1005</v>
      </c>
      <c r="C53" s="1424">
        <v>80101706</v>
      </c>
      <c r="D53" s="1847" t="s">
        <v>199</v>
      </c>
      <c r="E53" s="1424" t="s">
        <v>99</v>
      </c>
      <c r="F53" s="1420">
        <v>1</v>
      </c>
      <c r="G53" s="1422" t="s">
        <v>174</v>
      </c>
      <c r="H53" s="1430">
        <v>10</v>
      </c>
      <c r="I53" s="1424" t="s">
        <v>81</v>
      </c>
      <c r="J53" s="1424" t="s">
        <v>112</v>
      </c>
      <c r="K53" s="1424" t="s">
        <v>55</v>
      </c>
      <c r="L53" s="1041">
        <v>14000000</v>
      </c>
      <c r="M53" s="1041">
        <v>14000000</v>
      </c>
      <c r="N53" s="944" t="s">
        <v>85</v>
      </c>
      <c r="O53" s="944" t="s">
        <v>56</v>
      </c>
      <c r="P53" s="1839" t="s">
        <v>86</v>
      </c>
      <c r="Q53" s="1750"/>
      <c r="R53" s="242" t="s">
        <v>664</v>
      </c>
      <c r="S53" s="242" t="s">
        <v>665</v>
      </c>
      <c r="T53" s="33">
        <v>42412</v>
      </c>
      <c r="U53" s="1343" t="s">
        <v>666</v>
      </c>
      <c r="V53" s="266" t="s">
        <v>304</v>
      </c>
      <c r="W53" s="35">
        <v>14000000</v>
      </c>
      <c r="X53" s="35"/>
      <c r="Y53" s="174">
        <f t="shared" si="0"/>
        <v>14000000</v>
      </c>
      <c r="Z53" s="174">
        <v>14000000</v>
      </c>
      <c r="AA53" s="266" t="s">
        <v>667</v>
      </c>
      <c r="AB53" s="266" t="s">
        <v>668</v>
      </c>
      <c r="AC53" s="266" t="s">
        <v>35</v>
      </c>
      <c r="AD53" s="266" t="s">
        <v>742</v>
      </c>
      <c r="AE53" s="266" t="s">
        <v>56</v>
      </c>
      <c r="AF53" s="266" t="s">
        <v>56</v>
      </c>
      <c r="AG53" s="266" t="s">
        <v>56</v>
      </c>
      <c r="AH53" s="266" t="s">
        <v>669</v>
      </c>
      <c r="AI53" s="1791">
        <v>42412</v>
      </c>
      <c r="AJ53" s="1791">
        <v>42715</v>
      </c>
      <c r="AK53" s="266" t="s">
        <v>215</v>
      </c>
      <c r="AL53" s="1793" t="s">
        <v>736</v>
      </c>
      <c r="AM53" s="1830" t="s">
        <v>56</v>
      </c>
      <c r="AN53" s="1830" t="s">
        <v>56</v>
      </c>
      <c r="AO53" s="1831">
        <v>1400000</v>
      </c>
      <c r="AP53" s="1848">
        <f>SUBTOTAL(9,AO53)</f>
        <v>1400000</v>
      </c>
      <c r="AQ53" s="1831">
        <v>1400000</v>
      </c>
      <c r="AR53" s="1831">
        <v>1400000</v>
      </c>
      <c r="AS53" s="47">
        <v>1400000</v>
      </c>
      <c r="AT53" s="1849"/>
      <c r="AU53" s="47">
        <v>1400000</v>
      </c>
      <c r="AV53" s="47">
        <v>1400000</v>
      </c>
      <c r="AW53" s="47">
        <v>1400000</v>
      </c>
      <c r="AX53" s="64"/>
      <c r="AY53" s="1849"/>
      <c r="AZ53" s="1849"/>
      <c r="BA53" s="1849"/>
    </row>
    <row r="54" spans="1:53" s="45" customFormat="1" ht="110.25" customHeight="1" x14ac:dyDescent="0.2">
      <c r="A54" s="1419">
        <v>35</v>
      </c>
      <c r="B54" s="1420" t="s">
        <v>1005</v>
      </c>
      <c r="C54" s="1424">
        <v>80101706</v>
      </c>
      <c r="D54" s="1850" t="s">
        <v>197</v>
      </c>
      <c r="E54" s="1424" t="s">
        <v>99</v>
      </c>
      <c r="F54" s="1420">
        <v>1</v>
      </c>
      <c r="G54" s="1422" t="s">
        <v>174</v>
      </c>
      <c r="H54" s="1430">
        <v>10</v>
      </c>
      <c r="I54" s="1424" t="s">
        <v>81</v>
      </c>
      <c r="J54" s="1424" t="s">
        <v>112</v>
      </c>
      <c r="K54" s="1424" t="s">
        <v>55</v>
      </c>
      <c r="L54" s="1041">
        <v>14000000</v>
      </c>
      <c r="M54" s="1041">
        <v>14000000</v>
      </c>
      <c r="N54" s="944" t="s">
        <v>85</v>
      </c>
      <c r="O54" s="944" t="s">
        <v>56</v>
      </c>
      <c r="P54" s="1839" t="s">
        <v>117</v>
      </c>
      <c r="Q54" s="1750"/>
      <c r="R54" s="242" t="s">
        <v>670</v>
      </c>
      <c r="S54" s="1752" t="s">
        <v>2621</v>
      </c>
      <c r="T54" s="33">
        <v>42412</v>
      </c>
      <c r="U54" s="1343" t="s">
        <v>671</v>
      </c>
      <c r="V54" s="266" t="s">
        <v>304</v>
      </c>
      <c r="W54" s="35">
        <v>14000000</v>
      </c>
      <c r="X54" s="35"/>
      <c r="Y54" s="174">
        <f t="shared" si="0"/>
        <v>14000000</v>
      </c>
      <c r="Z54" s="174">
        <v>14000000</v>
      </c>
      <c r="AA54" s="266" t="s">
        <v>667</v>
      </c>
      <c r="AB54" s="266" t="s">
        <v>672</v>
      </c>
      <c r="AC54" s="266" t="s">
        <v>35</v>
      </c>
      <c r="AD54" s="266" t="s">
        <v>673</v>
      </c>
      <c r="AE54" s="266" t="s">
        <v>56</v>
      </c>
      <c r="AF54" s="266" t="s">
        <v>56</v>
      </c>
      <c r="AG54" s="266" t="s">
        <v>56</v>
      </c>
      <c r="AH54" s="266" t="s">
        <v>669</v>
      </c>
      <c r="AI54" s="1791">
        <v>42412</v>
      </c>
      <c r="AJ54" s="1791">
        <v>42471</v>
      </c>
      <c r="AK54" s="266" t="s">
        <v>215</v>
      </c>
      <c r="AL54" s="1793" t="s">
        <v>216</v>
      </c>
      <c r="AM54" s="1830" t="s">
        <v>56</v>
      </c>
      <c r="AN54" s="1830" t="s">
        <v>56</v>
      </c>
      <c r="AO54" s="1831">
        <v>1400000</v>
      </c>
      <c r="AP54" s="1848">
        <f>SUBTOTAL(9,AO54)</f>
        <v>1400000</v>
      </c>
      <c r="AQ54" s="1831">
        <v>1400000</v>
      </c>
      <c r="AR54" s="1831">
        <v>1400000</v>
      </c>
      <c r="AS54" s="47">
        <v>1400000</v>
      </c>
      <c r="AT54" s="1849"/>
      <c r="AU54" s="47">
        <v>1400000</v>
      </c>
      <c r="AV54" s="47">
        <v>1400000</v>
      </c>
      <c r="AW54" s="1849"/>
      <c r="AX54" s="64"/>
      <c r="AY54" s="1849"/>
      <c r="AZ54" s="1849"/>
      <c r="BA54" s="1849"/>
    </row>
    <row r="55" spans="1:53" s="45" customFormat="1" ht="82.9" customHeight="1" x14ac:dyDescent="0.2">
      <c r="A55" s="1419">
        <v>36</v>
      </c>
      <c r="B55" s="1420" t="s">
        <v>1005</v>
      </c>
      <c r="C55" s="1424">
        <v>80101706</v>
      </c>
      <c r="D55" s="1851" t="s">
        <v>198</v>
      </c>
      <c r="E55" s="1424" t="s">
        <v>99</v>
      </c>
      <c r="F55" s="1420">
        <v>1</v>
      </c>
      <c r="G55" s="1422" t="s">
        <v>174</v>
      </c>
      <c r="H55" s="1430">
        <v>10</v>
      </c>
      <c r="I55" s="1424" t="s">
        <v>81</v>
      </c>
      <c r="J55" s="1424" t="s">
        <v>112</v>
      </c>
      <c r="K55" s="1424" t="s">
        <v>55</v>
      </c>
      <c r="L55" s="1041">
        <v>17000000</v>
      </c>
      <c r="M55" s="1041">
        <v>17000000</v>
      </c>
      <c r="N55" s="944" t="s">
        <v>85</v>
      </c>
      <c r="O55" s="944" t="s">
        <v>56</v>
      </c>
      <c r="P55" s="1839" t="s">
        <v>177</v>
      </c>
      <c r="Q55" s="1750"/>
      <c r="R55" s="242" t="s">
        <v>674</v>
      </c>
      <c r="S55" s="242" t="s">
        <v>675</v>
      </c>
      <c r="T55" s="33">
        <v>42412</v>
      </c>
      <c r="U55" s="1343" t="s">
        <v>676</v>
      </c>
      <c r="V55" s="266" t="s">
        <v>304</v>
      </c>
      <c r="W55" s="35">
        <v>17000000</v>
      </c>
      <c r="X55" s="35"/>
      <c r="Y55" s="174">
        <f t="shared" si="0"/>
        <v>17000000</v>
      </c>
      <c r="Z55" s="174">
        <v>17000000</v>
      </c>
      <c r="AA55" s="266" t="s">
        <v>677</v>
      </c>
      <c r="AB55" s="266" t="s">
        <v>678</v>
      </c>
      <c r="AC55" s="266" t="s">
        <v>35</v>
      </c>
      <c r="AD55" s="266" t="s">
        <v>743</v>
      </c>
      <c r="AE55" s="266" t="s">
        <v>56</v>
      </c>
      <c r="AF55" s="266" t="s">
        <v>56</v>
      </c>
      <c r="AG55" s="266" t="s">
        <v>56</v>
      </c>
      <c r="AH55" s="266" t="s">
        <v>669</v>
      </c>
      <c r="AI55" s="1791">
        <v>42412</v>
      </c>
      <c r="AJ55" s="1791">
        <v>42715</v>
      </c>
      <c r="AK55" s="266" t="s">
        <v>215</v>
      </c>
      <c r="AL55" s="1793" t="s">
        <v>736</v>
      </c>
      <c r="AM55" s="1830" t="s">
        <v>56</v>
      </c>
      <c r="AN55" s="1830" t="s">
        <v>56</v>
      </c>
      <c r="AO55" s="1753">
        <v>1700000</v>
      </c>
      <c r="AP55" s="1852">
        <f>SUBTOTAL(9,AO55)</f>
        <v>1700000</v>
      </c>
      <c r="AQ55" s="1753">
        <v>1700000</v>
      </c>
      <c r="AR55" s="1753">
        <v>1700000</v>
      </c>
      <c r="AS55" s="1853">
        <v>1700000</v>
      </c>
      <c r="AT55" s="1849"/>
      <c r="AU55" s="1853">
        <v>1700000</v>
      </c>
      <c r="AV55" s="1853">
        <v>1700000</v>
      </c>
      <c r="AW55" s="1853">
        <v>1700000</v>
      </c>
      <c r="AX55" s="64"/>
      <c r="AY55" s="1849"/>
      <c r="AZ55" s="1849"/>
      <c r="BA55" s="1849"/>
    </row>
    <row r="56" spans="1:53" s="45" customFormat="1" ht="109.5" customHeight="1" x14ac:dyDescent="0.2">
      <c r="A56" s="1419">
        <v>37</v>
      </c>
      <c r="B56" s="1420" t="s">
        <v>1005</v>
      </c>
      <c r="C56" s="1424">
        <v>80101706</v>
      </c>
      <c r="D56" s="1854" t="s">
        <v>645</v>
      </c>
      <c r="E56" s="1424" t="s">
        <v>99</v>
      </c>
      <c r="F56" s="1420">
        <v>1</v>
      </c>
      <c r="G56" s="1422" t="s">
        <v>174</v>
      </c>
      <c r="H56" s="1430">
        <v>10</v>
      </c>
      <c r="I56" s="1424" t="s">
        <v>81</v>
      </c>
      <c r="J56" s="1424" t="s">
        <v>112</v>
      </c>
      <c r="K56" s="1424" t="s">
        <v>55</v>
      </c>
      <c r="L56" s="1041">
        <v>17000000</v>
      </c>
      <c r="M56" s="1040">
        <v>17000000</v>
      </c>
      <c r="N56" s="944" t="s">
        <v>85</v>
      </c>
      <c r="O56" s="944" t="s">
        <v>56</v>
      </c>
      <c r="P56" s="30" t="s">
        <v>178</v>
      </c>
      <c r="Q56" s="1750"/>
      <c r="R56" s="242" t="s">
        <v>679</v>
      </c>
      <c r="S56" s="242" t="s">
        <v>680</v>
      </c>
      <c r="T56" s="33">
        <v>42412</v>
      </c>
      <c r="U56" s="1343" t="s">
        <v>681</v>
      </c>
      <c r="V56" s="266" t="s">
        <v>304</v>
      </c>
      <c r="W56" s="35">
        <v>17000000</v>
      </c>
      <c r="X56" s="35"/>
      <c r="Y56" s="174">
        <f t="shared" si="0"/>
        <v>17000000</v>
      </c>
      <c r="Z56" s="174">
        <v>17000000</v>
      </c>
      <c r="AA56" s="266" t="s">
        <v>677</v>
      </c>
      <c r="AB56" s="266" t="s">
        <v>682</v>
      </c>
      <c r="AC56" s="266" t="s">
        <v>35</v>
      </c>
      <c r="AD56" s="266" t="s">
        <v>744</v>
      </c>
      <c r="AE56" s="266" t="s">
        <v>56</v>
      </c>
      <c r="AF56" s="266" t="s">
        <v>56</v>
      </c>
      <c r="AG56" s="266" t="s">
        <v>56</v>
      </c>
      <c r="AH56" s="266" t="s">
        <v>669</v>
      </c>
      <c r="AI56" s="1791">
        <v>42412</v>
      </c>
      <c r="AJ56" s="1791">
        <v>42715</v>
      </c>
      <c r="AK56" s="266" t="s">
        <v>215</v>
      </c>
      <c r="AL56" s="1793" t="s">
        <v>736</v>
      </c>
      <c r="AM56" s="1830" t="s">
        <v>56</v>
      </c>
      <c r="AN56" s="1830" t="s">
        <v>56</v>
      </c>
      <c r="AO56" s="1753">
        <v>1700000</v>
      </c>
      <c r="AP56" s="1855">
        <v>1700000</v>
      </c>
      <c r="AQ56" s="1753">
        <v>1700000</v>
      </c>
      <c r="AR56" s="1753">
        <v>1700000</v>
      </c>
      <c r="AS56" s="47">
        <v>1700000</v>
      </c>
      <c r="AT56" s="1849"/>
      <c r="AU56" s="47">
        <v>1700000</v>
      </c>
      <c r="AV56" s="47">
        <v>1700000</v>
      </c>
      <c r="AW56" s="47">
        <v>1700000</v>
      </c>
      <c r="AX56" s="64"/>
      <c r="AY56" s="1849"/>
      <c r="AZ56" s="1849"/>
      <c r="BA56" s="1849"/>
    </row>
    <row r="57" spans="1:53" s="49" customFormat="1" ht="150" customHeight="1" x14ac:dyDescent="0.25">
      <c r="A57" s="1419">
        <v>38</v>
      </c>
      <c r="B57" s="1420" t="s">
        <v>1005</v>
      </c>
      <c r="C57" s="1420">
        <v>80101706</v>
      </c>
      <c r="D57" s="218" t="s">
        <v>113</v>
      </c>
      <c r="E57" s="1420" t="s">
        <v>99</v>
      </c>
      <c r="F57" s="1420">
        <v>1</v>
      </c>
      <c r="G57" s="1422" t="s">
        <v>167</v>
      </c>
      <c r="H57" s="1430">
        <v>7</v>
      </c>
      <c r="I57" s="1424" t="s">
        <v>101</v>
      </c>
      <c r="J57" s="1420" t="s">
        <v>114</v>
      </c>
      <c r="K57" s="1420" t="s">
        <v>115</v>
      </c>
      <c r="L57" s="1035">
        <v>8000000</v>
      </c>
      <c r="M57" s="1036">
        <v>8000000</v>
      </c>
      <c r="N57" s="1421" t="s">
        <v>85</v>
      </c>
      <c r="O57" s="1421" t="s">
        <v>56</v>
      </c>
      <c r="P57" s="1856" t="s">
        <v>86</v>
      </c>
      <c r="Q57" s="1751"/>
      <c r="R57" s="242" t="s">
        <v>683</v>
      </c>
      <c r="S57" s="242" t="s">
        <v>684</v>
      </c>
      <c r="T57" s="33">
        <v>42408</v>
      </c>
      <c r="U57" s="1343" t="s">
        <v>685</v>
      </c>
      <c r="V57" s="266" t="s">
        <v>220</v>
      </c>
      <c r="W57" s="35">
        <v>8000000</v>
      </c>
      <c r="X57" s="35"/>
      <c r="Y57" s="174">
        <f t="shared" si="0"/>
        <v>8000000</v>
      </c>
      <c r="Z57" s="174">
        <v>8000000</v>
      </c>
      <c r="AA57" s="266" t="s">
        <v>686</v>
      </c>
      <c r="AB57" s="266" t="s">
        <v>687</v>
      </c>
      <c r="AC57" s="266" t="s">
        <v>35</v>
      </c>
      <c r="AD57" s="266" t="s">
        <v>688</v>
      </c>
      <c r="AE57" s="266" t="s">
        <v>56</v>
      </c>
      <c r="AF57" s="266" t="s">
        <v>56</v>
      </c>
      <c r="AG57" s="266" t="s">
        <v>56</v>
      </c>
      <c r="AH57" s="1857" t="s">
        <v>689</v>
      </c>
      <c r="AI57" s="1791">
        <v>42408</v>
      </c>
      <c r="AJ57" s="1791">
        <v>42620</v>
      </c>
      <c r="AK57" s="266" t="s">
        <v>215</v>
      </c>
      <c r="AL57" s="1793" t="s">
        <v>216</v>
      </c>
      <c r="AM57" s="48"/>
      <c r="AN57" s="37"/>
      <c r="AO57" s="37"/>
      <c r="AP57" s="37"/>
      <c r="AQ57" s="37"/>
      <c r="AR57" s="37"/>
      <c r="AS57" s="37"/>
      <c r="AT57" s="37"/>
      <c r="AU57" s="37"/>
      <c r="AV57" s="37"/>
      <c r="AW57" s="37"/>
      <c r="AX57" s="22"/>
      <c r="AY57" s="37"/>
      <c r="AZ57" s="37"/>
      <c r="BA57" s="37"/>
    </row>
    <row r="58" spans="1:53" s="45" customFormat="1" ht="72.75" customHeight="1" x14ac:dyDescent="0.25">
      <c r="A58" s="1419">
        <v>39</v>
      </c>
      <c r="B58" s="1420" t="s">
        <v>1005</v>
      </c>
      <c r="C58" s="1420">
        <v>72101506</v>
      </c>
      <c r="D58" s="216" t="s">
        <v>3498</v>
      </c>
      <c r="E58" s="1420" t="s">
        <v>99</v>
      </c>
      <c r="F58" s="1420">
        <v>1</v>
      </c>
      <c r="G58" s="1422" t="s">
        <v>168</v>
      </c>
      <c r="H58" s="1430">
        <v>5</v>
      </c>
      <c r="I58" s="1420" t="s">
        <v>116</v>
      </c>
      <c r="J58" s="1420" t="s">
        <v>114</v>
      </c>
      <c r="K58" s="1420" t="s">
        <v>115</v>
      </c>
      <c r="L58" s="1035">
        <f>25362000+M58</f>
        <v>62662000</v>
      </c>
      <c r="M58" s="1036">
        <v>37300000</v>
      </c>
      <c r="N58" s="1421" t="s">
        <v>82</v>
      </c>
      <c r="O58" s="1421" t="s">
        <v>83</v>
      </c>
      <c r="P58" s="22" t="s">
        <v>117</v>
      </c>
      <c r="Q58" s="1751"/>
      <c r="R58" s="102"/>
      <c r="S58" s="116"/>
      <c r="T58" s="32"/>
      <c r="U58" s="945"/>
      <c r="V58" s="81"/>
      <c r="W58" s="1186"/>
      <c r="X58" s="944"/>
      <c r="Y58" s="174">
        <f t="shared" si="0"/>
        <v>0</v>
      </c>
      <c r="Z58" s="174">
        <v>0</v>
      </c>
      <c r="AA58" s="47"/>
      <c r="AB58" s="46"/>
      <c r="AC58" s="944"/>
      <c r="AD58" s="944"/>
      <c r="AE58" s="944"/>
      <c r="AF58" s="944"/>
      <c r="AG58" s="944"/>
      <c r="AH58" s="944"/>
      <c r="AI58" s="944"/>
      <c r="AJ58" s="944"/>
      <c r="AK58" s="944"/>
      <c r="AL58" s="114"/>
      <c r="AM58" s="48"/>
      <c r="AN58" s="37"/>
      <c r="AO58" s="37"/>
      <c r="AP58" s="37"/>
      <c r="AQ58" s="37"/>
      <c r="AR58" s="37"/>
      <c r="AS58" s="37"/>
      <c r="AT58" s="37"/>
      <c r="AU58" s="37"/>
      <c r="AV58" s="40"/>
      <c r="AW58" s="22"/>
      <c r="AX58" s="22"/>
      <c r="AY58" s="22"/>
      <c r="AZ58" s="22"/>
      <c r="BA58" s="22"/>
    </row>
    <row r="59" spans="1:53" s="12" customFormat="1" ht="180" customHeight="1" x14ac:dyDescent="0.2">
      <c r="A59" s="1419">
        <v>40</v>
      </c>
      <c r="B59" s="1420" t="s">
        <v>1014</v>
      </c>
      <c r="C59" s="1420">
        <v>80101706</v>
      </c>
      <c r="D59" s="755" t="s">
        <v>230</v>
      </c>
      <c r="E59" s="1420" t="s">
        <v>132</v>
      </c>
      <c r="F59" s="1420">
        <v>1</v>
      </c>
      <c r="G59" s="1422" t="s">
        <v>167</v>
      </c>
      <c r="H59" s="1430">
        <v>2</v>
      </c>
      <c r="I59" s="1424" t="s">
        <v>101</v>
      </c>
      <c r="J59" s="1424" t="s">
        <v>868</v>
      </c>
      <c r="K59" s="1420" t="s">
        <v>115</v>
      </c>
      <c r="L59" s="1035">
        <v>20000000</v>
      </c>
      <c r="M59" s="1036">
        <v>20000000</v>
      </c>
      <c r="N59" s="1421" t="s">
        <v>85</v>
      </c>
      <c r="O59" s="1421" t="s">
        <v>56</v>
      </c>
      <c r="P59" s="31" t="s">
        <v>133</v>
      </c>
      <c r="Q59" s="1751"/>
      <c r="R59" s="242" t="s">
        <v>228</v>
      </c>
      <c r="S59" s="1752" t="s">
        <v>229</v>
      </c>
      <c r="T59" s="231">
        <v>42377</v>
      </c>
      <c r="U59" s="755" t="s">
        <v>230</v>
      </c>
      <c r="V59" s="430" t="s">
        <v>220</v>
      </c>
      <c r="W59" s="174">
        <v>20000000</v>
      </c>
      <c r="X59" s="174">
        <v>6670000</v>
      </c>
      <c r="Y59" s="174">
        <f t="shared" si="0"/>
        <v>26670000</v>
      </c>
      <c r="Z59" s="174">
        <v>26670000</v>
      </c>
      <c r="AA59" s="430" t="s">
        <v>231</v>
      </c>
      <c r="AB59" s="430" t="s">
        <v>232</v>
      </c>
      <c r="AC59" s="430" t="s">
        <v>233</v>
      </c>
      <c r="AD59" s="430" t="s">
        <v>234</v>
      </c>
      <c r="AE59" s="430" t="s">
        <v>56</v>
      </c>
      <c r="AF59" s="430" t="s">
        <v>56</v>
      </c>
      <c r="AG59" s="430" t="s">
        <v>56</v>
      </c>
      <c r="AH59" s="430" t="s">
        <v>235</v>
      </c>
      <c r="AI59" s="234">
        <v>42377</v>
      </c>
      <c r="AJ59" s="234">
        <v>42436</v>
      </c>
      <c r="AK59" s="430" t="s">
        <v>236</v>
      </c>
      <c r="AL59" s="235" t="s">
        <v>227</v>
      </c>
      <c r="AM59" s="1830" t="s">
        <v>56</v>
      </c>
      <c r="AN59" s="1753">
        <v>10000000</v>
      </c>
      <c r="AO59" s="1753">
        <v>10000000</v>
      </c>
      <c r="AP59" s="37"/>
      <c r="AQ59" s="37">
        <v>6670000</v>
      </c>
      <c r="AR59" s="37"/>
      <c r="AS59" s="37"/>
      <c r="AT59" s="37"/>
      <c r="AU59" s="37"/>
      <c r="AV59" s="37"/>
      <c r="AW59" s="22"/>
      <c r="AX59" s="22"/>
      <c r="AY59" s="22"/>
      <c r="AZ59" s="22"/>
      <c r="BA59" s="22"/>
    </row>
    <row r="60" spans="1:53" s="12" customFormat="1" ht="90" customHeight="1" x14ac:dyDescent="0.2">
      <c r="A60" s="1419">
        <v>41</v>
      </c>
      <c r="B60" s="1420" t="s">
        <v>1014</v>
      </c>
      <c r="C60" s="1420">
        <v>80101706</v>
      </c>
      <c r="D60" s="755" t="s">
        <v>119</v>
      </c>
      <c r="E60" s="1420" t="s">
        <v>132</v>
      </c>
      <c r="F60" s="1420">
        <v>1</v>
      </c>
      <c r="G60" s="1422" t="s">
        <v>167</v>
      </c>
      <c r="H60" s="1430">
        <v>2</v>
      </c>
      <c r="I60" s="1424" t="s">
        <v>101</v>
      </c>
      <c r="J60" s="1424" t="s">
        <v>134</v>
      </c>
      <c r="K60" s="1420" t="s">
        <v>115</v>
      </c>
      <c r="L60" s="1041">
        <v>4600000</v>
      </c>
      <c r="M60" s="1040">
        <v>4600000</v>
      </c>
      <c r="N60" s="1421" t="s">
        <v>85</v>
      </c>
      <c r="O60" s="1421" t="s">
        <v>56</v>
      </c>
      <c r="P60" s="31" t="s">
        <v>133</v>
      </c>
      <c r="Q60" s="1751"/>
      <c r="R60" s="242" t="s">
        <v>237</v>
      </c>
      <c r="S60" s="1752" t="s">
        <v>238</v>
      </c>
      <c r="T60" s="231">
        <v>42377</v>
      </c>
      <c r="U60" s="755" t="s">
        <v>119</v>
      </c>
      <c r="V60" s="430" t="s">
        <v>220</v>
      </c>
      <c r="W60" s="174">
        <v>4600000</v>
      </c>
      <c r="X60" s="174"/>
      <c r="Y60" s="174">
        <f t="shared" si="0"/>
        <v>4600000</v>
      </c>
      <c r="Z60" s="174">
        <v>4600000</v>
      </c>
      <c r="AA60" s="430" t="s">
        <v>239</v>
      </c>
      <c r="AB60" s="430" t="s">
        <v>240</v>
      </c>
      <c r="AC60" s="430" t="s">
        <v>233</v>
      </c>
      <c r="AD60" s="430" t="s">
        <v>241</v>
      </c>
      <c r="AE60" s="430" t="s">
        <v>56</v>
      </c>
      <c r="AF60" s="430" t="s">
        <v>56</v>
      </c>
      <c r="AG60" s="430" t="s">
        <v>56</v>
      </c>
      <c r="AH60" s="430" t="s">
        <v>235</v>
      </c>
      <c r="AI60" s="234">
        <v>42377</v>
      </c>
      <c r="AJ60" s="234">
        <v>42436</v>
      </c>
      <c r="AK60" s="430" t="s">
        <v>226</v>
      </c>
      <c r="AL60" s="235" t="s">
        <v>227</v>
      </c>
      <c r="AM60" s="1830" t="s">
        <v>56</v>
      </c>
      <c r="AN60" s="1831">
        <v>2300000</v>
      </c>
      <c r="AO60" s="37"/>
      <c r="AP60" s="37"/>
      <c r="AQ60" s="37"/>
      <c r="AR60" s="37"/>
      <c r="AS60" s="37"/>
      <c r="AT60" s="37"/>
      <c r="AU60" s="37"/>
      <c r="AV60" s="37"/>
      <c r="AW60" s="37"/>
      <c r="AX60" s="37"/>
      <c r="AY60" s="37"/>
      <c r="AZ60" s="37"/>
      <c r="BA60" s="22"/>
    </row>
    <row r="61" spans="1:53" s="45" customFormat="1" ht="105" customHeight="1" x14ac:dyDescent="0.2">
      <c r="A61" s="1419">
        <v>42</v>
      </c>
      <c r="B61" s="1420" t="s">
        <v>1001</v>
      </c>
      <c r="C61" s="1420">
        <v>80101706</v>
      </c>
      <c r="D61" s="755" t="s">
        <v>244</v>
      </c>
      <c r="E61" s="1420" t="s">
        <v>132</v>
      </c>
      <c r="F61" s="1420">
        <v>1</v>
      </c>
      <c r="G61" s="1422" t="s">
        <v>167</v>
      </c>
      <c r="H61" s="1430">
        <v>2</v>
      </c>
      <c r="I61" s="1424" t="s">
        <v>101</v>
      </c>
      <c r="J61" s="1424" t="s">
        <v>134</v>
      </c>
      <c r="K61" s="1420" t="s">
        <v>115</v>
      </c>
      <c r="L61" s="1035">
        <v>5000000</v>
      </c>
      <c r="M61" s="1036">
        <v>5000000</v>
      </c>
      <c r="N61" s="1421" t="s">
        <v>85</v>
      </c>
      <c r="O61" s="1421" t="s">
        <v>56</v>
      </c>
      <c r="P61" s="31" t="s">
        <v>133</v>
      </c>
      <c r="Q61" s="1751"/>
      <c r="R61" s="242" t="s">
        <v>242</v>
      </c>
      <c r="S61" s="1752" t="s">
        <v>243</v>
      </c>
      <c r="T61" s="231">
        <v>42384</v>
      </c>
      <c r="U61" s="755" t="s">
        <v>244</v>
      </c>
      <c r="V61" s="430" t="s">
        <v>220</v>
      </c>
      <c r="W61" s="174">
        <v>5000000</v>
      </c>
      <c r="X61" s="174"/>
      <c r="Y61" s="174">
        <f t="shared" si="0"/>
        <v>5000000</v>
      </c>
      <c r="Z61" s="174">
        <v>5000000</v>
      </c>
      <c r="AA61" s="430" t="s">
        <v>245</v>
      </c>
      <c r="AB61" s="430" t="s">
        <v>246</v>
      </c>
      <c r="AC61" s="430" t="s">
        <v>233</v>
      </c>
      <c r="AD61" s="430" t="s">
        <v>247</v>
      </c>
      <c r="AE61" s="430" t="s">
        <v>56</v>
      </c>
      <c r="AF61" s="430" t="s">
        <v>56</v>
      </c>
      <c r="AG61" s="430" t="s">
        <v>56</v>
      </c>
      <c r="AH61" s="430" t="s">
        <v>235</v>
      </c>
      <c r="AI61" s="234">
        <v>42384</v>
      </c>
      <c r="AJ61" s="234">
        <v>42443</v>
      </c>
      <c r="AK61" s="430" t="s">
        <v>248</v>
      </c>
      <c r="AL61" s="235" t="s">
        <v>249</v>
      </c>
      <c r="AM61" s="1830" t="s">
        <v>56</v>
      </c>
      <c r="AN61" s="1831">
        <v>2500000</v>
      </c>
      <c r="AO61" s="37"/>
      <c r="AP61" s="37"/>
      <c r="AQ61" s="37"/>
      <c r="AR61" s="37"/>
      <c r="AS61" s="37"/>
      <c r="AT61" s="37"/>
      <c r="AU61" s="37"/>
      <c r="AV61" s="37"/>
      <c r="AW61" s="37"/>
      <c r="AX61" s="22"/>
      <c r="AY61" s="37"/>
      <c r="AZ61" s="37"/>
      <c r="BA61" s="22"/>
    </row>
    <row r="62" spans="1:53" s="49" customFormat="1" ht="105" customHeight="1" x14ac:dyDescent="0.25">
      <c r="A62" s="1419">
        <v>43</v>
      </c>
      <c r="B62" s="1420" t="s">
        <v>1001</v>
      </c>
      <c r="C62" s="1420">
        <v>80101706</v>
      </c>
      <c r="D62" s="227" t="s">
        <v>156</v>
      </c>
      <c r="E62" s="1420" t="s">
        <v>132</v>
      </c>
      <c r="F62" s="1420">
        <v>1</v>
      </c>
      <c r="G62" s="1422" t="s">
        <v>167</v>
      </c>
      <c r="H62" s="1430">
        <v>2</v>
      </c>
      <c r="I62" s="1424" t="s">
        <v>101</v>
      </c>
      <c r="J62" s="1424" t="s">
        <v>134</v>
      </c>
      <c r="K62" s="1420" t="s">
        <v>115</v>
      </c>
      <c r="L62" s="1035">
        <v>10000000</v>
      </c>
      <c r="M62" s="1036">
        <v>10000000</v>
      </c>
      <c r="N62" s="1421" t="s">
        <v>85</v>
      </c>
      <c r="O62" s="1421" t="s">
        <v>56</v>
      </c>
      <c r="P62" s="31" t="s">
        <v>133</v>
      </c>
      <c r="Q62" s="1751"/>
      <c r="R62" s="242" t="s">
        <v>250</v>
      </c>
      <c r="S62" s="1752" t="s">
        <v>251</v>
      </c>
      <c r="T62" s="231">
        <v>42377</v>
      </c>
      <c r="U62" s="755" t="s">
        <v>252</v>
      </c>
      <c r="V62" s="430" t="s">
        <v>220</v>
      </c>
      <c r="W62" s="174">
        <v>10000000</v>
      </c>
      <c r="X62" s="174"/>
      <c r="Y62" s="174">
        <f t="shared" si="0"/>
        <v>10000000</v>
      </c>
      <c r="Z62" s="174">
        <v>10000000</v>
      </c>
      <c r="AA62" s="430" t="s">
        <v>253</v>
      </c>
      <c r="AB62" s="430" t="s">
        <v>254</v>
      </c>
      <c r="AC62" s="430" t="s">
        <v>233</v>
      </c>
      <c r="AD62" s="430" t="s">
        <v>255</v>
      </c>
      <c r="AE62" s="430" t="s">
        <v>56</v>
      </c>
      <c r="AF62" s="430" t="s">
        <v>56</v>
      </c>
      <c r="AG62" s="430" t="s">
        <v>56</v>
      </c>
      <c r="AH62" s="430" t="s">
        <v>235</v>
      </c>
      <c r="AI62" s="234">
        <v>42377</v>
      </c>
      <c r="AJ62" s="234">
        <v>42436</v>
      </c>
      <c r="AK62" s="430" t="s">
        <v>256</v>
      </c>
      <c r="AL62" s="235" t="s">
        <v>249</v>
      </c>
      <c r="AM62" s="1830" t="s">
        <v>56</v>
      </c>
      <c r="AN62" s="1831">
        <v>5000000</v>
      </c>
      <c r="AO62" s="1831">
        <v>5000000</v>
      </c>
      <c r="AP62" s="1858"/>
      <c r="AQ62" s="1858"/>
      <c r="AR62" s="1858"/>
      <c r="AS62" s="1858"/>
      <c r="AT62" s="1858"/>
      <c r="AU62" s="1858"/>
      <c r="AV62" s="37"/>
      <c r="AW62" s="37"/>
      <c r="AX62" s="1838"/>
      <c r="AY62" s="37"/>
      <c r="AZ62" s="37"/>
      <c r="BA62" s="37"/>
    </row>
    <row r="63" spans="1:53" s="49" customFormat="1" ht="102.75" customHeight="1" x14ac:dyDescent="0.25">
      <c r="A63" s="1419">
        <v>44</v>
      </c>
      <c r="B63" s="1420" t="s">
        <v>1014</v>
      </c>
      <c r="C63" s="1420">
        <v>80101706</v>
      </c>
      <c r="D63" s="227" t="s">
        <v>137</v>
      </c>
      <c r="E63" s="1420" t="s">
        <v>132</v>
      </c>
      <c r="F63" s="1420">
        <v>1</v>
      </c>
      <c r="G63" s="1422" t="s">
        <v>167</v>
      </c>
      <c r="H63" s="1430">
        <v>2</v>
      </c>
      <c r="I63" s="1424" t="s">
        <v>101</v>
      </c>
      <c r="J63" s="1424" t="s">
        <v>865</v>
      </c>
      <c r="K63" s="1420" t="s">
        <v>115</v>
      </c>
      <c r="L63" s="1035">
        <v>11600000</v>
      </c>
      <c r="M63" s="1036">
        <v>11600000</v>
      </c>
      <c r="N63" s="1421" t="s">
        <v>85</v>
      </c>
      <c r="O63" s="1421" t="s">
        <v>56</v>
      </c>
      <c r="P63" s="31" t="s">
        <v>133</v>
      </c>
      <c r="Q63" s="1751"/>
      <c r="R63" s="242" t="s">
        <v>257</v>
      </c>
      <c r="S63" s="1752" t="s">
        <v>258</v>
      </c>
      <c r="T63" s="231">
        <v>42377</v>
      </c>
      <c r="U63" s="755" t="s">
        <v>259</v>
      </c>
      <c r="V63" s="430" t="s">
        <v>220</v>
      </c>
      <c r="W63" s="174">
        <v>11600000</v>
      </c>
      <c r="X63" s="174">
        <v>3670000</v>
      </c>
      <c r="Y63" s="174">
        <f t="shared" si="0"/>
        <v>15270000</v>
      </c>
      <c r="Z63" s="174">
        <v>15270000</v>
      </c>
      <c r="AA63" s="430" t="s">
        <v>260</v>
      </c>
      <c r="AB63" s="430" t="s">
        <v>261</v>
      </c>
      <c r="AC63" s="430" t="s">
        <v>233</v>
      </c>
      <c r="AD63" s="430" t="s">
        <v>262</v>
      </c>
      <c r="AE63" s="430" t="s">
        <v>56</v>
      </c>
      <c r="AF63" s="430" t="s">
        <v>56</v>
      </c>
      <c r="AG63" s="430" t="s">
        <v>56</v>
      </c>
      <c r="AH63" s="430" t="s">
        <v>235</v>
      </c>
      <c r="AI63" s="234">
        <v>42377</v>
      </c>
      <c r="AJ63" s="234">
        <v>42436</v>
      </c>
      <c r="AK63" s="430" t="s">
        <v>256</v>
      </c>
      <c r="AL63" s="235" t="s">
        <v>249</v>
      </c>
      <c r="AM63" s="1830" t="s">
        <v>56</v>
      </c>
      <c r="AN63" s="1753">
        <v>5800000</v>
      </c>
      <c r="AO63" s="1753">
        <v>5800000</v>
      </c>
      <c r="AP63" s="37"/>
      <c r="AQ63" s="1753">
        <v>3670000</v>
      </c>
      <c r="AR63" s="37"/>
      <c r="AS63" s="37"/>
      <c r="AT63" s="37"/>
      <c r="AU63" s="37"/>
      <c r="AV63" s="37"/>
      <c r="AW63" s="37"/>
      <c r="AX63" s="1838"/>
      <c r="AY63" s="37"/>
      <c r="AZ63" s="37"/>
      <c r="BA63" s="37"/>
    </row>
    <row r="64" spans="1:53" s="49" customFormat="1" ht="105" customHeight="1" x14ac:dyDescent="0.25">
      <c r="A64" s="1419">
        <v>45</v>
      </c>
      <c r="B64" s="1420" t="s">
        <v>1014</v>
      </c>
      <c r="C64" s="1420">
        <v>80101706</v>
      </c>
      <c r="D64" s="227" t="s">
        <v>138</v>
      </c>
      <c r="E64" s="1420" t="s">
        <v>132</v>
      </c>
      <c r="F64" s="1420">
        <v>1</v>
      </c>
      <c r="G64" s="1422" t="s">
        <v>167</v>
      </c>
      <c r="H64" s="1430">
        <v>2</v>
      </c>
      <c r="I64" s="1424" t="s">
        <v>101</v>
      </c>
      <c r="J64" s="1424" t="s">
        <v>134</v>
      </c>
      <c r="K64" s="1420" t="s">
        <v>115</v>
      </c>
      <c r="L64" s="1035">
        <v>20000000</v>
      </c>
      <c r="M64" s="1036">
        <v>20000000</v>
      </c>
      <c r="N64" s="1421" t="s">
        <v>85</v>
      </c>
      <c r="O64" s="1421" t="s">
        <v>56</v>
      </c>
      <c r="P64" s="31" t="s">
        <v>133</v>
      </c>
      <c r="Q64" s="1751"/>
      <c r="R64" s="242" t="s">
        <v>263</v>
      </c>
      <c r="S64" s="1752" t="s">
        <v>264</v>
      </c>
      <c r="T64" s="1859">
        <v>42377</v>
      </c>
      <c r="U64" s="755" t="s">
        <v>138</v>
      </c>
      <c r="V64" s="1860" t="s">
        <v>220</v>
      </c>
      <c r="W64" s="174">
        <v>20000000</v>
      </c>
      <c r="X64" s="1861"/>
      <c r="Y64" s="174">
        <f t="shared" si="0"/>
        <v>20000000</v>
      </c>
      <c r="Z64" s="174">
        <v>20000000</v>
      </c>
      <c r="AA64" s="1860" t="s">
        <v>265</v>
      </c>
      <c r="AB64" s="1860" t="s">
        <v>268</v>
      </c>
      <c r="AC64" s="1860" t="s">
        <v>233</v>
      </c>
      <c r="AD64" s="1860" t="s">
        <v>266</v>
      </c>
      <c r="AE64" s="1860" t="s">
        <v>56</v>
      </c>
      <c r="AF64" s="1860" t="s">
        <v>56</v>
      </c>
      <c r="AG64" s="1860" t="s">
        <v>56</v>
      </c>
      <c r="AH64" s="1860" t="s">
        <v>235</v>
      </c>
      <c r="AI64" s="1862">
        <v>42377</v>
      </c>
      <c r="AJ64" s="1862">
        <v>42436</v>
      </c>
      <c r="AK64" s="1860" t="s">
        <v>267</v>
      </c>
      <c r="AL64" s="1863" t="s">
        <v>227</v>
      </c>
      <c r="AM64" s="1830" t="s">
        <v>56</v>
      </c>
      <c r="AN64" s="1831">
        <v>10000000</v>
      </c>
      <c r="AO64" s="1831">
        <v>10000000</v>
      </c>
      <c r="AP64" s="37"/>
      <c r="AQ64" s="37"/>
      <c r="AR64" s="37"/>
      <c r="AS64" s="37"/>
      <c r="AT64" s="37"/>
      <c r="AU64" s="37"/>
      <c r="AV64" s="37"/>
      <c r="AW64" s="37"/>
      <c r="AX64" s="1838"/>
      <c r="AY64" s="37"/>
      <c r="AZ64" s="37"/>
      <c r="BA64" s="37"/>
    </row>
    <row r="65" spans="1:53" s="45" customFormat="1" ht="90" customHeight="1" x14ac:dyDescent="0.2">
      <c r="A65" s="1419">
        <v>46</v>
      </c>
      <c r="B65" s="1420" t="s">
        <v>1014</v>
      </c>
      <c r="C65" s="1420">
        <v>80101706</v>
      </c>
      <c r="D65" s="227" t="s">
        <v>151</v>
      </c>
      <c r="E65" s="1420" t="s">
        <v>132</v>
      </c>
      <c r="F65" s="1420">
        <v>1</v>
      </c>
      <c r="G65" s="1422" t="s">
        <v>167</v>
      </c>
      <c r="H65" s="1430">
        <v>2</v>
      </c>
      <c r="I65" s="1424" t="s">
        <v>101</v>
      </c>
      <c r="J65" s="1424" t="s">
        <v>134</v>
      </c>
      <c r="K65" s="1420" t="s">
        <v>115</v>
      </c>
      <c r="L65" s="1035">
        <v>19000000</v>
      </c>
      <c r="M65" s="1036">
        <v>19000000</v>
      </c>
      <c r="N65" s="1421" t="s">
        <v>85</v>
      </c>
      <c r="O65" s="1421" t="s">
        <v>56</v>
      </c>
      <c r="P65" s="31" t="s">
        <v>133</v>
      </c>
      <c r="Q65" s="1751"/>
      <c r="R65" s="242" t="s">
        <v>269</v>
      </c>
      <c r="S65" s="1752" t="s">
        <v>270</v>
      </c>
      <c r="T65" s="231">
        <v>42377</v>
      </c>
      <c r="U65" s="755" t="s">
        <v>151</v>
      </c>
      <c r="V65" s="430" t="s">
        <v>220</v>
      </c>
      <c r="W65" s="174">
        <v>19000000</v>
      </c>
      <c r="X65" s="174"/>
      <c r="Y65" s="174">
        <f t="shared" si="0"/>
        <v>19000000</v>
      </c>
      <c r="Z65" s="174">
        <v>19000000</v>
      </c>
      <c r="AA65" s="430" t="s">
        <v>271</v>
      </c>
      <c r="AB65" s="430" t="s">
        <v>272</v>
      </c>
      <c r="AC65" s="430" t="s">
        <v>233</v>
      </c>
      <c r="AD65" s="430" t="s">
        <v>273</v>
      </c>
      <c r="AE65" s="430" t="s">
        <v>56</v>
      </c>
      <c r="AF65" s="430" t="s">
        <v>56</v>
      </c>
      <c r="AG65" s="430" t="s">
        <v>56</v>
      </c>
      <c r="AH65" s="430" t="s">
        <v>235</v>
      </c>
      <c r="AI65" s="234">
        <v>42377</v>
      </c>
      <c r="AJ65" s="234">
        <v>42436</v>
      </c>
      <c r="AK65" s="430" t="s">
        <v>267</v>
      </c>
      <c r="AL65" s="235" t="s">
        <v>227</v>
      </c>
      <c r="AM65" s="1830" t="s">
        <v>56</v>
      </c>
      <c r="AN65" s="1831">
        <v>9500000</v>
      </c>
      <c r="AO65" s="1831">
        <v>9500000</v>
      </c>
      <c r="AP65" s="37"/>
      <c r="AQ65" s="37"/>
      <c r="AR65" s="37"/>
      <c r="AS65" s="37"/>
      <c r="AT65" s="37"/>
      <c r="AU65" s="37"/>
      <c r="AV65" s="37"/>
      <c r="AW65" s="37"/>
      <c r="AX65" s="22"/>
      <c r="AY65" s="37"/>
      <c r="AZ65" s="37"/>
      <c r="BA65" s="37"/>
    </row>
    <row r="66" spans="1:53" s="45" customFormat="1" ht="90" customHeight="1" x14ac:dyDescent="0.2">
      <c r="A66" s="1419">
        <v>47</v>
      </c>
      <c r="B66" s="1420" t="s">
        <v>1014</v>
      </c>
      <c r="C66" s="1420">
        <v>80101706</v>
      </c>
      <c r="D66" s="227" t="s">
        <v>152</v>
      </c>
      <c r="E66" s="1420" t="s">
        <v>132</v>
      </c>
      <c r="F66" s="1420">
        <v>1</v>
      </c>
      <c r="G66" s="1422" t="s">
        <v>167</v>
      </c>
      <c r="H66" s="1430">
        <v>2</v>
      </c>
      <c r="I66" s="1424" t="s">
        <v>101</v>
      </c>
      <c r="J66" s="1424" t="s">
        <v>135</v>
      </c>
      <c r="K66" s="1420" t="s">
        <v>115</v>
      </c>
      <c r="L66" s="1035">
        <v>10300000</v>
      </c>
      <c r="M66" s="1036">
        <v>10300000</v>
      </c>
      <c r="N66" s="1421" t="s">
        <v>85</v>
      </c>
      <c r="O66" s="1421" t="s">
        <v>56</v>
      </c>
      <c r="P66" s="31" t="s">
        <v>133</v>
      </c>
      <c r="Q66" s="1751"/>
      <c r="R66" s="242" t="s">
        <v>274</v>
      </c>
      <c r="S66" s="1752" t="s">
        <v>275</v>
      </c>
      <c r="T66" s="231">
        <v>42377</v>
      </c>
      <c r="U66" s="755" t="s">
        <v>276</v>
      </c>
      <c r="V66" s="430" t="s">
        <v>220</v>
      </c>
      <c r="W66" s="174">
        <v>10300000</v>
      </c>
      <c r="X66" s="174"/>
      <c r="Y66" s="174">
        <f t="shared" si="0"/>
        <v>10300000</v>
      </c>
      <c r="Z66" s="174">
        <v>10300000</v>
      </c>
      <c r="AA66" s="430" t="s">
        <v>277</v>
      </c>
      <c r="AB66" s="430" t="s">
        <v>278</v>
      </c>
      <c r="AC66" s="430" t="s">
        <v>223</v>
      </c>
      <c r="AD66" s="430" t="s">
        <v>279</v>
      </c>
      <c r="AE66" s="430" t="s">
        <v>56</v>
      </c>
      <c r="AF66" s="430" t="s">
        <v>56</v>
      </c>
      <c r="AG66" s="430" t="s">
        <v>56</v>
      </c>
      <c r="AH66" s="430" t="s">
        <v>235</v>
      </c>
      <c r="AI66" s="234">
        <v>42377</v>
      </c>
      <c r="AJ66" s="234">
        <v>42436</v>
      </c>
      <c r="AK66" s="430" t="s">
        <v>267</v>
      </c>
      <c r="AL66" s="235" t="s">
        <v>227</v>
      </c>
      <c r="AM66" s="1830" t="s">
        <v>56</v>
      </c>
      <c r="AN66" s="1831">
        <v>5150000</v>
      </c>
      <c r="AO66" s="1831">
        <v>5150000</v>
      </c>
      <c r="AP66" s="37"/>
      <c r="AQ66" s="37"/>
      <c r="AR66" s="37"/>
      <c r="AS66" s="37"/>
      <c r="AT66" s="37"/>
      <c r="AU66" s="37"/>
      <c r="AV66" s="37"/>
      <c r="AW66" s="37"/>
      <c r="AX66" s="37"/>
      <c r="AY66" s="37"/>
      <c r="AZ66" s="37"/>
      <c r="BA66" s="37"/>
    </row>
    <row r="67" spans="1:53" s="12" customFormat="1" ht="105" customHeight="1" x14ac:dyDescent="0.2">
      <c r="A67" s="1419">
        <v>48</v>
      </c>
      <c r="B67" s="1420" t="s">
        <v>1014</v>
      </c>
      <c r="C67" s="1420">
        <v>80101706</v>
      </c>
      <c r="D67" s="755" t="s">
        <v>153</v>
      </c>
      <c r="E67" s="1420" t="s">
        <v>132</v>
      </c>
      <c r="F67" s="1420">
        <v>1</v>
      </c>
      <c r="G67" s="1422" t="s">
        <v>167</v>
      </c>
      <c r="H67" s="1430">
        <v>2</v>
      </c>
      <c r="I67" s="1424" t="s">
        <v>101</v>
      </c>
      <c r="J67" s="1424" t="s">
        <v>134</v>
      </c>
      <c r="K67" s="1420" t="s">
        <v>115</v>
      </c>
      <c r="L67" s="1035">
        <v>6180000</v>
      </c>
      <c r="M67" s="1036">
        <v>6180000</v>
      </c>
      <c r="N67" s="1421" t="s">
        <v>85</v>
      </c>
      <c r="O67" s="1421" t="s">
        <v>56</v>
      </c>
      <c r="P67" s="31" t="s">
        <v>133</v>
      </c>
      <c r="Q67" s="1751"/>
      <c r="R67" s="242" t="s">
        <v>280</v>
      </c>
      <c r="S67" s="1752" t="s">
        <v>890</v>
      </c>
      <c r="T67" s="231">
        <v>42377</v>
      </c>
      <c r="U67" s="755" t="s">
        <v>153</v>
      </c>
      <c r="V67" s="430" t="s">
        <v>220</v>
      </c>
      <c r="W67" s="174">
        <v>6180000</v>
      </c>
      <c r="X67" s="174"/>
      <c r="Y67" s="174">
        <f t="shared" si="0"/>
        <v>6180000</v>
      </c>
      <c r="Z67" s="174">
        <v>6180000</v>
      </c>
      <c r="AA67" s="430" t="s">
        <v>281</v>
      </c>
      <c r="AB67" s="266" t="s">
        <v>282</v>
      </c>
      <c r="AC67" s="430" t="s">
        <v>233</v>
      </c>
      <c r="AD67" s="430" t="s">
        <v>283</v>
      </c>
      <c r="AE67" s="430" t="s">
        <v>56</v>
      </c>
      <c r="AF67" s="430" t="s">
        <v>56</v>
      </c>
      <c r="AG67" s="430" t="s">
        <v>56</v>
      </c>
      <c r="AH67" s="430" t="s">
        <v>235</v>
      </c>
      <c r="AI67" s="234">
        <v>42377</v>
      </c>
      <c r="AJ67" s="234">
        <v>42436</v>
      </c>
      <c r="AK67" s="430" t="s">
        <v>267</v>
      </c>
      <c r="AL67" s="235" t="s">
        <v>227</v>
      </c>
      <c r="AM67" s="1830" t="s">
        <v>56</v>
      </c>
      <c r="AN67" s="1831">
        <v>2163000</v>
      </c>
      <c r="AO67" s="1831" t="s">
        <v>891</v>
      </c>
      <c r="AP67" s="37"/>
      <c r="AQ67" s="37"/>
      <c r="AR67" s="37"/>
      <c r="AS67" s="37"/>
      <c r="AT67" s="37"/>
      <c r="AU67" s="37"/>
      <c r="AV67" s="37"/>
      <c r="AW67" s="37"/>
      <c r="AX67" s="37"/>
      <c r="AY67" s="37"/>
      <c r="AZ67" s="37"/>
      <c r="BA67" s="22"/>
    </row>
    <row r="68" spans="1:53" s="12" customFormat="1" ht="90" customHeight="1" x14ac:dyDescent="0.2">
      <c r="A68" s="1419">
        <v>49</v>
      </c>
      <c r="B68" s="1420" t="s">
        <v>1014</v>
      </c>
      <c r="C68" s="1420">
        <v>80101706</v>
      </c>
      <c r="D68" s="755" t="s">
        <v>139</v>
      </c>
      <c r="E68" s="1420" t="s">
        <v>132</v>
      </c>
      <c r="F68" s="1420">
        <v>1</v>
      </c>
      <c r="G68" s="1422" t="s">
        <v>167</v>
      </c>
      <c r="H68" s="1430">
        <v>2</v>
      </c>
      <c r="I68" s="1424" t="s">
        <v>101</v>
      </c>
      <c r="J68" s="1424" t="s">
        <v>134</v>
      </c>
      <c r="K68" s="1420" t="s">
        <v>115</v>
      </c>
      <c r="L68" s="1035">
        <v>6180000</v>
      </c>
      <c r="M68" s="1036">
        <v>6180000</v>
      </c>
      <c r="N68" s="1421" t="s">
        <v>85</v>
      </c>
      <c r="O68" s="1421" t="s">
        <v>56</v>
      </c>
      <c r="P68" s="31" t="s">
        <v>133</v>
      </c>
      <c r="Q68" s="1751"/>
      <c r="R68" s="242" t="s">
        <v>284</v>
      </c>
      <c r="S68" s="1752" t="s">
        <v>285</v>
      </c>
      <c r="T68" s="231">
        <v>42377</v>
      </c>
      <c r="U68" s="755" t="s">
        <v>139</v>
      </c>
      <c r="V68" s="430" t="s">
        <v>220</v>
      </c>
      <c r="W68" s="174">
        <v>6180000</v>
      </c>
      <c r="X68" s="174"/>
      <c r="Y68" s="174">
        <f t="shared" si="0"/>
        <v>6180000</v>
      </c>
      <c r="Z68" s="174">
        <v>6180000</v>
      </c>
      <c r="AA68" s="430" t="s">
        <v>281</v>
      </c>
      <c r="AB68" s="430" t="s">
        <v>286</v>
      </c>
      <c r="AC68" s="430" t="s">
        <v>233</v>
      </c>
      <c r="AD68" s="430" t="s">
        <v>287</v>
      </c>
      <c r="AE68" s="430" t="s">
        <v>56</v>
      </c>
      <c r="AF68" s="430" t="s">
        <v>56</v>
      </c>
      <c r="AG68" s="430" t="s">
        <v>56</v>
      </c>
      <c r="AH68" s="430" t="s">
        <v>235</v>
      </c>
      <c r="AI68" s="234">
        <v>42377</v>
      </c>
      <c r="AJ68" s="234">
        <v>42436</v>
      </c>
      <c r="AK68" s="430" t="s">
        <v>267</v>
      </c>
      <c r="AL68" s="235" t="s">
        <v>227</v>
      </c>
      <c r="AM68" s="1830" t="s">
        <v>56</v>
      </c>
      <c r="AN68" s="1831">
        <v>3090000</v>
      </c>
      <c r="AO68" s="1831">
        <v>3090000</v>
      </c>
      <c r="AP68" s="37"/>
      <c r="AQ68" s="37"/>
      <c r="AR68" s="37"/>
      <c r="AS68" s="37"/>
      <c r="AT68" s="37"/>
      <c r="AU68" s="37"/>
      <c r="AV68" s="37"/>
      <c r="AW68" s="37"/>
      <c r="AX68" s="37"/>
      <c r="AY68" s="37"/>
      <c r="AZ68" s="37"/>
      <c r="BA68" s="37"/>
    </row>
    <row r="69" spans="1:53" s="12" customFormat="1" ht="165.75" customHeight="1" x14ac:dyDescent="0.2">
      <c r="A69" s="1419">
        <v>50</v>
      </c>
      <c r="B69" s="1420" t="s">
        <v>1014</v>
      </c>
      <c r="C69" s="1420">
        <v>80101706</v>
      </c>
      <c r="D69" s="227" t="s">
        <v>194</v>
      </c>
      <c r="E69" s="1420" t="s">
        <v>132</v>
      </c>
      <c r="F69" s="1420">
        <v>1</v>
      </c>
      <c r="G69" s="1422" t="s">
        <v>167</v>
      </c>
      <c r="H69" s="1430">
        <v>2</v>
      </c>
      <c r="I69" s="1424" t="s">
        <v>101</v>
      </c>
      <c r="J69" s="1424" t="s">
        <v>134</v>
      </c>
      <c r="K69" s="1420" t="s">
        <v>115</v>
      </c>
      <c r="L69" s="1035">
        <v>8600000</v>
      </c>
      <c r="M69" s="1036">
        <v>8600000</v>
      </c>
      <c r="N69" s="1421" t="s">
        <v>85</v>
      </c>
      <c r="O69" s="1421" t="s">
        <v>56</v>
      </c>
      <c r="P69" s="31" t="s">
        <v>133</v>
      </c>
      <c r="Q69" s="1751"/>
      <c r="R69" s="242" t="s">
        <v>288</v>
      </c>
      <c r="S69" s="242" t="s">
        <v>613</v>
      </c>
      <c r="T69" s="33">
        <v>42395</v>
      </c>
      <c r="U69" s="34" t="s">
        <v>614</v>
      </c>
      <c r="V69" s="266" t="s">
        <v>220</v>
      </c>
      <c r="W69" s="35">
        <v>8600000</v>
      </c>
      <c r="X69" s="35"/>
      <c r="Y69" s="174">
        <f t="shared" si="0"/>
        <v>8600000</v>
      </c>
      <c r="Z69" s="174">
        <v>8600000</v>
      </c>
      <c r="AA69" s="266" t="s">
        <v>615</v>
      </c>
      <c r="AB69" s="266" t="s">
        <v>616</v>
      </c>
      <c r="AC69" s="266" t="s">
        <v>233</v>
      </c>
      <c r="AD69" s="266" t="s">
        <v>617</v>
      </c>
      <c r="AE69" s="266" t="s">
        <v>56</v>
      </c>
      <c r="AF69" s="266" t="s">
        <v>56</v>
      </c>
      <c r="AG69" s="266" t="s">
        <v>56</v>
      </c>
      <c r="AH69" s="266" t="s">
        <v>225</v>
      </c>
      <c r="AI69" s="1791">
        <v>42395</v>
      </c>
      <c r="AJ69" s="1791">
        <v>42454</v>
      </c>
      <c r="AK69" s="266" t="s">
        <v>618</v>
      </c>
      <c r="AL69" s="1793" t="s">
        <v>227</v>
      </c>
      <c r="AM69" s="1830" t="s">
        <v>56</v>
      </c>
      <c r="AN69" s="1753">
        <v>4300000</v>
      </c>
      <c r="AO69" s="1753">
        <v>4300000</v>
      </c>
      <c r="AP69" s="77">
        <f>SUBTOTAL(9,AN69:AO69)</f>
        <v>8600000</v>
      </c>
      <c r="AQ69" s="37"/>
      <c r="AR69" s="37"/>
      <c r="AS69" s="37"/>
      <c r="AT69" s="37"/>
      <c r="AU69" s="37"/>
      <c r="AV69" s="37"/>
      <c r="AW69" s="37"/>
      <c r="AX69" s="37"/>
      <c r="AY69" s="37"/>
      <c r="AZ69" s="37"/>
      <c r="BA69" s="37"/>
    </row>
    <row r="70" spans="1:53" s="12" customFormat="1" ht="160.5" customHeight="1" x14ac:dyDescent="0.2">
      <c r="A70" s="1419">
        <v>51</v>
      </c>
      <c r="B70" s="1420" t="s">
        <v>1001</v>
      </c>
      <c r="C70" s="1420">
        <v>80101706</v>
      </c>
      <c r="D70" s="227" t="s">
        <v>154</v>
      </c>
      <c r="E70" s="1420" t="s">
        <v>132</v>
      </c>
      <c r="F70" s="1420">
        <v>1</v>
      </c>
      <c r="G70" s="1422" t="s">
        <v>167</v>
      </c>
      <c r="H70" s="1430">
        <v>2</v>
      </c>
      <c r="I70" s="1424" t="s">
        <v>101</v>
      </c>
      <c r="J70" s="1424" t="s">
        <v>134</v>
      </c>
      <c r="K70" s="1420" t="s">
        <v>115</v>
      </c>
      <c r="L70" s="1035">
        <v>11000000</v>
      </c>
      <c r="M70" s="1036">
        <v>11000000</v>
      </c>
      <c r="N70" s="1421" t="s">
        <v>85</v>
      </c>
      <c r="O70" s="1421" t="s">
        <v>56</v>
      </c>
      <c r="P70" s="31" t="s">
        <v>133</v>
      </c>
      <c r="Q70" s="1751"/>
      <c r="R70" s="242" t="s">
        <v>289</v>
      </c>
      <c r="S70" s="1752" t="s">
        <v>290</v>
      </c>
      <c r="T70" s="231">
        <v>42377</v>
      </c>
      <c r="U70" s="755" t="s">
        <v>291</v>
      </c>
      <c r="V70" s="430" t="s">
        <v>220</v>
      </c>
      <c r="W70" s="174">
        <v>11000000</v>
      </c>
      <c r="X70" s="174"/>
      <c r="Y70" s="174">
        <f t="shared" si="0"/>
        <v>11000000</v>
      </c>
      <c r="Z70" s="174">
        <v>11000000</v>
      </c>
      <c r="AA70" s="430" t="s">
        <v>292</v>
      </c>
      <c r="AB70" s="430" t="s">
        <v>293</v>
      </c>
      <c r="AC70" s="430" t="s">
        <v>233</v>
      </c>
      <c r="AD70" s="430" t="s">
        <v>294</v>
      </c>
      <c r="AE70" s="430" t="s">
        <v>56</v>
      </c>
      <c r="AF70" s="430" t="s">
        <v>56</v>
      </c>
      <c r="AG70" s="430" t="s">
        <v>56</v>
      </c>
      <c r="AH70" s="430" t="s">
        <v>235</v>
      </c>
      <c r="AI70" s="234">
        <v>42377</v>
      </c>
      <c r="AJ70" s="234">
        <v>42436</v>
      </c>
      <c r="AK70" s="430" t="s">
        <v>256</v>
      </c>
      <c r="AL70" s="235" t="s">
        <v>249</v>
      </c>
      <c r="AM70" s="111" t="s">
        <v>56</v>
      </c>
      <c r="AN70" s="1831">
        <v>5500000</v>
      </c>
      <c r="AO70" s="1831">
        <v>5500000</v>
      </c>
      <c r="AP70" s="37"/>
      <c r="AQ70" s="37"/>
      <c r="AR70" s="37"/>
      <c r="AS70" s="37"/>
      <c r="AT70" s="37"/>
      <c r="AU70" s="37"/>
      <c r="AV70" s="37"/>
      <c r="AW70" s="37"/>
      <c r="AX70" s="37"/>
      <c r="AY70" s="37"/>
      <c r="AZ70" s="37"/>
      <c r="BA70" s="37"/>
    </row>
    <row r="71" spans="1:53" s="12" customFormat="1" ht="171.75" customHeight="1" x14ac:dyDescent="0.25">
      <c r="A71" s="1419">
        <v>52</v>
      </c>
      <c r="B71" s="1420" t="s">
        <v>1004</v>
      </c>
      <c r="C71" s="1420">
        <v>80101706</v>
      </c>
      <c r="D71" s="227" t="s">
        <v>120</v>
      </c>
      <c r="E71" s="1420" t="s">
        <v>132</v>
      </c>
      <c r="F71" s="1420">
        <v>1</v>
      </c>
      <c r="G71" s="1422" t="s">
        <v>167</v>
      </c>
      <c r="H71" s="1430">
        <v>2</v>
      </c>
      <c r="I71" s="1424" t="s">
        <v>101</v>
      </c>
      <c r="J71" s="1424" t="s">
        <v>134</v>
      </c>
      <c r="K71" s="1420" t="s">
        <v>115</v>
      </c>
      <c r="L71" s="1041">
        <v>6000000</v>
      </c>
      <c r="M71" s="1040">
        <v>6000000</v>
      </c>
      <c r="N71" s="1421" t="s">
        <v>85</v>
      </c>
      <c r="O71" s="1421" t="s">
        <v>56</v>
      </c>
      <c r="P71" s="31" t="s">
        <v>133</v>
      </c>
      <c r="Q71" s="1864"/>
      <c r="R71" s="242" t="s">
        <v>295</v>
      </c>
      <c r="S71" s="1752" t="s">
        <v>296</v>
      </c>
      <c r="T71" s="231">
        <v>42384</v>
      </c>
      <c r="U71" s="755" t="s">
        <v>297</v>
      </c>
      <c r="V71" s="430" t="s">
        <v>220</v>
      </c>
      <c r="W71" s="174">
        <v>6000000</v>
      </c>
      <c r="X71" s="174"/>
      <c r="Y71" s="174">
        <f t="shared" si="0"/>
        <v>6000000</v>
      </c>
      <c r="Z71" s="174">
        <v>6000000</v>
      </c>
      <c r="AA71" s="430" t="s">
        <v>298</v>
      </c>
      <c r="AB71" s="430" t="s">
        <v>299</v>
      </c>
      <c r="AC71" s="430" t="s">
        <v>233</v>
      </c>
      <c r="AD71" s="430" t="s">
        <v>300</v>
      </c>
      <c r="AE71" s="430" t="s">
        <v>56</v>
      </c>
      <c r="AF71" s="430" t="s">
        <v>56</v>
      </c>
      <c r="AG71" s="430" t="s">
        <v>56</v>
      </c>
      <c r="AH71" s="430" t="s">
        <v>235</v>
      </c>
      <c r="AI71" s="234">
        <v>42384</v>
      </c>
      <c r="AJ71" s="234">
        <v>42443</v>
      </c>
      <c r="AK71" s="430" t="s">
        <v>226</v>
      </c>
      <c r="AL71" s="235" t="s">
        <v>227</v>
      </c>
      <c r="AM71" s="1830" t="s">
        <v>56</v>
      </c>
      <c r="AN71" s="1831">
        <v>3000000</v>
      </c>
      <c r="AO71" s="1831">
        <v>3000000</v>
      </c>
      <c r="AP71" s="37"/>
      <c r="AQ71" s="37"/>
      <c r="AR71" s="37"/>
      <c r="AS71" s="37"/>
      <c r="AT71" s="37"/>
      <c r="AU71" s="37"/>
      <c r="AV71" s="37"/>
      <c r="AW71" s="37"/>
      <c r="AX71" s="37"/>
      <c r="AY71" s="37"/>
      <c r="AZ71" s="37"/>
      <c r="BA71" s="37"/>
    </row>
    <row r="72" spans="1:53" s="12" customFormat="1" ht="90" customHeight="1" x14ac:dyDescent="0.2">
      <c r="A72" s="1419">
        <v>53</v>
      </c>
      <c r="B72" s="1420" t="s">
        <v>1001</v>
      </c>
      <c r="C72" s="1420">
        <v>80101706</v>
      </c>
      <c r="D72" s="227" t="s">
        <v>563</v>
      </c>
      <c r="E72" s="1420" t="s">
        <v>132</v>
      </c>
      <c r="F72" s="1420">
        <v>1</v>
      </c>
      <c r="G72" s="1039" t="s">
        <v>167</v>
      </c>
      <c r="H72" s="1430">
        <v>2</v>
      </c>
      <c r="I72" s="1424" t="s">
        <v>101</v>
      </c>
      <c r="J72" s="1424" t="s">
        <v>134</v>
      </c>
      <c r="K72" s="1420" t="s">
        <v>115</v>
      </c>
      <c r="L72" s="1036">
        <v>3400000</v>
      </c>
      <c r="M72" s="1036">
        <v>3400000</v>
      </c>
      <c r="N72" s="1421" t="s">
        <v>85</v>
      </c>
      <c r="O72" s="1421" t="s">
        <v>56</v>
      </c>
      <c r="P72" s="31" t="s">
        <v>133</v>
      </c>
      <c r="Q72" s="1751"/>
      <c r="R72" s="242" t="s">
        <v>301</v>
      </c>
      <c r="S72" s="1752" t="s">
        <v>302</v>
      </c>
      <c r="T72" s="231">
        <v>42384</v>
      </c>
      <c r="U72" s="755" t="s">
        <v>303</v>
      </c>
      <c r="V72" s="430" t="s">
        <v>304</v>
      </c>
      <c r="W72" s="174">
        <v>3400000</v>
      </c>
      <c r="X72" s="174"/>
      <c r="Y72" s="174">
        <f t="shared" si="0"/>
        <v>3400000</v>
      </c>
      <c r="Z72" s="174">
        <v>3400000</v>
      </c>
      <c r="AA72" s="430" t="s">
        <v>305</v>
      </c>
      <c r="AB72" s="430" t="s">
        <v>306</v>
      </c>
      <c r="AC72" s="430" t="s">
        <v>233</v>
      </c>
      <c r="AD72" s="430" t="s">
        <v>307</v>
      </c>
      <c r="AE72" s="430" t="s">
        <v>56</v>
      </c>
      <c r="AF72" s="430" t="s">
        <v>56</v>
      </c>
      <c r="AG72" s="430" t="s">
        <v>56</v>
      </c>
      <c r="AH72" s="430" t="s">
        <v>235</v>
      </c>
      <c r="AI72" s="234">
        <v>42384</v>
      </c>
      <c r="AJ72" s="234">
        <v>42443</v>
      </c>
      <c r="AK72" s="430" t="s">
        <v>256</v>
      </c>
      <c r="AL72" s="235" t="s">
        <v>249</v>
      </c>
      <c r="AM72" s="1830" t="s">
        <v>56</v>
      </c>
      <c r="AN72" s="1831">
        <v>1700000</v>
      </c>
      <c r="AO72" s="1831">
        <v>1700000</v>
      </c>
      <c r="AP72" s="37"/>
      <c r="AQ72" s="37"/>
      <c r="AR72" s="37"/>
      <c r="AS72" s="37"/>
      <c r="AT72" s="37"/>
      <c r="AU72" s="37"/>
      <c r="AV72" s="37"/>
      <c r="AW72" s="37"/>
      <c r="AX72" s="37"/>
      <c r="AY72" s="37"/>
      <c r="AZ72" s="37"/>
      <c r="BA72" s="22"/>
    </row>
    <row r="73" spans="1:53" s="12" customFormat="1" ht="135" customHeight="1" x14ac:dyDescent="0.2">
      <c r="A73" s="1419">
        <v>54</v>
      </c>
      <c r="B73" s="1420" t="s">
        <v>1014</v>
      </c>
      <c r="C73" s="1420">
        <v>80101706</v>
      </c>
      <c r="D73" s="227" t="s">
        <v>121</v>
      </c>
      <c r="E73" s="1420" t="s">
        <v>132</v>
      </c>
      <c r="F73" s="1420">
        <v>1</v>
      </c>
      <c r="G73" s="1039" t="s">
        <v>167</v>
      </c>
      <c r="H73" s="1430">
        <v>2</v>
      </c>
      <c r="I73" s="1424" t="s">
        <v>101</v>
      </c>
      <c r="J73" s="1424" t="s">
        <v>134</v>
      </c>
      <c r="K73" s="1420" t="s">
        <v>115</v>
      </c>
      <c r="L73" s="1035">
        <v>12000000</v>
      </c>
      <c r="M73" s="1036">
        <v>12000000</v>
      </c>
      <c r="N73" s="1421" t="s">
        <v>85</v>
      </c>
      <c r="O73" s="1421" t="s">
        <v>56</v>
      </c>
      <c r="P73" s="31" t="s">
        <v>133</v>
      </c>
      <c r="Q73" s="1751"/>
      <c r="R73" s="242" t="s">
        <v>308</v>
      </c>
      <c r="S73" s="1865" t="s">
        <v>186</v>
      </c>
      <c r="T73" s="231">
        <v>42388</v>
      </c>
      <c r="U73" s="755" t="s">
        <v>309</v>
      </c>
      <c r="V73" s="430" t="s">
        <v>220</v>
      </c>
      <c r="W73" s="174">
        <v>12000000</v>
      </c>
      <c r="X73" s="174"/>
      <c r="Y73" s="174">
        <f t="shared" si="0"/>
        <v>12000000</v>
      </c>
      <c r="Z73" s="174">
        <v>12000000</v>
      </c>
      <c r="AA73" s="430" t="s">
        <v>310</v>
      </c>
      <c r="AB73" s="430" t="s">
        <v>311</v>
      </c>
      <c r="AC73" s="430" t="s">
        <v>233</v>
      </c>
      <c r="AD73" s="430" t="s">
        <v>312</v>
      </c>
      <c r="AE73" s="430" t="s">
        <v>56</v>
      </c>
      <c r="AF73" s="430" t="s">
        <v>56</v>
      </c>
      <c r="AG73" s="430" t="s">
        <v>56</v>
      </c>
      <c r="AH73" s="430" t="s">
        <v>225</v>
      </c>
      <c r="AI73" s="234">
        <v>42388</v>
      </c>
      <c r="AJ73" s="234">
        <v>42447</v>
      </c>
      <c r="AK73" s="430" t="s">
        <v>226</v>
      </c>
      <c r="AL73" s="235" t="s">
        <v>227</v>
      </c>
      <c r="AM73" s="1830" t="s">
        <v>56</v>
      </c>
      <c r="AN73" s="1753">
        <v>6000000</v>
      </c>
      <c r="AO73" s="1753">
        <v>6000000</v>
      </c>
      <c r="AP73" s="37"/>
      <c r="AQ73" s="37"/>
      <c r="AR73" s="37"/>
      <c r="AS73" s="37"/>
      <c r="AT73" s="37"/>
      <c r="AU73" s="37"/>
      <c r="AV73" s="37"/>
      <c r="AW73" s="37"/>
      <c r="AX73" s="37"/>
      <c r="AY73" s="37"/>
      <c r="AZ73" s="37"/>
      <c r="BA73" s="22"/>
    </row>
    <row r="74" spans="1:53" s="12" customFormat="1" ht="198" customHeight="1" x14ac:dyDescent="0.2">
      <c r="A74" s="1419">
        <v>55</v>
      </c>
      <c r="B74" s="1420" t="s">
        <v>1001</v>
      </c>
      <c r="C74" s="1420">
        <v>80101706</v>
      </c>
      <c r="D74" s="755" t="s">
        <v>315</v>
      </c>
      <c r="E74" s="1420" t="s">
        <v>132</v>
      </c>
      <c r="F74" s="1420">
        <v>1</v>
      </c>
      <c r="G74" s="1039" t="s">
        <v>167</v>
      </c>
      <c r="H74" s="1430">
        <v>2</v>
      </c>
      <c r="I74" s="1424" t="s">
        <v>101</v>
      </c>
      <c r="J74" s="1424" t="s">
        <v>134</v>
      </c>
      <c r="K74" s="1420" t="s">
        <v>115</v>
      </c>
      <c r="L74" s="1041">
        <v>14000000</v>
      </c>
      <c r="M74" s="1040">
        <v>14000000</v>
      </c>
      <c r="N74" s="1421" t="s">
        <v>85</v>
      </c>
      <c r="O74" s="1421" t="s">
        <v>56</v>
      </c>
      <c r="P74" s="31" t="s">
        <v>133</v>
      </c>
      <c r="Q74" s="1751"/>
      <c r="R74" s="242" t="s">
        <v>313</v>
      </c>
      <c r="S74" s="1752" t="s">
        <v>314</v>
      </c>
      <c r="T74" s="231">
        <v>42384</v>
      </c>
      <c r="U74" s="755" t="s">
        <v>315</v>
      </c>
      <c r="V74" s="430" t="s">
        <v>220</v>
      </c>
      <c r="W74" s="174">
        <v>14000000</v>
      </c>
      <c r="X74" s="174"/>
      <c r="Y74" s="174">
        <f t="shared" si="0"/>
        <v>14000000</v>
      </c>
      <c r="Z74" s="174">
        <v>14000000</v>
      </c>
      <c r="AA74" s="430" t="s">
        <v>316</v>
      </c>
      <c r="AB74" s="430" t="s">
        <v>317</v>
      </c>
      <c r="AC74" s="430" t="s">
        <v>233</v>
      </c>
      <c r="AD74" s="430" t="s">
        <v>318</v>
      </c>
      <c r="AE74" s="430" t="s">
        <v>56</v>
      </c>
      <c r="AF74" s="430" t="s">
        <v>56</v>
      </c>
      <c r="AG74" s="430" t="s">
        <v>56</v>
      </c>
      <c r="AH74" s="430" t="s">
        <v>235</v>
      </c>
      <c r="AI74" s="234">
        <v>42384</v>
      </c>
      <c r="AJ74" s="234">
        <v>42443</v>
      </c>
      <c r="AK74" s="430" t="s">
        <v>248</v>
      </c>
      <c r="AL74" s="235" t="s">
        <v>249</v>
      </c>
      <c r="AM74" s="1830" t="s">
        <v>56</v>
      </c>
      <c r="AN74" s="1831">
        <v>7000000</v>
      </c>
      <c r="AO74" s="1831">
        <v>7000000</v>
      </c>
      <c r="AP74" s="37"/>
      <c r="AQ74" s="37"/>
      <c r="AR74" s="37"/>
      <c r="AS74" s="37"/>
      <c r="AT74" s="37"/>
      <c r="AU74" s="37"/>
      <c r="AV74" s="37"/>
      <c r="AW74" s="37"/>
      <c r="AX74" s="37"/>
      <c r="AY74" s="37"/>
      <c r="AZ74" s="37"/>
      <c r="BA74" s="22"/>
    </row>
    <row r="75" spans="1:53" s="45" customFormat="1" ht="196.5" customHeight="1" x14ac:dyDescent="0.2">
      <c r="A75" s="1419">
        <v>56</v>
      </c>
      <c r="B75" s="1420" t="s">
        <v>1001</v>
      </c>
      <c r="C75" s="1420">
        <v>80101706</v>
      </c>
      <c r="D75" s="227" t="s">
        <v>122</v>
      </c>
      <c r="E75" s="1420" t="s">
        <v>132</v>
      </c>
      <c r="F75" s="1420">
        <v>1</v>
      </c>
      <c r="G75" s="1039" t="s">
        <v>167</v>
      </c>
      <c r="H75" s="1430">
        <v>2</v>
      </c>
      <c r="I75" s="1424" t="s">
        <v>101</v>
      </c>
      <c r="J75" s="1424" t="s">
        <v>134</v>
      </c>
      <c r="K75" s="1420" t="s">
        <v>115</v>
      </c>
      <c r="L75" s="1035">
        <v>13000000</v>
      </c>
      <c r="M75" s="1036">
        <v>13000000</v>
      </c>
      <c r="N75" s="1421" t="s">
        <v>85</v>
      </c>
      <c r="O75" s="1421" t="s">
        <v>56</v>
      </c>
      <c r="P75" s="31" t="s">
        <v>133</v>
      </c>
      <c r="Q75" s="1751"/>
      <c r="R75" s="242" t="s">
        <v>619</v>
      </c>
      <c r="S75" s="242" t="s">
        <v>620</v>
      </c>
      <c r="T75" s="33">
        <v>42398</v>
      </c>
      <c r="U75" s="34" t="s">
        <v>621</v>
      </c>
      <c r="V75" s="266" t="s">
        <v>220</v>
      </c>
      <c r="W75" s="35">
        <v>13000000</v>
      </c>
      <c r="X75" s="35"/>
      <c r="Y75" s="174">
        <f t="shared" si="0"/>
        <v>13000000</v>
      </c>
      <c r="Z75" s="174">
        <v>13000000</v>
      </c>
      <c r="AA75" s="266" t="s">
        <v>622</v>
      </c>
      <c r="AB75" s="266" t="s">
        <v>623</v>
      </c>
      <c r="AC75" s="266" t="s">
        <v>233</v>
      </c>
      <c r="AD75" s="266"/>
      <c r="AE75" s="266" t="s">
        <v>56</v>
      </c>
      <c r="AF75" s="266" t="s">
        <v>56</v>
      </c>
      <c r="AG75" s="266" t="s">
        <v>56</v>
      </c>
      <c r="AH75" s="266" t="s">
        <v>225</v>
      </c>
      <c r="AI75" s="1791">
        <v>42398</v>
      </c>
      <c r="AJ75" s="1791">
        <v>42457</v>
      </c>
      <c r="AK75" s="266" t="s">
        <v>256</v>
      </c>
      <c r="AL75" s="1793" t="s">
        <v>249</v>
      </c>
      <c r="AM75" s="1830" t="s">
        <v>56</v>
      </c>
      <c r="AN75" s="1753">
        <v>6500000</v>
      </c>
      <c r="AO75" s="1753">
        <v>6500000</v>
      </c>
      <c r="AP75" s="37"/>
      <c r="AQ75" s="37"/>
      <c r="AR75" s="37"/>
      <c r="AS75" s="37"/>
      <c r="AT75" s="37"/>
      <c r="AU75" s="37"/>
      <c r="AV75" s="37"/>
      <c r="AW75" s="37"/>
      <c r="AX75" s="22"/>
      <c r="AY75" s="22"/>
      <c r="AZ75" s="22"/>
      <c r="BA75" s="22"/>
    </row>
    <row r="76" spans="1:53" s="45" customFormat="1" ht="183" customHeight="1" x14ac:dyDescent="0.2">
      <c r="A76" s="1419">
        <v>57</v>
      </c>
      <c r="B76" s="1420" t="s">
        <v>1001</v>
      </c>
      <c r="C76" s="1420">
        <v>80101706</v>
      </c>
      <c r="D76" s="227" t="s">
        <v>123</v>
      </c>
      <c r="E76" s="1420" t="s">
        <v>132</v>
      </c>
      <c r="F76" s="1420">
        <v>1</v>
      </c>
      <c r="G76" s="1039" t="s">
        <v>167</v>
      </c>
      <c r="H76" s="1430">
        <v>2</v>
      </c>
      <c r="I76" s="1424" t="s">
        <v>101</v>
      </c>
      <c r="J76" s="1424" t="s">
        <v>134</v>
      </c>
      <c r="K76" s="1420" t="s">
        <v>115</v>
      </c>
      <c r="L76" s="1035">
        <v>6000000</v>
      </c>
      <c r="M76" s="1036">
        <v>6000000</v>
      </c>
      <c r="N76" s="1421" t="s">
        <v>85</v>
      </c>
      <c r="O76" s="1421" t="s">
        <v>56</v>
      </c>
      <c r="P76" s="31" t="s">
        <v>133</v>
      </c>
      <c r="Q76" s="1751"/>
      <c r="R76" s="242" t="s">
        <v>319</v>
      </c>
      <c r="S76" s="1752" t="s">
        <v>320</v>
      </c>
      <c r="T76" s="231">
        <v>42384</v>
      </c>
      <c r="U76" s="755" t="s">
        <v>321</v>
      </c>
      <c r="V76" s="430" t="s">
        <v>220</v>
      </c>
      <c r="W76" s="174">
        <v>6000000</v>
      </c>
      <c r="X76" s="174"/>
      <c r="Y76" s="174">
        <f t="shared" si="0"/>
        <v>6000000</v>
      </c>
      <c r="Z76" s="174">
        <v>6000000</v>
      </c>
      <c r="AA76" s="430" t="s">
        <v>322</v>
      </c>
      <c r="AB76" s="430" t="s">
        <v>323</v>
      </c>
      <c r="AC76" s="430" t="s">
        <v>233</v>
      </c>
      <c r="AD76" s="430" t="s">
        <v>324</v>
      </c>
      <c r="AE76" s="430" t="s">
        <v>56</v>
      </c>
      <c r="AF76" s="430" t="s">
        <v>56</v>
      </c>
      <c r="AG76" s="430" t="s">
        <v>56</v>
      </c>
      <c r="AH76" s="430" t="s">
        <v>235</v>
      </c>
      <c r="AI76" s="234">
        <v>42384</v>
      </c>
      <c r="AJ76" s="234">
        <v>42443</v>
      </c>
      <c r="AK76" s="430" t="s">
        <v>256</v>
      </c>
      <c r="AL76" s="235" t="s">
        <v>249</v>
      </c>
      <c r="AM76" s="1830" t="s">
        <v>56</v>
      </c>
      <c r="AN76" s="1831">
        <v>3000000</v>
      </c>
      <c r="AO76" s="1831">
        <v>3000000</v>
      </c>
      <c r="AP76" s="37"/>
      <c r="AQ76" s="37"/>
      <c r="AR76" s="37"/>
      <c r="AS76" s="37"/>
      <c r="AT76" s="37"/>
      <c r="AU76" s="37"/>
      <c r="AV76" s="37"/>
      <c r="AW76" s="37"/>
      <c r="AX76" s="37"/>
      <c r="AY76" s="37"/>
      <c r="AZ76" s="37"/>
      <c r="BA76" s="37"/>
    </row>
    <row r="77" spans="1:53" s="12" customFormat="1" ht="175.5" customHeight="1" x14ac:dyDescent="0.25">
      <c r="A77" s="1419">
        <v>58</v>
      </c>
      <c r="B77" s="1420" t="s">
        <v>1001</v>
      </c>
      <c r="C77" s="1420">
        <v>80101706</v>
      </c>
      <c r="D77" s="227" t="s">
        <v>124</v>
      </c>
      <c r="E77" s="1420" t="s">
        <v>132</v>
      </c>
      <c r="F77" s="1420">
        <v>1</v>
      </c>
      <c r="G77" s="1039" t="s">
        <v>167</v>
      </c>
      <c r="H77" s="1430">
        <v>2</v>
      </c>
      <c r="I77" s="1424" t="s">
        <v>101</v>
      </c>
      <c r="J77" s="1424" t="s">
        <v>134</v>
      </c>
      <c r="K77" s="1420" t="s">
        <v>115</v>
      </c>
      <c r="L77" s="1035">
        <v>12400000</v>
      </c>
      <c r="M77" s="1036">
        <v>12400000</v>
      </c>
      <c r="N77" s="1421" t="s">
        <v>85</v>
      </c>
      <c r="O77" s="1421" t="s">
        <v>56</v>
      </c>
      <c r="P77" s="31" t="s">
        <v>133</v>
      </c>
      <c r="Q77" s="1866"/>
      <c r="R77" s="242" t="s">
        <v>399</v>
      </c>
      <c r="S77" s="1752" t="s">
        <v>400</v>
      </c>
      <c r="T77" s="231">
        <v>42394</v>
      </c>
      <c r="U77" s="755" t="s">
        <v>401</v>
      </c>
      <c r="V77" s="430" t="s">
        <v>220</v>
      </c>
      <c r="W77" s="174">
        <v>12400000</v>
      </c>
      <c r="X77" s="174"/>
      <c r="Y77" s="174">
        <f t="shared" si="0"/>
        <v>12400000</v>
      </c>
      <c r="Z77" s="174">
        <v>12400000</v>
      </c>
      <c r="AA77" s="430" t="s">
        <v>402</v>
      </c>
      <c r="AB77" s="430" t="s">
        <v>403</v>
      </c>
      <c r="AC77" s="430" t="s">
        <v>233</v>
      </c>
      <c r="AD77" s="430" t="s">
        <v>404</v>
      </c>
      <c r="AE77" s="430" t="s">
        <v>56</v>
      </c>
      <c r="AF77" s="430" t="s">
        <v>56</v>
      </c>
      <c r="AG77" s="430" t="s">
        <v>56</v>
      </c>
      <c r="AH77" s="430" t="s">
        <v>225</v>
      </c>
      <c r="AI77" s="234">
        <v>42394</v>
      </c>
      <c r="AJ77" s="234">
        <v>42453</v>
      </c>
      <c r="AK77" s="430" t="s">
        <v>256</v>
      </c>
      <c r="AL77" s="235" t="s">
        <v>249</v>
      </c>
      <c r="AM77" s="1830" t="s">
        <v>56</v>
      </c>
      <c r="AN77" s="1753">
        <v>6200000</v>
      </c>
      <c r="AO77" s="1753">
        <v>6200000</v>
      </c>
      <c r="AP77" s="77">
        <f>SUBTOTAL(9,AN77:AO77)</f>
        <v>12400000</v>
      </c>
      <c r="AQ77" s="1830" t="s">
        <v>56</v>
      </c>
      <c r="AR77" s="1830" t="s">
        <v>56</v>
      </c>
      <c r="AS77" s="1830" t="s">
        <v>56</v>
      </c>
      <c r="AT77" s="1830" t="s">
        <v>56</v>
      </c>
      <c r="AU77" s="1830" t="s">
        <v>56</v>
      </c>
      <c r="AV77" s="1830" t="s">
        <v>56</v>
      </c>
      <c r="AW77" s="1830" t="s">
        <v>56</v>
      </c>
      <c r="AX77" s="1830" t="s">
        <v>56</v>
      </c>
      <c r="AY77" s="1830" t="s">
        <v>56</v>
      </c>
      <c r="AZ77" s="1830" t="s">
        <v>56</v>
      </c>
      <c r="BA77" s="1830" t="s">
        <v>56</v>
      </c>
    </row>
    <row r="78" spans="1:53" s="12" customFormat="1" ht="135" customHeight="1" x14ac:dyDescent="0.2">
      <c r="A78" s="1419">
        <v>59</v>
      </c>
      <c r="B78" s="1420" t="s">
        <v>998</v>
      </c>
      <c r="C78" s="1420">
        <v>80101706</v>
      </c>
      <c r="D78" s="227" t="s">
        <v>125</v>
      </c>
      <c r="E78" s="1420" t="s">
        <v>132</v>
      </c>
      <c r="F78" s="1420">
        <v>1</v>
      </c>
      <c r="G78" s="1422" t="s">
        <v>174</v>
      </c>
      <c r="H78" s="1430">
        <v>2</v>
      </c>
      <c r="I78" s="1424" t="s">
        <v>101</v>
      </c>
      <c r="J78" s="1424" t="s">
        <v>135</v>
      </c>
      <c r="K78" s="1420" t="s">
        <v>115</v>
      </c>
      <c r="L78" s="1035">
        <v>6600000</v>
      </c>
      <c r="M78" s="1036">
        <v>6600000</v>
      </c>
      <c r="N78" s="1421" t="s">
        <v>85</v>
      </c>
      <c r="O78" s="1421" t="s">
        <v>56</v>
      </c>
      <c r="P78" s="31" t="s">
        <v>133</v>
      </c>
      <c r="Q78" s="1867"/>
      <c r="R78" s="242" t="s">
        <v>745</v>
      </c>
      <c r="S78" s="242" t="s">
        <v>746</v>
      </c>
      <c r="T78" s="33">
        <v>42426</v>
      </c>
      <c r="U78" s="1343" t="s">
        <v>747</v>
      </c>
      <c r="V78" s="266" t="s">
        <v>220</v>
      </c>
      <c r="W78" s="35">
        <v>6600000</v>
      </c>
      <c r="X78" s="35"/>
      <c r="Y78" s="174">
        <f t="shared" si="0"/>
        <v>6600000</v>
      </c>
      <c r="Z78" s="174">
        <v>6600000</v>
      </c>
      <c r="AA78" s="266" t="s">
        <v>748</v>
      </c>
      <c r="AB78" s="266" t="s">
        <v>749</v>
      </c>
      <c r="AC78" s="266" t="s">
        <v>223</v>
      </c>
      <c r="AD78" s="266" t="s">
        <v>750</v>
      </c>
      <c r="AE78" s="266" t="s">
        <v>56</v>
      </c>
      <c r="AF78" s="266" t="s">
        <v>56</v>
      </c>
      <c r="AG78" s="266" t="s">
        <v>56</v>
      </c>
      <c r="AH78" s="1792" t="s">
        <v>235</v>
      </c>
      <c r="AI78" s="1791">
        <v>42426</v>
      </c>
      <c r="AJ78" s="1791">
        <v>42485</v>
      </c>
      <c r="AK78" s="266" t="s">
        <v>751</v>
      </c>
      <c r="AL78" s="1793" t="s">
        <v>752</v>
      </c>
      <c r="AM78" s="111" t="s">
        <v>56</v>
      </c>
      <c r="AN78" s="111" t="s">
        <v>56</v>
      </c>
      <c r="AO78" s="111" t="s">
        <v>56</v>
      </c>
      <c r="AP78" s="111" t="s">
        <v>56</v>
      </c>
      <c r="AQ78" s="37">
        <v>3300000</v>
      </c>
      <c r="AR78" s="37">
        <v>3300000</v>
      </c>
      <c r="AS78" s="111" t="s">
        <v>56</v>
      </c>
      <c r="AT78" s="77">
        <f>SUBTOTAL(9,AQ78:AS78)</f>
        <v>6600000</v>
      </c>
      <c r="AU78" s="111" t="s">
        <v>56</v>
      </c>
      <c r="AV78" s="111" t="s">
        <v>56</v>
      </c>
      <c r="AW78" s="111" t="s">
        <v>56</v>
      </c>
      <c r="AX78" s="111" t="s">
        <v>56</v>
      </c>
      <c r="AY78" s="111" t="s">
        <v>56</v>
      </c>
      <c r="AZ78" s="111" t="s">
        <v>56</v>
      </c>
      <c r="BA78" s="111" t="s">
        <v>56</v>
      </c>
    </row>
    <row r="79" spans="1:53" s="49" customFormat="1" ht="158.25" customHeight="1" x14ac:dyDescent="0.25">
      <c r="A79" s="1419">
        <v>60</v>
      </c>
      <c r="B79" s="1420" t="s">
        <v>998</v>
      </c>
      <c r="C79" s="1420">
        <v>80101706</v>
      </c>
      <c r="D79" s="227" t="s">
        <v>125</v>
      </c>
      <c r="E79" s="1420" t="s">
        <v>132</v>
      </c>
      <c r="F79" s="1420">
        <v>1</v>
      </c>
      <c r="G79" s="1422" t="s">
        <v>174</v>
      </c>
      <c r="H79" s="1430">
        <v>2</v>
      </c>
      <c r="I79" s="1424" t="s">
        <v>101</v>
      </c>
      <c r="J79" s="1424" t="s">
        <v>135</v>
      </c>
      <c r="K79" s="1420" t="s">
        <v>115</v>
      </c>
      <c r="L79" s="1035">
        <v>6600000</v>
      </c>
      <c r="M79" s="1036">
        <v>6600000</v>
      </c>
      <c r="N79" s="1421" t="s">
        <v>85</v>
      </c>
      <c r="O79" s="1421" t="s">
        <v>56</v>
      </c>
      <c r="P79" s="31" t="s">
        <v>133</v>
      </c>
      <c r="Q79" s="1751"/>
      <c r="R79" s="242" t="s">
        <v>829</v>
      </c>
      <c r="S79" s="242" t="s">
        <v>830</v>
      </c>
      <c r="T79" s="33">
        <v>42431</v>
      </c>
      <c r="U79" s="1343" t="s">
        <v>747</v>
      </c>
      <c r="V79" s="266" t="s">
        <v>220</v>
      </c>
      <c r="W79" s="35">
        <v>6600000</v>
      </c>
      <c r="X79" s="35"/>
      <c r="Y79" s="174">
        <f t="shared" si="0"/>
        <v>6600000</v>
      </c>
      <c r="Z79" s="174">
        <v>6600000</v>
      </c>
      <c r="AA79" s="266" t="s">
        <v>831</v>
      </c>
      <c r="AB79" s="266" t="s">
        <v>832</v>
      </c>
      <c r="AC79" s="266" t="s">
        <v>223</v>
      </c>
      <c r="AD79" s="266" t="s">
        <v>833</v>
      </c>
      <c r="AE79" s="266" t="s">
        <v>56</v>
      </c>
      <c r="AF79" s="266" t="s">
        <v>56</v>
      </c>
      <c r="AG79" s="266" t="s">
        <v>56</v>
      </c>
      <c r="AH79" s="1792" t="s">
        <v>235</v>
      </c>
      <c r="AI79" s="1791">
        <v>42431</v>
      </c>
      <c r="AJ79" s="1791">
        <v>42491</v>
      </c>
      <c r="AK79" s="266" t="s">
        <v>751</v>
      </c>
      <c r="AL79" s="1793" t="s">
        <v>752</v>
      </c>
      <c r="AM79" s="1868" t="s">
        <v>56</v>
      </c>
      <c r="AN79" s="1868" t="s">
        <v>56</v>
      </c>
      <c r="AO79" s="1868" t="s">
        <v>56</v>
      </c>
      <c r="AP79" s="1868" t="s">
        <v>56</v>
      </c>
      <c r="AQ79" s="1869">
        <v>3300000</v>
      </c>
      <c r="AR79" s="1869">
        <v>3300000</v>
      </c>
      <c r="AS79" s="1868" t="s">
        <v>56</v>
      </c>
      <c r="AT79" s="1870">
        <f>SUBTOTAL(9,AQ79:AS79)</f>
        <v>6600000</v>
      </c>
      <c r="AU79" s="1868" t="s">
        <v>56</v>
      </c>
      <c r="AV79" s="1868" t="s">
        <v>56</v>
      </c>
      <c r="AW79" s="1868" t="s">
        <v>56</v>
      </c>
      <c r="AX79" s="1868" t="s">
        <v>56</v>
      </c>
      <c r="AY79" s="1868" t="s">
        <v>56</v>
      </c>
      <c r="AZ79" s="1868" t="s">
        <v>56</v>
      </c>
      <c r="BA79" s="1868" t="s">
        <v>56</v>
      </c>
    </row>
    <row r="80" spans="1:53" s="12" customFormat="1" ht="135.75" customHeight="1" x14ac:dyDescent="0.2">
      <c r="A80" s="1419">
        <v>61</v>
      </c>
      <c r="B80" s="1420" t="s">
        <v>1014</v>
      </c>
      <c r="C80" s="1420">
        <v>80101706</v>
      </c>
      <c r="D80" s="227" t="s">
        <v>126</v>
      </c>
      <c r="E80" s="1420" t="s">
        <v>132</v>
      </c>
      <c r="F80" s="1420">
        <v>1</v>
      </c>
      <c r="G80" s="1039" t="s">
        <v>167</v>
      </c>
      <c r="H80" s="1430">
        <v>2</v>
      </c>
      <c r="I80" s="1424" t="s">
        <v>101</v>
      </c>
      <c r="J80" s="1424" t="s">
        <v>134</v>
      </c>
      <c r="K80" s="1420" t="s">
        <v>115</v>
      </c>
      <c r="L80" s="1035">
        <v>9000000</v>
      </c>
      <c r="M80" s="1036">
        <v>9000000</v>
      </c>
      <c r="N80" s="1421" t="s">
        <v>85</v>
      </c>
      <c r="O80" s="1421" t="s">
        <v>56</v>
      </c>
      <c r="P80" s="31" t="s">
        <v>133</v>
      </c>
      <c r="Q80" s="1751"/>
      <c r="R80" s="242" t="s">
        <v>325</v>
      </c>
      <c r="S80" s="1752" t="s">
        <v>326</v>
      </c>
      <c r="T80" s="231">
        <v>42388</v>
      </c>
      <c r="U80" s="755" t="s">
        <v>327</v>
      </c>
      <c r="V80" s="430" t="s">
        <v>220</v>
      </c>
      <c r="W80" s="174">
        <v>9000000</v>
      </c>
      <c r="X80" s="174"/>
      <c r="Y80" s="174">
        <f t="shared" si="0"/>
        <v>9000000</v>
      </c>
      <c r="Z80" s="174">
        <v>9000000</v>
      </c>
      <c r="AA80" s="430" t="s">
        <v>328</v>
      </c>
      <c r="AB80" s="430" t="s">
        <v>329</v>
      </c>
      <c r="AC80" s="430" t="s">
        <v>233</v>
      </c>
      <c r="AD80" s="430" t="s">
        <v>330</v>
      </c>
      <c r="AE80" s="430" t="s">
        <v>56</v>
      </c>
      <c r="AF80" s="430" t="s">
        <v>56</v>
      </c>
      <c r="AG80" s="430" t="s">
        <v>56</v>
      </c>
      <c r="AH80" s="430" t="s">
        <v>225</v>
      </c>
      <c r="AI80" s="234">
        <v>42388</v>
      </c>
      <c r="AJ80" s="234">
        <v>42446</v>
      </c>
      <c r="AK80" s="430" t="s">
        <v>226</v>
      </c>
      <c r="AL80" s="235" t="s">
        <v>227</v>
      </c>
      <c r="AM80" s="1830" t="s">
        <v>56</v>
      </c>
      <c r="AN80" s="1753">
        <v>4500000</v>
      </c>
      <c r="AO80" s="1753">
        <v>4500000</v>
      </c>
      <c r="AP80" s="37"/>
      <c r="AQ80" s="37"/>
      <c r="AR80" s="37"/>
      <c r="AS80" s="37"/>
      <c r="AT80" s="37"/>
      <c r="AU80" s="37"/>
      <c r="AV80" s="37"/>
      <c r="AW80" s="37"/>
      <c r="AX80" s="22"/>
      <c r="AY80" s="37"/>
      <c r="AZ80" s="37"/>
      <c r="BA80" s="37"/>
    </row>
    <row r="81" spans="1:53" s="125" customFormat="1" ht="75" customHeight="1" x14ac:dyDescent="0.2">
      <c r="A81" s="1673">
        <v>62</v>
      </c>
      <c r="B81" s="1676" t="s">
        <v>1013</v>
      </c>
      <c r="C81" s="1409">
        <v>80101706</v>
      </c>
      <c r="D81" s="1521" t="s">
        <v>155</v>
      </c>
      <c r="E81" s="1519" t="s">
        <v>132</v>
      </c>
      <c r="F81" s="1676">
        <v>1</v>
      </c>
      <c r="G81" s="1761" t="s">
        <v>167</v>
      </c>
      <c r="H81" s="1680">
        <v>2</v>
      </c>
      <c r="I81" s="1519" t="s">
        <v>101</v>
      </c>
      <c r="J81" s="1424" t="s">
        <v>867</v>
      </c>
      <c r="K81" s="1409" t="s">
        <v>115</v>
      </c>
      <c r="L81" s="1041">
        <v>4000000</v>
      </c>
      <c r="M81" s="1040">
        <v>4000000</v>
      </c>
      <c r="N81" s="1665" t="s">
        <v>85</v>
      </c>
      <c r="O81" s="1665" t="s">
        <v>56</v>
      </c>
      <c r="P81" s="1667" t="s">
        <v>133</v>
      </c>
      <c r="Q81" s="1840"/>
      <c r="R81" s="1795" t="s">
        <v>338</v>
      </c>
      <c r="S81" s="1795" t="s">
        <v>339</v>
      </c>
      <c r="T81" s="1814">
        <v>42377</v>
      </c>
      <c r="U81" s="1760" t="s">
        <v>333</v>
      </c>
      <c r="V81" s="1760" t="s">
        <v>220</v>
      </c>
      <c r="W81" s="174">
        <v>4000000</v>
      </c>
      <c r="X81" s="174"/>
      <c r="Y81" s="174">
        <f t="shared" ref="Y81:Y91" si="2">SUM(W81+X81)</f>
        <v>4000000</v>
      </c>
      <c r="Z81" s="174">
        <v>4000000</v>
      </c>
      <c r="AA81" s="1760" t="s">
        <v>221</v>
      </c>
      <c r="AB81" s="1760" t="s">
        <v>340</v>
      </c>
      <c r="AC81" s="1760" t="s">
        <v>223</v>
      </c>
      <c r="AD81" s="1760" t="s">
        <v>341</v>
      </c>
      <c r="AE81" s="1760" t="s">
        <v>56</v>
      </c>
      <c r="AF81" s="1760" t="s">
        <v>56</v>
      </c>
      <c r="AG81" s="1760" t="s">
        <v>56</v>
      </c>
      <c r="AH81" s="1760" t="s">
        <v>235</v>
      </c>
      <c r="AI81" s="1815">
        <v>42377</v>
      </c>
      <c r="AJ81" s="1815">
        <v>42436</v>
      </c>
      <c r="AK81" s="1760" t="s">
        <v>336</v>
      </c>
      <c r="AL81" s="1817" t="s">
        <v>337</v>
      </c>
      <c r="AM81" s="1871" t="s">
        <v>56</v>
      </c>
      <c r="AN81" s="1753">
        <v>4000000</v>
      </c>
      <c r="AO81" s="1753" t="s">
        <v>1108</v>
      </c>
      <c r="AP81" s="47"/>
      <c r="AQ81" s="47"/>
      <c r="AR81" s="47"/>
      <c r="AS81" s="47"/>
      <c r="AT81" s="47"/>
      <c r="AU81" s="47"/>
      <c r="AV81" s="47"/>
      <c r="AW81" s="47"/>
      <c r="AX81" s="47"/>
      <c r="AY81" s="47"/>
      <c r="AZ81" s="47"/>
      <c r="BA81" s="47"/>
    </row>
    <row r="82" spans="1:53" s="125" customFormat="1" ht="80.25" customHeight="1" x14ac:dyDescent="0.2">
      <c r="A82" s="1613"/>
      <c r="B82" s="1677"/>
      <c r="C82" s="1410"/>
      <c r="D82" s="1522"/>
      <c r="E82" s="1520"/>
      <c r="F82" s="1677"/>
      <c r="G82" s="1783"/>
      <c r="H82" s="1681"/>
      <c r="I82" s="1520"/>
      <c r="J82" s="1424" t="s">
        <v>866</v>
      </c>
      <c r="K82" s="1409" t="s">
        <v>115</v>
      </c>
      <c r="L82" s="1041">
        <v>4000000</v>
      </c>
      <c r="M82" s="1040">
        <v>4000000</v>
      </c>
      <c r="N82" s="1666"/>
      <c r="O82" s="1666"/>
      <c r="P82" s="1668"/>
      <c r="Q82" s="1840"/>
      <c r="R82" s="1802"/>
      <c r="S82" s="1802"/>
      <c r="T82" s="1823"/>
      <c r="U82" s="1782"/>
      <c r="V82" s="1782"/>
      <c r="W82" s="174">
        <v>4000000</v>
      </c>
      <c r="X82" s="174">
        <v>2666667</v>
      </c>
      <c r="Y82" s="174">
        <f t="shared" si="2"/>
        <v>6666667</v>
      </c>
      <c r="Z82" s="174">
        <v>6666667</v>
      </c>
      <c r="AA82" s="1782"/>
      <c r="AB82" s="1782"/>
      <c r="AC82" s="1782"/>
      <c r="AD82" s="1782"/>
      <c r="AE82" s="1782"/>
      <c r="AF82" s="1782"/>
      <c r="AG82" s="1782"/>
      <c r="AH82" s="1782"/>
      <c r="AI82" s="1824"/>
      <c r="AJ82" s="1824"/>
      <c r="AK82" s="1782"/>
      <c r="AL82" s="1826"/>
      <c r="AM82" s="1872"/>
      <c r="AN82" s="1831"/>
      <c r="AO82" s="47"/>
      <c r="AP82" s="47"/>
      <c r="AQ82" s="47"/>
      <c r="AR82" s="47"/>
      <c r="AS82" s="47"/>
      <c r="AT82" s="47"/>
      <c r="AU82" s="47"/>
      <c r="AV82" s="47"/>
      <c r="AW82" s="47"/>
      <c r="AX82" s="47"/>
      <c r="AY82" s="47"/>
      <c r="AZ82" s="47"/>
      <c r="BA82" s="47"/>
    </row>
    <row r="83" spans="1:53" s="12" customFormat="1" ht="80.25" customHeight="1" x14ac:dyDescent="0.25">
      <c r="A83" s="1673">
        <v>63</v>
      </c>
      <c r="B83" s="1676" t="s">
        <v>1013</v>
      </c>
      <c r="C83" s="1413">
        <v>80101706</v>
      </c>
      <c r="D83" s="1760" t="s">
        <v>155</v>
      </c>
      <c r="E83" s="1676" t="s">
        <v>132</v>
      </c>
      <c r="F83" s="1676">
        <v>1</v>
      </c>
      <c r="G83" s="1761" t="s">
        <v>167</v>
      </c>
      <c r="H83" s="1680">
        <v>2</v>
      </c>
      <c r="I83" s="1519" t="s">
        <v>101</v>
      </c>
      <c r="J83" s="1424" t="s">
        <v>867</v>
      </c>
      <c r="K83" s="1409" t="s">
        <v>115</v>
      </c>
      <c r="L83" s="1035">
        <v>4000000</v>
      </c>
      <c r="M83" s="1036">
        <v>4000000</v>
      </c>
      <c r="N83" s="1765" t="s">
        <v>85</v>
      </c>
      <c r="O83" s="1765" t="s">
        <v>56</v>
      </c>
      <c r="P83" s="1766" t="s">
        <v>133</v>
      </c>
      <c r="Q83" s="1866"/>
      <c r="R83" s="1795" t="s">
        <v>331</v>
      </c>
      <c r="S83" s="1813" t="s">
        <v>332</v>
      </c>
      <c r="T83" s="1814">
        <v>42377</v>
      </c>
      <c r="U83" s="1873" t="s">
        <v>333</v>
      </c>
      <c r="V83" s="1760" t="s">
        <v>220</v>
      </c>
      <c r="W83" s="174">
        <v>4000000</v>
      </c>
      <c r="X83" s="174"/>
      <c r="Y83" s="174">
        <f t="shared" si="2"/>
        <v>4000000</v>
      </c>
      <c r="Z83" s="174">
        <v>4000000</v>
      </c>
      <c r="AA83" s="1873" t="s">
        <v>221</v>
      </c>
      <c r="AB83" s="1760" t="s">
        <v>334</v>
      </c>
      <c r="AC83" s="1760" t="s">
        <v>223</v>
      </c>
      <c r="AD83" s="1760" t="s">
        <v>335</v>
      </c>
      <c r="AE83" s="1760" t="s">
        <v>56</v>
      </c>
      <c r="AF83" s="1760" t="s">
        <v>56</v>
      </c>
      <c r="AG83" s="1760" t="s">
        <v>56</v>
      </c>
      <c r="AH83" s="1760" t="s">
        <v>235</v>
      </c>
      <c r="AI83" s="1815">
        <v>42377</v>
      </c>
      <c r="AJ83" s="1815">
        <v>42436</v>
      </c>
      <c r="AK83" s="1760" t="s">
        <v>336</v>
      </c>
      <c r="AL83" s="1817" t="s">
        <v>337</v>
      </c>
      <c r="AM83" s="1830" t="s">
        <v>56</v>
      </c>
      <c r="AN83" s="1831">
        <v>4000000</v>
      </c>
      <c r="AO83" s="1831">
        <v>1333333</v>
      </c>
      <c r="AP83" s="37"/>
      <c r="AQ83" s="37"/>
      <c r="AR83" s="37"/>
      <c r="AS83" s="37"/>
      <c r="AT83" s="37"/>
      <c r="AU83" s="37"/>
      <c r="AV83" s="37"/>
      <c r="AW83" s="37"/>
      <c r="AX83" s="22"/>
      <c r="AY83" s="37"/>
      <c r="AZ83" s="37"/>
      <c r="BA83" s="37"/>
    </row>
    <row r="84" spans="1:53" s="12" customFormat="1" ht="78.75" customHeight="1" x14ac:dyDescent="0.25">
      <c r="A84" s="1613"/>
      <c r="B84" s="1677"/>
      <c r="C84" s="1414"/>
      <c r="D84" s="1782"/>
      <c r="E84" s="1677"/>
      <c r="F84" s="1677"/>
      <c r="G84" s="1783"/>
      <c r="H84" s="1681"/>
      <c r="I84" s="1520"/>
      <c r="J84" s="1424" t="s">
        <v>1020</v>
      </c>
      <c r="K84" s="1409" t="s">
        <v>115</v>
      </c>
      <c r="L84" s="1035">
        <v>4000000</v>
      </c>
      <c r="M84" s="1036">
        <v>4000000</v>
      </c>
      <c r="N84" s="1786"/>
      <c r="O84" s="1786"/>
      <c r="P84" s="1787"/>
      <c r="Q84" s="1866"/>
      <c r="R84" s="1802"/>
      <c r="S84" s="1822"/>
      <c r="T84" s="1823"/>
      <c r="U84" s="1782"/>
      <c r="V84" s="1782"/>
      <c r="W84" s="174">
        <v>4000000</v>
      </c>
      <c r="X84" s="174">
        <v>-2666667</v>
      </c>
      <c r="Y84" s="174">
        <f t="shared" si="2"/>
        <v>1333333</v>
      </c>
      <c r="Z84" s="174">
        <v>1333333</v>
      </c>
      <c r="AA84" s="1782"/>
      <c r="AB84" s="1782"/>
      <c r="AC84" s="1782"/>
      <c r="AD84" s="1782"/>
      <c r="AE84" s="1782"/>
      <c r="AF84" s="1782"/>
      <c r="AG84" s="1782"/>
      <c r="AH84" s="1782"/>
      <c r="AI84" s="1824"/>
      <c r="AJ84" s="1824"/>
      <c r="AK84" s="1782"/>
      <c r="AL84" s="1826"/>
      <c r="AM84" s="1830"/>
      <c r="AN84" s="1831"/>
      <c r="AO84" s="37"/>
      <c r="AP84" s="37"/>
      <c r="AQ84" s="37"/>
      <c r="AR84" s="37"/>
      <c r="AS84" s="37"/>
      <c r="AT84" s="37"/>
      <c r="AU84" s="37"/>
      <c r="AV84" s="37"/>
      <c r="AW84" s="37"/>
      <c r="AX84" s="22"/>
      <c r="AY84" s="37"/>
      <c r="AZ84" s="37"/>
      <c r="BA84" s="37"/>
    </row>
    <row r="85" spans="1:53" s="125" customFormat="1" ht="97.5" customHeight="1" x14ac:dyDescent="0.2">
      <c r="A85" s="1673">
        <v>64</v>
      </c>
      <c r="B85" s="1676" t="s">
        <v>1013</v>
      </c>
      <c r="C85" s="1413">
        <v>80101706</v>
      </c>
      <c r="D85" s="1760" t="s">
        <v>624</v>
      </c>
      <c r="E85" s="1676" t="s">
        <v>132</v>
      </c>
      <c r="F85" s="1676">
        <v>1</v>
      </c>
      <c r="G85" s="1761" t="s">
        <v>167</v>
      </c>
      <c r="H85" s="1680">
        <v>2</v>
      </c>
      <c r="I85" s="1519" t="s">
        <v>101</v>
      </c>
      <c r="J85" s="1424" t="s">
        <v>892</v>
      </c>
      <c r="K85" s="1409" t="s">
        <v>115</v>
      </c>
      <c r="L85" s="1041">
        <v>1700000</v>
      </c>
      <c r="M85" s="1040">
        <v>1700000</v>
      </c>
      <c r="N85" s="1765" t="s">
        <v>85</v>
      </c>
      <c r="O85" s="1765" t="s">
        <v>56</v>
      </c>
      <c r="P85" s="1766" t="s">
        <v>133</v>
      </c>
      <c r="Q85" s="1840"/>
      <c r="R85" s="1795" t="s">
        <v>625</v>
      </c>
      <c r="S85" s="1795" t="s">
        <v>753</v>
      </c>
      <c r="T85" s="1796">
        <v>42402</v>
      </c>
      <c r="U85" s="1521" t="s">
        <v>754</v>
      </c>
      <c r="V85" s="1521" t="s">
        <v>304</v>
      </c>
      <c r="W85" s="35">
        <v>1700000</v>
      </c>
      <c r="X85" s="35"/>
      <c r="Y85" s="174">
        <f t="shared" si="2"/>
        <v>1700000</v>
      </c>
      <c r="Z85" s="174">
        <v>1700000</v>
      </c>
      <c r="AA85" s="1521" t="s">
        <v>305</v>
      </c>
      <c r="AB85" s="1521" t="s">
        <v>755</v>
      </c>
      <c r="AC85" s="1521" t="s">
        <v>756</v>
      </c>
      <c r="AD85" s="1521" t="s">
        <v>757</v>
      </c>
      <c r="AE85" s="1521" t="s">
        <v>56</v>
      </c>
      <c r="AF85" s="1521" t="s">
        <v>56</v>
      </c>
      <c r="AG85" s="1521" t="s">
        <v>56</v>
      </c>
      <c r="AH85" s="1521" t="s">
        <v>225</v>
      </c>
      <c r="AI85" s="1799">
        <v>42402</v>
      </c>
      <c r="AJ85" s="1799">
        <v>42461</v>
      </c>
      <c r="AK85" s="1521" t="s">
        <v>336</v>
      </c>
      <c r="AL85" s="1800" t="s">
        <v>337</v>
      </c>
      <c r="AM85" s="1830" t="s">
        <v>56</v>
      </c>
      <c r="AN85" s="1830" t="s">
        <v>56</v>
      </c>
      <c r="AO85" s="1753">
        <v>1700000</v>
      </c>
      <c r="AP85" s="1753"/>
      <c r="AQ85" s="1753">
        <v>1700000</v>
      </c>
      <c r="AR85" s="37"/>
      <c r="AS85" s="37"/>
      <c r="AT85" s="37"/>
      <c r="AU85" s="37"/>
      <c r="AV85" s="37"/>
      <c r="AW85" s="37"/>
      <c r="AX85" s="37"/>
      <c r="AY85" s="37"/>
      <c r="AZ85" s="37"/>
      <c r="BA85" s="30"/>
    </row>
    <row r="86" spans="1:53" s="125" customFormat="1" ht="81" customHeight="1" x14ac:dyDescent="0.2">
      <c r="A86" s="1613"/>
      <c r="B86" s="1677"/>
      <c r="C86" s="1414"/>
      <c r="D86" s="1782"/>
      <c r="E86" s="1677"/>
      <c r="F86" s="1677"/>
      <c r="G86" s="1783"/>
      <c r="H86" s="1681"/>
      <c r="I86" s="1520"/>
      <c r="J86" s="1420" t="s">
        <v>1011</v>
      </c>
      <c r="K86" s="1409" t="s">
        <v>115</v>
      </c>
      <c r="L86" s="1041">
        <v>1700000</v>
      </c>
      <c r="M86" s="1040">
        <v>1700000</v>
      </c>
      <c r="N86" s="1786"/>
      <c r="O86" s="1786"/>
      <c r="P86" s="1787"/>
      <c r="Q86" s="1840"/>
      <c r="R86" s="1802"/>
      <c r="S86" s="1802"/>
      <c r="T86" s="1803"/>
      <c r="U86" s="1522"/>
      <c r="V86" s="1522"/>
      <c r="W86" s="35">
        <v>1700000</v>
      </c>
      <c r="X86" s="35"/>
      <c r="Y86" s="174">
        <f t="shared" si="2"/>
        <v>1700000</v>
      </c>
      <c r="Z86" s="174">
        <v>1700000</v>
      </c>
      <c r="AA86" s="1522"/>
      <c r="AB86" s="1522"/>
      <c r="AC86" s="1522"/>
      <c r="AD86" s="1522"/>
      <c r="AE86" s="1522"/>
      <c r="AF86" s="1522"/>
      <c r="AG86" s="1522"/>
      <c r="AH86" s="1522"/>
      <c r="AI86" s="1805"/>
      <c r="AJ86" s="1805"/>
      <c r="AK86" s="1522"/>
      <c r="AL86" s="1806"/>
      <c r="AM86" s="111"/>
      <c r="AN86" s="37"/>
      <c r="AO86" s="37"/>
      <c r="AP86" s="37"/>
      <c r="AQ86" s="37"/>
      <c r="AR86" s="37"/>
      <c r="AS86" s="37"/>
      <c r="AT86" s="37"/>
      <c r="AU86" s="37"/>
      <c r="AV86" s="1835"/>
      <c r="AW86" s="37"/>
      <c r="AX86" s="37"/>
      <c r="AY86" s="37"/>
      <c r="AZ86" s="37"/>
      <c r="BA86" s="30"/>
    </row>
    <row r="87" spans="1:53" s="12" customFormat="1" ht="111.75" customHeight="1" x14ac:dyDescent="0.2">
      <c r="A87" s="1419">
        <v>65</v>
      </c>
      <c r="B87" s="1420" t="s">
        <v>1014</v>
      </c>
      <c r="C87" s="1420">
        <v>80101706</v>
      </c>
      <c r="D87" s="227" t="s">
        <v>157</v>
      </c>
      <c r="E87" s="1420" t="s">
        <v>132</v>
      </c>
      <c r="F87" s="1420">
        <v>1</v>
      </c>
      <c r="G87" s="1422" t="s">
        <v>167</v>
      </c>
      <c r="H87" s="1430">
        <v>2</v>
      </c>
      <c r="I87" s="1424" t="s">
        <v>101</v>
      </c>
      <c r="J87" s="1424" t="s">
        <v>135</v>
      </c>
      <c r="K87" s="1420" t="s">
        <v>115</v>
      </c>
      <c r="L87" s="1041">
        <v>8000000</v>
      </c>
      <c r="M87" s="1040">
        <v>8000000</v>
      </c>
      <c r="N87" s="1421" t="s">
        <v>85</v>
      </c>
      <c r="O87" s="1421" t="s">
        <v>56</v>
      </c>
      <c r="P87" s="31" t="s">
        <v>133</v>
      </c>
      <c r="Q87" s="1751"/>
      <c r="R87" s="242" t="s">
        <v>217</v>
      </c>
      <c r="S87" s="1752" t="s">
        <v>218</v>
      </c>
      <c r="T87" s="231">
        <v>42388</v>
      </c>
      <c r="U87" s="755" t="s">
        <v>219</v>
      </c>
      <c r="V87" s="430" t="s">
        <v>220</v>
      </c>
      <c r="W87" s="174">
        <v>8000000</v>
      </c>
      <c r="X87" s="174"/>
      <c r="Y87" s="174">
        <f t="shared" si="2"/>
        <v>8000000</v>
      </c>
      <c r="Z87" s="174">
        <v>8000000</v>
      </c>
      <c r="AA87" s="430" t="s">
        <v>221</v>
      </c>
      <c r="AB87" s="430" t="s">
        <v>222</v>
      </c>
      <c r="AC87" s="430" t="s">
        <v>223</v>
      </c>
      <c r="AD87" s="430" t="s">
        <v>224</v>
      </c>
      <c r="AE87" s="430" t="s">
        <v>56</v>
      </c>
      <c r="AF87" s="430" t="s">
        <v>56</v>
      </c>
      <c r="AG87" s="430" t="s">
        <v>56</v>
      </c>
      <c r="AH87" s="430" t="s">
        <v>225</v>
      </c>
      <c r="AI87" s="234">
        <v>42387</v>
      </c>
      <c r="AJ87" s="234">
        <v>42446</v>
      </c>
      <c r="AK87" s="430" t="s">
        <v>226</v>
      </c>
      <c r="AL87" s="235" t="s">
        <v>227</v>
      </c>
      <c r="AM87" s="1830" t="s">
        <v>56</v>
      </c>
      <c r="AN87" s="1753">
        <v>4000000</v>
      </c>
      <c r="AO87" s="1753">
        <v>4000000</v>
      </c>
      <c r="AP87" s="1421"/>
      <c r="AQ87" s="37"/>
      <c r="AR87" s="22"/>
      <c r="AS87" s="22"/>
      <c r="AT87" s="22"/>
      <c r="AU87" s="22"/>
      <c r="AV87" s="40"/>
      <c r="AW87" s="22"/>
      <c r="AX87" s="22"/>
      <c r="AY87" s="22"/>
      <c r="AZ87" s="22"/>
      <c r="BA87" s="22"/>
    </row>
    <row r="88" spans="1:53" s="12" customFormat="1" ht="103.5" customHeight="1" x14ac:dyDescent="0.25">
      <c r="A88" s="1419">
        <v>66</v>
      </c>
      <c r="B88" s="1420" t="s">
        <v>1014</v>
      </c>
      <c r="C88" s="1420">
        <v>80101706</v>
      </c>
      <c r="D88" s="227" t="s">
        <v>195</v>
      </c>
      <c r="E88" s="1420" t="s">
        <v>132</v>
      </c>
      <c r="F88" s="1420">
        <v>1</v>
      </c>
      <c r="G88" s="1422" t="s">
        <v>167</v>
      </c>
      <c r="H88" s="1430">
        <v>2</v>
      </c>
      <c r="I88" s="1424" t="s">
        <v>101</v>
      </c>
      <c r="J88" s="1424" t="s">
        <v>135</v>
      </c>
      <c r="K88" s="1420" t="s">
        <v>115</v>
      </c>
      <c r="L88" s="1041">
        <v>8000000</v>
      </c>
      <c r="M88" s="1040">
        <v>8000000</v>
      </c>
      <c r="N88" s="1421" t="s">
        <v>85</v>
      </c>
      <c r="O88" s="1421" t="s">
        <v>56</v>
      </c>
      <c r="P88" s="31" t="s">
        <v>133</v>
      </c>
      <c r="Q88" s="1866"/>
      <c r="R88" s="242" t="s">
        <v>405</v>
      </c>
      <c r="S88" s="1752" t="s">
        <v>406</v>
      </c>
      <c r="T88" s="231">
        <v>42394</v>
      </c>
      <c r="U88" s="755" t="s">
        <v>407</v>
      </c>
      <c r="V88" s="430" t="s">
        <v>220</v>
      </c>
      <c r="W88" s="174">
        <v>8000000</v>
      </c>
      <c r="X88" s="174"/>
      <c r="Y88" s="174">
        <f t="shared" si="2"/>
        <v>8000000</v>
      </c>
      <c r="Z88" s="174">
        <v>8000000</v>
      </c>
      <c r="AA88" s="430" t="s">
        <v>221</v>
      </c>
      <c r="AB88" s="430" t="s">
        <v>408</v>
      </c>
      <c r="AC88" s="430" t="s">
        <v>223</v>
      </c>
      <c r="AD88" s="430" t="s">
        <v>409</v>
      </c>
      <c r="AE88" s="430" t="s">
        <v>56</v>
      </c>
      <c r="AF88" s="430" t="s">
        <v>56</v>
      </c>
      <c r="AG88" s="430" t="s">
        <v>56</v>
      </c>
      <c r="AH88" s="430" t="s">
        <v>225</v>
      </c>
      <c r="AI88" s="234">
        <v>42394</v>
      </c>
      <c r="AJ88" s="234">
        <v>42453</v>
      </c>
      <c r="AK88" s="430" t="s">
        <v>226</v>
      </c>
      <c r="AL88" s="235" t="s">
        <v>227</v>
      </c>
      <c r="AM88" s="1830" t="s">
        <v>56</v>
      </c>
      <c r="AN88" s="1753">
        <v>4000000</v>
      </c>
      <c r="AO88" s="1753">
        <v>4000000</v>
      </c>
      <c r="AP88" s="37"/>
      <c r="AQ88" s="37"/>
      <c r="AR88" s="37"/>
      <c r="AS88" s="37"/>
      <c r="AT88" s="37"/>
      <c r="AU88" s="37"/>
      <c r="AV88" s="37"/>
      <c r="AW88" s="37"/>
      <c r="AX88" s="37"/>
      <c r="AY88" s="37"/>
      <c r="AZ88" s="37"/>
      <c r="BA88" s="37"/>
    </row>
    <row r="89" spans="1:53" s="125" customFormat="1" ht="161.25" customHeight="1" x14ac:dyDescent="0.25">
      <c r="A89" s="1419">
        <v>67</v>
      </c>
      <c r="B89" s="1420" t="s">
        <v>1014</v>
      </c>
      <c r="C89" s="1420">
        <v>80101706</v>
      </c>
      <c r="D89" s="227" t="s">
        <v>158</v>
      </c>
      <c r="E89" s="1420" t="s">
        <v>132</v>
      </c>
      <c r="F89" s="1420">
        <v>1</v>
      </c>
      <c r="G89" s="1422" t="s">
        <v>167</v>
      </c>
      <c r="H89" s="1430">
        <v>2</v>
      </c>
      <c r="I89" s="1424" t="s">
        <v>101</v>
      </c>
      <c r="J89" s="1424" t="s">
        <v>135</v>
      </c>
      <c r="K89" s="1420" t="s">
        <v>115</v>
      </c>
      <c r="L89" s="1041">
        <v>20880000</v>
      </c>
      <c r="M89" s="1040">
        <v>20880000</v>
      </c>
      <c r="N89" s="1421" t="s">
        <v>85</v>
      </c>
      <c r="O89" s="1421" t="s">
        <v>56</v>
      </c>
      <c r="P89" s="31" t="s">
        <v>133</v>
      </c>
      <c r="Q89" s="1864"/>
      <c r="R89" s="242" t="s">
        <v>342</v>
      </c>
      <c r="S89" s="1752" t="s">
        <v>343</v>
      </c>
      <c r="T89" s="231">
        <v>42387</v>
      </c>
      <c r="U89" s="755" t="s">
        <v>344</v>
      </c>
      <c r="V89" s="430" t="s">
        <v>220</v>
      </c>
      <c r="W89" s="174">
        <v>20880000</v>
      </c>
      <c r="X89" s="174"/>
      <c r="Y89" s="174">
        <f t="shared" si="2"/>
        <v>20880000</v>
      </c>
      <c r="Z89" s="174">
        <v>20880000</v>
      </c>
      <c r="AA89" s="430" t="s">
        <v>345</v>
      </c>
      <c r="AB89" s="430" t="s">
        <v>346</v>
      </c>
      <c r="AC89" s="430" t="s">
        <v>223</v>
      </c>
      <c r="AD89" s="430" t="s">
        <v>347</v>
      </c>
      <c r="AE89" s="430" t="s">
        <v>56</v>
      </c>
      <c r="AF89" s="430" t="s">
        <v>56</v>
      </c>
      <c r="AG89" s="430" t="s">
        <v>56</v>
      </c>
      <c r="AH89" s="430" t="s">
        <v>235</v>
      </c>
      <c r="AI89" s="234">
        <v>42387</v>
      </c>
      <c r="AJ89" s="234">
        <v>42446</v>
      </c>
      <c r="AK89" s="430" t="s">
        <v>226</v>
      </c>
      <c r="AL89" s="235" t="s">
        <v>227</v>
      </c>
      <c r="AM89" s="1830" t="s">
        <v>56</v>
      </c>
      <c r="AN89" s="1753">
        <v>10440000</v>
      </c>
      <c r="AO89" s="1753">
        <v>10440000</v>
      </c>
      <c r="AP89" s="37"/>
      <c r="AQ89" s="37"/>
      <c r="AR89" s="37"/>
      <c r="AS89" s="37"/>
      <c r="AT89" s="37"/>
      <c r="AU89" s="37"/>
      <c r="AV89" s="37"/>
      <c r="AW89" s="37"/>
      <c r="AX89" s="37"/>
      <c r="AY89" s="37"/>
      <c r="AZ89" s="37"/>
      <c r="BA89" s="37"/>
    </row>
    <row r="90" spans="1:53" s="12" customFormat="1" ht="135" customHeight="1" x14ac:dyDescent="0.25">
      <c r="A90" s="1419">
        <v>68</v>
      </c>
      <c r="B90" s="1420" t="s">
        <v>1010</v>
      </c>
      <c r="C90" s="1420">
        <v>80101706</v>
      </c>
      <c r="D90" s="1343" t="s">
        <v>187</v>
      </c>
      <c r="E90" s="1420" t="s">
        <v>132</v>
      </c>
      <c r="F90" s="1420">
        <v>1</v>
      </c>
      <c r="G90" s="1039" t="s">
        <v>167</v>
      </c>
      <c r="H90" s="1430">
        <v>2</v>
      </c>
      <c r="I90" s="1424" t="s">
        <v>101</v>
      </c>
      <c r="J90" s="1424" t="s">
        <v>134</v>
      </c>
      <c r="K90" s="1420" t="s">
        <v>115</v>
      </c>
      <c r="L90" s="1035">
        <v>9000000</v>
      </c>
      <c r="M90" s="1036">
        <v>9000000</v>
      </c>
      <c r="N90" s="1421" t="s">
        <v>85</v>
      </c>
      <c r="O90" s="1421" t="s">
        <v>56</v>
      </c>
      <c r="P90" s="31" t="s">
        <v>133</v>
      </c>
      <c r="Q90" s="1866"/>
      <c r="R90" s="242" t="s">
        <v>417</v>
      </c>
      <c r="S90" s="1752" t="s">
        <v>418</v>
      </c>
      <c r="T90" s="231">
        <v>42395</v>
      </c>
      <c r="U90" s="755" t="s">
        <v>421</v>
      </c>
      <c r="V90" s="430" t="s">
        <v>220</v>
      </c>
      <c r="W90" s="174">
        <v>9000000</v>
      </c>
      <c r="X90" s="174"/>
      <c r="Y90" s="174">
        <f t="shared" si="2"/>
        <v>9000000</v>
      </c>
      <c r="Z90" s="174">
        <v>9000000</v>
      </c>
      <c r="AA90" s="430" t="s">
        <v>422</v>
      </c>
      <c r="AB90" s="430" t="s">
        <v>423</v>
      </c>
      <c r="AC90" s="430" t="s">
        <v>233</v>
      </c>
      <c r="AD90" s="430" t="s">
        <v>424</v>
      </c>
      <c r="AE90" s="430" t="s">
        <v>56</v>
      </c>
      <c r="AF90" s="430" t="s">
        <v>56</v>
      </c>
      <c r="AG90" s="430" t="s">
        <v>56</v>
      </c>
      <c r="AH90" s="430" t="s">
        <v>225</v>
      </c>
      <c r="AI90" s="234">
        <v>42395</v>
      </c>
      <c r="AJ90" s="234">
        <v>42454</v>
      </c>
      <c r="AK90" s="430" t="s">
        <v>425</v>
      </c>
      <c r="AL90" s="235" t="s">
        <v>416</v>
      </c>
      <c r="AM90" s="1830" t="s">
        <v>56</v>
      </c>
      <c r="AN90" s="1753">
        <v>4500000</v>
      </c>
      <c r="AO90" s="1753">
        <v>4500000</v>
      </c>
      <c r="AP90" s="37"/>
      <c r="AQ90" s="37"/>
      <c r="AR90" s="37"/>
      <c r="AS90" s="37"/>
      <c r="AT90" s="37"/>
      <c r="AU90" s="37"/>
      <c r="AV90" s="37"/>
      <c r="AW90" s="37"/>
      <c r="AX90" s="37"/>
      <c r="AY90" s="37"/>
      <c r="AZ90" s="37"/>
      <c r="BA90" s="37"/>
    </row>
    <row r="91" spans="1:53" s="12" customFormat="1" ht="130.5" customHeight="1" x14ac:dyDescent="0.25">
      <c r="A91" s="1419">
        <v>69</v>
      </c>
      <c r="B91" s="1420" t="s">
        <v>1010</v>
      </c>
      <c r="C91" s="1420">
        <v>80101706</v>
      </c>
      <c r="D91" s="1343" t="s">
        <v>187</v>
      </c>
      <c r="E91" s="1420" t="s">
        <v>132</v>
      </c>
      <c r="F91" s="1420">
        <v>1</v>
      </c>
      <c r="G91" s="1039" t="s">
        <v>167</v>
      </c>
      <c r="H91" s="1430">
        <v>2</v>
      </c>
      <c r="I91" s="1424" t="s">
        <v>101</v>
      </c>
      <c r="J91" s="1424" t="s">
        <v>134</v>
      </c>
      <c r="K91" s="1420" t="s">
        <v>115</v>
      </c>
      <c r="L91" s="1035">
        <v>9000000</v>
      </c>
      <c r="M91" s="1036">
        <v>9000000</v>
      </c>
      <c r="N91" s="1421" t="s">
        <v>85</v>
      </c>
      <c r="O91" s="1421" t="s">
        <v>56</v>
      </c>
      <c r="P91" s="31" t="s">
        <v>133</v>
      </c>
      <c r="Q91" s="1866"/>
      <c r="R91" s="242" t="s">
        <v>419</v>
      </c>
      <c r="S91" s="1752" t="s">
        <v>420</v>
      </c>
      <c r="T91" s="231">
        <v>42395</v>
      </c>
      <c r="U91" s="755" t="s">
        <v>421</v>
      </c>
      <c r="V91" s="430" t="s">
        <v>220</v>
      </c>
      <c r="W91" s="174">
        <v>9000000</v>
      </c>
      <c r="X91" s="174"/>
      <c r="Y91" s="174">
        <f t="shared" si="2"/>
        <v>9000000</v>
      </c>
      <c r="Z91" s="174">
        <v>9000000</v>
      </c>
      <c r="AA91" s="430" t="s">
        <v>422</v>
      </c>
      <c r="AB91" s="430" t="s">
        <v>426</v>
      </c>
      <c r="AC91" s="430" t="s">
        <v>233</v>
      </c>
      <c r="AD91" s="430" t="s">
        <v>427</v>
      </c>
      <c r="AE91" s="430" t="s">
        <v>56</v>
      </c>
      <c r="AF91" s="430" t="s">
        <v>56</v>
      </c>
      <c r="AG91" s="430" t="s">
        <v>56</v>
      </c>
      <c r="AH91" s="430" t="s">
        <v>225</v>
      </c>
      <c r="AI91" s="234">
        <v>42395</v>
      </c>
      <c r="AJ91" s="234">
        <v>42454</v>
      </c>
      <c r="AK91" s="430" t="s">
        <v>425</v>
      </c>
      <c r="AL91" s="235" t="s">
        <v>416</v>
      </c>
      <c r="AM91" s="1830" t="s">
        <v>56</v>
      </c>
      <c r="AN91" s="1753">
        <v>4500000</v>
      </c>
      <c r="AO91" s="1753">
        <v>4500000</v>
      </c>
      <c r="AP91" s="37"/>
      <c r="AQ91" s="37"/>
      <c r="AR91" s="37"/>
      <c r="AS91" s="37"/>
      <c r="AT91" s="37"/>
      <c r="AU91" s="37"/>
      <c r="AV91" s="37"/>
      <c r="AW91" s="37"/>
      <c r="AX91" s="37"/>
      <c r="AY91" s="37"/>
      <c r="AZ91" s="37"/>
      <c r="BA91" s="37"/>
    </row>
    <row r="92" spans="1:53" s="12" customFormat="1" ht="167.25" customHeight="1" x14ac:dyDescent="0.25">
      <c r="A92" s="1419">
        <v>70</v>
      </c>
      <c r="B92" s="1420" t="s">
        <v>1010</v>
      </c>
      <c r="C92" s="1420">
        <v>80101706</v>
      </c>
      <c r="D92" s="1343" t="s">
        <v>564</v>
      </c>
      <c r="E92" s="1420" t="s">
        <v>132</v>
      </c>
      <c r="F92" s="1420">
        <v>1</v>
      </c>
      <c r="G92" s="1039" t="s">
        <v>167</v>
      </c>
      <c r="H92" s="1430">
        <v>2</v>
      </c>
      <c r="I92" s="1424" t="s">
        <v>101</v>
      </c>
      <c r="J92" s="1424" t="s">
        <v>134</v>
      </c>
      <c r="K92" s="1420" t="s">
        <v>115</v>
      </c>
      <c r="L92" s="1035">
        <v>10000000</v>
      </c>
      <c r="M92" s="1036">
        <v>10000000</v>
      </c>
      <c r="N92" s="1421" t="s">
        <v>85</v>
      </c>
      <c r="O92" s="1421" t="s">
        <v>56</v>
      </c>
      <c r="P92" s="31" t="s">
        <v>133</v>
      </c>
      <c r="Q92" s="1866"/>
      <c r="R92" s="242" t="s">
        <v>410</v>
      </c>
      <c r="S92" s="1752" t="s">
        <v>411</v>
      </c>
      <c r="T92" s="231">
        <v>42394</v>
      </c>
      <c r="U92" s="755" t="s">
        <v>412</v>
      </c>
      <c r="V92" s="430" t="s">
        <v>220</v>
      </c>
      <c r="W92" s="174">
        <v>10000000</v>
      </c>
      <c r="X92" s="174"/>
      <c r="Y92" s="174">
        <f>SUM(W92+X92)</f>
        <v>10000000</v>
      </c>
      <c r="Z92" s="174">
        <v>10000000</v>
      </c>
      <c r="AA92" s="430" t="s">
        <v>394</v>
      </c>
      <c r="AB92" s="430" t="s">
        <v>413</v>
      </c>
      <c r="AC92" s="430" t="s">
        <v>233</v>
      </c>
      <c r="AD92" s="430" t="s">
        <v>414</v>
      </c>
      <c r="AE92" s="430" t="s">
        <v>56</v>
      </c>
      <c r="AF92" s="430" t="s">
        <v>56</v>
      </c>
      <c r="AG92" s="430" t="s">
        <v>56</v>
      </c>
      <c r="AH92" s="430" t="s">
        <v>225</v>
      </c>
      <c r="AI92" s="234">
        <v>42394</v>
      </c>
      <c r="AJ92" s="234">
        <v>42453</v>
      </c>
      <c r="AK92" s="430" t="s">
        <v>415</v>
      </c>
      <c r="AL92" s="235" t="s">
        <v>416</v>
      </c>
      <c r="AM92" s="1830" t="s">
        <v>56</v>
      </c>
      <c r="AN92" s="1753">
        <v>5000000</v>
      </c>
      <c r="AO92" s="1753">
        <v>5000000</v>
      </c>
      <c r="AP92" s="37"/>
      <c r="AQ92" s="37"/>
      <c r="AR92" s="37"/>
      <c r="AS92" s="37"/>
      <c r="AT92" s="37"/>
      <c r="AU92" s="37"/>
      <c r="AV92" s="37"/>
      <c r="AW92" s="37"/>
      <c r="AX92" s="37"/>
      <c r="AY92" s="37"/>
      <c r="AZ92" s="37"/>
      <c r="BA92" s="37"/>
    </row>
    <row r="93" spans="1:53" s="12" customFormat="1" ht="128.25" customHeight="1" x14ac:dyDescent="0.25">
      <c r="A93" s="1419">
        <v>71</v>
      </c>
      <c r="B93" s="1420" t="s">
        <v>1010</v>
      </c>
      <c r="C93" s="1420">
        <v>80101706</v>
      </c>
      <c r="D93" s="1343" t="s">
        <v>188</v>
      </c>
      <c r="E93" s="1420" t="s">
        <v>132</v>
      </c>
      <c r="F93" s="1420">
        <v>1</v>
      </c>
      <c r="G93" s="1422" t="s">
        <v>174</v>
      </c>
      <c r="H93" s="1430">
        <v>2</v>
      </c>
      <c r="I93" s="1424" t="s">
        <v>101</v>
      </c>
      <c r="J93" s="1424" t="s">
        <v>134</v>
      </c>
      <c r="K93" s="1420" t="s">
        <v>115</v>
      </c>
      <c r="L93" s="1035">
        <v>17000000</v>
      </c>
      <c r="M93" s="1036">
        <v>17000000</v>
      </c>
      <c r="N93" s="1421" t="s">
        <v>85</v>
      </c>
      <c r="O93" s="1421" t="s">
        <v>56</v>
      </c>
      <c r="P93" s="31" t="s">
        <v>133</v>
      </c>
      <c r="Q93" s="1866"/>
      <c r="R93" s="242" t="s">
        <v>1081</v>
      </c>
      <c r="S93" s="1752" t="s">
        <v>1082</v>
      </c>
      <c r="T93" s="231">
        <v>42417</v>
      </c>
      <c r="U93" s="227" t="s">
        <v>1083</v>
      </c>
      <c r="V93" s="430" t="s">
        <v>220</v>
      </c>
      <c r="W93" s="1767">
        <v>17000000</v>
      </c>
      <c r="X93" s="174"/>
      <c r="Y93" s="174">
        <f>SUM(W93+X93)</f>
        <v>17000000</v>
      </c>
      <c r="Z93" s="174">
        <v>17000000</v>
      </c>
      <c r="AA93" s="430" t="s">
        <v>1084</v>
      </c>
      <c r="AB93" s="430" t="s">
        <v>1085</v>
      </c>
      <c r="AC93" s="430" t="s">
        <v>233</v>
      </c>
      <c r="AD93" s="266" t="s">
        <v>1086</v>
      </c>
      <c r="AE93" s="430" t="s">
        <v>56</v>
      </c>
      <c r="AF93" s="430" t="s">
        <v>56</v>
      </c>
      <c r="AG93" s="430" t="s">
        <v>56</v>
      </c>
      <c r="AH93" s="1874" t="s">
        <v>1087</v>
      </c>
      <c r="AI93" s="234">
        <v>42417</v>
      </c>
      <c r="AJ93" s="234">
        <v>42476</v>
      </c>
      <c r="AK93" s="430" t="s">
        <v>415</v>
      </c>
      <c r="AL93" s="235" t="s">
        <v>416</v>
      </c>
      <c r="AM93" s="111" t="s">
        <v>56</v>
      </c>
      <c r="AN93" s="111" t="s">
        <v>56</v>
      </c>
      <c r="AO93" s="37">
        <v>8500000</v>
      </c>
      <c r="AP93" s="37">
        <v>8500000</v>
      </c>
      <c r="AQ93" s="37"/>
      <c r="AR93" s="37"/>
      <c r="AS93" s="37"/>
      <c r="AT93" s="37"/>
      <c r="AU93" s="37"/>
      <c r="AV93" s="37"/>
      <c r="AW93" s="37"/>
      <c r="AX93" s="37"/>
      <c r="AY93" s="37"/>
      <c r="AZ93" s="37"/>
      <c r="BA93" s="37"/>
    </row>
    <row r="94" spans="1:53" s="12" customFormat="1" ht="287.25" customHeight="1" x14ac:dyDescent="0.25">
      <c r="A94" s="1419">
        <v>72</v>
      </c>
      <c r="B94" s="1420" t="s">
        <v>1000</v>
      </c>
      <c r="C94" s="1420">
        <v>80101706</v>
      </c>
      <c r="D94" s="227" t="s">
        <v>834</v>
      </c>
      <c r="E94" s="1420" t="s">
        <v>132</v>
      </c>
      <c r="F94" s="1420">
        <v>1</v>
      </c>
      <c r="G94" s="1422" t="s">
        <v>172</v>
      </c>
      <c r="H94" s="1430">
        <v>2</v>
      </c>
      <c r="I94" s="1424" t="s">
        <v>101</v>
      </c>
      <c r="J94" s="1424" t="s">
        <v>851</v>
      </c>
      <c r="K94" s="1420" t="s">
        <v>115</v>
      </c>
      <c r="L94" s="1035">
        <v>18560000</v>
      </c>
      <c r="M94" s="1035">
        <v>18560000</v>
      </c>
      <c r="N94" s="174" t="s">
        <v>85</v>
      </c>
      <c r="O94" s="174" t="s">
        <v>56</v>
      </c>
      <c r="P94" s="174" t="s">
        <v>133</v>
      </c>
      <c r="Q94" s="1866"/>
      <c r="R94" s="242" t="s">
        <v>1109</v>
      </c>
      <c r="S94" s="242" t="s">
        <v>1110</v>
      </c>
      <c r="T94" s="33">
        <v>42471</v>
      </c>
      <c r="U94" s="1343" t="s">
        <v>1111</v>
      </c>
      <c r="V94" s="266" t="s">
        <v>220</v>
      </c>
      <c r="W94" s="1781">
        <v>18560000</v>
      </c>
      <c r="X94" s="174"/>
      <c r="Y94" s="174">
        <f t="shared" ref="Y94:Y153" si="3">SUM(W94+X94)</f>
        <v>18560000</v>
      </c>
      <c r="Z94" s="174">
        <v>18560000</v>
      </c>
      <c r="AA94" s="430" t="s">
        <v>1112</v>
      </c>
      <c r="AB94" s="430" t="s">
        <v>1113</v>
      </c>
      <c r="AC94" s="430" t="s">
        <v>233</v>
      </c>
      <c r="AD94" s="266"/>
      <c r="AE94" s="430" t="s">
        <v>56</v>
      </c>
      <c r="AF94" s="430" t="s">
        <v>56</v>
      </c>
      <c r="AG94" s="430" t="s">
        <v>56</v>
      </c>
      <c r="AH94" s="233" t="s">
        <v>1114</v>
      </c>
      <c r="AI94" s="234">
        <v>42471</v>
      </c>
      <c r="AJ94" s="234">
        <v>42531</v>
      </c>
      <c r="AK94" s="430" t="s">
        <v>1115</v>
      </c>
      <c r="AL94" s="1769" t="s">
        <v>398</v>
      </c>
      <c r="AM94" s="111" t="s">
        <v>56</v>
      </c>
      <c r="AN94" s="111" t="s">
        <v>56</v>
      </c>
      <c r="AO94" s="111" t="s">
        <v>56</v>
      </c>
      <c r="AP94" s="111" t="s">
        <v>56</v>
      </c>
      <c r="AQ94" s="111" t="s">
        <v>56</v>
      </c>
      <c r="AR94" s="111">
        <v>9280000</v>
      </c>
      <c r="AS94" s="37">
        <v>9280000</v>
      </c>
      <c r="AT94" s="37"/>
      <c r="AU94" s="37"/>
      <c r="AV94" s="37"/>
      <c r="AW94" s="37"/>
      <c r="AX94" s="37"/>
      <c r="AY94" s="37"/>
      <c r="AZ94" s="37"/>
      <c r="BA94" s="37"/>
    </row>
    <row r="95" spans="1:53" s="12" customFormat="1" ht="118.5" customHeight="1" x14ac:dyDescent="0.25">
      <c r="A95" s="1419">
        <v>73</v>
      </c>
      <c r="B95" s="1420" t="s">
        <v>1000</v>
      </c>
      <c r="C95" s="1420">
        <v>80101706</v>
      </c>
      <c r="D95" s="227" t="s">
        <v>551</v>
      </c>
      <c r="E95" s="1420" t="s">
        <v>132</v>
      </c>
      <c r="F95" s="1420">
        <v>1</v>
      </c>
      <c r="G95" s="1039" t="s">
        <v>167</v>
      </c>
      <c r="H95" s="1430">
        <v>2</v>
      </c>
      <c r="I95" s="1424" t="s">
        <v>101</v>
      </c>
      <c r="J95" s="1424" t="s">
        <v>134</v>
      </c>
      <c r="K95" s="1420" t="s">
        <v>115</v>
      </c>
      <c r="L95" s="1035">
        <v>16000000</v>
      </c>
      <c r="M95" s="1036">
        <v>16000000</v>
      </c>
      <c r="N95" s="1421" t="s">
        <v>85</v>
      </c>
      <c r="O95" s="1421" t="s">
        <v>56</v>
      </c>
      <c r="P95" s="31" t="s">
        <v>133</v>
      </c>
      <c r="Q95" s="1866"/>
      <c r="R95" s="242" t="s">
        <v>626</v>
      </c>
      <c r="S95" s="242" t="s">
        <v>627</v>
      </c>
      <c r="T95" s="33">
        <v>42401</v>
      </c>
      <c r="U95" s="755" t="s">
        <v>551</v>
      </c>
      <c r="V95" s="266" t="s">
        <v>220</v>
      </c>
      <c r="W95" s="1781">
        <v>16000000</v>
      </c>
      <c r="X95" s="35"/>
      <c r="Y95" s="174">
        <f t="shared" si="3"/>
        <v>16000000</v>
      </c>
      <c r="Z95" s="174">
        <v>16000000</v>
      </c>
      <c r="AA95" s="266" t="s">
        <v>628</v>
      </c>
      <c r="AB95" s="266" t="s">
        <v>629</v>
      </c>
      <c r="AC95" s="266" t="s">
        <v>233</v>
      </c>
      <c r="AD95" s="266" t="s">
        <v>630</v>
      </c>
      <c r="AE95" s="266" t="s">
        <v>56</v>
      </c>
      <c r="AF95" s="266" t="s">
        <v>56</v>
      </c>
      <c r="AG95" s="266" t="s">
        <v>56</v>
      </c>
      <c r="AH95" s="266" t="s">
        <v>225</v>
      </c>
      <c r="AI95" s="1791">
        <v>42401</v>
      </c>
      <c r="AJ95" s="1791">
        <v>42460</v>
      </c>
      <c r="AK95" s="266" t="s">
        <v>354</v>
      </c>
      <c r="AL95" s="1793" t="s">
        <v>355</v>
      </c>
      <c r="AM95" s="1830" t="s">
        <v>56</v>
      </c>
      <c r="AN95" s="1831">
        <v>8000000</v>
      </c>
      <c r="AO95" s="1831">
        <v>8000000</v>
      </c>
      <c r="AP95" s="37"/>
      <c r="AQ95" s="37"/>
      <c r="AR95" s="37"/>
      <c r="AS95" s="37"/>
      <c r="AT95" s="37"/>
      <c r="AU95" s="37"/>
      <c r="AV95" s="37"/>
      <c r="AW95" s="37"/>
      <c r="AX95" s="37"/>
      <c r="AY95" s="37"/>
      <c r="AZ95" s="37"/>
      <c r="BA95" s="37"/>
    </row>
    <row r="96" spans="1:53" s="12" customFormat="1" ht="127.5" customHeight="1" x14ac:dyDescent="0.25">
      <c r="A96" s="1419">
        <v>74</v>
      </c>
      <c r="B96" s="1420" t="s">
        <v>1000</v>
      </c>
      <c r="C96" s="1420">
        <v>80101706</v>
      </c>
      <c r="D96" s="227" t="s">
        <v>191</v>
      </c>
      <c r="E96" s="1420" t="s">
        <v>132</v>
      </c>
      <c r="F96" s="1420">
        <v>1</v>
      </c>
      <c r="G96" s="1039" t="s">
        <v>167</v>
      </c>
      <c r="H96" s="1430">
        <v>2</v>
      </c>
      <c r="I96" s="1424" t="s">
        <v>101</v>
      </c>
      <c r="J96" s="1424" t="s">
        <v>134</v>
      </c>
      <c r="K96" s="1420" t="s">
        <v>115</v>
      </c>
      <c r="L96" s="1035">
        <v>7800000</v>
      </c>
      <c r="M96" s="1036">
        <v>7800000</v>
      </c>
      <c r="N96" s="1421" t="s">
        <v>85</v>
      </c>
      <c r="O96" s="1421" t="s">
        <v>56</v>
      </c>
      <c r="P96" s="31" t="s">
        <v>133</v>
      </c>
      <c r="Q96" s="1866"/>
      <c r="R96" s="242" t="s">
        <v>348</v>
      </c>
      <c r="S96" s="1752" t="s">
        <v>349</v>
      </c>
      <c r="T96" s="231">
        <v>42389</v>
      </c>
      <c r="U96" s="755" t="s">
        <v>350</v>
      </c>
      <c r="V96" s="430" t="s">
        <v>220</v>
      </c>
      <c r="W96" s="1875">
        <v>7800000</v>
      </c>
      <c r="X96" s="174"/>
      <c r="Y96" s="174">
        <f t="shared" si="3"/>
        <v>7800000</v>
      </c>
      <c r="Z96" s="174">
        <v>7800000</v>
      </c>
      <c r="AA96" s="430" t="s">
        <v>351</v>
      </c>
      <c r="AB96" s="430" t="s">
        <v>352</v>
      </c>
      <c r="AC96" s="430" t="s">
        <v>233</v>
      </c>
      <c r="AD96" s="430" t="s">
        <v>353</v>
      </c>
      <c r="AE96" s="430" t="s">
        <v>56</v>
      </c>
      <c r="AF96" s="430" t="s">
        <v>56</v>
      </c>
      <c r="AG96" s="430" t="s">
        <v>56</v>
      </c>
      <c r="AH96" s="430" t="s">
        <v>225</v>
      </c>
      <c r="AI96" s="234">
        <v>42387</v>
      </c>
      <c r="AJ96" s="234">
        <v>42446</v>
      </c>
      <c r="AK96" s="430" t="s">
        <v>354</v>
      </c>
      <c r="AL96" s="235" t="s">
        <v>355</v>
      </c>
      <c r="AM96" s="1830" t="s">
        <v>56</v>
      </c>
      <c r="AN96" s="1831">
        <v>3900000</v>
      </c>
      <c r="AO96" s="1831">
        <v>3900000</v>
      </c>
      <c r="AP96" s="37"/>
      <c r="AQ96" s="37"/>
      <c r="AR96" s="37"/>
      <c r="AS96" s="37"/>
      <c r="AT96" s="37"/>
      <c r="AU96" s="37"/>
      <c r="AV96" s="37"/>
      <c r="AW96" s="37"/>
      <c r="AX96" s="37"/>
      <c r="AY96" s="37"/>
      <c r="AZ96" s="37"/>
      <c r="BA96" s="37"/>
    </row>
    <row r="97" spans="1:53" s="12" customFormat="1" ht="95.25" customHeight="1" x14ac:dyDescent="0.25">
      <c r="A97" s="1419">
        <v>75</v>
      </c>
      <c r="B97" s="1420" t="s">
        <v>1000</v>
      </c>
      <c r="C97" s="1420">
        <v>80101706</v>
      </c>
      <c r="D97" s="227" t="s">
        <v>127</v>
      </c>
      <c r="E97" s="1420" t="s">
        <v>132</v>
      </c>
      <c r="F97" s="1420">
        <v>1</v>
      </c>
      <c r="G97" s="1422" t="s">
        <v>172</v>
      </c>
      <c r="H97" s="1430">
        <v>4</v>
      </c>
      <c r="I97" s="1424" t="s">
        <v>101</v>
      </c>
      <c r="J97" s="1424" t="s">
        <v>851</v>
      </c>
      <c r="K97" s="1420" t="s">
        <v>115</v>
      </c>
      <c r="L97" s="1035">
        <v>44000000</v>
      </c>
      <c r="M97" s="1036">
        <v>44000000</v>
      </c>
      <c r="N97" s="1421" t="s">
        <v>85</v>
      </c>
      <c r="O97" s="1421" t="s">
        <v>56</v>
      </c>
      <c r="P97" s="31" t="s">
        <v>133</v>
      </c>
      <c r="Q97" s="1866"/>
      <c r="R97" s="242" t="s">
        <v>1339</v>
      </c>
      <c r="S97" s="242" t="s">
        <v>1340</v>
      </c>
      <c r="T97" s="33">
        <v>42480</v>
      </c>
      <c r="U97" s="1343" t="s">
        <v>1341</v>
      </c>
      <c r="V97" s="266" t="s">
        <v>220</v>
      </c>
      <c r="W97" s="1781">
        <v>33000000</v>
      </c>
      <c r="X97" s="174"/>
      <c r="Y97" s="174">
        <f t="shared" si="3"/>
        <v>33000000</v>
      </c>
      <c r="Z97" s="174">
        <v>33000000</v>
      </c>
      <c r="AA97" s="430" t="s">
        <v>1342</v>
      </c>
      <c r="AB97" s="430" t="s">
        <v>1343</v>
      </c>
      <c r="AC97" s="430" t="s">
        <v>233</v>
      </c>
      <c r="AD97" s="266" t="s">
        <v>1337</v>
      </c>
      <c r="AE97" s="430" t="s">
        <v>56</v>
      </c>
      <c r="AF97" s="430" t="s">
        <v>56</v>
      </c>
      <c r="AG97" s="430" t="s">
        <v>56</v>
      </c>
      <c r="AH97" s="233" t="s">
        <v>1338</v>
      </c>
      <c r="AI97" s="234">
        <v>42480</v>
      </c>
      <c r="AJ97" s="234">
        <v>42570</v>
      </c>
      <c r="AK97" s="430" t="s">
        <v>1344</v>
      </c>
      <c r="AL97" s="1769" t="s">
        <v>355</v>
      </c>
      <c r="AM97" s="48" t="s">
        <v>56</v>
      </c>
      <c r="AN97" s="37" t="s">
        <v>56</v>
      </c>
      <c r="AO97" s="37" t="s">
        <v>56</v>
      </c>
      <c r="AP97" s="37" t="s">
        <v>56</v>
      </c>
      <c r="AQ97" s="37" t="s">
        <v>56</v>
      </c>
      <c r="AR97" s="37" t="s">
        <v>56</v>
      </c>
      <c r="AS97" s="37">
        <v>11000000</v>
      </c>
      <c r="AT97" s="37"/>
      <c r="AU97" s="37">
        <v>11000000</v>
      </c>
      <c r="AV97" s="37"/>
      <c r="AW97" s="37"/>
      <c r="AX97" s="37"/>
      <c r="AY97" s="37"/>
      <c r="AZ97" s="37"/>
      <c r="BA97" s="37"/>
    </row>
    <row r="98" spans="1:53" s="12" customFormat="1" ht="105" customHeight="1" x14ac:dyDescent="0.25">
      <c r="A98" s="1419">
        <v>76</v>
      </c>
      <c r="B98" s="1420" t="s">
        <v>1001</v>
      </c>
      <c r="C98" s="1420">
        <v>80101706</v>
      </c>
      <c r="D98" s="227" t="s">
        <v>128</v>
      </c>
      <c r="E98" s="1420" t="s">
        <v>132</v>
      </c>
      <c r="F98" s="1420">
        <v>1</v>
      </c>
      <c r="G98" s="1422" t="s">
        <v>174</v>
      </c>
      <c r="H98" s="1430">
        <v>10</v>
      </c>
      <c r="I98" s="1424" t="s">
        <v>101</v>
      </c>
      <c r="J98" s="1424" t="s">
        <v>135</v>
      </c>
      <c r="K98" s="1420" t="s">
        <v>115</v>
      </c>
      <c r="L98" s="1035">
        <v>48400000</v>
      </c>
      <c r="M98" s="1036">
        <v>48400000</v>
      </c>
      <c r="N98" s="1421" t="s">
        <v>85</v>
      </c>
      <c r="O98" s="1421" t="s">
        <v>56</v>
      </c>
      <c r="P98" s="31" t="s">
        <v>133</v>
      </c>
      <c r="Q98" s="1866"/>
      <c r="R98" s="242" t="s">
        <v>758</v>
      </c>
      <c r="S98" s="242" t="s">
        <v>759</v>
      </c>
      <c r="T98" s="33">
        <v>42426</v>
      </c>
      <c r="U98" s="1343" t="s">
        <v>760</v>
      </c>
      <c r="V98" s="266" t="s">
        <v>220</v>
      </c>
      <c r="W98" s="35">
        <v>45000000</v>
      </c>
      <c r="X98" s="35"/>
      <c r="Y98" s="174">
        <f t="shared" si="3"/>
        <v>45000000</v>
      </c>
      <c r="Z98" s="174">
        <v>45000000</v>
      </c>
      <c r="AA98" s="266" t="s">
        <v>761</v>
      </c>
      <c r="AB98" s="266" t="s">
        <v>762</v>
      </c>
      <c r="AC98" s="266" t="s">
        <v>223</v>
      </c>
      <c r="AD98" s="266" t="s">
        <v>763</v>
      </c>
      <c r="AE98" s="266" t="s">
        <v>56</v>
      </c>
      <c r="AF98" s="266" t="s">
        <v>56</v>
      </c>
      <c r="AG98" s="266" t="s">
        <v>56</v>
      </c>
      <c r="AH98" s="1792" t="s">
        <v>235</v>
      </c>
      <c r="AI98" s="1791">
        <v>42426</v>
      </c>
      <c r="AJ98" s="1791">
        <v>42729</v>
      </c>
      <c r="AK98" s="430" t="s">
        <v>1481</v>
      </c>
      <c r="AL98" s="1793" t="s">
        <v>249</v>
      </c>
      <c r="AM98" s="111" t="s">
        <v>56</v>
      </c>
      <c r="AN98" s="111" t="s">
        <v>56</v>
      </c>
      <c r="AO98" s="111" t="s">
        <v>56</v>
      </c>
      <c r="AP98" s="111" t="s">
        <v>56</v>
      </c>
      <c r="AQ98" s="37">
        <v>4500000</v>
      </c>
      <c r="AR98" s="37">
        <v>4500000</v>
      </c>
      <c r="AS98" s="37">
        <v>4500000</v>
      </c>
      <c r="AT98" s="37"/>
      <c r="AU98" s="37">
        <v>4500000</v>
      </c>
      <c r="AV98" s="37">
        <v>10500000</v>
      </c>
      <c r="AW98" s="37">
        <v>4350000</v>
      </c>
      <c r="AX98" s="37"/>
      <c r="AY98" s="37"/>
      <c r="AZ98" s="37"/>
      <c r="BA98" s="37"/>
    </row>
    <row r="99" spans="1:53" s="12" customFormat="1" ht="136.5" customHeight="1" x14ac:dyDescent="0.25">
      <c r="A99" s="1419">
        <v>77</v>
      </c>
      <c r="B99" s="1420" t="s">
        <v>1003</v>
      </c>
      <c r="C99" s="1420">
        <v>80101706</v>
      </c>
      <c r="D99" s="227" t="s">
        <v>658</v>
      </c>
      <c r="E99" s="1420" t="s">
        <v>132</v>
      </c>
      <c r="F99" s="1420">
        <v>1</v>
      </c>
      <c r="G99" s="1422" t="s">
        <v>174</v>
      </c>
      <c r="H99" s="1430">
        <v>1</v>
      </c>
      <c r="I99" s="1424" t="s">
        <v>101</v>
      </c>
      <c r="J99" s="1424" t="s">
        <v>134</v>
      </c>
      <c r="K99" s="1420" t="s">
        <v>115</v>
      </c>
      <c r="L99" s="1035">
        <v>4000000</v>
      </c>
      <c r="M99" s="1036">
        <v>4000000</v>
      </c>
      <c r="N99" s="1421" t="s">
        <v>85</v>
      </c>
      <c r="O99" s="1421" t="s">
        <v>56</v>
      </c>
      <c r="P99" s="31" t="s">
        <v>133</v>
      </c>
      <c r="Q99" s="1866"/>
      <c r="R99" s="242" t="s">
        <v>732</v>
      </c>
      <c r="S99" s="242" t="s">
        <v>764</v>
      </c>
      <c r="T99" s="33">
        <v>42416</v>
      </c>
      <c r="U99" s="755" t="s">
        <v>765</v>
      </c>
      <c r="V99" s="266" t="s">
        <v>220</v>
      </c>
      <c r="W99" s="35">
        <v>4000000</v>
      </c>
      <c r="X99" s="35"/>
      <c r="Y99" s="174">
        <f t="shared" si="3"/>
        <v>4000000</v>
      </c>
      <c r="Z99" s="174">
        <v>4000000</v>
      </c>
      <c r="AA99" s="266" t="s">
        <v>766</v>
      </c>
      <c r="AB99" s="266" t="s">
        <v>767</v>
      </c>
      <c r="AC99" s="266" t="s">
        <v>233</v>
      </c>
      <c r="AD99" s="266" t="s">
        <v>768</v>
      </c>
      <c r="AE99" s="266" t="s">
        <v>56</v>
      </c>
      <c r="AF99" s="266" t="s">
        <v>56</v>
      </c>
      <c r="AG99" s="266" t="s">
        <v>56</v>
      </c>
      <c r="AH99" s="1792" t="s">
        <v>769</v>
      </c>
      <c r="AI99" s="1791">
        <v>42416</v>
      </c>
      <c r="AJ99" s="1791">
        <v>42444</v>
      </c>
      <c r="AK99" s="266" t="s">
        <v>397</v>
      </c>
      <c r="AL99" s="1793" t="s">
        <v>398</v>
      </c>
      <c r="AM99" s="1830" t="s">
        <v>56</v>
      </c>
      <c r="AN99" s="1831">
        <v>4000000</v>
      </c>
      <c r="AO99" s="37"/>
      <c r="AP99" s="37"/>
      <c r="AQ99" s="37"/>
      <c r="AR99" s="37"/>
      <c r="AS99" s="37"/>
      <c r="AT99" s="37"/>
      <c r="AU99" s="37"/>
      <c r="AV99" s="37"/>
      <c r="AW99" s="37"/>
      <c r="AX99" s="37"/>
      <c r="AY99" s="37"/>
      <c r="AZ99" s="37"/>
      <c r="BA99" s="37"/>
    </row>
    <row r="100" spans="1:53" s="12" customFormat="1" ht="137.25" customHeight="1" x14ac:dyDescent="0.25">
      <c r="A100" s="1419">
        <v>78</v>
      </c>
      <c r="B100" s="1420" t="s">
        <v>1003</v>
      </c>
      <c r="C100" s="1420">
        <v>80101706</v>
      </c>
      <c r="D100" s="227" t="s">
        <v>658</v>
      </c>
      <c r="E100" s="1420" t="s">
        <v>132</v>
      </c>
      <c r="F100" s="1420">
        <v>1</v>
      </c>
      <c r="G100" s="1422" t="s">
        <v>174</v>
      </c>
      <c r="H100" s="1430">
        <v>1</v>
      </c>
      <c r="I100" s="1424" t="s">
        <v>101</v>
      </c>
      <c r="J100" s="1424" t="s">
        <v>134</v>
      </c>
      <c r="K100" s="1420" t="s">
        <v>115</v>
      </c>
      <c r="L100" s="1035">
        <v>4000000</v>
      </c>
      <c r="M100" s="1036">
        <v>4000000</v>
      </c>
      <c r="N100" s="1421" t="s">
        <v>85</v>
      </c>
      <c r="O100" s="1421" t="s">
        <v>56</v>
      </c>
      <c r="P100" s="31" t="s">
        <v>133</v>
      </c>
      <c r="Q100" s="1866"/>
      <c r="R100" s="242" t="s">
        <v>733</v>
      </c>
      <c r="S100" s="242" t="s">
        <v>770</v>
      </c>
      <c r="T100" s="33">
        <v>42416</v>
      </c>
      <c r="U100" s="755" t="s">
        <v>771</v>
      </c>
      <c r="V100" s="266" t="s">
        <v>220</v>
      </c>
      <c r="W100" s="35">
        <v>4000000</v>
      </c>
      <c r="X100" s="35"/>
      <c r="Y100" s="174">
        <f t="shared" si="3"/>
        <v>4000000</v>
      </c>
      <c r="Z100" s="174">
        <v>4000000</v>
      </c>
      <c r="AA100" s="266" t="s">
        <v>766</v>
      </c>
      <c r="AB100" s="266" t="s">
        <v>772</v>
      </c>
      <c r="AC100" s="266" t="s">
        <v>233</v>
      </c>
      <c r="AD100" s="266" t="s">
        <v>773</v>
      </c>
      <c r="AE100" s="266" t="s">
        <v>56</v>
      </c>
      <c r="AF100" s="266" t="s">
        <v>56</v>
      </c>
      <c r="AG100" s="266" t="s">
        <v>56</v>
      </c>
      <c r="AH100" s="1792" t="s">
        <v>769</v>
      </c>
      <c r="AI100" s="1791">
        <v>42416</v>
      </c>
      <c r="AJ100" s="1791">
        <v>42444</v>
      </c>
      <c r="AK100" s="266" t="s">
        <v>397</v>
      </c>
      <c r="AL100" s="1793" t="s">
        <v>398</v>
      </c>
      <c r="AM100" s="1830" t="s">
        <v>56</v>
      </c>
      <c r="AN100" s="1831">
        <v>4000000</v>
      </c>
      <c r="AO100" s="37"/>
      <c r="AP100" s="37"/>
      <c r="AQ100" s="37"/>
      <c r="AR100" s="37"/>
      <c r="AS100" s="37"/>
      <c r="AT100" s="37"/>
      <c r="AU100" s="37"/>
      <c r="AV100" s="37"/>
      <c r="AW100" s="37"/>
      <c r="AX100" s="37"/>
      <c r="AY100" s="37"/>
      <c r="AZ100" s="37"/>
      <c r="BA100" s="37"/>
    </row>
    <row r="101" spans="1:53" s="12" customFormat="1" ht="180" customHeight="1" x14ac:dyDescent="0.25">
      <c r="A101" s="1419">
        <v>79</v>
      </c>
      <c r="B101" s="1420" t="s">
        <v>1003</v>
      </c>
      <c r="C101" s="1420">
        <v>80101706</v>
      </c>
      <c r="D101" s="227" t="s">
        <v>129</v>
      </c>
      <c r="E101" s="1420" t="s">
        <v>132</v>
      </c>
      <c r="F101" s="1420">
        <v>1</v>
      </c>
      <c r="G101" s="1039" t="s">
        <v>167</v>
      </c>
      <c r="H101" s="1430">
        <v>2</v>
      </c>
      <c r="I101" s="1424" t="s">
        <v>101</v>
      </c>
      <c r="J101" s="1424" t="s">
        <v>134</v>
      </c>
      <c r="K101" s="1420" t="s">
        <v>115</v>
      </c>
      <c r="L101" s="1035">
        <v>10000000</v>
      </c>
      <c r="M101" s="1036">
        <v>10000000</v>
      </c>
      <c r="N101" s="1421" t="s">
        <v>85</v>
      </c>
      <c r="O101" s="1421" t="s">
        <v>56</v>
      </c>
      <c r="P101" s="31" t="s">
        <v>133</v>
      </c>
      <c r="Q101" s="1866"/>
      <c r="R101" s="242" t="s">
        <v>391</v>
      </c>
      <c r="S101" s="1752" t="s">
        <v>392</v>
      </c>
      <c r="T101" s="231">
        <v>42391</v>
      </c>
      <c r="U101" s="1876" t="s">
        <v>393</v>
      </c>
      <c r="V101" s="430" t="s">
        <v>220</v>
      </c>
      <c r="W101" s="174">
        <v>10000000</v>
      </c>
      <c r="X101" s="174"/>
      <c r="Y101" s="174">
        <f t="shared" si="3"/>
        <v>10000000</v>
      </c>
      <c r="Z101" s="174">
        <v>10000000</v>
      </c>
      <c r="AA101" s="430" t="s">
        <v>394</v>
      </c>
      <c r="AB101" s="430" t="s">
        <v>395</v>
      </c>
      <c r="AC101" s="430" t="s">
        <v>233</v>
      </c>
      <c r="AD101" s="430" t="s">
        <v>396</v>
      </c>
      <c r="AE101" s="430" t="s">
        <v>56</v>
      </c>
      <c r="AF101" s="430" t="s">
        <v>56</v>
      </c>
      <c r="AG101" s="430" t="s">
        <v>56</v>
      </c>
      <c r="AH101" s="430" t="s">
        <v>225</v>
      </c>
      <c r="AI101" s="234">
        <v>42391</v>
      </c>
      <c r="AJ101" s="234">
        <v>42450</v>
      </c>
      <c r="AK101" s="430" t="s">
        <v>397</v>
      </c>
      <c r="AL101" s="235" t="s">
        <v>398</v>
      </c>
      <c r="AM101" s="1830" t="s">
        <v>56</v>
      </c>
      <c r="AN101" s="1831">
        <v>5000000</v>
      </c>
      <c r="AO101" s="1831">
        <v>5000000</v>
      </c>
      <c r="AP101" s="37"/>
      <c r="AQ101" s="37"/>
      <c r="AR101" s="37"/>
      <c r="AS101" s="37"/>
      <c r="AT101" s="37"/>
      <c r="AU101" s="37"/>
      <c r="AV101" s="37"/>
      <c r="AW101" s="37"/>
      <c r="AX101" s="37"/>
      <c r="AY101" s="37"/>
      <c r="AZ101" s="37"/>
      <c r="BA101" s="37"/>
    </row>
    <row r="102" spans="1:53" s="12" customFormat="1" ht="145.5" customHeight="1" x14ac:dyDescent="0.25">
      <c r="A102" s="1419">
        <v>80</v>
      </c>
      <c r="B102" s="1420" t="s">
        <v>1003</v>
      </c>
      <c r="C102" s="1420">
        <v>80101706</v>
      </c>
      <c r="D102" s="227" t="s">
        <v>130</v>
      </c>
      <c r="E102" s="1420" t="s">
        <v>132</v>
      </c>
      <c r="F102" s="1420">
        <v>1</v>
      </c>
      <c r="G102" s="1422" t="s">
        <v>174</v>
      </c>
      <c r="H102" s="1430">
        <v>1</v>
      </c>
      <c r="I102" s="1424" t="s">
        <v>101</v>
      </c>
      <c r="J102" s="1424" t="s">
        <v>134</v>
      </c>
      <c r="K102" s="1420" t="s">
        <v>115</v>
      </c>
      <c r="L102" s="1035">
        <v>2300000</v>
      </c>
      <c r="M102" s="1036">
        <v>2300000</v>
      </c>
      <c r="N102" s="1421" t="s">
        <v>85</v>
      </c>
      <c r="O102" s="1421" t="s">
        <v>56</v>
      </c>
      <c r="P102" s="31" t="s">
        <v>133</v>
      </c>
      <c r="Q102" s="1866"/>
      <c r="R102" s="242" t="s">
        <v>690</v>
      </c>
      <c r="S102" s="242" t="s">
        <v>774</v>
      </c>
      <c r="T102" s="33">
        <v>42412</v>
      </c>
      <c r="U102" s="1343" t="s">
        <v>775</v>
      </c>
      <c r="V102" s="266" t="s">
        <v>220</v>
      </c>
      <c r="W102" s="35">
        <v>2300000</v>
      </c>
      <c r="X102" s="35"/>
      <c r="Y102" s="174">
        <f t="shared" si="3"/>
        <v>2300000</v>
      </c>
      <c r="Z102" s="174">
        <v>2300000</v>
      </c>
      <c r="AA102" s="266" t="s">
        <v>776</v>
      </c>
      <c r="AB102" s="266" t="s">
        <v>777</v>
      </c>
      <c r="AC102" s="266" t="s">
        <v>35</v>
      </c>
      <c r="AD102" s="266" t="s">
        <v>778</v>
      </c>
      <c r="AE102" s="266" t="s">
        <v>56</v>
      </c>
      <c r="AF102" s="266" t="s">
        <v>56</v>
      </c>
      <c r="AG102" s="266" t="s">
        <v>56</v>
      </c>
      <c r="AH102" s="266" t="s">
        <v>698</v>
      </c>
      <c r="AI102" s="1791">
        <v>42412</v>
      </c>
      <c r="AJ102" s="1791">
        <v>42440</v>
      </c>
      <c r="AK102" s="266" t="s">
        <v>397</v>
      </c>
      <c r="AL102" s="1793" t="s">
        <v>398</v>
      </c>
      <c r="AM102" s="1830" t="s">
        <v>56</v>
      </c>
      <c r="AN102" s="1831">
        <v>2300000</v>
      </c>
      <c r="AO102" s="37"/>
      <c r="AP102" s="37"/>
      <c r="AQ102" s="37"/>
      <c r="AR102" s="37"/>
      <c r="AS102" s="37"/>
      <c r="AT102" s="37"/>
      <c r="AU102" s="37"/>
      <c r="AV102" s="37"/>
      <c r="AW102" s="37"/>
      <c r="AX102" s="37"/>
      <c r="AY102" s="37"/>
      <c r="AZ102" s="37"/>
      <c r="BA102" s="37"/>
    </row>
    <row r="103" spans="1:53" s="12" customFormat="1" ht="168" customHeight="1" x14ac:dyDescent="0.25">
      <c r="A103" s="1419">
        <v>81</v>
      </c>
      <c r="B103" s="1420" t="s">
        <v>1003</v>
      </c>
      <c r="C103" s="1420">
        <v>80101706</v>
      </c>
      <c r="D103" s="227" t="s">
        <v>130</v>
      </c>
      <c r="E103" s="1420" t="s">
        <v>132</v>
      </c>
      <c r="F103" s="1420">
        <v>1</v>
      </c>
      <c r="G103" s="1422" t="s">
        <v>174</v>
      </c>
      <c r="H103" s="1430">
        <v>1</v>
      </c>
      <c r="I103" s="1424" t="s">
        <v>101</v>
      </c>
      <c r="J103" s="1424" t="s">
        <v>134</v>
      </c>
      <c r="K103" s="1420" t="s">
        <v>115</v>
      </c>
      <c r="L103" s="1035">
        <v>2300000</v>
      </c>
      <c r="M103" s="1036">
        <v>2300000</v>
      </c>
      <c r="N103" s="1421" t="s">
        <v>85</v>
      </c>
      <c r="O103" s="1421" t="s">
        <v>56</v>
      </c>
      <c r="P103" s="31" t="s">
        <v>133</v>
      </c>
      <c r="Q103" s="1866"/>
      <c r="R103" s="242" t="s">
        <v>691</v>
      </c>
      <c r="S103" s="242" t="s">
        <v>692</v>
      </c>
      <c r="T103" s="33">
        <v>42412</v>
      </c>
      <c r="U103" s="1343" t="s">
        <v>775</v>
      </c>
      <c r="V103" s="266" t="s">
        <v>220</v>
      </c>
      <c r="W103" s="35">
        <v>2300000</v>
      </c>
      <c r="X103" s="35"/>
      <c r="Y103" s="174">
        <f t="shared" si="3"/>
        <v>2300000</v>
      </c>
      <c r="Z103" s="174">
        <v>2300000</v>
      </c>
      <c r="AA103" s="266" t="s">
        <v>776</v>
      </c>
      <c r="AB103" s="266" t="s">
        <v>779</v>
      </c>
      <c r="AC103" s="266" t="s">
        <v>233</v>
      </c>
      <c r="AD103" s="266" t="s">
        <v>780</v>
      </c>
      <c r="AE103" s="266" t="s">
        <v>56</v>
      </c>
      <c r="AF103" s="266" t="s">
        <v>56</v>
      </c>
      <c r="AG103" s="266" t="s">
        <v>56</v>
      </c>
      <c r="AH103" s="266" t="s">
        <v>698</v>
      </c>
      <c r="AI103" s="1791">
        <v>42412</v>
      </c>
      <c r="AJ103" s="1791">
        <v>42440</v>
      </c>
      <c r="AK103" s="266" t="s">
        <v>397</v>
      </c>
      <c r="AL103" s="1793" t="s">
        <v>398</v>
      </c>
      <c r="AM103" s="1830" t="s">
        <v>56</v>
      </c>
      <c r="AN103" s="1830" t="s">
        <v>56</v>
      </c>
      <c r="AO103" s="1831">
        <v>2300000</v>
      </c>
      <c r="AP103" s="37"/>
      <c r="AQ103" s="37"/>
      <c r="AR103" s="37"/>
      <c r="AS103" s="37"/>
      <c r="AT103" s="37"/>
      <c r="AU103" s="37"/>
      <c r="AV103" s="37"/>
      <c r="AW103" s="37"/>
      <c r="AX103" s="37"/>
      <c r="AY103" s="37"/>
      <c r="AZ103" s="37"/>
      <c r="BA103" s="37"/>
    </row>
    <row r="104" spans="1:53" s="12" customFormat="1" ht="165" customHeight="1" x14ac:dyDescent="0.25">
      <c r="A104" s="1419">
        <v>82</v>
      </c>
      <c r="B104" s="1420" t="s">
        <v>1003</v>
      </c>
      <c r="C104" s="1420">
        <v>80101706</v>
      </c>
      <c r="D104" s="227" t="s">
        <v>131</v>
      </c>
      <c r="E104" s="1420" t="s">
        <v>132</v>
      </c>
      <c r="F104" s="1420">
        <v>1</v>
      </c>
      <c r="G104" s="1039" t="s">
        <v>167</v>
      </c>
      <c r="H104" s="1430">
        <v>2</v>
      </c>
      <c r="I104" s="1424" t="s">
        <v>101</v>
      </c>
      <c r="J104" s="1424" t="s">
        <v>134</v>
      </c>
      <c r="K104" s="1420" t="s">
        <v>115</v>
      </c>
      <c r="L104" s="1035">
        <v>3000000</v>
      </c>
      <c r="M104" s="1036">
        <v>3000000</v>
      </c>
      <c r="N104" s="1421" t="s">
        <v>85</v>
      </c>
      <c r="O104" s="1421" t="s">
        <v>56</v>
      </c>
      <c r="P104" s="31" t="s">
        <v>133</v>
      </c>
      <c r="Q104" s="1866"/>
      <c r="R104" s="242" t="s">
        <v>631</v>
      </c>
      <c r="S104" s="242" t="s">
        <v>632</v>
      </c>
      <c r="T104" s="33">
        <v>42391</v>
      </c>
      <c r="U104" s="34" t="s">
        <v>633</v>
      </c>
      <c r="V104" s="266" t="s">
        <v>304</v>
      </c>
      <c r="W104" s="35">
        <v>3000000</v>
      </c>
      <c r="X104" s="35"/>
      <c r="Y104" s="174">
        <f t="shared" si="3"/>
        <v>3000000</v>
      </c>
      <c r="Z104" s="174">
        <v>3000000</v>
      </c>
      <c r="AA104" s="266" t="s">
        <v>634</v>
      </c>
      <c r="AB104" s="266" t="s">
        <v>635</v>
      </c>
      <c r="AC104" s="266" t="s">
        <v>233</v>
      </c>
      <c r="AD104" s="266" t="s">
        <v>636</v>
      </c>
      <c r="AE104" s="266" t="s">
        <v>56</v>
      </c>
      <c r="AF104" s="266" t="s">
        <v>56</v>
      </c>
      <c r="AG104" s="266" t="s">
        <v>56</v>
      </c>
      <c r="AH104" s="266" t="s">
        <v>225</v>
      </c>
      <c r="AI104" s="1791">
        <v>42391</v>
      </c>
      <c r="AJ104" s="1791">
        <v>42450</v>
      </c>
      <c r="AK104" s="266" t="s">
        <v>397</v>
      </c>
      <c r="AL104" s="1793" t="s">
        <v>398</v>
      </c>
      <c r="AM104" s="1830" t="s">
        <v>56</v>
      </c>
      <c r="AN104" s="1831">
        <v>1500000</v>
      </c>
      <c r="AO104" s="1831">
        <v>1500000</v>
      </c>
      <c r="AP104" s="37"/>
      <c r="AQ104" s="37"/>
      <c r="AR104" s="37"/>
      <c r="AS104" s="37"/>
      <c r="AT104" s="37"/>
      <c r="AU104" s="37"/>
      <c r="AV104" s="37"/>
      <c r="AW104" s="37"/>
      <c r="AX104" s="37"/>
      <c r="AY104" s="37"/>
      <c r="AZ104" s="37"/>
      <c r="BA104" s="37"/>
    </row>
    <row r="105" spans="1:53" s="12" customFormat="1" ht="165" customHeight="1" x14ac:dyDescent="0.25">
      <c r="A105" s="1419">
        <v>83</v>
      </c>
      <c r="B105" s="1420" t="s">
        <v>1003</v>
      </c>
      <c r="C105" s="1420">
        <v>80101706</v>
      </c>
      <c r="D105" s="227" t="s">
        <v>131</v>
      </c>
      <c r="E105" s="1420" t="s">
        <v>132</v>
      </c>
      <c r="F105" s="1420">
        <v>1</v>
      </c>
      <c r="G105" s="1422" t="s">
        <v>174</v>
      </c>
      <c r="H105" s="1430">
        <v>1</v>
      </c>
      <c r="I105" s="1424" t="s">
        <v>101</v>
      </c>
      <c r="J105" s="1424" t="s">
        <v>134</v>
      </c>
      <c r="K105" s="1420" t="s">
        <v>115</v>
      </c>
      <c r="L105" s="1035">
        <v>1500000</v>
      </c>
      <c r="M105" s="1036">
        <v>1500000</v>
      </c>
      <c r="N105" s="1421" t="s">
        <v>85</v>
      </c>
      <c r="O105" s="1421" t="s">
        <v>56</v>
      </c>
      <c r="P105" s="31" t="s">
        <v>133</v>
      </c>
      <c r="Q105" s="1866"/>
      <c r="R105" s="242" t="s">
        <v>693</v>
      </c>
      <c r="S105" s="242" t="s">
        <v>694</v>
      </c>
      <c r="T105" s="33">
        <v>42412</v>
      </c>
      <c r="U105" s="1343" t="s">
        <v>695</v>
      </c>
      <c r="V105" s="266" t="s">
        <v>304</v>
      </c>
      <c r="W105" s="35">
        <v>1500000</v>
      </c>
      <c r="X105" s="35"/>
      <c r="Y105" s="174">
        <f t="shared" si="3"/>
        <v>1500000</v>
      </c>
      <c r="Z105" s="174">
        <v>1500000</v>
      </c>
      <c r="AA105" s="266" t="s">
        <v>696</v>
      </c>
      <c r="AB105" s="266" t="s">
        <v>697</v>
      </c>
      <c r="AC105" s="266" t="s">
        <v>233</v>
      </c>
      <c r="AD105" s="266" t="s">
        <v>781</v>
      </c>
      <c r="AE105" s="266" t="s">
        <v>56</v>
      </c>
      <c r="AF105" s="266" t="s">
        <v>56</v>
      </c>
      <c r="AG105" s="266" t="s">
        <v>56</v>
      </c>
      <c r="AH105" s="266" t="s">
        <v>698</v>
      </c>
      <c r="AI105" s="1791">
        <v>42412</v>
      </c>
      <c r="AJ105" s="1791">
        <v>42440</v>
      </c>
      <c r="AK105" s="266" t="s">
        <v>397</v>
      </c>
      <c r="AL105" s="1793" t="s">
        <v>398</v>
      </c>
      <c r="AM105" s="1830" t="s">
        <v>56</v>
      </c>
      <c r="AN105" s="1831">
        <v>1500000</v>
      </c>
      <c r="AO105" s="37"/>
      <c r="AP105" s="37"/>
      <c r="AQ105" s="37"/>
      <c r="AR105" s="37"/>
      <c r="AS105" s="37"/>
      <c r="AT105" s="37"/>
      <c r="AU105" s="37"/>
      <c r="AV105" s="37"/>
      <c r="AW105" s="37"/>
      <c r="AX105" s="37"/>
      <c r="AY105" s="37"/>
      <c r="AZ105" s="37"/>
      <c r="BA105" s="37"/>
    </row>
    <row r="106" spans="1:53" s="49" customFormat="1" ht="84.75" customHeight="1" x14ac:dyDescent="0.25">
      <c r="A106" s="1419">
        <v>84</v>
      </c>
      <c r="B106" s="1424" t="s">
        <v>1012</v>
      </c>
      <c r="C106" s="1424">
        <v>43233004</v>
      </c>
      <c r="D106" s="1877" t="s">
        <v>201</v>
      </c>
      <c r="E106" s="1424" t="s">
        <v>132</v>
      </c>
      <c r="F106" s="1420">
        <v>1</v>
      </c>
      <c r="G106" s="1422" t="s">
        <v>167</v>
      </c>
      <c r="H106" s="1430">
        <v>12</v>
      </c>
      <c r="I106" s="1424" t="s">
        <v>148</v>
      </c>
      <c r="J106" s="1424" t="s">
        <v>136</v>
      </c>
      <c r="K106" s="1424" t="s">
        <v>115</v>
      </c>
      <c r="L106" s="1878">
        <f>70000000+4910000</f>
        <v>74910000</v>
      </c>
      <c r="M106" s="1878">
        <v>74910000</v>
      </c>
      <c r="N106" s="944" t="s">
        <v>85</v>
      </c>
      <c r="O106" s="944" t="s">
        <v>56</v>
      </c>
      <c r="P106" s="61" t="s">
        <v>61</v>
      </c>
      <c r="Q106" s="1879"/>
      <c r="R106" s="242" t="s">
        <v>1021</v>
      </c>
      <c r="S106" s="242" t="s">
        <v>1022</v>
      </c>
      <c r="T106" s="231">
        <v>42451</v>
      </c>
      <c r="U106" s="1343" t="s">
        <v>1023</v>
      </c>
      <c r="V106" s="430" t="s">
        <v>602</v>
      </c>
      <c r="W106" s="174">
        <v>64500000</v>
      </c>
      <c r="X106" s="266"/>
      <c r="Y106" s="174">
        <v>64500000</v>
      </c>
      <c r="Z106" s="174">
        <v>64500000</v>
      </c>
      <c r="AA106" s="430" t="s">
        <v>1024</v>
      </c>
      <c r="AB106" s="430"/>
      <c r="AC106" s="430" t="s">
        <v>358</v>
      </c>
      <c r="AD106" s="266"/>
      <c r="AE106" s="430" t="s">
        <v>56</v>
      </c>
      <c r="AF106" s="430" t="s">
        <v>56</v>
      </c>
      <c r="AG106" s="430" t="s">
        <v>56</v>
      </c>
      <c r="AH106" s="233" t="s">
        <v>1025</v>
      </c>
      <c r="AI106" s="234">
        <v>42451</v>
      </c>
      <c r="AJ106" s="234">
        <v>42815</v>
      </c>
      <c r="AK106" s="430" t="s">
        <v>1026</v>
      </c>
      <c r="AL106" s="235" t="s">
        <v>361</v>
      </c>
      <c r="AM106" s="1880" t="s">
        <v>56</v>
      </c>
      <c r="AN106" s="1880" t="s">
        <v>56</v>
      </c>
      <c r="AO106" s="1880" t="s">
        <v>56</v>
      </c>
      <c r="AP106" s="1880" t="s">
        <v>56</v>
      </c>
      <c r="AQ106" s="37">
        <v>64500000</v>
      </c>
      <c r="AR106" s="1880" t="s">
        <v>56</v>
      </c>
      <c r="AS106" s="1880" t="s">
        <v>56</v>
      </c>
      <c r="AT106" s="77">
        <v>64500000</v>
      </c>
      <c r="AU106" s="1880" t="s">
        <v>56</v>
      </c>
      <c r="AV106" s="1880" t="s">
        <v>56</v>
      </c>
      <c r="AW106" s="1880" t="s">
        <v>56</v>
      </c>
      <c r="AX106" s="1880" t="s">
        <v>56</v>
      </c>
      <c r="AY106" s="1880" t="s">
        <v>56</v>
      </c>
      <c r="AZ106" s="1880" t="s">
        <v>56</v>
      </c>
      <c r="BA106" s="1880" t="s">
        <v>56</v>
      </c>
    </row>
    <row r="107" spans="1:53" s="49" customFormat="1" ht="75" customHeight="1" x14ac:dyDescent="0.25">
      <c r="A107" s="1673">
        <v>85</v>
      </c>
      <c r="B107" s="1519" t="s">
        <v>1012</v>
      </c>
      <c r="C107" s="1519">
        <v>81112501</v>
      </c>
      <c r="D107" s="1674" t="s">
        <v>2793</v>
      </c>
      <c r="E107" s="1519" t="s">
        <v>132</v>
      </c>
      <c r="F107" s="1676">
        <v>1</v>
      </c>
      <c r="G107" s="1678" t="s">
        <v>168</v>
      </c>
      <c r="H107" s="1680">
        <v>12</v>
      </c>
      <c r="I107" s="1682" t="s">
        <v>2591</v>
      </c>
      <c r="J107" s="1424" t="s">
        <v>136</v>
      </c>
      <c r="K107" s="1424" t="s">
        <v>115</v>
      </c>
      <c r="L107" s="1041">
        <v>13115255.199999999</v>
      </c>
      <c r="M107" s="1040">
        <v>13115255.199999999</v>
      </c>
      <c r="N107" s="1665" t="s">
        <v>85</v>
      </c>
      <c r="O107" s="1665" t="s">
        <v>56</v>
      </c>
      <c r="P107" s="1667" t="s">
        <v>61</v>
      </c>
      <c r="Q107" s="1879"/>
      <c r="R107" s="1671"/>
      <c r="S107" s="230"/>
      <c r="T107" s="231"/>
      <c r="U107" s="227"/>
      <c r="V107" s="430"/>
      <c r="W107" s="1688"/>
      <c r="X107" s="1671"/>
      <c r="Y107" s="1690">
        <f>SUM(W107+X107)</f>
        <v>0</v>
      </c>
      <c r="Z107" s="1690">
        <v>0</v>
      </c>
      <c r="AA107" s="1671"/>
      <c r="AB107" s="1671"/>
      <c r="AC107" s="1671"/>
      <c r="AD107" s="1671"/>
      <c r="AE107" s="1671"/>
      <c r="AF107" s="1671"/>
      <c r="AG107" s="1671"/>
      <c r="AH107" s="1671"/>
      <c r="AI107" s="1671"/>
      <c r="AJ107" s="1671"/>
      <c r="AK107" s="1671"/>
      <c r="AL107" s="1686"/>
      <c r="AM107" s="1684"/>
      <c r="AN107" s="1671"/>
      <c r="AO107" s="1671"/>
      <c r="AP107" s="1671"/>
      <c r="AQ107" s="1671"/>
      <c r="AR107" s="1671"/>
      <c r="AS107" s="1671"/>
      <c r="AT107" s="1671"/>
      <c r="AU107" s="1671"/>
      <c r="AV107" s="1671"/>
      <c r="AW107" s="1671"/>
      <c r="AX107" s="1671"/>
      <c r="AY107" s="1671"/>
      <c r="AZ107" s="1671"/>
      <c r="BA107" s="1671"/>
    </row>
    <row r="108" spans="1:53" s="49" customFormat="1" ht="61.5" customHeight="1" x14ac:dyDescent="0.25">
      <c r="A108" s="1613"/>
      <c r="B108" s="1520"/>
      <c r="C108" s="1520"/>
      <c r="D108" s="1675"/>
      <c r="E108" s="1520"/>
      <c r="F108" s="1677"/>
      <c r="G108" s="1679"/>
      <c r="H108" s="1681"/>
      <c r="I108" s="1683"/>
      <c r="J108" s="1424" t="s">
        <v>2819</v>
      </c>
      <c r="K108" s="1424" t="s">
        <v>115</v>
      </c>
      <c r="L108" s="1041">
        <v>62782253.799999997</v>
      </c>
      <c r="M108" s="1040">
        <v>62782253.799999997</v>
      </c>
      <c r="N108" s="1666"/>
      <c r="O108" s="1666"/>
      <c r="P108" s="1668"/>
      <c r="Q108" s="1879"/>
      <c r="R108" s="1672"/>
      <c r="S108" s="230"/>
      <c r="T108" s="231"/>
      <c r="U108" s="227"/>
      <c r="V108" s="430"/>
      <c r="W108" s="1689"/>
      <c r="X108" s="1672"/>
      <c r="Y108" s="1691"/>
      <c r="Z108" s="1691"/>
      <c r="AA108" s="1672"/>
      <c r="AB108" s="1672"/>
      <c r="AC108" s="1672"/>
      <c r="AD108" s="1672"/>
      <c r="AE108" s="1672"/>
      <c r="AF108" s="1672"/>
      <c r="AG108" s="1672"/>
      <c r="AH108" s="1672"/>
      <c r="AI108" s="1672"/>
      <c r="AJ108" s="1672"/>
      <c r="AK108" s="1672"/>
      <c r="AL108" s="1687"/>
      <c r="AM108" s="1685"/>
      <c r="AN108" s="1672"/>
      <c r="AO108" s="1672"/>
      <c r="AP108" s="1672"/>
      <c r="AQ108" s="1672"/>
      <c r="AR108" s="1672"/>
      <c r="AS108" s="1672"/>
      <c r="AT108" s="1672"/>
      <c r="AU108" s="1672"/>
      <c r="AV108" s="1672"/>
      <c r="AW108" s="1672"/>
      <c r="AX108" s="1672"/>
      <c r="AY108" s="1672"/>
      <c r="AZ108" s="1672"/>
      <c r="BA108" s="1672"/>
    </row>
    <row r="109" spans="1:53" s="49" customFormat="1" ht="100.5" customHeight="1" x14ac:dyDescent="0.25">
      <c r="A109" s="1419">
        <v>86</v>
      </c>
      <c r="B109" s="1424" t="s">
        <v>1012</v>
      </c>
      <c r="C109" s="1424">
        <v>71151007</v>
      </c>
      <c r="D109" s="236" t="s">
        <v>2794</v>
      </c>
      <c r="E109" s="1424" t="s">
        <v>99</v>
      </c>
      <c r="F109" s="1420">
        <v>1</v>
      </c>
      <c r="G109" s="1429" t="s">
        <v>168</v>
      </c>
      <c r="H109" s="1430" t="s">
        <v>3502</v>
      </c>
      <c r="I109" s="1052" t="s">
        <v>2595</v>
      </c>
      <c r="J109" s="1424" t="s">
        <v>136</v>
      </c>
      <c r="K109" s="1424" t="s">
        <v>115</v>
      </c>
      <c r="L109" s="1036">
        <v>62682934</v>
      </c>
      <c r="M109" s="1036">
        <v>62682934</v>
      </c>
      <c r="N109" s="944" t="s">
        <v>85</v>
      </c>
      <c r="O109" s="944" t="s">
        <v>56</v>
      </c>
      <c r="P109" s="61" t="s">
        <v>61</v>
      </c>
      <c r="Q109" s="1881"/>
      <c r="R109" s="230"/>
      <c r="S109" s="230"/>
      <c r="T109" s="231"/>
      <c r="U109" s="227"/>
      <c r="V109" s="232"/>
      <c r="W109" s="1187"/>
      <c r="X109" s="266"/>
      <c r="Y109" s="174">
        <f>SUM(W109+X109)</f>
        <v>0</v>
      </c>
      <c r="Z109" s="174">
        <v>0</v>
      </c>
      <c r="AA109" s="430"/>
      <c r="AB109" s="430"/>
      <c r="AC109" s="430"/>
      <c r="AD109" s="266"/>
      <c r="AE109" s="430"/>
      <c r="AF109" s="430"/>
      <c r="AG109" s="430"/>
      <c r="AH109" s="233"/>
      <c r="AI109" s="234"/>
      <c r="AJ109" s="234"/>
      <c r="AK109" s="430"/>
      <c r="AL109" s="235"/>
      <c r="AM109" s="48"/>
      <c r="AN109" s="37"/>
      <c r="AO109" s="37"/>
      <c r="AP109" s="37"/>
      <c r="AQ109" s="37"/>
      <c r="AR109" s="37"/>
      <c r="AS109" s="37"/>
      <c r="AT109" s="37"/>
      <c r="AU109" s="37"/>
      <c r="AV109" s="37"/>
      <c r="AW109" s="37"/>
      <c r="AX109" s="37"/>
      <c r="AY109" s="37"/>
      <c r="AZ109" s="37"/>
      <c r="BA109" s="37"/>
    </row>
    <row r="110" spans="1:53" s="49" customFormat="1" ht="210" customHeight="1" x14ac:dyDescent="0.25">
      <c r="A110" s="1419">
        <v>87</v>
      </c>
      <c r="B110" s="1424" t="s">
        <v>1012</v>
      </c>
      <c r="C110" s="1424">
        <v>93151502</v>
      </c>
      <c r="D110" s="236" t="s">
        <v>140</v>
      </c>
      <c r="E110" s="1424" t="s">
        <v>132</v>
      </c>
      <c r="F110" s="1420">
        <v>1</v>
      </c>
      <c r="G110" s="1429" t="s">
        <v>167</v>
      </c>
      <c r="H110" s="1430">
        <v>12</v>
      </c>
      <c r="I110" s="1052" t="s">
        <v>101</v>
      </c>
      <c r="J110" s="1424" t="s">
        <v>136</v>
      </c>
      <c r="K110" s="1424" t="s">
        <v>115</v>
      </c>
      <c r="L110" s="1041">
        <f>(64000000*1.07+198900000*1.04+20000000)-70000000</f>
        <v>225336000</v>
      </c>
      <c r="M110" s="1036">
        <v>225336000</v>
      </c>
      <c r="N110" s="944" t="s">
        <v>85</v>
      </c>
      <c r="O110" s="944" t="s">
        <v>56</v>
      </c>
      <c r="P110" s="61" t="s">
        <v>61</v>
      </c>
      <c r="Q110" s="1879"/>
      <c r="R110" s="242" t="s">
        <v>1088</v>
      </c>
      <c r="S110" s="242" t="s">
        <v>1089</v>
      </c>
      <c r="T110" s="33">
        <v>42405</v>
      </c>
      <c r="U110" s="1343" t="s">
        <v>1090</v>
      </c>
      <c r="V110" s="266" t="s">
        <v>602</v>
      </c>
      <c r="W110" s="1882">
        <v>219670546</v>
      </c>
      <c r="X110" s="182"/>
      <c r="Y110" s="174">
        <f>SUM(W110+X110)</f>
        <v>219670546</v>
      </c>
      <c r="Z110" s="174">
        <v>219670546</v>
      </c>
      <c r="AA110" s="430" t="s">
        <v>1091</v>
      </c>
      <c r="AB110" s="266" t="s">
        <v>1092</v>
      </c>
      <c r="AC110" s="266" t="s">
        <v>358</v>
      </c>
      <c r="AD110" s="266" t="s">
        <v>1093</v>
      </c>
      <c r="AE110" s="266" t="s">
        <v>699</v>
      </c>
      <c r="AF110" s="1791">
        <v>42409</v>
      </c>
      <c r="AG110" s="1791">
        <v>42409</v>
      </c>
      <c r="AH110" s="266" t="s">
        <v>1094</v>
      </c>
      <c r="AI110" s="1791">
        <v>42409</v>
      </c>
      <c r="AJ110" s="1791">
        <v>42774</v>
      </c>
      <c r="AK110" s="266" t="s">
        <v>1095</v>
      </c>
      <c r="AL110" s="1793" t="s">
        <v>361</v>
      </c>
      <c r="AM110" s="1830" t="s">
        <v>56</v>
      </c>
      <c r="AN110" s="1830" t="s">
        <v>56</v>
      </c>
      <c r="AO110" s="1753">
        <v>169670546</v>
      </c>
      <c r="AP110" s="77">
        <f>SUBTOTAL(9,AO110)</f>
        <v>169670546</v>
      </c>
      <c r="AQ110" s="37">
        <v>50000000</v>
      </c>
      <c r="AR110" s="1830" t="s">
        <v>56</v>
      </c>
      <c r="AS110" s="1830" t="s">
        <v>56</v>
      </c>
      <c r="AT110" s="77">
        <v>50000000</v>
      </c>
      <c r="AU110" s="1830" t="s">
        <v>56</v>
      </c>
      <c r="AV110" s="1830" t="s">
        <v>56</v>
      </c>
      <c r="AW110" s="1830" t="s">
        <v>56</v>
      </c>
      <c r="AX110" s="1830" t="s">
        <v>56</v>
      </c>
      <c r="AY110" s="1830" t="s">
        <v>56</v>
      </c>
      <c r="AZ110" s="1830" t="s">
        <v>56</v>
      </c>
      <c r="BA110" s="1830" t="s">
        <v>56</v>
      </c>
    </row>
    <row r="111" spans="1:53" s="49" customFormat="1" ht="117.75" customHeight="1" x14ac:dyDescent="0.25">
      <c r="A111" s="1419">
        <v>88</v>
      </c>
      <c r="B111" s="1424" t="s">
        <v>1012</v>
      </c>
      <c r="C111" s="1424">
        <v>93151502</v>
      </c>
      <c r="D111" s="236" t="s">
        <v>893</v>
      </c>
      <c r="E111" s="1424" t="s">
        <v>80</v>
      </c>
      <c r="F111" s="1420">
        <v>1</v>
      </c>
      <c r="G111" s="1429" t="s">
        <v>174</v>
      </c>
      <c r="H111" s="1430">
        <v>12</v>
      </c>
      <c r="I111" s="1052" t="s">
        <v>2591</v>
      </c>
      <c r="J111" s="1424" t="s">
        <v>136</v>
      </c>
      <c r="K111" s="1424" t="s">
        <v>115</v>
      </c>
      <c r="L111" s="1041">
        <v>249000000.18000001</v>
      </c>
      <c r="M111" s="1036">
        <v>249000000.18000001</v>
      </c>
      <c r="N111" s="944" t="s">
        <v>85</v>
      </c>
      <c r="O111" s="944" t="s">
        <v>56</v>
      </c>
      <c r="P111" s="61" t="s">
        <v>61</v>
      </c>
      <c r="Q111" s="1879"/>
      <c r="R111" s="242" t="s">
        <v>1116</v>
      </c>
      <c r="S111" s="242" t="s">
        <v>1434</v>
      </c>
      <c r="T111" s="33">
        <v>42461</v>
      </c>
      <c r="U111" s="1343" t="s">
        <v>1435</v>
      </c>
      <c r="V111" s="266" t="s">
        <v>602</v>
      </c>
      <c r="W111" s="1781">
        <v>232005998</v>
      </c>
      <c r="X111" s="974"/>
      <c r="Y111" s="35">
        <f>SUM(W111+X111)</f>
        <v>232005998</v>
      </c>
      <c r="Z111" s="35">
        <v>232005998</v>
      </c>
      <c r="AA111" s="430" t="s">
        <v>1436</v>
      </c>
      <c r="AB111" s="430" t="s">
        <v>1437</v>
      </c>
      <c r="AC111" s="430" t="s">
        <v>358</v>
      </c>
      <c r="AD111" s="266" t="s">
        <v>1438</v>
      </c>
      <c r="AE111" s="430" t="s">
        <v>699</v>
      </c>
      <c r="AF111" s="234">
        <v>42461</v>
      </c>
      <c r="AG111" s="234">
        <v>42464</v>
      </c>
      <c r="AH111" s="1883" t="s">
        <v>1439</v>
      </c>
      <c r="AI111" s="234">
        <v>42464</v>
      </c>
      <c r="AJ111" s="234">
        <v>42828</v>
      </c>
      <c r="AK111" s="430" t="s">
        <v>1026</v>
      </c>
      <c r="AL111" s="1769" t="s">
        <v>1440</v>
      </c>
      <c r="AM111" s="1830" t="s">
        <v>56</v>
      </c>
      <c r="AN111" s="47" t="s">
        <v>56</v>
      </c>
      <c r="AO111" s="47" t="s">
        <v>56</v>
      </c>
      <c r="AP111" s="47" t="s">
        <v>56</v>
      </c>
      <c r="AQ111" s="1843">
        <v>232005988.5</v>
      </c>
      <c r="AR111" s="47" t="s">
        <v>56</v>
      </c>
      <c r="AS111" s="47" t="s">
        <v>56</v>
      </c>
      <c r="AT111" s="1852">
        <v>232005988.5</v>
      </c>
      <c r="AU111" s="47" t="s">
        <v>56</v>
      </c>
      <c r="AV111" s="47" t="s">
        <v>56</v>
      </c>
      <c r="AW111" s="47" t="s">
        <v>56</v>
      </c>
      <c r="AX111" s="47" t="s">
        <v>56</v>
      </c>
      <c r="AY111" s="47" t="s">
        <v>56</v>
      </c>
      <c r="AZ111" s="47" t="s">
        <v>56</v>
      </c>
      <c r="BA111" s="47" t="s">
        <v>56</v>
      </c>
    </row>
    <row r="112" spans="1:53" s="49" customFormat="1" ht="210" customHeight="1" x14ac:dyDescent="0.25">
      <c r="A112" s="1419">
        <v>89</v>
      </c>
      <c r="B112" s="1424" t="s">
        <v>1012</v>
      </c>
      <c r="C112" s="1420">
        <v>80101706</v>
      </c>
      <c r="D112" s="248" t="s">
        <v>141</v>
      </c>
      <c r="E112" s="1420" t="s">
        <v>132</v>
      </c>
      <c r="F112" s="1420">
        <v>1</v>
      </c>
      <c r="G112" s="1884" t="s">
        <v>167</v>
      </c>
      <c r="H112" s="1430">
        <v>11.5</v>
      </c>
      <c r="I112" s="1885" t="s">
        <v>101</v>
      </c>
      <c r="J112" s="1424" t="s">
        <v>136</v>
      </c>
      <c r="K112" s="1420" t="s">
        <v>115</v>
      </c>
      <c r="L112" s="1035">
        <f>(6200000*11.5)</f>
        <v>71300000</v>
      </c>
      <c r="M112" s="1036">
        <v>71300000</v>
      </c>
      <c r="N112" s="1421" t="s">
        <v>85</v>
      </c>
      <c r="O112" s="1421" t="s">
        <v>56</v>
      </c>
      <c r="P112" s="31" t="s">
        <v>61</v>
      </c>
      <c r="R112" s="242" t="s">
        <v>1096</v>
      </c>
      <c r="S112" s="1780" t="s">
        <v>1097</v>
      </c>
      <c r="T112" s="33">
        <v>42387</v>
      </c>
      <c r="U112" s="34" t="s">
        <v>362</v>
      </c>
      <c r="V112" s="266" t="s">
        <v>220</v>
      </c>
      <c r="W112" s="1882">
        <v>71300000</v>
      </c>
      <c r="X112" s="797"/>
      <c r="Y112" s="174">
        <f>SUM(W112+X112)</f>
        <v>71300000</v>
      </c>
      <c r="Z112" s="174">
        <v>71300000</v>
      </c>
      <c r="AA112" s="430" t="s">
        <v>357</v>
      </c>
      <c r="AB112" s="266" t="s">
        <v>1098</v>
      </c>
      <c r="AC112" s="266" t="s">
        <v>358</v>
      </c>
      <c r="AD112" s="266" t="s">
        <v>1099</v>
      </c>
      <c r="AE112" s="266" t="s">
        <v>56</v>
      </c>
      <c r="AF112" s="266" t="s">
        <v>56</v>
      </c>
      <c r="AG112" s="266" t="s">
        <v>56</v>
      </c>
      <c r="AH112" s="266" t="s">
        <v>359</v>
      </c>
      <c r="AI112" s="1791">
        <v>42387</v>
      </c>
      <c r="AJ112" s="1791">
        <v>42734</v>
      </c>
      <c r="AK112" s="266" t="s">
        <v>363</v>
      </c>
      <c r="AL112" s="1793" t="s">
        <v>361</v>
      </c>
      <c r="AM112" s="1830" t="s">
        <v>56</v>
      </c>
      <c r="AN112" s="1753">
        <v>6200000</v>
      </c>
      <c r="AO112" s="1753">
        <v>6200000</v>
      </c>
      <c r="AP112" s="1886">
        <f>SUBTOTAL(9,AN112:AO112)</f>
        <v>12400000</v>
      </c>
      <c r="AQ112" s="1753">
        <v>6200000</v>
      </c>
      <c r="AR112" s="1753">
        <v>6200000</v>
      </c>
      <c r="AS112" s="1887">
        <v>6200000</v>
      </c>
      <c r="AT112" s="182"/>
      <c r="AU112" s="1887">
        <v>6200000</v>
      </c>
      <c r="AV112" s="1887">
        <v>6200000</v>
      </c>
      <c r="AW112" s="1887">
        <v>6200000</v>
      </c>
      <c r="AX112" s="182"/>
      <c r="AY112" s="182"/>
      <c r="AZ112" s="182"/>
      <c r="BA112" s="182"/>
    </row>
    <row r="113" spans="1:53" s="49" customFormat="1" ht="165" customHeight="1" x14ac:dyDescent="0.25">
      <c r="A113" s="1419">
        <v>90</v>
      </c>
      <c r="B113" s="1424" t="s">
        <v>1012</v>
      </c>
      <c r="C113" s="1420">
        <v>80101706</v>
      </c>
      <c r="D113" s="248" t="s">
        <v>142</v>
      </c>
      <c r="E113" s="1420" t="s">
        <v>132</v>
      </c>
      <c r="F113" s="1420">
        <v>1</v>
      </c>
      <c r="G113" s="1884" t="s">
        <v>167</v>
      </c>
      <c r="H113" s="1430">
        <v>11.5</v>
      </c>
      <c r="I113" s="1885" t="s">
        <v>101</v>
      </c>
      <c r="J113" s="1424" t="s">
        <v>136</v>
      </c>
      <c r="K113" s="1420" t="s">
        <v>115</v>
      </c>
      <c r="L113" s="1035">
        <f>(6200000*11.5)</f>
        <v>71300000</v>
      </c>
      <c r="M113" s="1036">
        <v>71300000</v>
      </c>
      <c r="N113" s="1421" t="s">
        <v>85</v>
      </c>
      <c r="O113" s="1421" t="s">
        <v>56</v>
      </c>
      <c r="P113" s="31" t="s">
        <v>61</v>
      </c>
      <c r="R113" s="242" t="s">
        <v>1100</v>
      </c>
      <c r="S113" s="242" t="s">
        <v>1101</v>
      </c>
      <c r="T113" s="33">
        <v>42387</v>
      </c>
      <c r="U113" s="34" t="s">
        <v>356</v>
      </c>
      <c r="V113" s="266" t="s">
        <v>220</v>
      </c>
      <c r="W113" s="1888">
        <v>71300000</v>
      </c>
      <c r="X113" s="1889"/>
      <c r="Y113" s="174">
        <f t="shared" si="3"/>
        <v>71300000</v>
      </c>
      <c r="Z113" s="174">
        <v>71300000</v>
      </c>
      <c r="AA113" s="430" t="s">
        <v>357</v>
      </c>
      <c r="AB113" s="266" t="s">
        <v>1102</v>
      </c>
      <c r="AC113" s="266" t="s">
        <v>358</v>
      </c>
      <c r="AD113" s="266" t="s">
        <v>1103</v>
      </c>
      <c r="AE113" s="266" t="s">
        <v>56</v>
      </c>
      <c r="AF113" s="266" t="s">
        <v>56</v>
      </c>
      <c r="AG113" s="266" t="s">
        <v>56</v>
      </c>
      <c r="AH113" s="266" t="s">
        <v>359</v>
      </c>
      <c r="AI113" s="1791">
        <v>42387</v>
      </c>
      <c r="AJ113" s="1791">
        <v>42734</v>
      </c>
      <c r="AK113" s="266" t="s">
        <v>360</v>
      </c>
      <c r="AL113" s="1793" t="s">
        <v>361</v>
      </c>
      <c r="AM113" s="1830" t="s">
        <v>56</v>
      </c>
      <c r="AN113" s="1843">
        <v>6200000</v>
      </c>
      <c r="AO113" s="1843">
        <v>6200000</v>
      </c>
      <c r="AP113" s="1890">
        <f>SUBTOTAL(9,AN113:AO113)</f>
        <v>12400000</v>
      </c>
      <c r="AQ113" s="1843">
        <v>6200000</v>
      </c>
      <c r="AR113" s="1843">
        <v>6200000</v>
      </c>
      <c r="AS113" s="1891">
        <v>6200000</v>
      </c>
      <c r="AT113" s="1889"/>
      <c r="AU113" s="1891">
        <v>6200000</v>
      </c>
      <c r="AV113" s="1891">
        <v>6200000</v>
      </c>
      <c r="AW113" s="1891">
        <v>6200000</v>
      </c>
      <c r="AX113" s="1889"/>
      <c r="AY113" s="1889"/>
      <c r="AZ113" s="1889"/>
      <c r="BA113" s="1889"/>
    </row>
    <row r="114" spans="1:53" s="49" customFormat="1" ht="58.5" customHeight="1" x14ac:dyDescent="0.25">
      <c r="A114" s="1673">
        <v>92</v>
      </c>
      <c r="B114" s="1424" t="s">
        <v>1012</v>
      </c>
      <c r="C114" s="1424">
        <v>43223100</v>
      </c>
      <c r="D114" s="1674" t="s">
        <v>656</v>
      </c>
      <c r="E114" s="1519" t="s">
        <v>80</v>
      </c>
      <c r="F114" s="1676">
        <v>1</v>
      </c>
      <c r="G114" s="1678" t="s">
        <v>168</v>
      </c>
      <c r="H114" s="1680">
        <v>1</v>
      </c>
      <c r="I114" s="1682" t="s">
        <v>2591</v>
      </c>
      <c r="J114" s="1424" t="s">
        <v>136</v>
      </c>
      <c r="K114" s="1424" t="s">
        <v>115</v>
      </c>
      <c r="L114" s="1041">
        <v>48640976.079999998</v>
      </c>
      <c r="M114" s="1041">
        <v>48640976.079999998</v>
      </c>
      <c r="N114" s="1665" t="s">
        <v>85</v>
      </c>
      <c r="O114" s="1665" t="s">
        <v>56</v>
      </c>
      <c r="P114" s="1667" t="s">
        <v>61</v>
      </c>
      <c r="Q114" s="1879"/>
      <c r="R114" s="242"/>
      <c r="S114" s="602"/>
      <c r="T114" s="182"/>
      <c r="U114" s="182"/>
      <c r="V114" s="182"/>
      <c r="W114" s="1193"/>
      <c r="X114" s="182"/>
      <c r="Y114" s="174">
        <f t="shared" si="3"/>
        <v>0</v>
      </c>
      <c r="Z114" s="174">
        <v>0</v>
      </c>
      <c r="AA114" s="182"/>
      <c r="AB114" s="182"/>
      <c r="AC114" s="182"/>
      <c r="AD114" s="182"/>
      <c r="AE114" s="182"/>
      <c r="AF114" s="182"/>
      <c r="AG114" s="182"/>
      <c r="AH114" s="182"/>
      <c r="AI114" s="182"/>
      <c r="AJ114" s="182"/>
      <c r="AK114" s="182"/>
      <c r="AL114" s="599"/>
      <c r="AM114" s="48"/>
      <c r="AN114" s="37"/>
      <c r="AO114" s="37"/>
      <c r="AP114" s="37"/>
      <c r="AQ114" s="37"/>
      <c r="AR114" s="37"/>
      <c r="AS114" s="37"/>
      <c r="AT114" s="37"/>
      <c r="AU114" s="37"/>
      <c r="AV114" s="37"/>
      <c r="AW114" s="37"/>
      <c r="AX114" s="37"/>
      <c r="AY114" s="37"/>
      <c r="AZ114" s="37"/>
      <c r="BA114" s="37"/>
    </row>
    <row r="115" spans="1:53" s="49" customFormat="1" ht="58.5" customHeight="1" x14ac:dyDescent="0.25">
      <c r="A115" s="1613"/>
      <c r="B115" s="1424" t="s">
        <v>1012</v>
      </c>
      <c r="C115" s="1424">
        <v>43223100</v>
      </c>
      <c r="D115" s="1675"/>
      <c r="E115" s="1520"/>
      <c r="F115" s="1677"/>
      <c r="G115" s="1679"/>
      <c r="H115" s="1681"/>
      <c r="I115" s="1683"/>
      <c r="J115" s="1424" t="s">
        <v>2819</v>
      </c>
      <c r="K115" s="1424" t="s">
        <v>115</v>
      </c>
      <c r="L115" s="1041">
        <v>112174253.92</v>
      </c>
      <c r="M115" s="1041">
        <v>112174253.92</v>
      </c>
      <c r="N115" s="1666"/>
      <c r="O115" s="1666"/>
      <c r="P115" s="1668"/>
      <c r="Q115" s="1879"/>
      <c r="R115" s="242"/>
      <c r="S115" s="602"/>
      <c r="T115" s="182"/>
      <c r="U115" s="182"/>
      <c r="V115" s="182"/>
      <c r="W115" s="1193"/>
      <c r="X115" s="182"/>
      <c r="Y115" s="174"/>
      <c r="Z115" s="174"/>
      <c r="AA115" s="182"/>
      <c r="AB115" s="182"/>
      <c r="AC115" s="182"/>
      <c r="AD115" s="182"/>
      <c r="AE115" s="182"/>
      <c r="AF115" s="182"/>
      <c r="AG115" s="182"/>
      <c r="AH115" s="182"/>
      <c r="AI115" s="182"/>
      <c r="AJ115" s="182"/>
      <c r="AK115" s="182"/>
      <c r="AL115" s="599"/>
      <c r="AM115" s="48"/>
      <c r="AN115" s="37"/>
      <c r="AO115" s="37"/>
      <c r="AP115" s="37"/>
      <c r="AQ115" s="37"/>
      <c r="AR115" s="37"/>
      <c r="AS115" s="37"/>
      <c r="AT115" s="37"/>
      <c r="AU115" s="37"/>
      <c r="AV115" s="37"/>
      <c r="AW115" s="37"/>
      <c r="AX115" s="37"/>
      <c r="AY115" s="37"/>
      <c r="AZ115" s="37"/>
      <c r="BA115" s="37"/>
    </row>
    <row r="116" spans="1:53" s="49" customFormat="1" ht="135" customHeight="1" x14ac:dyDescent="0.25">
      <c r="A116" s="1419">
        <v>94</v>
      </c>
      <c r="B116" s="1424" t="s">
        <v>1012</v>
      </c>
      <c r="C116" s="1420">
        <v>80101706</v>
      </c>
      <c r="D116" s="248" t="s">
        <v>144</v>
      </c>
      <c r="E116" s="1420" t="s">
        <v>132</v>
      </c>
      <c r="F116" s="1420">
        <v>1</v>
      </c>
      <c r="G116" s="1039" t="s">
        <v>167</v>
      </c>
      <c r="H116" s="1430">
        <v>11.5</v>
      </c>
      <c r="I116" s="1885" t="s">
        <v>101</v>
      </c>
      <c r="J116" s="1424" t="s">
        <v>136</v>
      </c>
      <c r="K116" s="1420" t="s">
        <v>115</v>
      </c>
      <c r="L116" s="1035">
        <f>(3500000*11.5)</f>
        <v>40250000</v>
      </c>
      <c r="M116" s="1036">
        <v>40250000</v>
      </c>
      <c r="N116" s="1421" t="s">
        <v>85</v>
      </c>
      <c r="O116" s="1421" t="s">
        <v>56</v>
      </c>
      <c r="P116" s="31" t="s">
        <v>61</v>
      </c>
      <c r="R116" s="242" t="s">
        <v>364</v>
      </c>
      <c r="S116" s="1752" t="s">
        <v>365</v>
      </c>
      <c r="T116" s="231">
        <v>42387</v>
      </c>
      <c r="U116" s="755" t="s">
        <v>366</v>
      </c>
      <c r="V116" s="430" t="s">
        <v>220</v>
      </c>
      <c r="W116" s="174">
        <v>40250000</v>
      </c>
      <c r="X116" s="174"/>
      <c r="Y116" s="174">
        <f t="shared" si="3"/>
        <v>40250000</v>
      </c>
      <c r="Z116" s="174">
        <v>40250000</v>
      </c>
      <c r="AA116" s="430" t="s">
        <v>367</v>
      </c>
      <c r="AB116" s="430" t="s">
        <v>368</v>
      </c>
      <c r="AC116" s="430" t="s">
        <v>358</v>
      </c>
      <c r="AD116" s="430" t="s">
        <v>369</v>
      </c>
      <c r="AE116" s="430" t="s">
        <v>56</v>
      </c>
      <c r="AF116" s="430" t="s">
        <v>56</v>
      </c>
      <c r="AG116" s="430" t="s">
        <v>56</v>
      </c>
      <c r="AH116" s="430" t="s">
        <v>359</v>
      </c>
      <c r="AI116" s="234">
        <v>42387</v>
      </c>
      <c r="AJ116" s="234">
        <v>42734</v>
      </c>
      <c r="AK116" s="430" t="s">
        <v>370</v>
      </c>
      <c r="AL116" s="235" t="s">
        <v>361</v>
      </c>
      <c r="AM116" s="1892" t="s">
        <v>56</v>
      </c>
      <c r="AN116" s="1893">
        <v>3500000</v>
      </c>
      <c r="AO116" s="1893">
        <v>3500000</v>
      </c>
      <c r="AP116" s="1894">
        <f>SUBTOTAL(9,AN116:AO116)</f>
        <v>7000000</v>
      </c>
      <c r="AQ116" s="1893">
        <v>3500000</v>
      </c>
      <c r="AR116" s="1893">
        <v>3500000</v>
      </c>
      <c r="AS116" s="1895">
        <v>3500000</v>
      </c>
      <c r="AT116" s="973"/>
      <c r="AU116" s="1895">
        <v>3500000</v>
      </c>
      <c r="AV116" s="1895">
        <v>3500000</v>
      </c>
      <c r="AW116" s="1895">
        <v>3500000</v>
      </c>
      <c r="AX116" s="973"/>
      <c r="AY116" s="973"/>
      <c r="AZ116" s="973"/>
      <c r="BA116" s="973"/>
    </row>
    <row r="117" spans="1:53" s="49" customFormat="1" ht="97.5" customHeight="1" x14ac:dyDescent="0.25">
      <c r="A117" s="1419">
        <v>95</v>
      </c>
      <c r="B117" s="1424" t="s">
        <v>1012</v>
      </c>
      <c r="C117" s="1424">
        <v>80101706</v>
      </c>
      <c r="D117" s="236" t="s">
        <v>145</v>
      </c>
      <c r="E117" s="1424" t="s">
        <v>132</v>
      </c>
      <c r="F117" s="1420">
        <v>1</v>
      </c>
      <c r="G117" s="1422" t="s">
        <v>169</v>
      </c>
      <c r="H117" s="1430">
        <v>9</v>
      </c>
      <c r="I117" s="1885" t="s">
        <v>101</v>
      </c>
      <c r="J117" s="1424" t="s">
        <v>136</v>
      </c>
      <c r="K117" s="1424" t="s">
        <v>115</v>
      </c>
      <c r="L117" s="1041">
        <f>4000000*9</f>
        <v>36000000</v>
      </c>
      <c r="M117" s="1036">
        <v>36000000</v>
      </c>
      <c r="N117" s="944" t="s">
        <v>85</v>
      </c>
      <c r="O117" s="944" t="s">
        <v>56</v>
      </c>
      <c r="P117" s="61" t="s">
        <v>61</v>
      </c>
      <c r="Q117" s="1879"/>
      <c r="R117" s="242" t="s">
        <v>1027</v>
      </c>
      <c r="S117" s="242" t="s">
        <v>1028</v>
      </c>
      <c r="T117" s="231">
        <v>42457</v>
      </c>
      <c r="U117" s="227" t="s">
        <v>1029</v>
      </c>
      <c r="V117" s="430" t="s">
        <v>220</v>
      </c>
      <c r="W117" s="174">
        <v>36000000</v>
      </c>
      <c r="X117" s="266"/>
      <c r="Y117" s="174">
        <f t="shared" si="3"/>
        <v>36000000</v>
      </c>
      <c r="Z117" s="174">
        <v>36000000</v>
      </c>
      <c r="AA117" s="430" t="s">
        <v>1030</v>
      </c>
      <c r="AB117" s="430" t="s">
        <v>1031</v>
      </c>
      <c r="AC117" s="430" t="s">
        <v>358</v>
      </c>
      <c r="AD117" s="266" t="s">
        <v>1032</v>
      </c>
      <c r="AE117" s="430" t="s">
        <v>56</v>
      </c>
      <c r="AF117" s="430" t="s">
        <v>56</v>
      </c>
      <c r="AG117" s="430" t="s">
        <v>56</v>
      </c>
      <c r="AH117" s="233" t="s">
        <v>1033</v>
      </c>
      <c r="AI117" s="234">
        <v>42457</v>
      </c>
      <c r="AJ117" s="234">
        <v>42733</v>
      </c>
      <c r="AK117" s="430" t="s">
        <v>1034</v>
      </c>
      <c r="AL117" s="235" t="s">
        <v>361</v>
      </c>
      <c r="AM117" s="1880" t="s">
        <v>56</v>
      </c>
      <c r="AN117" s="1880" t="s">
        <v>56</v>
      </c>
      <c r="AO117" s="1880" t="s">
        <v>56</v>
      </c>
      <c r="AP117" s="1880" t="s">
        <v>56</v>
      </c>
      <c r="AQ117" s="1753">
        <v>4000000</v>
      </c>
      <c r="AR117" s="1753">
        <v>4000000</v>
      </c>
      <c r="AS117" s="1896" t="s">
        <v>2892</v>
      </c>
      <c r="AT117" s="37"/>
      <c r="AU117" s="1753">
        <v>4000000</v>
      </c>
      <c r="AV117" s="37">
        <v>2800000</v>
      </c>
      <c r="AW117" s="37"/>
      <c r="AX117" s="37"/>
      <c r="AY117" s="37"/>
      <c r="AZ117" s="37"/>
      <c r="BA117" s="37"/>
    </row>
    <row r="118" spans="1:53" s="49" customFormat="1" ht="108" customHeight="1" x14ac:dyDescent="0.25">
      <c r="A118" s="1419">
        <v>96</v>
      </c>
      <c r="B118" s="1424" t="s">
        <v>1012</v>
      </c>
      <c r="C118" s="1424">
        <v>80101706</v>
      </c>
      <c r="D118" s="236" t="s">
        <v>146</v>
      </c>
      <c r="E118" s="1424" t="s">
        <v>80</v>
      </c>
      <c r="F118" s="1420">
        <v>1</v>
      </c>
      <c r="G118" s="1429" t="s">
        <v>169</v>
      </c>
      <c r="H118" s="1430">
        <v>12</v>
      </c>
      <c r="I118" s="1885" t="s">
        <v>101</v>
      </c>
      <c r="J118" s="1424" t="s">
        <v>136</v>
      </c>
      <c r="K118" s="1424" t="s">
        <v>115</v>
      </c>
      <c r="L118" s="1041">
        <f>(369933430)*1.07</f>
        <v>395828770.10000002</v>
      </c>
      <c r="M118" s="1036">
        <v>395828770.10000002</v>
      </c>
      <c r="N118" s="944" t="s">
        <v>85</v>
      </c>
      <c r="O118" s="944" t="s">
        <v>56</v>
      </c>
      <c r="P118" s="61" t="s">
        <v>61</v>
      </c>
      <c r="Q118" s="1879"/>
      <c r="R118" s="242" t="s">
        <v>1117</v>
      </c>
      <c r="S118" s="242" t="s">
        <v>1118</v>
      </c>
      <c r="T118" s="33">
        <v>42464</v>
      </c>
      <c r="U118" s="1343" t="s">
        <v>1119</v>
      </c>
      <c r="V118" s="266" t="s">
        <v>602</v>
      </c>
      <c r="W118" s="174">
        <v>395726000</v>
      </c>
      <c r="X118" s="266"/>
      <c r="Y118" s="174">
        <f t="shared" si="3"/>
        <v>395726000</v>
      </c>
      <c r="Z118" s="174">
        <v>395726000</v>
      </c>
      <c r="AA118" s="430" t="s">
        <v>1120</v>
      </c>
      <c r="AB118" s="430" t="s">
        <v>1121</v>
      </c>
      <c r="AC118" s="430" t="s">
        <v>358</v>
      </c>
      <c r="AD118" s="266" t="s">
        <v>1122</v>
      </c>
      <c r="AE118" s="430" t="s">
        <v>699</v>
      </c>
      <c r="AF118" s="234">
        <v>42464</v>
      </c>
      <c r="AG118" s="234">
        <v>42465</v>
      </c>
      <c r="AH118" s="233" t="s">
        <v>1123</v>
      </c>
      <c r="AI118" s="234">
        <v>42464</v>
      </c>
      <c r="AJ118" s="234">
        <v>42734</v>
      </c>
      <c r="AK118" s="430" t="s">
        <v>1124</v>
      </c>
      <c r="AL118" s="1769" t="s">
        <v>355</v>
      </c>
      <c r="AM118" s="111" t="s">
        <v>56</v>
      </c>
      <c r="AN118" s="37" t="s">
        <v>56</v>
      </c>
      <c r="AO118" s="37" t="s">
        <v>56</v>
      </c>
      <c r="AP118" s="37" t="s">
        <v>56</v>
      </c>
      <c r="AQ118" s="37" t="s">
        <v>56</v>
      </c>
      <c r="AR118" s="1897">
        <v>19314000</v>
      </c>
      <c r="AS118" s="1897">
        <v>40352000</v>
      </c>
      <c r="AT118" s="1898"/>
      <c r="AU118" s="1898">
        <v>58383000</v>
      </c>
      <c r="AV118" s="1898">
        <v>45900000</v>
      </c>
      <c r="AW118" s="1898">
        <v>47725000</v>
      </c>
      <c r="AX118" s="1898"/>
      <c r="AY118" s="1898"/>
      <c r="AZ118" s="1898"/>
      <c r="BA118" s="1898"/>
    </row>
    <row r="119" spans="1:53" s="49" customFormat="1" ht="165" customHeight="1" x14ac:dyDescent="0.25">
      <c r="A119" s="1419">
        <v>97</v>
      </c>
      <c r="B119" s="1424" t="s">
        <v>1012</v>
      </c>
      <c r="C119" s="1420">
        <v>80101706</v>
      </c>
      <c r="D119" s="248" t="s">
        <v>147</v>
      </c>
      <c r="E119" s="1420" t="s">
        <v>132</v>
      </c>
      <c r="F119" s="1420">
        <v>1</v>
      </c>
      <c r="G119" s="1039" t="s">
        <v>167</v>
      </c>
      <c r="H119" s="1430">
        <v>11.5</v>
      </c>
      <c r="I119" s="1885" t="s">
        <v>101</v>
      </c>
      <c r="J119" s="1424" t="s">
        <v>136</v>
      </c>
      <c r="K119" s="1420" t="s">
        <v>115</v>
      </c>
      <c r="L119" s="1035">
        <f>(6200000*11.5)</f>
        <v>71300000</v>
      </c>
      <c r="M119" s="1036">
        <v>71300000</v>
      </c>
      <c r="N119" s="1421" t="s">
        <v>85</v>
      </c>
      <c r="O119" s="1421" t="s">
        <v>56</v>
      </c>
      <c r="P119" s="31" t="s">
        <v>61</v>
      </c>
      <c r="R119" s="242" t="s">
        <v>371</v>
      </c>
      <c r="S119" s="1752" t="s">
        <v>372</v>
      </c>
      <c r="T119" s="231">
        <v>42387</v>
      </c>
      <c r="U119" s="755" t="s">
        <v>362</v>
      </c>
      <c r="V119" s="430" t="s">
        <v>220</v>
      </c>
      <c r="W119" s="174">
        <v>71300000</v>
      </c>
      <c r="X119" s="174"/>
      <c r="Y119" s="174">
        <f t="shared" si="3"/>
        <v>71300000</v>
      </c>
      <c r="Z119" s="174">
        <v>71300000</v>
      </c>
      <c r="AA119" s="430" t="s">
        <v>357</v>
      </c>
      <c r="AB119" s="430" t="s">
        <v>373</v>
      </c>
      <c r="AC119" s="430" t="s">
        <v>358</v>
      </c>
      <c r="AD119" s="430" t="s">
        <v>374</v>
      </c>
      <c r="AE119" s="430" t="s">
        <v>56</v>
      </c>
      <c r="AF119" s="430" t="s">
        <v>56</v>
      </c>
      <c r="AG119" s="430" t="s">
        <v>56</v>
      </c>
      <c r="AH119" s="430" t="s">
        <v>359</v>
      </c>
      <c r="AI119" s="234">
        <v>42387</v>
      </c>
      <c r="AJ119" s="234">
        <v>42734</v>
      </c>
      <c r="AK119" s="430" t="s">
        <v>363</v>
      </c>
      <c r="AL119" s="235" t="s">
        <v>361</v>
      </c>
      <c r="AM119" s="1830" t="s">
        <v>56</v>
      </c>
      <c r="AN119" s="1753">
        <v>6200000</v>
      </c>
      <c r="AO119" s="1753">
        <v>6200000</v>
      </c>
      <c r="AP119" s="1899">
        <f>SUBTOTAL(9,AN119:AO119)</f>
        <v>12400000</v>
      </c>
      <c r="AQ119" s="1831">
        <v>6200000</v>
      </c>
      <c r="AR119" s="1831">
        <v>6200000</v>
      </c>
      <c r="AS119" s="1887">
        <v>6200000</v>
      </c>
      <c r="AT119" s="182"/>
      <c r="AU119" s="1887">
        <v>6200000</v>
      </c>
      <c r="AV119" s="1887">
        <v>6200000</v>
      </c>
      <c r="AW119" s="1887">
        <v>6200000</v>
      </c>
      <c r="AX119" s="182"/>
      <c r="AY119" s="182"/>
      <c r="AZ119" s="182"/>
      <c r="BA119" s="182"/>
    </row>
    <row r="120" spans="1:53" s="49" customFormat="1" ht="210" customHeight="1" x14ac:dyDescent="0.25">
      <c r="A120" s="1419">
        <v>98</v>
      </c>
      <c r="B120" s="1424" t="s">
        <v>1012</v>
      </c>
      <c r="C120" s="1420">
        <v>80101706</v>
      </c>
      <c r="D120" s="248" t="s">
        <v>147</v>
      </c>
      <c r="E120" s="1420" t="s">
        <v>132</v>
      </c>
      <c r="F120" s="1420">
        <v>1</v>
      </c>
      <c r="G120" s="1039" t="s">
        <v>167</v>
      </c>
      <c r="H120" s="1430">
        <v>11.5</v>
      </c>
      <c r="I120" s="1885" t="s">
        <v>101</v>
      </c>
      <c r="J120" s="1424" t="s">
        <v>136</v>
      </c>
      <c r="K120" s="1420" t="s">
        <v>115</v>
      </c>
      <c r="L120" s="1035">
        <f>(6200000*11.5)</f>
        <v>71300000</v>
      </c>
      <c r="M120" s="1036">
        <v>71300000</v>
      </c>
      <c r="N120" s="1421" t="s">
        <v>85</v>
      </c>
      <c r="O120" s="1421" t="s">
        <v>56</v>
      </c>
      <c r="P120" s="31" t="s">
        <v>61</v>
      </c>
      <c r="R120" s="242" t="s">
        <v>375</v>
      </c>
      <c r="S120" s="1752" t="s">
        <v>376</v>
      </c>
      <c r="T120" s="231">
        <v>42387</v>
      </c>
      <c r="U120" s="755" t="s">
        <v>356</v>
      </c>
      <c r="V120" s="430" t="s">
        <v>220</v>
      </c>
      <c r="W120" s="174">
        <v>71300000</v>
      </c>
      <c r="X120" s="174"/>
      <c r="Y120" s="174">
        <f t="shared" si="3"/>
        <v>71300000</v>
      </c>
      <c r="Z120" s="174">
        <v>71300000</v>
      </c>
      <c r="AA120" s="430" t="s">
        <v>357</v>
      </c>
      <c r="AB120" s="430" t="s">
        <v>377</v>
      </c>
      <c r="AC120" s="430" t="s">
        <v>358</v>
      </c>
      <c r="AD120" s="430" t="s">
        <v>378</v>
      </c>
      <c r="AE120" s="430" t="s">
        <v>56</v>
      </c>
      <c r="AF120" s="430" t="s">
        <v>56</v>
      </c>
      <c r="AG120" s="430" t="s">
        <v>56</v>
      </c>
      <c r="AH120" s="430" t="s">
        <v>359</v>
      </c>
      <c r="AI120" s="234">
        <v>42387</v>
      </c>
      <c r="AJ120" s="234">
        <v>42734</v>
      </c>
      <c r="AK120" s="430" t="s">
        <v>360</v>
      </c>
      <c r="AL120" s="235" t="s">
        <v>361</v>
      </c>
      <c r="AM120" s="1830" t="s">
        <v>56</v>
      </c>
      <c r="AN120" s="1753">
        <v>6200000</v>
      </c>
      <c r="AO120" s="1753">
        <v>6200000</v>
      </c>
      <c r="AP120" s="1899">
        <f>SUBTOTAL(9,AN120:AO120)</f>
        <v>12400000</v>
      </c>
      <c r="AQ120" s="1831">
        <v>6200000</v>
      </c>
      <c r="AR120" s="1831">
        <v>6200000</v>
      </c>
      <c r="AS120" s="1887">
        <v>6200000</v>
      </c>
      <c r="AT120" s="182"/>
      <c r="AU120" s="1887">
        <v>6200000</v>
      </c>
      <c r="AV120" s="1887">
        <v>6200000</v>
      </c>
      <c r="AW120" s="1887">
        <v>6200000</v>
      </c>
      <c r="AX120" s="182"/>
      <c r="AY120" s="182"/>
      <c r="AZ120" s="182"/>
      <c r="BA120" s="182"/>
    </row>
    <row r="121" spans="1:53" s="49" customFormat="1" ht="162.75" customHeight="1" x14ac:dyDescent="0.25">
      <c r="A121" s="1673">
        <v>99</v>
      </c>
      <c r="B121" s="1519" t="s">
        <v>1012</v>
      </c>
      <c r="C121" s="1519">
        <v>43232303</v>
      </c>
      <c r="D121" s="1665" t="s">
        <v>180</v>
      </c>
      <c r="E121" s="1519" t="s">
        <v>132</v>
      </c>
      <c r="F121" s="1519">
        <v>1</v>
      </c>
      <c r="G121" s="1519" t="s">
        <v>175</v>
      </c>
      <c r="H121" s="1519">
        <v>12</v>
      </c>
      <c r="I121" s="1519" t="s">
        <v>2591</v>
      </c>
      <c r="J121" s="1424" t="s">
        <v>136</v>
      </c>
      <c r="K121" s="1424" t="s">
        <v>115</v>
      </c>
      <c r="L121" s="1041">
        <v>71755658</v>
      </c>
      <c r="M121" s="1041">
        <v>71775658</v>
      </c>
      <c r="N121" s="944" t="s">
        <v>85</v>
      </c>
      <c r="O121" s="944" t="s">
        <v>56</v>
      </c>
      <c r="P121" s="61" t="s">
        <v>61</v>
      </c>
      <c r="R121" s="1377" t="s">
        <v>3330</v>
      </c>
      <c r="S121" s="1900" t="s">
        <v>2674</v>
      </c>
      <c r="T121" s="33">
        <v>42622</v>
      </c>
      <c r="U121" s="33" t="s">
        <v>3384</v>
      </c>
      <c r="V121" s="1521" t="s">
        <v>587</v>
      </c>
      <c r="W121" s="35">
        <v>71775658</v>
      </c>
      <c r="X121" s="266"/>
      <c r="Y121" s="35">
        <f t="shared" si="3"/>
        <v>71775658</v>
      </c>
      <c r="Z121" s="35">
        <v>71775658</v>
      </c>
      <c r="AA121" s="1901" t="s">
        <v>2676</v>
      </c>
      <c r="AB121" s="266" t="s">
        <v>3385</v>
      </c>
      <c r="AC121" s="430" t="s">
        <v>358</v>
      </c>
      <c r="AD121" s="266" t="s">
        <v>3386</v>
      </c>
      <c r="AE121" s="430" t="s">
        <v>56</v>
      </c>
      <c r="AF121" s="430" t="s">
        <v>56</v>
      </c>
      <c r="AG121" s="430" t="s">
        <v>56</v>
      </c>
      <c r="AH121" s="755" t="s">
        <v>3387</v>
      </c>
      <c r="AI121" s="1791">
        <v>42622</v>
      </c>
      <c r="AJ121" s="234">
        <v>43108</v>
      </c>
      <c r="AK121" s="430" t="s">
        <v>3388</v>
      </c>
      <c r="AL121" s="1769" t="s">
        <v>1500</v>
      </c>
      <c r="AM121" s="1830"/>
      <c r="AN121" s="47"/>
      <c r="AO121" s="47"/>
      <c r="AP121" s="47"/>
      <c r="AQ121" s="47"/>
      <c r="AR121" s="47"/>
      <c r="AS121" s="47"/>
      <c r="AT121" s="47"/>
      <c r="AU121" s="47"/>
      <c r="AV121" s="47"/>
      <c r="AW121" s="47"/>
      <c r="AX121" s="47"/>
      <c r="AY121" s="47"/>
      <c r="AZ121" s="47"/>
      <c r="BA121" s="47"/>
    </row>
    <row r="122" spans="1:53" s="49" customFormat="1" ht="63.75" customHeight="1" x14ac:dyDescent="0.25">
      <c r="A122" s="1770"/>
      <c r="B122" s="1902"/>
      <c r="C122" s="1902"/>
      <c r="D122" s="1903"/>
      <c r="E122" s="1902"/>
      <c r="F122" s="1902"/>
      <c r="G122" s="1902"/>
      <c r="H122" s="1902"/>
      <c r="I122" s="1902"/>
      <c r="J122" s="1424" t="s">
        <v>1522</v>
      </c>
      <c r="K122" s="1424" t="s">
        <v>115</v>
      </c>
      <c r="L122" s="1041">
        <v>140361370</v>
      </c>
      <c r="M122" s="1041">
        <v>140361370</v>
      </c>
      <c r="N122" s="944" t="s">
        <v>85</v>
      </c>
      <c r="O122" s="944" t="s">
        <v>56</v>
      </c>
      <c r="P122" s="61" t="s">
        <v>61</v>
      </c>
      <c r="R122" s="1904"/>
      <c r="S122" s="116"/>
      <c r="T122" s="32"/>
      <c r="U122" s="33"/>
      <c r="V122" s="1905"/>
      <c r="W122" s="35">
        <v>71882324</v>
      </c>
      <c r="X122" s="266"/>
      <c r="Y122" s="35">
        <v>71882324</v>
      </c>
      <c r="Z122" s="35">
        <v>71882324</v>
      </c>
      <c r="AA122" s="35"/>
      <c r="AB122" s="34"/>
      <c r="AC122" s="266"/>
      <c r="AD122" s="266"/>
      <c r="AE122" s="266"/>
      <c r="AF122" s="266"/>
      <c r="AG122" s="266"/>
      <c r="AH122" s="944"/>
      <c r="AI122" s="944"/>
      <c r="AJ122" s="39"/>
      <c r="AK122" s="39"/>
      <c r="AL122" s="1906"/>
      <c r="AM122" s="1830"/>
      <c r="AN122" s="47"/>
      <c r="AO122" s="47"/>
      <c r="AP122" s="47"/>
      <c r="AQ122" s="47"/>
      <c r="AR122" s="47"/>
      <c r="AS122" s="47"/>
      <c r="AT122" s="47"/>
      <c r="AU122" s="47"/>
      <c r="AV122" s="47"/>
      <c r="AW122" s="47"/>
      <c r="AX122" s="47"/>
      <c r="AY122" s="47"/>
      <c r="AZ122" s="47"/>
      <c r="BA122" s="47"/>
    </row>
    <row r="123" spans="1:53" s="49" customFormat="1" ht="63.75" customHeight="1" x14ac:dyDescent="0.25">
      <c r="A123" s="1613"/>
      <c r="B123" s="1520"/>
      <c r="C123" s="1520"/>
      <c r="D123" s="1666"/>
      <c r="E123" s="1520"/>
      <c r="F123" s="1520"/>
      <c r="G123" s="1520"/>
      <c r="H123" s="1520"/>
      <c r="I123" s="1520"/>
      <c r="J123" s="1424" t="s">
        <v>2819</v>
      </c>
      <c r="K123" s="1424" t="s">
        <v>115</v>
      </c>
      <c r="L123" s="1041">
        <v>210000000</v>
      </c>
      <c r="M123" s="1041">
        <v>210000000</v>
      </c>
      <c r="N123" s="944" t="s">
        <v>85</v>
      </c>
      <c r="O123" s="944" t="s">
        <v>56</v>
      </c>
      <c r="P123" s="61" t="s">
        <v>61</v>
      </c>
      <c r="R123" s="1907"/>
      <c r="S123" s="116"/>
      <c r="T123" s="32"/>
      <c r="U123" s="33"/>
      <c r="V123" s="1522"/>
      <c r="W123" s="35">
        <v>210000000</v>
      </c>
      <c r="X123" s="266"/>
      <c r="Y123" s="35">
        <f t="shared" si="3"/>
        <v>210000000</v>
      </c>
      <c r="Z123" s="35">
        <v>210000000</v>
      </c>
      <c r="AA123" s="35"/>
      <c r="AB123" s="34"/>
      <c r="AC123" s="266"/>
      <c r="AD123" s="266"/>
      <c r="AE123" s="266"/>
      <c r="AF123" s="266"/>
      <c r="AG123" s="266"/>
      <c r="AH123" s="944"/>
      <c r="AI123" s="944"/>
      <c r="AJ123" s="39"/>
      <c r="AK123" s="39"/>
      <c r="AL123" s="1906"/>
      <c r="AM123" s="1830"/>
      <c r="AN123" s="47"/>
      <c r="AO123" s="47"/>
      <c r="AP123" s="47"/>
      <c r="AQ123" s="47"/>
      <c r="AR123" s="47"/>
      <c r="AS123" s="47"/>
      <c r="AT123" s="47"/>
      <c r="AU123" s="47"/>
      <c r="AV123" s="47"/>
      <c r="AW123" s="47"/>
      <c r="AX123" s="47"/>
      <c r="AY123" s="47"/>
      <c r="AZ123" s="47"/>
      <c r="BA123" s="47"/>
    </row>
    <row r="124" spans="1:53" s="49" customFormat="1" ht="150" customHeight="1" x14ac:dyDescent="0.25">
      <c r="A124" s="1419">
        <v>100</v>
      </c>
      <c r="B124" s="1424" t="s">
        <v>1012</v>
      </c>
      <c r="C124" s="1420">
        <v>80101706</v>
      </c>
      <c r="D124" s="248" t="s">
        <v>181</v>
      </c>
      <c r="E124" s="1420" t="s">
        <v>132</v>
      </c>
      <c r="F124" s="1420">
        <v>1</v>
      </c>
      <c r="G124" s="1039" t="s">
        <v>167</v>
      </c>
      <c r="H124" s="1430">
        <v>4</v>
      </c>
      <c r="I124" s="1885" t="s">
        <v>101</v>
      </c>
      <c r="J124" s="1424" t="s">
        <v>136</v>
      </c>
      <c r="K124" s="1420" t="s">
        <v>115</v>
      </c>
      <c r="L124" s="1035">
        <v>24800000</v>
      </c>
      <c r="M124" s="1036">
        <v>24800000</v>
      </c>
      <c r="N124" s="1421" t="s">
        <v>85</v>
      </c>
      <c r="O124" s="1421" t="s">
        <v>56</v>
      </c>
      <c r="P124" s="31" t="s">
        <v>61</v>
      </c>
      <c r="R124" s="242" t="s">
        <v>379</v>
      </c>
      <c r="S124" s="1752" t="s">
        <v>380</v>
      </c>
      <c r="T124" s="231">
        <v>42387</v>
      </c>
      <c r="U124" s="755" t="s">
        <v>381</v>
      </c>
      <c r="V124" s="430" t="s">
        <v>220</v>
      </c>
      <c r="W124" s="174">
        <v>24800000</v>
      </c>
      <c r="X124" s="174"/>
      <c r="Y124" s="174">
        <f t="shared" si="3"/>
        <v>24800000</v>
      </c>
      <c r="Z124" s="174">
        <v>24800000</v>
      </c>
      <c r="AA124" s="430" t="s">
        <v>382</v>
      </c>
      <c r="AB124" s="430" t="s">
        <v>383</v>
      </c>
      <c r="AC124" s="430" t="s">
        <v>358</v>
      </c>
      <c r="AD124" s="430" t="s">
        <v>384</v>
      </c>
      <c r="AE124" s="430" t="s">
        <v>56</v>
      </c>
      <c r="AF124" s="430" t="s">
        <v>56</v>
      </c>
      <c r="AG124" s="430" t="s">
        <v>56</v>
      </c>
      <c r="AH124" s="430" t="s">
        <v>385</v>
      </c>
      <c r="AI124" s="234">
        <v>42387</v>
      </c>
      <c r="AJ124" s="234">
        <v>42507</v>
      </c>
      <c r="AK124" s="430" t="s">
        <v>370</v>
      </c>
      <c r="AL124" s="235" t="s">
        <v>361</v>
      </c>
      <c r="AM124" s="1830" t="s">
        <v>56</v>
      </c>
      <c r="AN124" s="1753">
        <v>6200000</v>
      </c>
      <c r="AO124" s="1753">
        <v>6200000</v>
      </c>
      <c r="AP124" s="1886">
        <f>SUBTOTAL(9,AN124:AO124)</f>
        <v>12400000</v>
      </c>
      <c r="AQ124" s="1753">
        <v>6200000</v>
      </c>
      <c r="AR124" s="1753">
        <v>6200000</v>
      </c>
      <c r="AS124" s="182"/>
      <c r="AT124" s="182"/>
      <c r="AU124" s="182"/>
      <c r="AV124" s="182"/>
      <c r="AW124" s="182"/>
      <c r="AX124" s="182"/>
      <c r="AY124" s="182"/>
      <c r="AZ124" s="182"/>
      <c r="BA124" s="182"/>
    </row>
    <row r="125" spans="1:53" s="49" customFormat="1" ht="165" customHeight="1" x14ac:dyDescent="0.25">
      <c r="A125" s="1419">
        <v>101</v>
      </c>
      <c r="B125" s="1424" t="s">
        <v>1012</v>
      </c>
      <c r="C125" s="1420">
        <v>80101706</v>
      </c>
      <c r="D125" s="248" t="s">
        <v>182</v>
      </c>
      <c r="E125" s="1420" t="s">
        <v>132</v>
      </c>
      <c r="F125" s="1420">
        <v>1</v>
      </c>
      <c r="G125" s="1039" t="s">
        <v>167</v>
      </c>
      <c r="H125" s="1430">
        <v>4</v>
      </c>
      <c r="I125" s="1885" t="s">
        <v>101</v>
      </c>
      <c r="J125" s="1424" t="s">
        <v>136</v>
      </c>
      <c r="K125" s="1420" t="s">
        <v>115</v>
      </c>
      <c r="L125" s="1035">
        <v>24800000</v>
      </c>
      <c r="M125" s="1036">
        <v>24800000</v>
      </c>
      <c r="N125" s="1421" t="s">
        <v>85</v>
      </c>
      <c r="O125" s="1421" t="s">
        <v>56</v>
      </c>
      <c r="P125" s="31" t="s">
        <v>61</v>
      </c>
      <c r="R125" s="242" t="s">
        <v>386</v>
      </c>
      <c r="S125" s="1752" t="s">
        <v>387</v>
      </c>
      <c r="T125" s="231">
        <v>42387</v>
      </c>
      <c r="U125" s="755" t="s">
        <v>388</v>
      </c>
      <c r="V125" s="430" t="s">
        <v>220</v>
      </c>
      <c r="W125" s="174">
        <v>24800000</v>
      </c>
      <c r="X125" s="174"/>
      <c r="Y125" s="174">
        <f t="shared" si="3"/>
        <v>24800000</v>
      </c>
      <c r="Z125" s="174">
        <v>24800000</v>
      </c>
      <c r="AA125" s="430" t="s">
        <v>382</v>
      </c>
      <c r="AB125" s="430" t="s">
        <v>389</v>
      </c>
      <c r="AC125" s="430" t="s">
        <v>358</v>
      </c>
      <c r="AD125" s="430" t="s">
        <v>390</v>
      </c>
      <c r="AE125" s="430" t="s">
        <v>56</v>
      </c>
      <c r="AF125" s="430" t="s">
        <v>56</v>
      </c>
      <c r="AG125" s="430" t="s">
        <v>56</v>
      </c>
      <c r="AH125" s="430" t="s">
        <v>385</v>
      </c>
      <c r="AI125" s="234">
        <v>42387</v>
      </c>
      <c r="AJ125" s="234">
        <v>42507</v>
      </c>
      <c r="AK125" s="430" t="s">
        <v>370</v>
      </c>
      <c r="AL125" s="235" t="s">
        <v>361</v>
      </c>
      <c r="AM125" s="1830" t="s">
        <v>56</v>
      </c>
      <c r="AN125" s="1831">
        <v>6200000</v>
      </c>
      <c r="AO125" s="1831">
        <v>6200000</v>
      </c>
      <c r="AP125" s="1886">
        <f>SUBTOTAL(9,AN125:AO125)</f>
        <v>12400000</v>
      </c>
      <c r="AQ125" s="1831">
        <v>6200000</v>
      </c>
      <c r="AR125" s="1831">
        <v>6200000</v>
      </c>
      <c r="AS125" s="182"/>
      <c r="AT125" s="182"/>
      <c r="AU125" s="182"/>
      <c r="AV125" s="182"/>
      <c r="AW125" s="182"/>
      <c r="AX125" s="182"/>
      <c r="AY125" s="182"/>
      <c r="AZ125" s="182"/>
      <c r="BA125" s="182"/>
    </row>
    <row r="126" spans="1:53" s="49" customFormat="1" ht="135" customHeight="1" x14ac:dyDescent="0.25">
      <c r="A126" s="1419">
        <v>102</v>
      </c>
      <c r="B126" s="1424" t="s">
        <v>1012</v>
      </c>
      <c r="C126" s="1424">
        <v>80101706</v>
      </c>
      <c r="D126" s="236" t="s">
        <v>189</v>
      </c>
      <c r="E126" s="1424" t="s">
        <v>132</v>
      </c>
      <c r="F126" s="1420">
        <v>1</v>
      </c>
      <c r="G126" s="1422" t="s">
        <v>167</v>
      </c>
      <c r="H126" s="1430">
        <v>4</v>
      </c>
      <c r="I126" s="1885" t="s">
        <v>101</v>
      </c>
      <c r="J126" s="1424" t="s">
        <v>136</v>
      </c>
      <c r="K126" s="1424" t="s">
        <v>115</v>
      </c>
      <c r="L126" s="1041">
        <v>20000000</v>
      </c>
      <c r="M126" s="1036">
        <v>20000000</v>
      </c>
      <c r="N126" s="944" t="s">
        <v>85</v>
      </c>
      <c r="O126" s="944" t="s">
        <v>56</v>
      </c>
      <c r="P126" s="61" t="s">
        <v>61</v>
      </c>
      <c r="Q126" s="1879"/>
      <c r="R126" s="242" t="s">
        <v>428</v>
      </c>
      <c r="S126" s="242" t="s">
        <v>429</v>
      </c>
      <c r="T126" s="33">
        <v>42395</v>
      </c>
      <c r="U126" s="34" t="s">
        <v>430</v>
      </c>
      <c r="V126" s="266" t="s">
        <v>220</v>
      </c>
      <c r="W126" s="35">
        <v>20000000</v>
      </c>
      <c r="X126" s="35"/>
      <c r="Y126" s="174">
        <f t="shared" si="3"/>
        <v>20000000</v>
      </c>
      <c r="Z126" s="174">
        <v>20000000</v>
      </c>
      <c r="AA126" s="266" t="s">
        <v>431</v>
      </c>
      <c r="AB126" s="266" t="s">
        <v>782</v>
      </c>
      <c r="AC126" s="266" t="s">
        <v>358</v>
      </c>
      <c r="AD126" s="266" t="s">
        <v>783</v>
      </c>
      <c r="AE126" s="266" t="s">
        <v>56</v>
      </c>
      <c r="AF126" s="266" t="s">
        <v>56</v>
      </c>
      <c r="AG126" s="266" t="s">
        <v>56</v>
      </c>
      <c r="AH126" s="266" t="s">
        <v>385</v>
      </c>
      <c r="AI126" s="1791">
        <v>42395</v>
      </c>
      <c r="AJ126" s="1791">
        <v>42515</v>
      </c>
      <c r="AK126" s="266" t="s">
        <v>370</v>
      </c>
      <c r="AL126" s="1793" t="s">
        <v>361</v>
      </c>
      <c r="AM126" s="1830" t="s">
        <v>56</v>
      </c>
      <c r="AN126" s="1753">
        <v>5000000</v>
      </c>
      <c r="AO126" s="1753">
        <v>5000000</v>
      </c>
      <c r="AP126" s="1886">
        <f>SUBTOTAL(9,AN126:AO126)</f>
        <v>10000000</v>
      </c>
      <c r="AQ126" s="1753">
        <v>5000000</v>
      </c>
      <c r="AR126" s="1887">
        <v>5000000</v>
      </c>
      <c r="AS126" s="182"/>
      <c r="AT126" s="182"/>
      <c r="AU126" s="182"/>
      <c r="AV126" s="182"/>
      <c r="AW126" s="182"/>
      <c r="AX126" s="182"/>
      <c r="AY126" s="182"/>
      <c r="AZ126" s="182"/>
      <c r="BA126" s="182"/>
    </row>
    <row r="127" spans="1:53" s="49" customFormat="1" ht="75" customHeight="1" x14ac:dyDescent="0.25">
      <c r="A127" s="1419">
        <v>103</v>
      </c>
      <c r="B127" s="1424" t="s">
        <v>1012</v>
      </c>
      <c r="C127" s="1424">
        <v>80101706</v>
      </c>
      <c r="D127" s="236" t="s">
        <v>190</v>
      </c>
      <c r="E127" s="1424" t="s">
        <v>132</v>
      </c>
      <c r="F127" s="1420">
        <v>1</v>
      </c>
      <c r="G127" s="1422" t="s">
        <v>173</v>
      </c>
      <c r="H127" s="1430">
        <v>4</v>
      </c>
      <c r="I127" s="1052" t="s">
        <v>81</v>
      </c>
      <c r="J127" s="1424" t="s">
        <v>136</v>
      </c>
      <c r="K127" s="1424" t="s">
        <v>115</v>
      </c>
      <c r="L127" s="1041">
        <v>20000000</v>
      </c>
      <c r="M127" s="1036">
        <v>20000000</v>
      </c>
      <c r="N127" s="944" t="s">
        <v>85</v>
      </c>
      <c r="O127" s="944" t="s">
        <v>56</v>
      </c>
      <c r="P127" s="61" t="s">
        <v>61</v>
      </c>
      <c r="Q127" s="1879"/>
      <c r="R127" s="242" t="s">
        <v>2622</v>
      </c>
      <c r="S127" s="1752" t="s">
        <v>2623</v>
      </c>
      <c r="T127" s="231">
        <v>42538</v>
      </c>
      <c r="U127" s="755" t="s">
        <v>2624</v>
      </c>
      <c r="V127" s="430" t="s">
        <v>220</v>
      </c>
      <c r="W127" s="1875">
        <v>20000000</v>
      </c>
      <c r="X127" s="266"/>
      <c r="Y127" s="174">
        <f t="shared" si="3"/>
        <v>20000000</v>
      </c>
      <c r="Z127" s="174">
        <v>20000000</v>
      </c>
      <c r="AA127" s="755" t="s">
        <v>2625</v>
      </c>
      <c r="AB127" s="430" t="s">
        <v>2626</v>
      </c>
      <c r="AC127" s="430" t="s">
        <v>358</v>
      </c>
      <c r="AD127" s="266" t="s">
        <v>2627</v>
      </c>
      <c r="AE127" s="430" t="s">
        <v>56</v>
      </c>
      <c r="AF127" s="430" t="s">
        <v>56</v>
      </c>
      <c r="AG127" s="430" t="s">
        <v>56</v>
      </c>
      <c r="AH127" s="430" t="s">
        <v>2628</v>
      </c>
      <c r="AI127" s="234">
        <v>42538</v>
      </c>
      <c r="AJ127" s="234">
        <v>42690</v>
      </c>
      <c r="AK127" s="430" t="s">
        <v>2629</v>
      </c>
      <c r="AL127" s="1769" t="s">
        <v>1500</v>
      </c>
      <c r="AM127" s="111" t="s">
        <v>56</v>
      </c>
      <c r="AN127" s="37" t="s">
        <v>56</v>
      </c>
      <c r="AO127" s="37" t="s">
        <v>56</v>
      </c>
      <c r="AP127" s="37" t="s">
        <v>56</v>
      </c>
      <c r="AQ127" s="37" t="s">
        <v>56</v>
      </c>
      <c r="AR127" s="37" t="s">
        <v>56</v>
      </c>
      <c r="AS127" s="37" t="s">
        <v>56</v>
      </c>
      <c r="AT127" s="37" t="s">
        <v>56</v>
      </c>
      <c r="AU127" s="37" t="s">
        <v>56</v>
      </c>
      <c r="AV127" s="37" t="s">
        <v>56</v>
      </c>
      <c r="AW127" s="37">
        <v>4000000</v>
      </c>
      <c r="AX127" s="37"/>
      <c r="AY127" s="37"/>
      <c r="AZ127" s="37"/>
      <c r="BA127" s="37"/>
    </row>
    <row r="128" spans="1:53" s="49" customFormat="1" ht="135" customHeight="1" x14ac:dyDescent="0.25">
      <c r="A128" s="1419">
        <v>104</v>
      </c>
      <c r="B128" s="1424" t="s">
        <v>1012</v>
      </c>
      <c r="C128" s="1424">
        <v>80101706</v>
      </c>
      <c r="D128" s="236" t="s">
        <v>183</v>
      </c>
      <c r="E128" s="1424" t="s">
        <v>132</v>
      </c>
      <c r="F128" s="1420">
        <v>1</v>
      </c>
      <c r="G128" s="1422" t="s">
        <v>167</v>
      </c>
      <c r="H128" s="1430">
        <v>2</v>
      </c>
      <c r="I128" s="1885" t="s">
        <v>101</v>
      </c>
      <c r="J128" s="1424" t="s">
        <v>136</v>
      </c>
      <c r="K128" s="1424" t="s">
        <v>115</v>
      </c>
      <c r="L128" s="1041">
        <v>16400000</v>
      </c>
      <c r="M128" s="1036">
        <v>16400000</v>
      </c>
      <c r="N128" s="944" t="s">
        <v>85</v>
      </c>
      <c r="O128" s="944" t="s">
        <v>56</v>
      </c>
      <c r="P128" s="61" t="s">
        <v>61</v>
      </c>
      <c r="Q128" s="1879"/>
      <c r="R128" s="242" t="s">
        <v>432</v>
      </c>
      <c r="S128" s="242" t="s">
        <v>433</v>
      </c>
      <c r="T128" s="33">
        <v>42395</v>
      </c>
      <c r="U128" s="34" t="s">
        <v>434</v>
      </c>
      <c r="V128" s="266" t="s">
        <v>220</v>
      </c>
      <c r="W128" s="35">
        <v>16400000</v>
      </c>
      <c r="X128" s="35"/>
      <c r="Y128" s="174">
        <f t="shared" si="3"/>
        <v>16400000</v>
      </c>
      <c r="Z128" s="174">
        <v>16400000</v>
      </c>
      <c r="AA128" s="266" t="s">
        <v>435</v>
      </c>
      <c r="AB128" s="266" t="s">
        <v>784</v>
      </c>
      <c r="AC128" s="266" t="s">
        <v>358</v>
      </c>
      <c r="AD128" s="266" t="s">
        <v>785</v>
      </c>
      <c r="AE128" s="266" t="s">
        <v>56</v>
      </c>
      <c r="AF128" s="266" t="s">
        <v>56</v>
      </c>
      <c r="AG128" s="266" t="s">
        <v>56</v>
      </c>
      <c r="AH128" s="266" t="s">
        <v>225</v>
      </c>
      <c r="AI128" s="1791">
        <v>42395</v>
      </c>
      <c r="AJ128" s="1791">
        <v>42454</v>
      </c>
      <c r="AK128" s="266" t="s">
        <v>786</v>
      </c>
      <c r="AL128" s="1793" t="s">
        <v>361</v>
      </c>
      <c r="AM128" s="1830" t="s">
        <v>56</v>
      </c>
      <c r="AN128" s="1753">
        <v>8200000</v>
      </c>
      <c r="AO128" s="1753">
        <v>8200000</v>
      </c>
      <c r="AP128" s="182"/>
      <c r="AQ128" s="182"/>
      <c r="AR128" s="182"/>
      <c r="AS128" s="182"/>
      <c r="AT128" s="182"/>
      <c r="AU128" s="182"/>
      <c r="AV128" s="182"/>
      <c r="AW128" s="182"/>
      <c r="AX128" s="182"/>
      <c r="AY128" s="182"/>
      <c r="AZ128" s="182"/>
      <c r="BA128" s="182"/>
    </row>
    <row r="129" spans="1:53" s="49" customFormat="1" ht="104.25" customHeight="1" x14ac:dyDescent="0.25">
      <c r="A129" s="1419">
        <v>105</v>
      </c>
      <c r="B129" s="1424" t="s">
        <v>1012</v>
      </c>
      <c r="C129" s="1424">
        <v>80101706</v>
      </c>
      <c r="D129" s="236" t="s">
        <v>184</v>
      </c>
      <c r="E129" s="1424" t="s">
        <v>132</v>
      </c>
      <c r="F129" s="1420">
        <v>1</v>
      </c>
      <c r="G129" s="1422" t="s">
        <v>167</v>
      </c>
      <c r="H129" s="1430">
        <v>2</v>
      </c>
      <c r="I129" s="1885" t="s">
        <v>101</v>
      </c>
      <c r="J129" s="1424" t="s">
        <v>136</v>
      </c>
      <c r="K129" s="1424" t="s">
        <v>115</v>
      </c>
      <c r="L129" s="1041">
        <v>8000000</v>
      </c>
      <c r="M129" s="1036">
        <v>8000000</v>
      </c>
      <c r="N129" s="944" t="s">
        <v>85</v>
      </c>
      <c r="O129" s="944" t="s">
        <v>56</v>
      </c>
      <c r="P129" s="61" t="s">
        <v>61</v>
      </c>
      <c r="Q129" s="1879"/>
      <c r="R129" s="242" t="s">
        <v>637</v>
      </c>
      <c r="S129" s="242" t="s">
        <v>638</v>
      </c>
      <c r="T129" s="33">
        <v>42398</v>
      </c>
      <c r="U129" s="34" t="s">
        <v>639</v>
      </c>
      <c r="V129" s="266" t="s">
        <v>220</v>
      </c>
      <c r="W129" s="35">
        <v>8000000</v>
      </c>
      <c r="X129" s="35"/>
      <c r="Y129" s="174">
        <f t="shared" si="3"/>
        <v>8000000</v>
      </c>
      <c r="Z129" s="174">
        <v>8000000</v>
      </c>
      <c r="AA129" s="266" t="s">
        <v>640</v>
      </c>
      <c r="AB129" s="266" t="s">
        <v>641</v>
      </c>
      <c r="AC129" s="266" t="s">
        <v>358</v>
      </c>
      <c r="AD129" s="266" t="s">
        <v>787</v>
      </c>
      <c r="AE129" s="266" t="s">
        <v>56</v>
      </c>
      <c r="AF129" s="266" t="s">
        <v>56</v>
      </c>
      <c r="AG129" s="266" t="s">
        <v>56</v>
      </c>
      <c r="AH129" s="266" t="s">
        <v>225</v>
      </c>
      <c r="AI129" s="1791">
        <v>42398</v>
      </c>
      <c r="AJ129" s="1791">
        <v>42457</v>
      </c>
      <c r="AK129" s="266" t="s">
        <v>370</v>
      </c>
      <c r="AL129" s="1793" t="s">
        <v>361</v>
      </c>
      <c r="AM129" s="111" t="s">
        <v>56</v>
      </c>
      <c r="AN129" s="111" t="s">
        <v>56</v>
      </c>
      <c r="AO129" s="111" t="s">
        <v>56</v>
      </c>
      <c r="AP129" s="111" t="s">
        <v>56</v>
      </c>
      <c r="AQ129" s="1753">
        <v>4000000</v>
      </c>
      <c r="AR129" s="1753">
        <v>4000000</v>
      </c>
      <c r="AS129" s="37"/>
      <c r="AT129" s="37"/>
      <c r="AU129" s="37"/>
      <c r="AV129" s="37"/>
      <c r="AW129" s="37"/>
      <c r="AX129" s="37"/>
      <c r="AY129" s="37"/>
      <c r="AZ129" s="37"/>
      <c r="BA129" s="37"/>
    </row>
    <row r="130" spans="1:53" s="49" customFormat="1" ht="93.75" customHeight="1" x14ac:dyDescent="0.25">
      <c r="A130" s="1419">
        <v>106</v>
      </c>
      <c r="B130" s="1424" t="s">
        <v>1012</v>
      </c>
      <c r="C130" s="1424">
        <v>80101706</v>
      </c>
      <c r="D130" s="236" t="s">
        <v>185</v>
      </c>
      <c r="E130" s="1424" t="s">
        <v>132</v>
      </c>
      <c r="F130" s="1420">
        <v>1</v>
      </c>
      <c r="G130" s="1422" t="s">
        <v>169</v>
      </c>
      <c r="H130" s="1430">
        <v>24</v>
      </c>
      <c r="I130" s="1052" t="s">
        <v>93</v>
      </c>
      <c r="J130" s="1424" t="s">
        <v>136</v>
      </c>
      <c r="K130" s="1424" t="s">
        <v>115</v>
      </c>
      <c r="L130" s="1041">
        <v>6560709</v>
      </c>
      <c r="M130" s="1036">
        <v>6560709</v>
      </c>
      <c r="N130" s="944" t="s">
        <v>85</v>
      </c>
      <c r="O130" s="944" t="s">
        <v>56</v>
      </c>
      <c r="P130" s="61" t="s">
        <v>61</v>
      </c>
      <c r="Q130" s="1879"/>
      <c r="R130" s="242" t="s">
        <v>1345</v>
      </c>
      <c r="S130" s="242" t="s">
        <v>1346</v>
      </c>
      <c r="T130" s="33">
        <v>42478</v>
      </c>
      <c r="U130" s="1343" t="s">
        <v>1347</v>
      </c>
      <c r="V130" s="266" t="s">
        <v>602</v>
      </c>
      <c r="W130" s="1781">
        <v>5510000</v>
      </c>
      <c r="X130" s="266"/>
      <c r="Y130" s="174">
        <f t="shared" si="3"/>
        <v>5510000</v>
      </c>
      <c r="Z130" s="174">
        <v>5510000</v>
      </c>
      <c r="AA130" s="430" t="s">
        <v>1348</v>
      </c>
      <c r="AB130" s="430" t="s">
        <v>1349</v>
      </c>
      <c r="AC130" s="430" t="s">
        <v>358</v>
      </c>
      <c r="AD130" s="266" t="s">
        <v>1350</v>
      </c>
      <c r="AE130" s="430" t="s">
        <v>56</v>
      </c>
      <c r="AF130" s="430" t="s">
        <v>56</v>
      </c>
      <c r="AG130" s="430" t="s">
        <v>56</v>
      </c>
      <c r="AH130" s="233" t="s">
        <v>1351</v>
      </c>
      <c r="AI130" s="234">
        <v>42479</v>
      </c>
      <c r="AJ130" s="234">
        <v>42843</v>
      </c>
      <c r="AK130" s="430" t="s">
        <v>370</v>
      </c>
      <c r="AL130" s="1769" t="s">
        <v>361</v>
      </c>
      <c r="AM130" s="111" t="s">
        <v>56</v>
      </c>
      <c r="AN130" s="111" t="s">
        <v>56</v>
      </c>
      <c r="AO130" s="111" t="s">
        <v>56</v>
      </c>
      <c r="AP130" s="111" t="s">
        <v>56</v>
      </c>
      <c r="AQ130" s="111" t="s">
        <v>56</v>
      </c>
      <c r="AR130" s="111" t="s">
        <v>56</v>
      </c>
      <c r="AS130" s="37">
        <v>5510000</v>
      </c>
      <c r="AT130" s="37"/>
      <c r="AU130" s="37"/>
      <c r="AV130" s="37"/>
      <c r="AW130" s="37"/>
      <c r="AX130" s="37"/>
      <c r="AY130" s="37"/>
      <c r="AZ130" s="37"/>
      <c r="BA130" s="37"/>
    </row>
    <row r="131" spans="1:53" s="49" customFormat="1" ht="75" customHeight="1" x14ac:dyDescent="0.25">
      <c r="A131" s="1419">
        <v>107</v>
      </c>
      <c r="B131" s="1424" t="s">
        <v>1009</v>
      </c>
      <c r="C131" s="1424">
        <v>80101706</v>
      </c>
      <c r="D131" s="216" t="s">
        <v>200</v>
      </c>
      <c r="E131" s="1424" t="s">
        <v>80</v>
      </c>
      <c r="F131" s="1420">
        <v>1</v>
      </c>
      <c r="G131" s="1422" t="s">
        <v>174</v>
      </c>
      <c r="H131" s="1430" t="s">
        <v>642</v>
      </c>
      <c r="I131" s="1424" t="s">
        <v>192</v>
      </c>
      <c r="J131" s="1424" t="s">
        <v>112</v>
      </c>
      <c r="K131" s="1424" t="s">
        <v>55</v>
      </c>
      <c r="L131" s="1041">
        <v>17000000</v>
      </c>
      <c r="M131" s="1040">
        <v>17000000</v>
      </c>
      <c r="N131" s="944" t="s">
        <v>85</v>
      </c>
      <c r="O131" s="944" t="s">
        <v>56</v>
      </c>
      <c r="P131" s="61" t="s">
        <v>193</v>
      </c>
      <c r="Q131" s="796"/>
      <c r="R131" s="1752" t="s">
        <v>700</v>
      </c>
      <c r="S131" s="1752" t="s">
        <v>701</v>
      </c>
      <c r="T131" s="231">
        <v>42408</v>
      </c>
      <c r="U131" s="227" t="s">
        <v>702</v>
      </c>
      <c r="V131" s="430" t="s">
        <v>220</v>
      </c>
      <c r="W131" s="174">
        <v>13500000</v>
      </c>
      <c r="X131" s="35"/>
      <c r="Y131" s="174">
        <f t="shared" si="3"/>
        <v>13500000</v>
      </c>
      <c r="Z131" s="174">
        <v>13500000</v>
      </c>
      <c r="AA131" s="430" t="s">
        <v>703</v>
      </c>
      <c r="AB131" s="430" t="s">
        <v>704</v>
      </c>
      <c r="AC131" s="430" t="s">
        <v>35</v>
      </c>
      <c r="AD131" s="430" t="s">
        <v>705</v>
      </c>
      <c r="AE131" s="430" t="s">
        <v>56</v>
      </c>
      <c r="AF131" s="430" t="s">
        <v>56</v>
      </c>
      <c r="AG131" s="430" t="s">
        <v>56</v>
      </c>
      <c r="AH131" s="430" t="s">
        <v>706</v>
      </c>
      <c r="AI131" s="234">
        <v>42408</v>
      </c>
      <c r="AJ131" s="234">
        <v>42558</v>
      </c>
      <c r="AK131" s="430" t="s">
        <v>707</v>
      </c>
      <c r="AL131" s="235" t="s">
        <v>708</v>
      </c>
      <c r="AM131" s="1830" t="s">
        <v>56</v>
      </c>
      <c r="AN131" s="1753">
        <v>2700000</v>
      </c>
      <c r="AO131" s="1753">
        <v>2700000</v>
      </c>
      <c r="AP131" s="77">
        <f>SUBTOTAL(9,AN131:AO131)</f>
        <v>5400000</v>
      </c>
      <c r="AQ131" s="1830" t="s">
        <v>56</v>
      </c>
      <c r="AR131" s="1753">
        <v>2700000</v>
      </c>
      <c r="AS131" s="1753">
        <v>2700000</v>
      </c>
      <c r="AT131" s="77">
        <f>SUBTOTAL(9,AR131:AS131)</f>
        <v>5400000</v>
      </c>
      <c r="AU131" s="1753">
        <v>2700000</v>
      </c>
      <c r="AV131" s="37"/>
      <c r="AW131" s="37"/>
      <c r="AX131" s="37"/>
      <c r="AY131" s="37"/>
      <c r="AZ131" s="37"/>
      <c r="BA131" s="37"/>
    </row>
    <row r="132" spans="1:53" s="49" customFormat="1" ht="72.75" customHeight="1" x14ac:dyDescent="0.25">
      <c r="A132" s="197">
        <v>109</v>
      </c>
      <c r="B132" s="1420" t="s">
        <v>1005</v>
      </c>
      <c r="C132" s="1424">
        <v>56101708</v>
      </c>
      <c r="D132" s="227" t="s">
        <v>895</v>
      </c>
      <c r="E132" s="1424" t="s">
        <v>80</v>
      </c>
      <c r="F132" s="1420">
        <v>1</v>
      </c>
      <c r="G132" s="1422" t="s">
        <v>168</v>
      </c>
      <c r="H132" s="1430" t="s">
        <v>591</v>
      </c>
      <c r="I132" s="1424" t="s">
        <v>2591</v>
      </c>
      <c r="J132" s="1424" t="s">
        <v>565</v>
      </c>
      <c r="K132" s="1424" t="s">
        <v>115</v>
      </c>
      <c r="L132" s="1041">
        <v>64500000</v>
      </c>
      <c r="M132" s="1040">
        <v>64500000</v>
      </c>
      <c r="N132" s="944" t="s">
        <v>85</v>
      </c>
      <c r="O132" s="944" t="s">
        <v>56</v>
      </c>
      <c r="P132" s="30" t="s">
        <v>1767</v>
      </c>
      <c r="Q132" s="1908"/>
      <c r="R132" s="126"/>
      <c r="S132" s="116"/>
      <c r="T132" s="32"/>
      <c r="U132" s="33"/>
      <c r="V132" s="34"/>
      <c r="W132" s="1189"/>
      <c r="X132" s="266"/>
      <c r="Y132" s="174">
        <f t="shared" si="3"/>
        <v>0</v>
      </c>
      <c r="Z132" s="174">
        <v>0</v>
      </c>
      <c r="AA132" s="35"/>
      <c r="AB132" s="34"/>
      <c r="AC132" s="266"/>
      <c r="AD132" s="266"/>
      <c r="AE132" s="266"/>
      <c r="AF132" s="266"/>
      <c r="AG132" s="266"/>
      <c r="AH132" s="1421"/>
      <c r="AI132" s="1421"/>
      <c r="AJ132" s="36"/>
      <c r="AK132" s="36"/>
      <c r="AL132" s="113"/>
      <c r="AM132" s="111"/>
      <c r="AN132" s="37"/>
      <c r="AO132" s="37"/>
      <c r="AP132" s="37"/>
      <c r="AQ132" s="37"/>
      <c r="AR132" s="37"/>
      <c r="AS132" s="37"/>
      <c r="AT132" s="37"/>
      <c r="AU132" s="37"/>
      <c r="AV132" s="37"/>
      <c r="AW132" s="37"/>
      <c r="AX132" s="37"/>
      <c r="AY132" s="37"/>
      <c r="AZ132" s="37"/>
      <c r="BA132" s="37"/>
    </row>
    <row r="133" spans="1:53" s="49" customFormat="1" ht="86.25" customHeight="1" x14ac:dyDescent="0.25">
      <c r="A133" s="197">
        <v>110</v>
      </c>
      <c r="B133" s="1420" t="s">
        <v>1005</v>
      </c>
      <c r="C133" s="1424">
        <v>80101706</v>
      </c>
      <c r="D133" s="227" t="s">
        <v>2795</v>
      </c>
      <c r="E133" s="1424" t="s">
        <v>99</v>
      </c>
      <c r="F133" s="1420">
        <v>1</v>
      </c>
      <c r="G133" s="1422" t="s">
        <v>173</v>
      </c>
      <c r="H133" s="1430">
        <v>12</v>
      </c>
      <c r="I133" s="1424" t="s">
        <v>1768</v>
      </c>
      <c r="J133" s="1424" t="s">
        <v>565</v>
      </c>
      <c r="K133" s="1424" t="s">
        <v>115</v>
      </c>
      <c r="L133" s="1041">
        <v>850000000</v>
      </c>
      <c r="M133" s="1040">
        <v>850000000</v>
      </c>
      <c r="N133" s="944" t="s">
        <v>85</v>
      </c>
      <c r="O133" s="944" t="s">
        <v>56</v>
      </c>
      <c r="P133" s="30" t="s">
        <v>1767</v>
      </c>
      <c r="Q133" s="1908"/>
      <c r="R133" s="242" t="s">
        <v>2796</v>
      </c>
      <c r="S133" s="1780" t="s">
        <v>2891</v>
      </c>
      <c r="T133" s="33">
        <v>42551</v>
      </c>
      <c r="U133" s="34" t="s">
        <v>2894</v>
      </c>
      <c r="V133" s="266" t="s">
        <v>2890</v>
      </c>
      <c r="W133" s="1781">
        <v>850000000</v>
      </c>
      <c r="X133" s="266"/>
      <c r="Y133" s="174">
        <f t="shared" si="3"/>
        <v>850000000</v>
      </c>
      <c r="Z133" s="174">
        <v>850000000</v>
      </c>
      <c r="AA133" s="755" t="s">
        <v>2889</v>
      </c>
      <c r="AB133" s="430" t="s">
        <v>2888</v>
      </c>
      <c r="AC133" s="430" t="s">
        <v>2887</v>
      </c>
      <c r="AD133" s="266" t="s">
        <v>2886</v>
      </c>
      <c r="AE133" s="430" t="s">
        <v>56</v>
      </c>
      <c r="AF133" s="430" t="s">
        <v>56</v>
      </c>
      <c r="AG133" s="430" t="s">
        <v>56</v>
      </c>
      <c r="AH133" s="755" t="s">
        <v>2885</v>
      </c>
      <c r="AI133" s="234">
        <v>42551</v>
      </c>
      <c r="AJ133" s="234">
        <v>42915</v>
      </c>
      <c r="AK133" s="430" t="s">
        <v>2884</v>
      </c>
      <c r="AL133" s="1769" t="s">
        <v>2883</v>
      </c>
      <c r="AM133" s="111" t="s">
        <v>56</v>
      </c>
      <c r="AN133" s="111" t="s">
        <v>56</v>
      </c>
      <c r="AO133" s="111" t="s">
        <v>56</v>
      </c>
      <c r="AP133" s="111" t="s">
        <v>56</v>
      </c>
      <c r="AQ133" s="111" t="s">
        <v>56</v>
      </c>
      <c r="AR133" s="111" t="s">
        <v>56</v>
      </c>
      <c r="AS133" s="111" t="s">
        <v>56</v>
      </c>
      <c r="AT133" s="111" t="s">
        <v>56</v>
      </c>
      <c r="AU133" s="37">
        <v>450000000</v>
      </c>
      <c r="AV133" s="37"/>
      <c r="AW133" s="37"/>
      <c r="AX133" s="37"/>
      <c r="AY133" s="37"/>
      <c r="AZ133" s="37"/>
      <c r="BA133" s="37"/>
    </row>
    <row r="134" spans="1:53" s="49" customFormat="1" ht="120" customHeight="1" x14ac:dyDescent="0.25">
      <c r="A134" s="1419">
        <v>111</v>
      </c>
      <c r="B134" s="1424" t="s">
        <v>1013</v>
      </c>
      <c r="C134" s="1424">
        <v>80101706</v>
      </c>
      <c r="D134" s="236" t="s">
        <v>643</v>
      </c>
      <c r="E134" s="1424" t="s">
        <v>132</v>
      </c>
      <c r="F134" s="1420">
        <v>1</v>
      </c>
      <c r="G134" s="1422" t="s">
        <v>174</v>
      </c>
      <c r="H134" s="1430" t="s">
        <v>644</v>
      </c>
      <c r="I134" s="1426" t="s">
        <v>101</v>
      </c>
      <c r="J134" s="1424" t="s">
        <v>134</v>
      </c>
      <c r="K134" s="1424" t="s">
        <v>115</v>
      </c>
      <c r="L134" s="1041">
        <v>17000000</v>
      </c>
      <c r="M134" s="1040">
        <v>17000000</v>
      </c>
      <c r="N134" s="944" t="s">
        <v>85</v>
      </c>
      <c r="O134" s="944" t="s">
        <v>56</v>
      </c>
      <c r="P134" s="30" t="s">
        <v>133</v>
      </c>
      <c r="R134" s="242" t="s">
        <v>709</v>
      </c>
      <c r="S134" s="242" t="s">
        <v>710</v>
      </c>
      <c r="T134" s="33">
        <v>42408</v>
      </c>
      <c r="U134" s="1343" t="s">
        <v>711</v>
      </c>
      <c r="V134" s="266" t="s">
        <v>220</v>
      </c>
      <c r="W134" s="35">
        <v>17000000</v>
      </c>
      <c r="X134" s="35"/>
      <c r="Y134" s="174">
        <f t="shared" si="3"/>
        <v>17000000</v>
      </c>
      <c r="Z134" s="174">
        <v>17000000</v>
      </c>
      <c r="AA134" s="266" t="s">
        <v>712</v>
      </c>
      <c r="AB134" s="266" t="s">
        <v>713</v>
      </c>
      <c r="AC134" s="266" t="s">
        <v>233</v>
      </c>
      <c r="AD134" s="266" t="s">
        <v>714</v>
      </c>
      <c r="AE134" s="266" t="s">
        <v>56</v>
      </c>
      <c r="AF134" s="266" t="s">
        <v>56</v>
      </c>
      <c r="AG134" s="266" t="s">
        <v>56</v>
      </c>
      <c r="AH134" s="266" t="s">
        <v>225</v>
      </c>
      <c r="AI134" s="1791">
        <v>42408</v>
      </c>
      <c r="AJ134" s="1791">
        <v>42467</v>
      </c>
      <c r="AK134" s="266" t="s">
        <v>715</v>
      </c>
      <c r="AL134" s="1793" t="s">
        <v>716</v>
      </c>
      <c r="AM134" s="1830" t="s">
        <v>56</v>
      </c>
      <c r="AN134" s="1831">
        <v>8500000</v>
      </c>
      <c r="AO134" s="1831">
        <v>8500000</v>
      </c>
      <c r="AP134" s="37"/>
      <c r="AQ134" s="37"/>
      <c r="AR134" s="37"/>
      <c r="AS134" s="37"/>
      <c r="AT134" s="37"/>
      <c r="AU134" s="37"/>
      <c r="AV134" s="37"/>
      <c r="AW134" s="37"/>
      <c r="AX134" s="37"/>
      <c r="AY134" s="37"/>
      <c r="AZ134" s="37"/>
      <c r="BA134" s="37"/>
    </row>
    <row r="135" spans="1:53" s="49" customFormat="1" ht="175.5" customHeight="1" x14ac:dyDescent="0.25">
      <c r="A135" s="197">
        <v>112</v>
      </c>
      <c r="B135" s="1909" t="s">
        <v>999</v>
      </c>
      <c r="C135" s="1410">
        <v>80101706</v>
      </c>
      <c r="D135" s="1910" t="s">
        <v>646</v>
      </c>
      <c r="E135" s="1911" t="s">
        <v>99</v>
      </c>
      <c r="F135" s="1414">
        <v>1</v>
      </c>
      <c r="G135" s="1912" t="s">
        <v>172</v>
      </c>
      <c r="H135" s="1417">
        <v>7</v>
      </c>
      <c r="I135" s="1913" t="s">
        <v>101</v>
      </c>
      <c r="J135" s="1914" t="s">
        <v>647</v>
      </c>
      <c r="K135" s="1414" t="s">
        <v>115</v>
      </c>
      <c r="L135" s="1915">
        <v>36851864</v>
      </c>
      <c r="M135" s="1041">
        <v>36851864</v>
      </c>
      <c r="N135" s="1858" t="s">
        <v>85</v>
      </c>
      <c r="O135" s="1858" t="s">
        <v>56</v>
      </c>
      <c r="P135" s="22" t="s">
        <v>648</v>
      </c>
      <c r="R135" s="242" t="s">
        <v>1277</v>
      </c>
      <c r="S135" s="242" t="s">
        <v>1278</v>
      </c>
      <c r="T135" s="33">
        <v>42475</v>
      </c>
      <c r="U135" s="1343" t="s">
        <v>1279</v>
      </c>
      <c r="V135" s="266" t="s">
        <v>220</v>
      </c>
      <c r="W135" s="1781">
        <v>36851864</v>
      </c>
      <c r="X135" s="266"/>
      <c r="Y135" s="174">
        <f t="shared" si="3"/>
        <v>36851864</v>
      </c>
      <c r="Z135" s="174">
        <v>36851864</v>
      </c>
      <c r="AA135" s="430" t="s">
        <v>1280</v>
      </c>
      <c r="AB135" s="430" t="s">
        <v>1281</v>
      </c>
      <c r="AC135" s="430" t="s">
        <v>233</v>
      </c>
      <c r="AD135" s="266"/>
      <c r="AE135" s="430" t="s">
        <v>56</v>
      </c>
      <c r="AF135" s="430" t="s">
        <v>56</v>
      </c>
      <c r="AG135" s="430" t="s">
        <v>56</v>
      </c>
      <c r="AH135" s="233" t="s">
        <v>1282</v>
      </c>
      <c r="AI135" s="234">
        <v>42475</v>
      </c>
      <c r="AJ135" s="234">
        <v>42688</v>
      </c>
      <c r="AK135" s="430" t="s">
        <v>1143</v>
      </c>
      <c r="AL135" s="1769" t="s">
        <v>803</v>
      </c>
      <c r="AM135" s="48" t="s">
        <v>56</v>
      </c>
      <c r="AN135" s="37" t="s">
        <v>56</v>
      </c>
      <c r="AO135" s="37" t="s">
        <v>56</v>
      </c>
      <c r="AP135" s="37" t="s">
        <v>56</v>
      </c>
      <c r="AQ135" s="37" t="s">
        <v>56</v>
      </c>
      <c r="AR135" s="37">
        <v>5264552</v>
      </c>
      <c r="AS135" s="37">
        <v>5264552</v>
      </c>
      <c r="AT135" s="37"/>
      <c r="AU135" s="37">
        <v>5264552</v>
      </c>
      <c r="AV135" s="37">
        <v>5264552</v>
      </c>
      <c r="AW135" s="37"/>
      <c r="AX135" s="37"/>
      <c r="AY135" s="37"/>
      <c r="AZ135" s="37"/>
      <c r="BA135" s="37"/>
    </row>
    <row r="136" spans="1:53" s="49" customFormat="1" ht="149.25" customHeight="1" x14ac:dyDescent="0.25">
      <c r="A136" s="197">
        <v>113</v>
      </c>
      <c r="B136" s="1909" t="s">
        <v>999</v>
      </c>
      <c r="C136" s="1424">
        <v>80101706</v>
      </c>
      <c r="D136" s="1916" t="s">
        <v>871</v>
      </c>
      <c r="E136" s="1917" t="s">
        <v>99</v>
      </c>
      <c r="F136" s="1420">
        <v>1</v>
      </c>
      <c r="G136" s="1422" t="s">
        <v>170</v>
      </c>
      <c r="H136" s="1430">
        <v>6</v>
      </c>
      <c r="I136" s="126" t="s">
        <v>101</v>
      </c>
      <c r="J136" s="1918" t="s">
        <v>647</v>
      </c>
      <c r="K136" s="1420" t="s">
        <v>115</v>
      </c>
      <c r="L136" s="1041">
        <v>45911790</v>
      </c>
      <c r="M136" s="1041">
        <v>45911790</v>
      </c>
      <c r="N136" s="1858" t="s">
        <v>85</v>
      </c>
      <c r="O136" s="1858" t="s">
        <v>56</v>
      </c>
      <c r="P136" s="22" t="s">
        <v>648</v>
      </c>
      <c r="R136" s="242" t="s">
        <v>2630</v>
      </c>
      <c r="S136" s="242" t="s">
        <v>2631</v>
      </c>
      <c r="T136" s="33">
        <v>42503</v>
      </c>
      <c r="U136" s="1343" t="s">
        <v>2632</v>
      </c>
      <c r="V136" s="266" t="s">
        <v>220</v>
      </c>
      <c r="W136" s="1781">
        <v>45911790</v>
      </c>
      <c r="X136" s="266"/>
      <c r="Y136" s="174">
        <f t="shared" si="3"/>
        <v>45911790</v>
      </c>
      <c r="Z136" s="174">
        <v>45911790</v>
      </c>
      <c r="AA136" s="1768" t="s">
        <v>2633</v>
      </c>
      <c r="AB136" s="430" t="s">
        <v>2634</v>
      </c>
      <c r="AC136" s="430" t="s">
        <v>233</v>
      </c>
      <c r="AD136" s="266" t="s">
        <v>2635</v>
      </c>
      <c r="AE136" s="430" t="s">
        <v>56</v>
      </c>
      <c r="AF136" s="430" t="s">
        <v>56</v>
      </c>
      <c r="AG136" s="430" t="s">
        <v>56</v>
      </c>
      <c r="AH136" s="233" t="s">
        <v>2636</v>
      </c>
      <c r="AI136" s="234">
        <v>42503</v>
      </c>
      <c r="AJ136" s="234">
        <v>42686</v>
      </c>
      <c r="AK136" s="430" t="s">
        <v>2637</v>
      </c>
      <c r="AL136" s="1769" t="s">
        <v>803</v>
      </c>
      <c r="AM136" s="48" t="s">
        <v>56</v>
      </c>
      <c r="AN136" s="37" t="s">
        <v>56</v>
      </c>
      <c r="AO136" s="37" t="s">
        <v>56</v>
      </c>
      <c r="AP136" s="37" t="s">
        <v>56</v>
      </c>
      <c r="AQ136" s="37" t="s">
        <v>56</v>
      </c>
      <c r="AR136" s="37" t="s">
        <v>56</v>
      </c>
      <c r="AS136" s="37">
        <v>7651965</v>
      </c>
      <c r="AT136" s="37"/>
      <c r="AU136" s="37">
        <v>7651965</v>
      </c>
      <c r="AV136" s="37">
        <v>7651965</v>
      </c>
      <c r="AW136" s="37">
        <v>7651965</v>
      </c>
      <c r="AX136" s="37"/>
      <c r="AY136" s="37"/>
      <c r="AZ136" s="37"/>
      <c r="BA136" s="37"/>
    </row>
    <row r="137" spans="1:53" s="49" customFormat="1" ht="149.25" customHeight="1" x14ac:dyDescent="0.25">
      <c r="A137" s="197">
        <v>114</v>
      </c>
      <c r="B137" s="1909" t="s">
        <v>999</v>
      </c>
      <c r="C137" s="1424">
        <v>80101706</v>
      </c>
      <c r="D137" s="1916" t="s">
        <v>872</v>
      </c>
      <c r="E137" s="1917" t="s">
        <v>99</v>
      </c>
      <c r="F137" s="1420">
        <v>1</v>
      </c>
      <c r="G137" s="1422" t="s">
        <v>172</v>
      </c>
      <c r="H137" s="1430">
        <v>7</v>
      </c>
      <c r="I137" s="126" t="s">
        <v>101</v>
      </c>
      <c r="J137" s="1918" t="s">
        <v>647</v>
      </c>
      <c r="K137" s="1420" t="s">
        <v>115</v>
      </c>
      <c r="L137" s="1041">
        <v>24500000</v>
      </c>
      <c r="M137" s="1041">
        <v>24500000</v>
      </c>
      <c r="N137" s="1858" t="s">
        <v>85</v>
      </c>
      <c r="O137" s="1858" t="s">
        <v>56</v>
      </c>
      <c r="P137" s="22" t="s">
        <v>648</v>
      </c>
      <c r="R137" s="242" t="s">
        <v>1283</v>
      </c>
      <c r="S137" s="242" t="s">
        <v>1284</v>
      </c>
      <c r="T137" s="33">
        <v>42475</v>
      </c>
      <c r="U137" s="1343" t="s">
        <v>1285</v>
      </c>
      <c r="V137" s="266" t="s">
        <v>220</v>
      </c>
      <c r="W137" s="1781">
        <v>24500000</v>
      </c>
      <c r="X137" s="266"/>
      <c r="Y137" s="174">
        <f t="shared" si="3"/>
        <v>24500000</v>
      </c>
      <c r="Z137" s="174">
        <v>24500000</v>
      </c>
      <c r="AA137" s="430" t="s">
        <v>1286</v>
      </c>
      <c r="AB137" s="430" t="s">
        <v>1287</v>
      </c>
      <c r="AC137" s="430" t="s">
        <v>233</v>
      </c>
      <c r="AD137" s="266"/>
      <c r="AE137" s="430" t="s">
        <v>56</v>
      </c>
      <c r="AF137" s="430" t="s">
        <v>56</v>
      </c>
      <c r="AG137" s="430" t="s">
        <v>56</v>
      </c>
      <c r="AH137" s="233" t="s">
        <v>1282</v>
      </c>
      <c r="AI137" s="234">
        <v>42475</v>
      </c>
      <c r="AJ137" s="234">
        <v>42688</v>
      </c>
      <c r="AK137" s="430" t="s">
        <v>1143</v>
      </c>
      <c r="AL137" s="1769" t="s">
        <v>803</v>
      </c>
      <c r="AM137" s="48" t="s">
        <v>56</v>
      </c>
      <c r="AN137" s="37" t="s">
        <v>56</v>
      </c>
      <c r="AO137" s="37" t="s">
        <v>56</v>
      </c>
      <c r="AP137" s="37" t="s">
        <v>56</v>
      </c>
      <c r="AQ137" s="37" t="s">
        <v>56</v>
      </c>
      <c r="AR137" s="1753">
        <v>3500000</v>
      </c>
      <c r="AS137" s="1753">
        <v>3500000</v>
      </c>
      <c r="AT137" s="1753"/>
      <c r="AU137" s="1753">
        <v>3500000</v>
      </c>
      <c r="AV137" s="1753">
        <v>3500000</v>
      </c>
      <c r="AW137" s="1753">
        <v>3500000</v>
      </c>
      <c r="AX137" s="37"/>
      <c r="AY137" s="37"/>
      <c r="AZ137" s="37"/>
      <c r="BA137" s="37"/>
    </row>
    <row r="138" spans="1:53" s="49" customFormat="1" ht="175.5" customHeight="1" x14ac:dyDescent="0.25">
      <c r="A138" s="197">
        <v>115</v>
      </c>
      <c r="B138" s="1909" t="s">
        <v>999</v>
      </c>
      <c r="C138" s="1424">
        <v>80101706</v>
      </c>
      <c r="D138" s="1916" t="s">
        <v>649</v>
      </c>
      <c r="E138" s="1917" t="s">
        <v>99</v>
      </c>
      <c r="F138" s="1420">
        <v>1</v>
      </c>
      <c r="G138" s="1422" t="s">
        <v>172</v>
      </c>
      <c r="H138" s="1430">
        <v>7</v>
      </c>
      <c r="I138" s="126" t="s">
        <v>101</v>
      </c>
      <c r="J138" s="1918" t="s">
        <v>647</v>
      </c>
      <c r="K138" s="1420" t="s">
        <v>115</v>
      </c>
      <c r="L138" s="1041">
        <v>24500000</v>
      </c>
      <c r="M138" s="1041">
        <v>24500000</v>
      </c>
      <c r="N138" s="1858" t="s">
        <v>85</v>
      </c>
      <c r="O138" s="1858" t="s">
        <v>56</v>
      </c>
      <c r="P138" s="22" t="s">
        <v>648</v>
      </c>
      <c r="R138" s="242" t="s">
        <v>1288</v>
      </c>
      <c r="S138" s="242" t="s">
        <v>1289</v>
      </c>
      <c r="T138" s="33">
        <v>42475</v>
      </c>
      <c r="U138" s="1343" t="s">
        <v>1290</v>
      </c>
      <c r="V138" s="266" t="s">
        <v>220</v>
      </c>
      <c r="W138" s="1781">
        <v>24500000</v>
      </c>
      <c r="X138" s="266"/>
      <c r="Y138" s="174">
        <f t="shared" si="3"/>
        <v>24500000</v>
      </c>
      <c r="Z138" s="174">
        <v>24500000</v>
      </c>
      <c r="AA138" s="430" t="s">
        <v>1286</v>
      </c>
      <c r="AB138" s="430" t="s">
        <v>1291</v>
      </c>
      <c r="AC138" s="430" t="s">
        <v>233</v>
      </c>
      <c r="AD138" s="266"/>
      <c r="AE138" s="430" t="s">
        <v>56</v>
      </c>
      <c r="AF138" s="430" t="s">
        <v>56</v>
      </c>
      <c r="AG138" s="430" t="s">
        <v>56</v>
      </c>
      <c r="AH138" s="233" t="s">
        <v>1292</v>
      </c>
      <c r="AI138" s="234">
        <v>42475</v>
      </c>
      <c r="AJ138" s="234">
        <v>42688</v>
      </c>
      <c r="AK138" s="430" t="s">
        <v>1143</v>
      </c>
      <c r="AL138" s="1769" t="s">
        <v>803</v>
      </c>
      <c r="AM138" s="48" t="s">
        <v>56</v>
      </c>
      <c r="AN138" s="37" t="s">
        <v>56</v>
      </c>
      <c r="AO138" s="37" t="s">
        <v>56</v>
      </c>
      <c r="AP138" s="37" t="s">
        <v>56</v>
      </c>
      <c r="AQ138" s="37" t="s">
        <v>56</v>
      </c>
      <c r="AR138" s="1753">
        <v>3500000</v>
      </c>
      <c r="AS138" s="1896">
        <v>3500000</v>
      </c>
      <c r="AT138" s="37"/>
      <c r="AU138" s="1896">
        <v>3500000</v>
      </c>
      <c r="AV138" s="1753">
        <v>3500000</v>
      </c>
      <c r="AW138" s="1753">
        <v>3500000</v>
      </c>
      <c r="AX138" s="37"/>
      <c r="AY138" s="37"/>
      <c r="AZ138" s="37"/>
      <c r="BA138" s="37"/>
    </row>
    <row r="139" spans="1:53" s="49" customFormat="1" ht="204.75" customHeight="1" x14ac:dyDescent="0.25">
      <c r="A139" s="197">
        <v>116</v>
      </c>
      <c r="B139" s="1909" t="s">
        <v>999</v>
      </c>
      <c r="C139" s="1424">
        <v>80101706</v>
      </c>
      <c r="D139" s="1916" t="s">
        <v>873</v>
      </c>
      <c r="E139" s="1917" t="s">
        <v>99</v>
      </c>
      <c r="F139" s="1420">
        <v>1</v>
      </c>
      <c r="G139" s="1422" t="s">
        <v>172</v>
      </c>
      <c r="H139" s="1430">
        <v>7</v>
      </c>
      <c r="I139" s="126" t="s">
        <v>101</v>
      </c>
      <c r="J139" s="1918" t="s">
        <v>647</v>
      </c>
      <c r="K139" s="1420" t="s">
        <v>115</v>
      </c>
      <c r="L139" s="1041">
        <v>22750000</v>
      </c>
      <c r="M139" s="1041">
        <v>22750000</v>
      </c>
      <c r="N139" s="1858" t="s">
        <v>85</v>
      </c>
      <c r="O139" s="1858" t="s">
        <v>56</v>
      </c>
      <c r="P139" s="22" t="s">
        <v>648</v>
      </c>
      <c r="R139" s="242" t="s">
        <v>1293</v>
      </c>
      <c r="S139" s="1752" t="s">
        <v>1294</v>
      </c>
      <c r="T139" s="231">
        <v>42475</v>
      </c>
      <c r="U139" s="227" t="s">
        <v>1295</v>
      </c>
      <c r="V139" s="430" t="s">
        <v>220</v>
      </c>
      <c r="W139" s="1875">
        <v>22750000</v>
      </c>
      <c r="X139" s="266"/>
      <c r="Y139" s="174">
        <f t="shared" si="3"/>
        <v>22750000</v>
      </c>
      <c r="Z139" s="174">
        <v>22750000</v>
      </c>
      <c r="AA139" s="430" t="s">
        <v>1296</v>
      </c>
      <c r="AB139" s="430" t="s">
        <v>1297</v>
      </c>
      <c r="AC139" s="430" t="s">
        <v>233</v>
      </c>
      <c r="AD139" s="266"/>
      <c r="AE139" s="430" t="s">
        <v>56</v>
      </c>
      <c r="AF139" s="430" t="s">
        <v>56</v>
      </c>
      <c r="AG139" s="430" t="s">
        <v>56</v>
      </c>
      <c r="AH139" s="233" t="s">
        <v>1298</v>
      </c>
      <c r="AI139" s="234">
        <v>42475</v>
      </c>
      <c r="AJ139" s="234">
        <v>42672</v>
      </c>
      <c r="AK139" s="430" t="s">
        <v>1143</v>
      </c>
      <c r="AL139" s="1769" t="s">
        <v>803</v>
      </c>
      <c r="AM139" s="48" t="s">
        <v>56</v>
      </c>
      <c r="AN139" s="37" t="s">
        <v>56</v>
      </c>
      <c r="AO139" s="37" t="s">
        <v>56</v>
      </c>
      <c r="AP139" s="37" t="s">
        <v>56</v>
      </c>
      <c r="AQ139" s="37" t="s">
        <v>56</v>
      </c>
      <c r="AR139" s="1753">
        <v>3500000</v>
      </c>
      <c r="AS139" s="1896">
        <v>3500000</v>
      </c>
      <c r="AT139" s="37"/>
      <c r="AU139" s="1896">
        <v>3500000</v>
      </c>
      <c r="AV139" s="37">
        <v>3500000</v>
      </c>
      <c r="AW139" s="37"/>
      <c r="AX139" s="37"/>
      <c r="AY139" s="37"/>
      <c r="AZ139" s="37"/>
      <c r="BA139" s="37"/>
    </row>
    <row r="140" spans="1:53" s="49" customFormat="1" ht="182.25" customHeight="1" x14ac:dyDescent="0.25">
      <c r="A140" s="197">
        <v>117</v>
      </c>
      <c r="B140" s="1909" t="s">
        <v>999</v>
      </c>
      <c r="C140" s="1424">
        <v>80101706</v>
      </c>
      <c r="D140" s="1916" t="s">
        <v>874</v>
      </c>
      <c r="E140" s="1917" t="s">
        <v>99</v>
      </c>
      <c r="F140" s="1420">
        <v>1</v>
      </c>
      <c r="G140" s="1422" t="s">
        <v>172</v>
      </c>
      <c r="H140" s="1430">
        <v>7</v>
      </c>
      <c r="I140" s="126" t="s">
        <v>101</v>
      </c>
      <c r="J140" s="1918" t="s">
        <v>647</v>
      </c>
      <c r="K140" s="1420" t="s">
        <v>115</v>
      </c>
      <c r="L140" s="1041">
        <v>22750000</v>
      </c>
      <c r="M140" s="1041">
        <v>22750000</v>
      </c>
      <c r="N140" s="1858" t="s">
        <v>85</v>
      </c>
      <c r="O140" s="1858" t="s">
        <v>56</v>
      </c>
      <c r="P140" s="22" t="s">
        <v>648</v>
      </c>
      <c r="R140" s="242" t="s">
        <v>1352</v>
      </c>
      <c r="S140" s="242" t="s">
        <v>1353</v>
      </c>
      <c r="T140" s="33">
        <v>42478</v>
      </c>
      <c r="U140" s="1343" t="s">
        <v>1354</v>
      </c>
      <c r="V140" s="266" t="s">
        <v>220</v>
      </c>
      <c r="W140" s="1781">
        <v>22750000</v>
      </c>
      <c r="X140" s="266"/>
      <c r="Y140" s="174">
        <f t="shared" si="3"/>
        <v>22750000</v>
      </c>
      <c r="Z140" s="174">
        <v>22750000</v>
      </c>
      <c r="AA140" s="430" t="s">
        <v>1296</v>
      </c>
      <c r="AB140" s="430" t="s">
        <v>1355</v>
      </c>
      <c r="AC140" s="430" t="s">
        <v>233</v>
      </c>
      <c r="AD140" s="266" t="s">
        <v>1356</v>
      </c>
      <c r="AE140" s="430" t="s">
        <v>56</v>
      </c>
      <c r="AF140" s="430" t="s">
        <v>56</v>
      </c>
      <c r="AG140" s="430" t="s">
        <v>56</v>
      </c>
      <c r="AH140" s="233" t="s">
        <v>1298</v>
      </c>
      <c r="AI140" s="234">
        <v>42479</v>
      </c>
      <c r="AJ140" s="234">
        <v>42675</v>
      </c>
      <c r="AK140" s="430" t="s">
        <v>1143</v>
      </c>
      <c r="AL140" s="1769" t="s">
        <v>803</v>
      </c>
      <c r="AM140" s="48" t="s">
        <v>56</v>
      </c>
      <c r="AN140" s="37" t="s">
        <v>56</v>
      </c>
      <c r="AO140" s="37" t="s">
        <v>56</v>
      </c>
      <c r="AP140" s="37" t="s">
        <v>56</v>
      </c>
      <c r="AQ140" s="37" t="s">
        <v>56</v>
      </c>
      <c r="AR140" s="1753">
        <v>3500000</v>
      </c>
      <c r="AS140" s="37">
        <v>3500000</v>
      </c>
      <c r="AT140" s="37"/>
      <c r="AU140" s="37">
        <v>3500000</v>
      </c>
      <c r="AV140" s="37">
        <v>3500000</v>
      </c>
      <c r="AW140" s="37"/>
      <c r="AX140" s="37"/>
      <c r="AY140" s="37"/>
      <c r="AZ140" s="37"/>
      <c r="BA140" s="37"/>
    </row>
    <row r="141" spans="1:53" s="49" customFormat="1" ht="105.75" customHeight="1" thickBot="1" x14ac:dyDescent="0.3">
      <c r="A141" s="197">
        <v>118</v>
      </c>
      <c r="B141" s="1909" t="s">
        <v>999</v>
      </c>
      <c r="C141" s="1424">
        <v>80101706</v>
      </c>
      <c r="D141" s="1916" t="s">
        <v>650</v>
      </c>
      <c r="E141" s="1917" t="s">
        <v>99</v>
      </c>
      <c r="F141" s="1420">
        <v>1</v>
      </c>
      <c r="G141" s="1422" t="s">
        <v>175</v>
      </c>
      <c r="H141" s="1430" t="s">
        <v>3389</v>
      </c>
      <c r="I141" s="1919" t="s">
        <v>81</v>
      </c>
      <c r="J141" s="1918" t="s">
        <v>647</v>
      </c>
      <c r="K141" s="1420" t="s">
        <v>115</v>
      </c>
      <c r="L141" s="1041">
        <v>9000000</v>
      </c>
      <c r="M141" s="1041">
        <v>9000000</v>
      </c>
      <c r="N141" s="1858" t="s">
        <v>85</v>
      </c>
      <c r="O141" s="1858" t="s">
        <v>56</v>
      </c>
      <c r="P141" s="1920" t="s">
        <v>648</v>
      </c>
      <c r="R141" s="242" t="s">
        <v>3325</v>
      </c>
      <c r="S141" s="242" t="s">
        <v>3566</v>
      </c>
      <c r="T141" s="33">
        <v>42595</v>
      </c>
      <c r="U141" s="34" t="s">
        <v>3567</v>
      </c>
      <c r="V141" s="266" t="s">
        <v>602</v>
      </c>
      <c r="W141" s="1781">
        <v>8500000</v>
      </c>
      <c r="X141" s="266"/>
      <c r="Y141" s="174">
        <f t="shared" si="3"/>
        <v>8500000</v>
      </c>
      <c r="Z141" s="174">
        <v>8500000</v>
      </c>
      <c r="AA141" s="755" t="s">
        <v>3568</v>
      </c>
      <c r="AB141" s="430" t="s">
        <v>3569</v>
      </c>
      <c r="AC141" s="430" t="s">
        <v>233</v>
      </c>
      <c r="AD141" s="266" t="s">
        <v>3570</v>
      </c>
      <c r="AE141" s="430" t="s">
        <v>56</v>
      </c>
      <c r="AF141" s="430" t="s">
        <v>56</v>
      </c>
      <c r="AG141" s="430" t="s">
        <v>56</v>
      </c>
      <c r="AH141" s="755" t="s">
        <v>3571</v>
      </c>
      <c r="AI141" s="1791">
        <v>42605</v>
      </c>
      <c r="AJ141" s="234">
        <v>42734</v>
      </c>
      <c r="AK141" s="430" t="s">
        <v>2637</v>
      </c>
      <c r="AL141" s="1769" t="s">
        <v>803</v>
      </c>
      <c r="AM141" s="1921"/>
      <c r="AN141" s="1922"/>
      <c r="AO141" s="1922"/>
      <c r="AP141" s="1922"/>
      <c r="AQ141" s="1922"/>
      <c r="AR141" s="1922"/>
      <c r="AS141" s="1922"/>
      <c r="AT141" s="1922"/>
      <c r="AU141" s="1922"/>
      <c r="AV141" s="1922"/>
      <c r="AW141" s="1922"/>
      <c r="AX141" s="1922"/>
      <c r="AY141" s="1922"/>
      <c r="AZ141" s="1922"/>
      <c r="BA141" s="1922"/>
    </row>
    <row r="142" spans="1:53" s="49" customFormat="1" ht="183" customHeight="1" x14ac:dyDescent="0.25">
      <c r="A142" s="197">
        <v>119</v>
      </c>
      <c r="B142" s="1923" t="s">
        <v>999</v>
      </c>
      <c r="C142" s="1424">
        <v>80101706</v>
      </c>
      <c r="D142" s="962" t="s">
        <v>875</v>
      </c>
      <c r="E142" s="1924" t="s">
        <v>80</v>
      </c>
      <c r="F142" s="1424">
        <v>1</v>
      </c>
      <c r="G142" s="1422" t="s">
        <v>172</v>
      </c>
      <c r="H142" s="1430">
        <v>8</v>
      </c>
      <c r="I142" s="126" t="s">
        <v>84</v>
      </c>
      <c r="J142" s="1925" t="s">
        <v>647</v>
      </c>
      <c r="K142" s="1424" t="s">
        <v>115</v>
      </c>
      <c r="L142" s="1041">
        <v>12800000</v>
      </c>
      <c r="M142" s="1041">
        <v>12800000</v>
      </c>
      <c r="N142" s="1926" t="s">
        <v>85</v>
      </c>
      <c r="O142" s="1926" t="s">
        <v>56</v>
      </c>
      <c r="P142" s="1927" t="s">
        <v>648</v>
      </c>
      <c r="R142" s="242" t="s">
        <v>1357</v>
      </c>
      <c r="S142" s="242" t="s">
        <v>1358</v>
      </c>
      <c r="T142" s="33">
        <v>42472</v>
      </c>
      <c r="U142" s="1343" t="s">
        <v>1359</v>
      </c>
      <c r="V142" s="266" t="s">
        <v>210</v>
      </c>
      <c r="W142" s="1781">
        <v>12800000</v>
      </c>
      <c r="X142" s="1928"/>
      <c r="Y142" s="174">
        <f t="shared" si="3"/>
        <v>12800000</v>
      </c>
      <c r="Z142" s="174">
        <v>12800000</v>
      </c>
      <c r="AA142" s="430" t="s">
        <v>1360</v>
      </c>
      <c r="AB142" s="430" t="s">
        <v>1361</v>
      </c>
      <c r="AC142" s="430" t="s">
        <v>233</v>
      </c>
      <c r="AD142" s="266" t="s">
        <v>1362</v>
      </c>
      <c r="AE142" s="430" t="s">
        <v>56</v>
      </c>
      <c r="AF142" s="430" t="s">
        <v>56</v>
      </c>
      <c r="AG142" s="430" t="s">
        <v>56</v>
      </c>
      <c r="AH142" s="233" t="s">
        <v>1363</v>
      </c>
      <c r="AI142" s="234">
        <v>42472</v>
      </c>
      <c r="AJ142" s="234">
        <v>42715</v>
      </c>
      <c r="AK142" s="430" t="s">
        <v>1143</v>
      </c>
      <c r="AL142" s="1769" t="s">
        <v>803</v>
      </c>
      <c r="AM142" s="1929" t="s">
        <v>56</v>
      </c>
      <c r="AN142" s="1791" t="s">
        <v>56</v>
      </c>
      <c r="AO142" s="266" t="s">
        <v>56</v>
      </c>
      <c r="AP142" s="266" t="s">
        <v>56</v>
      </c>
      <c r="AQ142" s="47" t="s">
        <v>56</v>
      </c>
      <c r="AR142" s="1853">
        <v>487364</v>
      </c>
      <c r="AS142" s="1853">
        <v>487364</v>
      </c>
      <c r="AT142" s="1845"/>
      <c r="AU142" s="1843">
        <v>1101264</v>
      </c>
      <c r="AV142" s="47">
        <v>1396552</v>
      </c>
      <c r="AW142" s="47" t="s">
        <v>3390</v>
      </c>
      <c r="AX142" s="1845"/>
      <c r="AY142" s="1845"/>
      <c r="AZ142" s="1845"/>
      <c r="BA142" s="1845"/>
    </row>
    <row r="143" spans="1:53" s="49" customFormat="1" ht="102.75" customHeight="1" x14ac:dyDescent="0.25">
      <c r="A143" s="197">
        <v>123</v>
      </c>
      <c r="B143" s="1420" t="s">
        <v>1014</v>
      </c>
      <c r="C143" s="1424">
        <v>80101706</v>
      </c>
      <c r="D143" s="1930" t="s">
        <v>654</v>
      </c>
      <c r="E143" s="1410" t="s">
        <v>132</v>
      </c>
      <c r="F143" s="1420">
        <v>1</v>
      </c>
      <c r="G143" s="1422" t="s">
        <v>174</v>
      </c>
      <c r="H143" s="1430" t="s">
        <v>644</v>
      </c>
      <c r="I143" s="1931" t="s">
        <v>101</v>
      </c>
      <c r="J143" s="1424" t="s">
        <v>134</v>
      </c>
      <c r="K143" s="1424" t="s">
        <v>115</v>
      </c>
      <c r="L143" s="1041">
        <v>7000000</v>
      </c>
      <c r="M143" s="1040">
        <v>7000000</v>
      </c>
      <c r="N143" s="944" t="s">
        <v>85</v>
      </c>
      <c r="O143" s="944" t="s">
        <v>56</v>
      </c>
      <c r="P143" s="1932" t="s">
        <v>133</v>
      </c>
      <c r="R143" s="242" t="s">
        <v>788</v>
      </c>
      <c r="S143" s="242" t="s">
        <v>789</v>
      </c>
      <c r="T143" s="33">
        <v>42426</v>
      </c>
      <c r="U143" s="1343" t="s">
        <v>790</v>
      </c>
      <c r="V143" s="266" t="s">
        <v>220</v>
      </c>
      <c r="W143" s="35">
        <v>7000000</v>
      </c>
      <c r="X143" s="35"/>
      <c r="Y143" s="174">
        <f t="shared" si="3"/>
        <v>7000000</v>
      </c>
      <c r="Z143" s="174">
        <v>7000000</v>
      </c>
      <c r="AA143" s="266" t="s">
        <v>791</v>
      </c>
      <c r="AB143" s="266" t="s">
        <v>792</v>
      </c>
      <c r="AC143" s="266" t="s">
        <v>233</v>
      </c>
      <c r="AD143" s="266" t="s">
        <v>793</v>
      </c>
      <c r="AE143" s="266" t="s">
        <v>56</v>
      </c>
      <c r="AF143" s="266" t="s">
        <v>56</v>
      </c>
      <c r="AG143" s="266" t="s">
        <v>56</v>
      </c>
      <c r="AH143" s="1792" t="s">
        <v>235</v>
      </c>
      <c r="AI143" s="1791">
        <v>42426</v>
      </c>
      <c r="AJ143" s="1791">
        <v>42485</v>
      </c>
      <c r="AK143" s="266" t="s">
        <v>226</v>
      </c>
      <c r="AL143" s="1793" t="s">
        <v>227</v>
      </c>
      <c r="AM143" s="111" t="s">
        <v>56</v>
      </c>
      <c r="AN143" s="37" t="s">
        <v>56</v>
      </c>
      <c r="AO143" s="1753">
        <v>3500000</v>
      </c>
      <c r="AP143" s="77">
        <f>SUBTOTAL(9,AO143)</f>
        <v>3500000</v>
      </c>
      <c r="AQ143" s="1753">
        <v>3500000</v>
      </c>
      <c r="AR143" s="37"/>
      <c r="AS143" s="37"/>
      <c r="AT143" s="37"/>
      <c r="AU143" s="37"/>
      <c r="AV143" s="37"/>
      <c r="AW143" s="37"/>
      <c r="AX143" s="37"/>
      <c r="AY143" s="37"/>
      <c r="AZ143" s="37"/>
      <c r="BA143" s="37"/>
    </row>
    <row r="144" spans="1:53" s="49" customFormat="1" ht="135" customHeight="1" x14ac:dyDescent="0.25">
      <c r="A144" s="1419">
        <v>124</v>
      </c>
      <c r="B144" s="1420" t="s">
        <v>1003</v>
      </c>
      <c r="C144" s="1918">
        <v>80101706</v>
      </c>
      <c r="D144" s="236" t="s">
        <v>655</v>
      </c>
      <c r="E144" s="1424" t="s">
        <v>132</v>
      </c>
      <c r="F144" s="1420">
        <v>1</v>
      </c>
      <c r="G144" s="1422" t="s">
        <v>174</v>
      </c>
      <c r="H144" s="1430" t="s">
        <v>591</v>
      </c>
      <c r="I144" s="1931" t="s">
        <v>101</v>
      </c>
      <c r="J144" s="1424" t="s">
        <v>134</v>
      </c>
      <c r="K144" s="1424" t="s">
        <v>115</v>
      </c>
      <c r="L144" s="1041">
        <v>1500000</v>
      </c>
      <c r="M144" s="1041">
        <v>1500000</v>
      </c>
      <c r="N144" s="944" t="s">
        <v>85</v>
      </c>
      <c r="O144" s="944" t="s">
        <v>56</v>
      </c>
      <c r="P144" s="61" t="s">
        <v>133</v>
      </c>
      <c r="R144" s="242" t="s">
        <v>717</v>
      </c>
      <c r="S144" s="242" t="s">
        <v>718</v>
      </c>
      <c r="T144" s="33">
        <v>42412</v>
      </c>
      <c r="U144" s="1343" t="s">
        <v>695</v>
      </c>
      <c r="V144" s="266" t="s">
        <v>304</v>
      </c>
      <c r="W144" s="35">
        <v>1500000</v>
      </c>
      <c r="X144" s="35"/>
      <c r="Y144" s="174">
        <f t="shared" si="3"/>
        <v>1500000</v>
      </c>
      <c r="Z144" s="174">
        <v>1500000</v>
      </c>
      <c r="AA144" s="266" t="s">
        <v>696</v>
      </c>
      <c r="AB144" s="266" t="s">
        <v>719</v>
      </c>
      <c r="AC144" s="266" t="s">
        <v>233</v>
      </c>
      <c r="AD144" s="266" t="s">
        <v>794</v>
      </c>
      <c r="AE144" s="266" t="s">
        <v>56</v>
      </c>
      <c r="AF144" s="266" t="s">
        <v>56</v>
      </c>
      <c r="AG144" s="266" t="s">
        <v>56</v>
      </c>
      <c r="AH144" s="266" t="s">
        <v>698</v>
      </c>
      <c r="AI144" s="1791">
        <v>42412</v>
      </c>
      <c r="AJ144" s="1791">
        <v>42440</v>
      </c>
      <c r="AK144" s="266" t="s">
        <v>397</v>
      </c>
      <c r="AL144" s="1793" t="s">
        <v>398</v>
      </c>
      <c r="AM144" s="1830" t="s">
        <v>56</v>
      </c>
      <c r="AN144" s="1831">
        <v>1500000</v>
      </c>
      <c r="AO144" s="37"/>
      <c r="AP144" s="37"/>
      <c r="AQ144" s="37"/>
      <c r="AR144" s="37"/>
      <c r="AS144" s="37"/>
      <c r="AT144" s="37"/>
      <c r="AU144" s="37"/>
      <c r="AV144" s="37"/>
      <c r="AW144" s="37"/>
      <c r="AX144" s="37"/>
      <c r="AY144" s="37"/>
      <c r="AZ144" s="37"/>
      <c r="BA144" s="37"/>
    </row>
    <row r="145" spans="1:275" s="49" customFormat="1" ht="169.5" customHeight="1" x14ac:dyDescent="0.25">
      <c r="A145" s="1933">
        <v>125</v>
      </c>
      <c r="B145" s="1934" t="s">
        <v>999</v>
      </c>
      <c r="C145" s="1409">
        <v>8011078</v>
      </c>
      <c r="D145" s="1674" t="s">
        <v>659</v>
      </c>
      <c r="E145" s="1519" t="s">
        <v>99</v>
      </c>
      <c r="F145" s="1676">
        <v>1</v>
      </c>
      <c r="G145" s="1761" t="s">
        <v>174</v>
      </c>
      <c r="H145" s="1680">
        <v>10</v>
      </c>
      <c r="I145" s="1682" t="s">
        <v>101</v>
      </c>
      <c r="J145" s="1424" t="s">
        <v>869</v>
      </c>
      <c r="K145" s="1424" t="s">
        <v>115</v>
      </c>
      <c r="L145" s="1041">
        <v>10000000</v>
      </c>
      <c r="M145" s="1040">
        <v>10000000</v>
      </c>
      <c r="N145" s="1665" t="s">
        <v>85</v>
      </c>
      <c r="O145" s="1665" t="s">
        <v>56</v>
      </c>
      <c r="P145" s="1667" t="s">
        <v>133</v>
      </c>
      <c r="Q145" s="1935"/>
      <c r="R145" s="1936" t="s">
        <v>795</v>
      </c>
      <c r="S145" s="1795" t="s">
        <v>796</v>
      </c>
      <c r="T145" s="1796">
        <v>42423</v>
      </c>
      <c r="U145" s="1521" t="s">
        <v>797</v>
      </c>
      <c r="V145" s="1521" t="s">
        <v>220</v>
      </c>
      <c r="W145" s="35">
        <v>10000000</v>
      </c>
      <c r="X145" s="35"/>
      <c r="Y145" s="174">
        <f t="shared" si="3"/>
        <v>10000000</v>
      </c>
      <c r="Z145" s="174">
        <v>10000000</v>
      </c>
      <c r="AA145" s="1521" t="s">
        <v>798</v>
      </c>
      <c r="AB145" s="1521" t="s">
        <v>799</v>
      </c>
      <c r="AC145" s="1521" t="s">
        <v>756</v>
      </c>
      <c r="AD145" s="1521" t="s">
        <v>800</v>
      </c>
      <c r="AE145" s="1521" t="s">
        <v>739</v>
      </c>
      <c r="AF145" s="1799">
        <v>42426</v>
      </c>
      <c r="AG145" s="1799">
        <v>42426</v>
      </c>
      <c r="AH145" s="1937" t="s">
        <v>801</v>
      </c>
      <c r="AI145" s="1799">
        <v>42426</v>
      </c>
      <c r="AJ145" s="1799">
        <v>42729</v>
      </c>
      <c r="AK145" s="1521" t="s">
        <v>802</v>
      </c>
      <c r="AL145" s="1800" t="s">
        <v>803</v>
      </c>
      <c r="AM145" s="48" t="s">
        <v>56</v>
      </c>
      <c r="AN145" s="37" t="s">
        <v>56</v>
      </c>
      <c r="AO145" s="1753">
        <v>15300000</v>
      </c>
      <c r="AP145" s="77">
        <f>SUBTOTAL(9,AO145)</f>
        <v>15300000</v>
      </c>
      <c r="AQ145" s="1753">
        <v>15300000</v>
      </c>
      <c r="AR145" s="1753">
        <v>15300000</v>
      </c>
      <c r="AS145" s="37" t="s">
        <v>56</v>
      </c>
      <c r="AT145" s="37"/>
      <c r="AU145" s="37" t="s">
        <v>56</v>
      </c>
      <c r="AV145" s="37">
        <v>3060000</v>
      </c>
      <c r="AW145" s="37"/>
      <c r="AX145" s="37"/>
      <c r="AY145" s="37"/>
      <c r="AZ145" s="37"/>
      <c r="BA145" s="37"/>
    </row>
    <row r="146" spans="1:275" s="49" customFormat="1" ht="81.75" customHeight="1" x14ac:dyDescent="0.25">
      <c r="A146" s="1938"/>
      <c r="B146" s="1939"/>
      <c r="C146" s="1410"/>
      <c r="D146" s="1675"/>
      <c r="E146" s="1520"/>
      <c r="F146" s="1677"/>
      <c r="G146" s="1783"/>
      <c r="H146" s="1681"/>
      <c r="I146" s="1683"/>
      <c r="J146" s="1424" t="s">
        <v>876</v>
      </c>
      <c r="K146" s="1424" t="s">
        <v>115</v>
      </c>
      <c r="L146" s="1041">
        <v>143000000</v>
      </c>
      <c r="M146" s="1040">
        <v>143000000</v>
      </c>
      <c r="N146" s="1666"/>
      <c r="O146" s="1666"/>
      <c r="P146" s="1668"/>
      <c r="Q146" s="1940"/>
      <c r="R146" s="1941"/>
      <c r="S146" s="1802"/>
      <c r="T146" s="1803"/>
      <c r="U146" s="1522"/>
      <c r="V146" s="1522"/>
      <c r="W146" s="35">
        <v>143000000</v>
      </c>
      <c r="X146" s="35"/>
      <c r="Y146" s="174">
        <f t="shared" si="3"/>
        <v>143000000</v>
      </c>
      <c r="Z146" s="174">
        <v>143000000</v>
      </c>
      <c r="AA146" s="1522"/>
      <c r="AB146" s="1522"/>
      <c r="AC146" s="1522"/>
      <c r="AD146" s="1522"/>
      <c r="AE146" s="1522"/>
      <c r="AF146" s="1805"/>
      <c r="AG146" s="1805"/>
      <c r="AH146" s="1942"/>
      <c r="AI146" s="1805"/>
      <c r="AJ146" s="1805"/>
      <c r="AK146" s="1522"/>
      <c r="AL146" s="1806"/>
      <c r="AM146" s="48"/>
      <c r="AN146" s="37"/>
      <c r="AO146" s="37"/>
      <c r="AP146" s="37"/>
      <c r="AQ146" s="37"/>
      <c r="AR146" s="37"/>
      <c r="AS146" s="37"/>
      <c r="AT146" s="37"/>
      <c r="AU146" s="37"/>
      <c r="AV146" s="37"/>
      <c r="AW146" s="37"/>
      <c r="AX146" s="37"/>
      <c r="AY146" s="37"/>
      <c r="AZ146" s="37"/>
      <c r="BA146" s="37"/>
    </row>
    <row r="147" spans="1:275" s="49" customFormat="1" ht="102.75" customHeight="1" x14ac:dyDescent="0.25">
      <c r="A147" s="1419">
        <v>127</v>
      </c>
      <c r="B147" s="1420" t="s">
        <v>1005</v>
      </c>
      <c r="C147" s="1420">
        <v>55101519</v>
      </c>
      <c r="D147" s="218" t="s">
        <v>805</v>
      </c>
      <c r="E147" s="1420" t="s">
        <v>80</v>
      </c>
      <c r="F147" s="1420">
        <v>1</v>
      </c>
      <c r="G147" s="1422" t="s">
        <v>172</v>
      </c>
      <c r="H147" s="1430">
        <v>10</v>
      </c>
      <c r="I147" s="1420" t="s">
        <v>93</v>
      </c>
      <c r="J147" s="1420" t="s">
        <v>102</v>
      </c>
      <c r="K147" s="1420" t="s">
        <v>55</v>
      </c>
      <c r="L147" s="1035">
        <v>2500000</v>
      </c>
      <c r="M147" s="1036">
        <v>2500000</v>
      </c>
      <c r="N147" s="1421" t="s">
        <v>85</v>
      </c>
      <c r="O147" s="1421" t="s">
        <v>56</v>
      </c>
      <c r="P147" s="31" t="s">
        <v>86</v>
      </c>
      <c r="R147" s="242" t="s">
        <v>1441</v>
      </c>
      <c r="S147" s="242" t="s">
        <v>1442</v>
      </c>
      <c r="T147" s="33">
        <v>42489</v>
      </c>
      <c r="U147" s="227" t="s">
        <v>1443</v>
      </c>
      <c r="V147" s="430" t="s">
        <v>602</v>
      </c>
      <c r="W147" s="1781">
        <v>1960000</v>
      </c>
      <c r="X147" s="266"/>
      <c r="Y147" s="174">
        <f t="shared" si="3"/>
        <v>1960000</v>
      </c>
      <c r="Z147" s="174">
        <v>1960000</v>
      </c>
      <c r="AA147" s="430" t="s">
        <v>1444</v>
      </c>
      <c r="AB147" s="430" t="s">
        <v>1445</v>
      </c>
      <c r="AC147" s="430" t="s">
        <v>35</v>
      </c>
      <c r="AD147" s="266" t="s">
        <v>1446</v>
      </c>
      <c r="AE147" s="430" t="s">
        <v>56</v>
      </c>
      <c r="AF147" s="430" t="s">
        <v>56</v>
      </c>
      <c r="AG147" s="430" t="s">
        <v>56</v>
      </c>
      <c r="AH147" s="233" t="s">
        <v>1447</v>
      </c>
      <c r="AI147" s="234">
        <v>42489</v>
      </c>
      <c r="AJ147" s="234">
        <v>42518</v>
      </c>
      <c r="AK147" s="430" t="s">
        <v>1448</v>
      </c>
      <c r="AL147" s="1769" t="s">
        <v>931</v>
      </c>
      <c r="AM147" s="1943" t="s">
        <v>56</v>
      </c>
      <c r="AN147" s="1944" t="s">
        <v>56</v>
      </c>
      <c r="AO147" s="1944" t="s">
        <v>56</v>
      </c>
      <c r="AP147" s="1944" t="s">
        <v>56</v>
      </c>
      <c r="AQ147" s="1944" t="s">
        <v>56</v>
      </c>
      <c r="AR147" s="1944" t="s">
        <v>56</v>
      </c>
      <c r="AS147" s="1944" t="s">
        <v>56</v>
      </c>
      <c r="AT147" s="1944" t="s">
        <v>56</v>
      </c>
      <c r="AU147" s="37">
        <v>1960000</v>
      </c>
      <c r="AV147" s="37"/>
      <c r="AW147" s="37"/>
      <c r="AX147" s="37"/>
      <c r="AY147" s="37"/>
      <c r="AZ147" s="37"/>
      <c r="BA147" s="37"/>
    </row>
    <row r="148" spans="1:275" s="49" customFormat="1" ht="119.25" customHeight="1" x14ac:dyDescent="0.25">
      <c r="A148" s="1419">
        <v>128</v>
      </c>
      <c r="B148" s="1420" t="s">
        <v>1005</v>
      </c>
      <c r="C148" s="1424">
        <v>80101706</v>
      </c>
      <c r="D148" s="1851" t="s">
        <v>806</v>
      </c>
      <c r="E148" s="1424" t="s">
        <v>80</v>
      </c>
      <c r="F148" s="1424">
        <v>1</v>
      </c>
      <c r="G148" s="1422" t="s">
        <v>172</v>
      </c>
      <c r="H148" s="1430">
        <v>8</v>
      </c>
      <c r="I148" s="1424" t="s">
        <v>81</v>
      </c>
      <c r="J148" s="1424" t="s">
        <v>112</v>
      </c>
      <c r="K148" s="1424" t="s">
        <v>55</v>
      </c>
      <c r="L148" s="1041">
        <v>13450318</v>
      </c>
      <c r="M148" s="1040">
        <v>13450318</v>
      </c>
      <c r="N148" s="944" t="s">
        <v>85</v>
      </c>
      <c r="O148" s="944" t="s">
        <v>56</v>
      </c>
      <c r="P148" s="30" t="s">
        <v>178</v>
      </c>
      <c r="Q148" s="1945"/>
      <c r="R148" s="242" t="s">
        <v>1125</v>
      </c>
      <c r="S148" s="242" t="s">
        <v>1126</v>
      </c>
      <c r="T148" s="33">
        <v>42471</v>
      </c>
      <c r="U148" s="1343" t="s">
        <v>1127</v>
      </c>
      <c r="V148" s="266" t="s">
        <v>304</v>
      </c>
      <c r="W148" s="35">
        <v>13448000</v>
      </c>
      <c r="X148" s="266"/>
      <c r="Y148" s="174">
        <f t="shared" si="3"/>
        <v>13448000</v>
      </c>
      <c r="Z148" s="174">
        <v>13448000</v>
      </c>
      <c r="AA148" s="430" t="s">
        <v>1128</v>
      </c>
      <c r="AB148" s="430" t="s">
        <v>1129</v>
      </c>
      <c r="AC148" s="430" t="s">
        <v>35</v>
      </c>
      <c r="AD148" s="266"/>
      <c r="AE148" s="430" t="s">
        <v>56</v>
      </c>
      <c r="AF148" s="430" t="s">
        <v>56</v>
      </c>
      <c r="AG148" s="430" t="s">
        <v>56</v>
      </c>
      <c r="AH148" s="233" t="s">
        <v>1130</v>
      </c>
      <c r="AI148" s="234">
        <v>42471</v>
      </c>
      <c r="AJ148" s="234">
        <v>42714</v>
      </c>
      <c r="AK148" s="430" t="s">
        <v>215</v>
      </c>
      <c r="AL148" s="1769" t="s">
        <v>736</v>
      </c>
      <c r="AM148" s="48" t="s">
        <v>56</v>
      </c>
      <c r="AN148" s="37" t="s">
        <v>56</v>
      </c>
      <c r="AO148" s="37" t="s">
        <v>56</v>
      </c>
      <c r="AP148" s="37" t="s">
        <v>56</v>
      </c>
      <c r="AQ148" s="37" t="s">
        <v>56</v>
      </c>
      <c r="AR148" s="37">
        <v>1681000</v>
      </c>
      <c r="AS148" s="37">
        <v>1681000</v>
      </c>
      <c r="AT148" s="37"/>
      <c r="AU148" s="37">
        <v>1681000</v>
      </c>
      <c r="AV148" s="37">
        <v>1681000</v>
      </c>
      <c r="AW148" s="37">
        <v>1681000</v>
      </c>
      <c r="AX148" s="37"/>
      <c r="AY148" s="37"/>
      <c r="AZ148" s="37"/>
      <c r="BA148" s="37"/>
    </row>
    <row r="149" spans="1:275" s="49" customFormat="1" ht="99" customHeight="1" x14ac:dyDescent="0.25">
      <c r="A149" s="1419">
        <v>129</v>
      </c>
      <c r="B149" s="1424" t="s">
        <v>1008</v>
      </c>
      <c r="C149" s="1424">
        <v>80101706</v>
      </c>
      <c r="D149" s="1851" t="s">
        <v>807</v>
      </c>
      <c r="E149" s="1424" t="s">
        <v>80</v>
      </c>
      <c r="F149" s="1424">
        <v>1</v>
      </c>
      <c r="G149" s="1422" t="s">
        <v>169</v>
      </c>
      <c r="H149" s="1430">
        <v>2</v>
      </c>
      <c r="I149" s="1424" t="s">
        <v>93</v>
      </c>
      <c r="J149" s="1424" t="s">
        <v>112</v>
      </c>
      <c r="K149" s="1424" t="s">
        <v>55</v>
      </c>
      <c r="L149" s="1041">
        <v>7000000</v>
      </c>
      <c r="M149" s="1040">
        <v>7000000</v>
      </c>
      <c r="N149" s="944" t="s">
        <v>85</v>
      </c>
      <c r="O149" s="944" t="s">
        <v>56</v>
      </c>
      <c r="P149" s="30" t="s">
        <v>843</v>
      </c>
      <c r="R149" s="242" t="s">
        <v>1364</v>
      </c>
      <c r="S149" s="242" t="s">
        <v>1365</v>
      </c>
      <c r="T149" s="33">
        <v>42478</v>
      </c>
      <c r="U149" s="1343" t="s">
        <v>1366</v>
      </c>
      <c r="V149" s="266" t="s">
        <v>602</v>
      </c>
      <c r="W149" s="1946">
        <v>5000000</v>
      </c>
      <c r="X149" s="266"/>
      <c r="Y149" s="174">
        <f t="shared" si="3"/>
        <v>5000000</v>
      </c>
      <c r="Z149" s="174">
        <v>5000000</v>
      </c>
      <c r="AA149" s="430" t="s">
        <v>1367</v>
      </c>
      <c r="AB149" s="430" t="s">
        <v>1368</v>
      </c>
      <c r="AC149" s="430" t="s">
        <v>35</v>
      </c>
      <c r="AD149" s="266" t="s">
        <v>1369</v>
      </c>
      <c r="AE149" s="430" t="s">
        <v>56</v>
      </c>
      <c r="AF149" s="430" t="s">
        <v>56</v>
      </c>
      <c r="AG149" s="430" t="s">
        <v>56</v>
      </c>
      <c r="AH149" s="233" t="s">
        <v>1370</v>
      </c>
      <c r="AI149" s="234">
        <v>42478</v>
      </c>
      <c r="AJ149" s="234">
        <v>42551</v>
      </c>
      <c r="AK149" s="430" t="s">
        <v>930</v>
      </c>
      <c r="AL149" s="1769" t="s">
        <v>931</v>
      </c>
      <c r="AM149" s="48"/>
      <c r="AN149" s="37"/>
      <c r="AO149" s="37"/>
      <c r="AP149" s="37"/>
      <c r="AQ149" s="37"/>
      <c r="AR149" s="37"/>
      <c r="AS149" s="37"/>
      <c r="AT149" s="37"/>
      <c r="AU149" s="37"/>
      <c r="AV149" s="37"/>
      <c r="AW149" s="37"/>
      <c r="AX149" s="37"/>
      <c r="AY149" s="37"/>
      <c r="AZ149" s="37"/>
      <c r="BA149" s="37"/>
    </row>
    <row r="150" spans="1:275" s="49" customFormat="1" ht="71.25" customHeight="1" x14ac:dyDescent="0.25">
      <c r="A150" s="1419">
        <v>130</v>
      </c>
      <c r="B150" s="1420" t="s">
        <v>1005</v>
      </c>
      <c r="C150" s="1424">
        <v>80101706</v>
      </c>
      <c r="D150" s="962" t="s">
        <v>808</v>
      </c>
      <c r="E150" s="1424" t="s">
        <v>80</v>
      </c>
      <c r="F150" s="1424">
        <v>1</v>
      </c>
      <c r="G150" s="1422" t="s">
        <v>173</v>
      </c>
      <c r="H150" s="1430">
        <v>3</v>
      </c>
      <c r="I150" s="1424" t="s">
        <v>93</v>
      </c>
      <c r="J150" s="1424" t="s">
        <v>112</v>
      </c>
      <c r="K150" s="1424" t="s">
        <v>55</v>
      </c>
      <c r="L150" s="1041">
        <v>6355467</v>
      </c>
      <c r="M150" s="1040">
        <v>6355467</v>
      </c>
      <c r="N150" s="944" t="s">
        <v>85</v>
      </c>
      <c r="O150" s="944" t="s">
        <v>56</v>
      </c>
      <c r="P150" s="30" t="s">
        <v>178</v>
      </c>
      <c r="R150" s="242" t="s">
        <v>2797</v>
      </c>
      <c r="S150" s="1865" t="s">
        <v>2798</v>
      </c>
      <c r="T150" s="231">
        <v>42548</v>
      </c>
      <c r="U150" s="755" t="s">
        <v>2799</v>
      </c>
      <c r="V150" s="430" t="s">
        <v>602</v>
      </c>
      <c r="W150" s="1875">
        <v>3899804</v>
      </c>
      <c r="X150" s="266"/>
      <c r="Y150" s="174">
        <f t="shared" si="3"/>
        <v>3899804</v>
      </c>
      <c r="Z150" s="174">
        <v>3899804</v>
      </c>
      <c r="AA150" s="755" t="s">
        <v>2800</v>
      </c>
      <c r="AB150" s="430" t="s">
        <v>2801</v>
      </c>
      <c r="AC150" s="430" t="s">
        <v>35</v>
      </c>
      <c r="AD150" s="266" t="s">
        <v>2802</v>
      </c>
      <c r="AE150" s="430" t="s">
        <v>56</v>
      </c>
      <c r="AF150" s="430" t="s">
        <v>56</v>
      </c>
      <c r="AG150" s="430" t="s">
        <v>56</v>
      </c>
      <c r="AH150" s="755" t="s">
        <v>769</v>
      </c>
      <c r="AI150" s="234">
        <v>42549</v>
      </c>
      <c r="AJ150" s="234">
        <v>42578</v>
      </c>
      <c r="AK150" s="1421" t="s">
        <v>215</v>
      </c>
      <c r="AL150" s="1769" t="s">
        <v>2619</v>
      </c>
      <c r="AM150" s="48" t="s">
        <v>56</v>
      </c>
      <c r="AN150" s="37" t="s">
        <v>56</v>
      </c>
      <c r="AO150" s="37" t="s">
        <v>56</v>
      </c>
      <c r="AP150" s="37" t="s">
        <v>56</v>
      </c>
      <c r="AQ150" s="37" t="s">
        <v>56</v>
      </c>
      <c r="AR150" s="37" t="s">
        <v>56</v>
      </c>
      <c r="AS150" s="37" t="s">
        <v>56</v>
      </c>
      <c r="AT150" s="37" t="s">
        <v>56</v>
      </c>
      <c r="AU150" s="37" t="s">
        <v>56</v>
      </c>
      <c r="AV150" s="37">
        <v>3899804</v>
      </c>
      <c r="AW150" s="37"/>
      <c r="AX150" s="37"/>
      <c r="AY150" s="37"/>
      <c r="AZ150" s="37"/>
      <c r="BA150" s="37"/>
    </row>
    <row r="151" spans="1:275" s="49" customFormat="1" ht="125.25" customHeight="1" x14ac:dyDescent="0.25">
      <c r="A151" s="1419">
        <v>131</v>
      </c>
      <c r="B151" s="1424" t="s">
        <v>1009</v>
      </c>
      <c r="C151" s="1420">
        <v>204415</v>
      </c>
      <c r="D151" s="218" t="s">
        <v>864</v>
      </c>
      <c r="E151" s="1420" t="s">
        <v>80</v>
      </c>
      <c r="F151" s="1420">
        <v>1</v>
      </c>
      <c r="G151" s="1422" t="s">
        <v>169</v>
      </c>
      <c r="H151" s="1420" t="s">
        <v>863</v>
      </c>
      <c r="I151" s="1420" t="s">
        <v>101</v>
      </c>
      <c r="J151" s="1420" t="s">
        <v>67</v>
      </c>
      <c r="K151" s="1420" t="s">
        <v>55</v>
      </c>
      <c r="L151" s="1041">
        <v>7150000</v>
      </c>
      <c r="M151" s="1947">
        <v>7150000</v>
      </c>
      <c r="N151" s="1421" t="s">
        <v>85</v>
      </c>
      <c r="O151" s="1421" t="s">
        <v>56</v>
      </c>
      <c r="P151" s="31" t="s">
        <v>809</v>
      </c>
      <c r="R151" s="242" t="s">
        <v>932</v>
      </c>
      <c r="S151" s="242" t="s">
        <v>933</v>
      </c>
      <c r="T151" s="33">
        <v>42445</v>
      </c>
      <c r="U151" s="1343" t="s">
        <v>934</v>
      </c>
      <c r="V151" s="266" t="s">
        <v>587</v>
      </c>
      <c r="W151" s="35">
        <v>7150000</v>
      </c>
      <c r="X151" s="266"/>
      <c r="Y151" s="174">
        <f t="shared" si="3"/>
        <v>7150000</v>
      </c>
      <c r="Z151" s="174">
        <v>7150000</v>
      </c>
      <c r="AA151" s="266" t="s">
        <v>935</v>
      </c>
      <c r="AB151" s="266" t="s">
        <v>936</v>
      </c>
      <c r="AC151" s="266" t="s">
        <v>35</v>
      </c>
      <c r="AD151" s="266"/>
      <c r="AE151" s="266"/>
      <c r="AF151" s="266"/>
      <c r="AG151" s="266"/>
      <c r="AH151" s="1790" t="s">
        <v>937</v>
      </c>
      <c r="AI151" s="1791"/>
      <c r="AJ151" s="1791"/>
      <c r="AK151" s="266" t="s">
        <v>707</v>
      </c>
      <c r="AL151" s="1793" t="s">
        <v>708</v>
      </c>
      <c r="AM151" s="111" t="s">
        <v>56</v>
      </c>
      <c r="AN151" s="37" t="s">
        <v>56</v>
      </c>
      <c r="AO151" s="37">
        <v>7150000</v>
      </c>
      <c r="AP151" s="77">
        <f>SUBTOTAL(9,AO151)</f>
        <v>7150000</v>
      </c>
      <c r="AQ151" s="37" t="s">
        <v>56</v>
      </c>
      <c r="AR151" s="37" t="s">
        <v>56</v>
      </c>
      <c r="AS151" s="37" t="s">
        <v>56</v>
      </c>
      <c r="AT151" s="37" t="s">
        <v>56</v>
      </c>
      <c r="AU151" s="37" t="s">
        <v>56</v>
      </c>
      <c r="AV151" s="37" t="s">
        <v>56</v>
      </c>
      <c r="AW151" s="37" t="s">
        <v>56</v>
      </c>
      <c r="AX151" s="37" t="s">
        <v>56</v>
      </c>
      <c r="AY151" s="37" t="s">
        <v>56</v>
      </c>
      <c r="AZ151" s="37" t="s">
        <v>56</v>
      </c>
      <c r="BA151" s="37" t="s">
        <v>56</v>
      </c>
    </row>
    <row r="152" spans="1:275" s="49" customFormat="1" ht="87.75" customHeight="1" x14ac:dyDescent="0.25">
      <c r="A152" s="1419">
        <v>132</v>
      </c>
      <c r="B152" s="1424" t="s">
        <v>1009</v>
      </c>
      <c r="C152" s="1420">
        <v>204415</v>
      </c>
      <c r="D152" s="218" t="s">
        <v>810</v>
      </c>
      <c r="E152" s="1420" t="s">
        <v>80</v>
      </c>
      <c r="F152" s="1420">
        <v>1</v>
      </c>
      <c r="G152" s="1422" t="s">
        <v>169</v>
      </c>
      <c r="H152" s="1420" t="s">
        <v>591</v>
      </c>
      <c r="I152" s="1420" t="s">
        <v>93</v>
      </c>
      <c r="J152" s="1420" t="s">
        <v>67</v>
      </c>
      <c r="K152" s="1420" t="s">
        <v>55</v>
      </c>
      <c r="L152" s="1041">
        <v>700000</v>
      </c>
      <c r="M152" s="1947">
        <v>700000</v>
      </c>
      <c r="N152" s="1421" t="s">
        <v>85</v>
      </c>
      <c r="O152" s="1421" t="s">
        <v>56</v>
      </c>
      <c r="P152" s="31" t="s">
        <v>809</v>
      </c>
      <c r="R152" s="1752" t="s">
        <v>896</v>
      </c>
      <c r="S152" s="1752" t="s">
        <v>897</v>
      </c>
      <c r="T152" s="231">
        <v>42437</v>
      </c>
      <c r="U152" s="227" t="s">
        <v>898</v>
      </c>
      <c r="V152" s="430" t="s">
        <v>587</v>
      </c>
      <c r="W152" s="174">
        <v>700000</v>
      </c>
      <c r="X152" s="266"/>
      <c r="Y152" s="174">
        <f t="shared" si="3"/>
        <v>700000</v>
      </c>
      <c r="Z152" s="174">
        <v>700000</v>
      </c>
      <c r="AA152" s="430" t="s">
        <v>899</v>
      </c>
      <c r="AB152" s="430" t="s">
        <v>900</v>
      </c>
      <c r="AC152" s="430" t="s">
        <v>35</v>
      </c>
      <c r="AD152" s="430" t="s">
        <v>901</v>
      </c>
      <c r="AE152" s="430" t="s">
        <v>56</v>
      </c>
      <c r="AF152" s="430" t="s">
        <v>56</v>
      </c>
      <c r="AG152" s="430" t="s">
        <v>56</v>
      </c>
      <c r="AH152" s="1874" t="s">
        <v>902</v>
      </c>
      <c r="AI152" s="234">
        <v>42437</v>
      </c>
      <c r="AJ152" s="234">
        <v>42467</v>
      </c>
      <c r="AK152" s="430" t="s">
        <v>903</v>
      </c>
      <c r="AL152" s="235" t="s">
        <v>708</v>
      </c>
      <c r="AM152" s="111" t="s">
        <v>56</v>
      </c>
      <c r="AN152" s="37" t="s">
        <v>56</v>
      </c>
      <c r="AO152" s="37">
        <v>700000</v>
      </c>
      <c r="AP152" s="37"/>
      <c r="AQ152" s="37"/>
      <c r="AR152" s="37"/>
      <c r="AS152" s="37"/>
      <c r="AT152" s="37"/>
      <c r="AU152" s="37"/>
      <c r="AV152" s="37"/>
      <c r="AW152" s="37"/>
      <c r="AX152" s="37"/>
      <c r="AY152" s="37"/>
      <c r="AZ152" s="37"/>
      <c r="BA152" s="37"/>
    </row>
    <row r="153" spans="1:275" s="49" customFormat="1" ht="90" customHeight="1" x14ac:dyDescent="0.25">
      <c r="A153" s="1419">
        <v>133</v>
      </c>
      <c r="B153" s="1424" t="s">
        <v>1005</v>
      </c>
      <c r="C153" s="1424">
        <v>84131603</v>
      </c>
      <c r="D153" s="1948" t="s">
        <v>105</v>
      </c>
      <c r="E153" s="1424" t="s">
        <v>80</v>
      </c>
      <c r="F153" s="1424">
        <v>1</v>
      </c>
      <c r="G153" s="1422" t="s">
        <v>172</v>
      </c>
      <c r="H153" s="1430">
        <v>1</v>
      </c>
      <c r="I153" s="1424" t="s">
        <v>84</v>
      </c>
      <c r="J153" s="1424" t="s">
        <v>65</v>
      </c>
      <c r="K153" s="1424" t="s">
        <v>55</v>
      </c>
      <c r="L153" s="1041">
        <v>536462</v>
      </c>
      <c r="M153" s="1040">
        <v>536462</v>
      </c>
      <c r="N153" s="944" t="s">
        <v>85</v>
      </c>
      <c r="O153" s="944" t="s">
        <v>56</v>
      </c>
      <c r="P153" s="30" t="s">
        <v>86</v>
      </c>
      <c r="R153" s="242" t="s">
        <v>1371</v>
      </c>
      <c r="S153" s="242" t="s">
        <v>1372</v>
      </c>
      <c r="T153" s="33">
        <v>42478</v>
      </c>
      <c r="U153" s="1343" t="s">
        <v>1373</v>
      </c>
      <c r="V153" s="266" t="s">
        <v>587</v>
      </c>
      <c r="W153" s="1781">
        <v>271603</v>
      </c>
      <c r="X153" s="1949"/>
      <c r="Y153" s="174">
        <f t="shared" si="3"/>
        <v>271603</v>
      </c>
      <c r="Z153" s="174">
        <v>271603</v>
      </c>
      <c r="AA153" s="430" t="s">
        <v>1374</v>
      </c>
      <c r="AB153" s="430" t="s">
        <v>1375</v>
      </c>
      <c r="AC153" s="430" t="s">
        <v>233</v>
      </c>
      <c r="AD153" s="266" t="s">
        <v>1376</v>
      </c>
      <c r="AE153" s="430" t="s">
        <v>56</v>
      </c>
      <c r="AF153" s="430" t="s">
        <v>56</v>
      </c>
      <c r="AG153" s="430" t="s">
        <v>56</v>
      </c>
      <c r="AH153" s="233" t="s">
        <v>1377</v>
      </c>
      <c r="AI153" s="234">
        <v>42479</v>
      </c>
      <c r="AJ153" s="234">
        <v>42735</v>
      </c>
      <c r="AK153" s="430" t="s">
        <v>215</v>
      </c>
      <c r="AL153" s="1769" t="s">
        <v>736</v>
      </c>
      <c r="AM153" s="1943" t="s">
        <v>56</v>
      </c>
      <c r="AN153" s="1943" t="s">
        <v>56</v>
      </c>
      <c r="AO153" s="1943" t="s">
        <v>56</v>
      </c>
      <c r="AP153" s="1943" t="s">
        <v>56</v>
      </c>
      <c r="AQ153" s="1950">
        <v>271603</v>
      </c>
      <c r="AR153" s="1943" t="s">
        <v>56</v>
      </c>
      <c r="AS153" s="1943" t="s">
        <v>56</v>
      </c>
      <c r="AT153" s="1886">
        <v>271603</v>
      </c>
      <c r="AU153" s="1943" t="s">
        <v>56</v>
      </c>
      <c r="AV153" s="1943" t="s">
        <v>56</v>
      </c>
      <c r="AW153" s="1943" t="s">
        <v>56</v>
      </c>
      <c r="AX153" s="1943" t="s">
        <v>56</v>
      </c>
      <c r="AY153" s="1943" t="s">
        <v>56</v>
      </c>
      <c r="AZ153" s="1943" t="s">
        <v>56</v>
      </c>
      <c r="BA153" s="1943" t="s">
        <v>56</v>
      </c>
    </row>
    <row r="154" spans="1:275" s="49" customFormat="1" ht="131.25" customHeight="1" x14ac:dyDescent="0.25">
      <c r="A154" s="1673">
        <v>134</v>
      </c>
      <c r="B154" s="1676" t="s">
        <v>1001</v>
      </c>
      <c r="C154" s="1413">
        <v>80101706</v>
      </c>
      <c r="D154" s="1760" t="s">
        <v>852</v>
      </c>
      <c r="E154" s="1676" t="s">
        <v>132</v>
      </c>
      <c r="F154" s="1676">
        <v>1</v>
      </c>
      <c r="G154" s="1761" t="s">
        <v>169</v>
      </c>
      <c r="H154" s="1680" t="s">
        <v>853</v>
      </c>
      <c r="I154" s="1519" t="s">
        <v>101</v>
      </c>
      <c r="J154" s="1424" t="s">
        <v>861</v>
      </c>
      <c r="K154" s="1420" t="s">
        <v>115</v>
      </c>
      <c r="L154" s="1041">
        <v>25541000</v>
      </c>
      <c r="M154" s="1947">
        <v>25541000</v>
      </c>
      <c r="N154" s="1421" t="s">
        <v>85</v>
      </c>
      <c r="O154" s="1421" t="s">
        <v>56</v>
      </c>
      <c r="P154" s="22" t="s">
        <v>133</v>
      </c>
      <c r="R154" s="1795" t="s">
        <v>904</v>
      </c>
      <c r="S154" s="1795" t="s">
        <v>251</v>
      </c>
      <c r="T154" s="1796">
        <v>42443</v>
      </c>
      <c r="U154" s="1521" t="s">
        <v>905</v>
      </c>
      <c r="V154" s="1521" t="s">
        <v>220</v>
      </c>
      <c r="W154" s="1797">
        <v>25541000</v>
      </c>
      <c r="X154" s="1951"/>
      <c r="Y154" s="1797">
        <v>25541000</v>
      </c>
      <c r="Z154" s="1797">
        <v>25541000</v>
      </c>
      <c r="AA154" s="1521" t="s">
        <v>906</v>
      </c>
      <c r="AB154" s="1521" t="s">
        <v>907</v>
      </c>
      <c r="AC154" s="1521" t="s">
        <v>756</v>
      </c>
      <c r="AD154" s="1521"/>
      <c r="AE154" s="1521" t="s">
        <v>56</v>
      </c>
      <c r="AF154" s="1521" t="s">
        <v>56</v>
      </c>
      <c r="AG154" s="1521" t="s">
        <v>56</v>
      </c>
      <c r="AH154" s="1952" t="s">
        <v>908</v>
      </c>
      <c r="AI154" s="1799">
        <v>42443</v>
      </c>
      <c r="AJ154" s="1799">
        <v>42734</v>
      </c>
      <c r="AK154" s="1521" t="s">
        <v>1481</v>
      </c>
      <c r="AL154" s="1800" t="s">
        <v>249</v>
      </c>
      <c r="AM154" s="1953" t="s">
        <v>56</v>
      </c>
      <c r="AN154" s="1954" t="s">
        <v>56</v>
      </c>
      <c r="AO154" s="1954" t="s">
        <v>56</v>
      </c>
      <c r="AP154" s="1954" t="s">
        <v>56</v>
      </c>
      <c r="AQ154" s="1955">
        <v>6266186</v>
      </c>
      <c r="AR154" s="1955">
        <v>6266186</v>
      </c>
      <c r="AS154" s="1956">
        <v>5266186</v>
      </c>
      <c r="AT154" s="1957"/>
      <c r="AU154" s="1955">
        <v>5266186</v>
      </c>
      <c r="AV154" s="1956">
        <f>(7350000+1715000)</f>
        <v>9065000</v>
      </c>
      <c r="AW154" s="1955">
        <v>5226186</v>
      </c>
      <c r="AX154" s="1957"/>
      <c r="AY154" s="1957"/>
      <c r="AZ154" s="1957"/>
      <c r="BA154" s="1957"/>
    </row>
    <row r="155" spans="1:275" s="49" customFormat="1" ht="56.25" customHeight="1" x14ac:dyDescent="0.25">
      <c r="A155" s="1613"/>
      <c r="B155" s="1677"/>
      <c r="C155" s="1414"/>
      <c r="D155" s="1782"/>
      <c r="E155" s="1677"/>
      <c r="F155" s="1677"/>
      <c r="G155" s="1783"/>
      <c r="H155" s="1681"/>
      <c r="I155" s="1520"/>
      <c r="J155" s="1424" t="s">
        <v>862</v>
      </c>
      <c r="K155" s="1420" t="s">
        <v>115</v>
      </c>
      <c r="L155" s="1041">
        <v>25541000</v>
      </c>
      <c r="M155" s="1947">
        <v>25541000</v>
      </c>
      <c r="N155" s="1421" t="s">
        <v>85</v>
      </c>
      <c r="O155" s="1421" t="s">
        <v>56</v>
      </c>
      <c r="P155" s="22" t="s">
        <v>133</v>
      </c>
      <c r="R155" s="1802"/>
      <c r="S155" s="1802"/>
      <c r="T155" s="1803"/>
      <c r="U155" s="1522"/>
      <c r="V155" s="1522"/>
      <c r="W155" s="1797">
        <v>25541000</v>
      </c>
      <c r="X155" s="1951"/>
      <c r="Y155" s="1797">
        <v>25541000</v>
      </c>
      <c r="Z155" s="1797">
        <v>25541000</v>
      </c>
      <c r="AA155" s="1522"/>
      <c r="AB155" s="1522"/>
      <c r="AC155" s="1522"/>
      <c r="AD155" s="1522"/>
      <c r="AE155" s="1522"/>
      <c r="AF155" s="1522"/>
      <c r="AG155" s="1522"/>
      <c r="AH155" s="1958"/>
      <c r="AI155" s="1805"/>
      <c r="AJ155" s="1805"/>
      <c r="AK155" s="1522"/>
      <c r="AL155" s="1806"/>
      <c r="AM155" s="1959"/>
      <c r="AN155" s="1960"/>
      <c r="AO155" s="1960"/>
      <c r="AP155" s="1960"/>
      <c r="AQ155" s="1961"/>
      <c r="AR155" s="1960"/>
      <c r="AS155" s="1962"/>
      <c r="AT155" s="1963"/>
      <c r="AU155" s="1960"/>
      <c r="AV155" s="1960"/>
      <c r="AW155" s="1960"/>
      <c r="AX155" s="1963"/>
      <c r="AY155" s="1963"/>
      <c r="AZ155" s="1963"/>
      <c r="BA155" s="1963"/>
    </row>
    <row r="156" spans="1:275" s="282" customFormat="1" ht="104.25" customHeight="1" x14ac:dyDescent="0.25">
      <c r="A156" s="1673">
        <v>135</v>
      </c>
      <c r="B156" s="1676" t="s">
        <v>1001</v>
      </c>
      <c r="C156" s="1413">
        <v>80101706</v>
      </c>
      <c r="D156" s="1760" t="s">
        <v>852</v>
      </c>
      <c r="E156" s="1676" t="s">
        <v>132</v>
      </c>
      <c r="F156" s="1676">
        <v>1</v>
      </c>
      <c r="G156" s="1761" t="s">
        <v>169</v>
      </c>
      <c r="H156" s="1680" t="s">
        <v>853</v>
      </c>
      <c r="I156" s="1519" t="s">
        <v>101</v>
      </c>
      <c r="J156" s="1424" t="s">
        <v>861</v>
      </c>
      <c r="K156" s="1420" t="s">
        <v>115</v>
      </c>
      <c r="L156" s="1041">
        <v>28095000</v>
      </c>
      <c r="M156" s="1947">
        <v>28095000</v>
      </c>
      <c r="N156" s="1421" t="s">
        <v>85</v>
      </c>
      <c r="O156" s="1421" t="s">
        <v>56</v>
      </c>
      <c r="P156" s="22" t="s">
        <v>133</v>
      </c>
      <c r="Q156" s="49"/>
      <c r="R156" s="1795" t="s">
        <v>909</v>
      </c>
      <c r="S156" s="1795" t="s">
        <v>290</v>
      </c>
      <c r="T156" s="1796">
        <v>42443</v>
      </c>
      <c r="U156" s="1521" t="s">
        <v>910</v>
      </c>
      <c r="V156" s="1521" t="s">
        <v>220</v>
      </c>
      <c r="W156" s="1797">
        <v>28095000</v>
      </c>
      <c r="X156" s="1951"/>
      <c r="Y156" s="1797">
        <v>28095000</v>
      </c>
      <c r="Z156" s="1797">
        <v>28095000</v>
      </c>
      <c r="AA156" s="1521" t="s">
        <v>911</v>
      </c>
      <c r="AB156" s="1521" t="s">
        <v>912</v>
      </c>
      <c r="AC156" s="1521" t="s">
        <v>756</v>
      </c>
      <c r="AD156" s="1521"/>
      <c r="AE156" s="1521" t="s">
        <v>56</v>
      </c>
      <c r="AF156" s="1521" t="s">
        <v>56</v>
      </c>
      <c r="AG156" s="1521" t="s">
        <v>56</v>
      </c>
      <c r="AH156" s="1952" t="s">
        <v>908</v>
      </c>
      <c r="AI156" s="1799">
        <v>42443</v>
      </c>
      <c r="AJ156" s="1799">
        <v>42734</v>
      </c>
      <c r="AK156" s="1521" t="s">
        <v>1481</v>
      </c>
      <c r="AL156" s="1800" t="s">
        <v>249</v>
      </c>
      <c r="AM156" s="1953" t="s">
        <v>56</v>
      </c>
      <c r="AN156" s="1964" t="s">
        <v>56</v>
      </c>
      <c r="AO156" s="1955">
        <v>5775000</v>
      </c>
      <c r="AP156" s="1965">
        <f>SUBTOTAL(9,AO156)</f>
        <v>5775000</v>
      </c>
      <c r="AQ156" s="1966">
        <v>5775000</v>
      </c>
      <c r="AR156" s="1967">
        <v>5775000</v>
      </c>
      <c r="AS156" s="1954" t="s">
        <v>56</v>
      </c>
      <c r="AT156" s="1957"/>
      <c r="AU156" s="1955">
        <v>5775000</v>
      </c>
      <c r="AV156" s="1968">
        <v>5775000</v>
      </c>
      <c r="AW156" s="1969">
        <v>5775000</v>
      </c>
      <c r="AX156" s="1957"/>
      <c r="AY156" s="1957"/>
      <c r="AZ156" s="1957"/>
      <c r="BA156" s="1957"/>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c r="GX156" s="49"/>
      <c r="GY156" s="49"/>
      <c r="GZ156" s="49"/>
      <c r="HA156" s="49"/>
      <c r="HB156" s="49"/>
      <c r="HC156" s="49"/>
      <c r="HD156" s="49"/>
      <c r="HE156" s="49"/>
      <c r="HF156" s="49"/>
      <c r="HG156" s="49"/>
      <c r="HH156" s="49"/>
      <c r="HI156" s="49"/>
      <c r="HJ156" s="49"/>
      <c r="HK156" s="49"/>
      <c r="HL156" s="49"/>
      <c r="HM156" s="49"/>
      <c r="HN156" s="49"/>
      <c r="HO156" s="49"/>
      <c r="HP156" s="49"/>
      <c r="HQ156" s="49"/>
      <c r="HR156" s="49"/>
      <c r="HS156" s="49"/>
      <c r="HT156" s="49"/>
      <c r="HU156" s="49"/>
      <c r="HV156" s="49"/>
      <c r="HW156" s="49"/>
      <c r="HX156" s="49"/>
      <c r="HY156" s="49"/>
      <c r="HZ156" s="49"/>
      <c r="IA156" s="49"/>
      <c r="IB156" s="49"/>
      <c r="IC156" s="49"/>
      <c r="ID156" s="49"/>
      <c r="IE156" s="49"/>
      <c r="IF156" s="49"/>
      <c r="IG156" s="49"/>
      <c r="IH156" s="49"/>
      <c r="II156" s="49"/>
      <c r="IJ156" s="49"/>
      <c r="IK156" s="49"/>
      <c r="IL156" s="49"/>
      <c r="IM156" s="49"/>
      <c r="IN156" s="49"/>
      <c r="IO156" s="49"/>
      <c r="IP156" s="49"/>
      <c r="IQ156" s="49"/>
      <c r="IR156" s="49"/>
      <c r="IS156" s="49"/>
      <c r="IT156" s="49"/>
      <c r="IU156" s="49"/>
      <c r="IV156" s="49"/>
      <c r="IW156" s="49"/>
      <c r="IX156" s="49"/>
      <c r="IY156" s="49"/>
      <c r="IZ156" s="49"/>
      <c r="JA156" s="49"/>
      <c r="JB156" s="49"/>
      <c r="JC156" s="49"/>
      <c r="JD156" s="49"/>
      <c r="JE156" s="49"/>
      <c r="JF156" s="49"/>
      <c r="JG156" s="49"/>
      <c r="JH156" s="49"/>
      <c r="JI156" s="49"/>
      <c r="JJ156" s="49"/>
      <c r="JK156" s="49"/>
      <c r="JL156" s="49"/>
      <c r="JM156" s="49"/>
      <c r="JN156" s="49"/>
      <c r="JO156" s="49"/>
    </row>
    <row r="157" spans="1:275" s="282" customFormat="1" ht="31.5" customHeight="1" x14ac:dyDescent="0.25">
      <c r="A157" s="1613"/>
      <c r="B157" s="1677"/>
      <c r="C157" s="1414"/>
      <c r="D157" s="1782"/>
      <c r="E157" s="1677"/>
      <c r="F157" s="1677"/>
      <c r="G157" s="1783"/>
      <c r="H157" s="1681"/>
      <c r="I157" s="1520"/>
      <c r="J157" s="1424" t="s">
        <v>862</v>
      </c>
      <c r="K157" s="1420" t="s">
        <v>115</v>
      </c>
      <c r="L157" s="1041">
        <v>28095000</v>
      </c>
      <c r="M157" s="1947">
        <v>28095000</v>
      </c>
      <c r="N157" s="1421" t="s">
        <v>85</v>
      </c>
      <c r="O157" s="1421" t="s">
        <v>56</v>
      </c>
      <c r="P157" s="22" t="s">
        <v>133</v>
      </c>
      <c r="Q157" s="49"/>
      <c r="R157" s="1802"/>
      <c r="S157" s="1802"/>
      <c r="T157" s="1803"/>
      <c r="U157" s="1522"/>
      <c r="V157" s="1522"/>
      <c r="W157" s="1797">
        <v>28095000</v>
      </c>
      <c r="X157" s="1951"/>
      <c r="Y157" s="1797">
        <v>28095000</v>
      </c>
      <c r="Z157" s="1797">
        <v>28095000</v>
      </c>
      <c r="AA157" s="1522"/>
      <c r="AB157" s="1522"/>
      <c r="AC157" s="1522"/>
      <c r="AD157" s="1522"/>
      <c r="AE157" s="1522"/>
      <c r="AF157" s="1522"/>
      <c r="AG157" s="1522"/>
      <c r="AH157" s="1958"/>
      <c r="AI157" s="1805"/>
      <c r="AJ157" s="1805"/>
      <c r="AK157" s="1522"/>
      <c r="AL157" s="1806"/>
      <c r="AM157" s="1970"/>
      <c r="AN157" s="1971"/>
      <c r="AO157" s="1960"/>
      <c r="AP157" s="1960"/>
      <c r="AQ157" s="1972"/>
      <c r="AR157" s="1973"/>
      <c r="AS157" s="1960"/>
      <c r="AT157" s="1974"/>
      <c r="AU157" s="1960"/>
      <c r="AV157" s="1960"/>
      <c r="AW157" s="1975"/>
      <c r="AX157" s="1974"/>
      <c r="AY157" s="1974"/>
      <c r="AZ157" s="1974"/>
      <c r="BA157" s="1974"/>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c r="GX157" s="49"/>
      <c r="GY157" s="49"/>
      <c r="GZ157" s="49"/>
      <c r="HA157" s="49"/>
      <c r="HB157" s="49"/>
      <c r="HC157" s="49"/>
      <c r="HD157" s="49"/>
      <c r="HE157" s="49"/>
      <c r="HF157" s="49"/>
      <c r="HG157" s="49"/>
      <c r="HH157" s="49"/>
      <c r="HI157" s="49"/>
      <c r="HJ157" s="49"/>
      <c r="HK157" s="49"/>
      <c r="HL157" s="49"/>
      <c r="HM157" s="49"/>
      <c r="HN157" s="49"/>
      <c r="HO157" s="49"/>
      <c r="HP157" s="49"/>
      <c r="HQ157" s="49"/>
      <c r="HR157" s="49"/>
      <c r="HS157" s="49"/>
      <c r="HT157" s="49"/>
      <c r="HU157" s="49"/>
      <c r="HV157" s="49"/>
      <c r="HW157" s="49"/>
      <c r="HX157" s="49"/>
      <c r="HY157" s="49"/>
      <c r="HZ157" s="49"/>
      <c r="IA157" s="49"/>
      <c r="IB157" s="49"/>
      <c r="IC157" s="49"/>
      <c r="ID157" s="49"/>
      <c r="IE157" s="49"/>
      <c r="IF157" s="49"/>
      <c r="IG157" s="49"/>
      <c r="IH157" s="49"/>
      <c r="II157" s="49"/>
      <c r="IJ157" s="49"/>
      <c r="IK157" s="49"/>
      <c r="IL157" s="49"/>
      <c r="IM157" s="49"/>
      <c r="IN157" s="49"/>
      <c r="IO157" s="49"/>
      <c r="IP157" s="49"/>
      <c r="IQ157" s="49"/>
      <c r="IR157" s="49"/>
      <c r="IS157" s="49"/>
      <c r="IT157" s="49"/>
      <c r="IU157" s="49"/>
      <c r="IV157" s="49"/>
      <c r="IW157" s="49"/>
      <c r="IX157" s="49"/>
      <c r="IY157" s="49"/>
      <c r="IZ157" s="49"/>
      <c r="JA157" s="49"/>
      <c r="JB157" s="49"/>
      <c r="JC157" s="49"/>
      <c r="JD157" s="49"/>
      <c r="JE157" s="49"/>
      <c r="JF157" s="49"/>
      <c r="JG157" s="49"/>
      <c r="JH157" s="49"/>
      <c r="JI157" s="49"/>
      <c r="JJ157" s="49"/>
      <c r="JK157" s="49"/>
      <c r="JL157" s="49"/>
      <c r="JM157" s="49"/>
      <c r="JN157" s="49"/>
      <c r="JO157" s="49"/>
    </row>
    <row r="158" spans="1:275" s="282" customFormat="1" ht="57" customHeight="1" x14ac:dyDescent="0.25">
      <c r="A158" s="1419">
        <v>136</v>
      </c>
      <c r="B158" s="1420" t="s">
        <v>1014</v>
      </c>
      <c r="C158" s="1420">
        <v>80101706</v>
      </c>
      <c r="D158" s="1916" t="s">
        <v>913</v>
      </c>
      <c r="E158" s="1420" t="s">
        <v>132</v>
      </c>
      <c r="F158" s="1420">
        <v>1</v>
      </c>
      <c r="G158" s="1422" t="s">
        <v>169</v>
      </c>
      <c r="H158" s="1430" t="s">
        <v>853</v>
      </c>
      <c r="I158" s="1424" t="s">
        <v>101</v>
      </c>
      <c r="J158" s="1424" t="s">
        <v>854</v>
      </c>
      <c r="K158" s="1420" t="s">
        <v>115</v>
      </c>
      <c r="L158" s="1041">
        <v>102165000</v>
      </c>
      <c r="M158" s="1947">
        <v>102165000</v>
      </c>
      <c r="N158" s="1421" t="s">
        <v>85</v>
      </c>
      <c r="O158" s="1421" t="s">
        <v>56</v>
      </c>
      <c r="P158" s="22" t="s">
        <v>133</v>
      </c>
      <c r="Q158" s="49"/>
      <c r="R158" s="242" t="s">
        <v>914</v>
      </c>
      <c r="S158" s="242" t="s">
        <v>264</v>
      </c>
      <c r="T158" s="33">
        <v>42443</v>
      </c>
      <c r="U158" s="1343" t="s">
        <v>915</v>
      </c>
      <c r="V158" s="266" t="s">
        <v>220</v>
      </c>
      <c r="W158" s="35">
        <v>102165000</v>
      </c>
      <c r="X158" s="1976"/>
      <c r="Y158" s="174">
        <f t="shared" ref="Y158:Z208" si="4">SUM(W158+X158)</f>
        <v>102165000</v>
      </c>
      <c r="Z158" s="174">
        <v>102165000</v>
      </c>
      <c r="AA158" s="266" t="s">
        <v>916</v>
      </c>
      <c r="AB158" s="266" t="s">
        <v>917</v>
      </c>
      <c r="AC158" s="266" t="s">
        <v>233</v>
      </c>
      <c r="AD158" s="266"/>
      <c r="AE158" s="266" t="s">
        <v>699</v>
      </c>
      <c r="AF158" s="1791">
        <v>42443</v>
      </c>
      <c r="AG158" s="1791">
        <v>42443</v>
      </c>
      <c r="AH158" s="1792" t="s">
        <v>918</v>
      </c>
      <c r="AI158" s="1791">
        <v>42443</v>
      </c>
      <c r="AJ158" s="1791">
        <v>42734</v>
      </c>
      <c r="AK158" s="266" t="s">
        <v>618</v>
      </c>
      <c r="AL158" s="1793" t="s">
        <v>227</v>
      </c>
      <c r="AM158" s="1977" t="s">
        <v>56</v>
      </c>
      <c r="AN158" s="1977" t="s">
        <v>56</v>
      </c>
      <c r="AO158" s="1977" t="s">
        <v>56</v>
      </c>
      <c r="AP158" s="1977" t="s">
        <v>56</v>
      </c>
      <c r="AQ158" s="1978">
        <v>10500000</v>
      </c>
      <c r="AR158" s="1978">
        <v>10500000</v>
      </c>
      <c r="AS158" s="1979">
        <v>10500000</v>
      </c>
      <c r="AT158" s="973"/>
      <c r="AU158" s="1979">
        <v>10500000</v>
      </c>
      <c r="AV158" s="1979">
        <v>10500000</v>
      </c>
      <c r="AW158" s="1979">
        <v>10500000</v>
      </c>
      <c r="AX158" s="973"/>
      <c r="AY158" s="973"/>
      <c r="AZ158" s="973"/>
      <c r="BA158" s="973"/>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c r="GX158" s="49"/>
      <c r="GY158" s="49"/>
      <c r="GZ158" s="49"/>
      <c r="HA158" s="49"/>
      <c r="HB158" s="49"/>
      <c r="HC158" s="49"/>
      <c r="HD158" s="49"/>
      <c r="HE158" s="49"/>
      <c r="HF158" s="49"/>
      <c r="HG158" s="49"/>
      <c r="HH158" s="49"/>
      <c r="HI158" s="49"/>
      <c r="HJ158" s="49"/>
      <c r="HK158" s="49"/>
      <c r="HL158" s="49"/>
      <c r="HM158" s="49"/>
      <c r="HN158" s="49"/>
      <c r="HO158" s="49"/>
      <c r="HP158" s="49"/>
      <c r="HQ158" s="49"/>
      <c r="HR158" s="49"/>
      <c r="HS158" s="49"/>
      <c r="HT158" s="49"/>
      <c r="HU158" s="49"/>
      <c r="HV158" s="49"/>
      <c r="HW158" s="49"/>
      <c r="HX158" s="49"/>
      <c r="HY158" s="49"/>
      <c r="HZ158" s="49"/>
      <c r="IA158" s="49"/>
      <c r="IB158" s="49"/>
      <c r="IC158" s="49"/>
      <c r="ID158" s="49"/>
      <c r="IE158" s="49"/>
      <c r="IF158" s="49"/>
      <c r="IG158" s="49"/>
      <c r="IH158" s="49"/>
      <c r="II158" s="49"/>
      <c r="IJ158" s="49"/>
      <c r="IK158" s="49"/>
      <c r="IL158" s="49"/>
      <c r="IM158" s="49"/>
      <c r="IN158" s="49"/>
      <c r="IO158" s="49"/>
      <c r="IP158" s="49"/>
      <c r="IQ158" s="49"/>
      <c r="IR158" s="49"/>
      <c r="IS158" s="49"/>
      <c r="IT158" s="49"/>
      <c r="IU158" s="49"/>
      <c r="IV158" s="49"/>
      <c r="IW158" s="49"/>
      <c r="IX158" s="49"/>
      <c r="IY158" s="49"/>
      <c r="IZ158" s="49"/>
      <c r="JA158" s="49"/>
      <c r="JB158" s="49"/>
      <c r="JC158" s="49"/>
      <c r="JD158" s="49"/>
      <c r="JE158" s="49"/>
      <c r="JF158" s="49"/>
      <c r="JG158" s="49"/>
      <c r="JH158" s="49"/>
      <c r="JI158" s="49"/>
      <c r="JJ158" s="49"/>
      <c r="JK158" s="49"/>
      <c r="JL158" s="49"/>
      <c r="JM158" s="49"/>
      <c r="JN158" s="49"/>
      <c r="JO158" s="49"/>
    </row>
    <row r="159" spans="1:275" s="282" customFormat="1" ht="54.75" customHeight="1" x14ac:dyDescent="0.25">
      <c r="A159" s="1419">
        <v>137</v>
      </c>
      <c r="B159" s="1420" t="s">
        <v>1014</v>
      </c>
      <c r="C159" s="1420">
        <v>80101706</v>
      </c>
      <c r="D159" s="1916" t="s">
        <v>855</v>
      </c>
      <c r="E159" s="1420" t="s">
        <v>132</v>
      </c>
      <c r="F159" s="1420">
        <v>1</v>
      </c>
      <c r="G159" s="1422" t="s">
        <v>169</v>
      </c>
      <c r="H159" s="1430">
        <v>2</v>
      </c>
      <c r="I159" s="1424" t="s">
        <v>101</v>
      </c>
      <c r="J159" s="1424" t="s">
        <v>135</v>
      </c>
      <c r="K159" s="1420" t="s">
        <v>115</v>
      </c>
      <c r="L159" s="1041">
        <v>10815000</v>
      </c>
      <c r="M159" s="1947">
        <v>10815000</v>
      </c>
      <c r="N159" s="1421" t="s">
        <v>85</v>
      </c>
      <c r="O159" s="1421" t="s">
        <v>56</v>
      </c>
      <c r="P159" s="22" t="s">
        <v>133</v>
      </c>
      <c r="Q159" s="49"/>
      <c r="R159" s="242" t="s">
        <v>1041</v>
      </c>
      <c r="S159" s="242" t="s">
        <v>275</v>
      </c>
      <c r="T159" s="33">
        <v>42452</v>
      </c>
      <c r="U159" s="1343" t="s">
        <v>1042</v>
      </c>
      <c r="V159" s="266" t="s">
        <v>220</v>
      </c>
      <c r="W159" s="35">
        <v>10815000</v>
      </c>
      <c r="X159" s="35"/>
      <c r="Y159" s="174">
        <f t="shared" si="4"/>
        <v>10815000</v>
      </c>
      <c r="Z159" s="174">
        <v>10815000</v>
      </c>
      <c r="AA159" s="430" t="s">
        <v>1043</v>
      </c>
      <c r="AB159" s="430" t="s">
        <v>1044</v>
      </c>
      <c r="AC159" s="430" t="s">
        <v>223</v>
      </c>
      <c r="AD159" s="266" t="s">
        <v>1045</v>
      </c>
      <c r="AE159" s="430" t="s">
        <v>56</v>
      </c>
      <c r="AF159" s="430" t="s">
        <v>56</v>
      </c>
      <c r="AG159" s="430" t="s">
        <v>56</v>
      </c>
      <c r="AH159" s="233" t="s">
        <v>1046</v>
      </c>
      <c r="AI159" s="234">
        <v>42452</v>
      </c>
      <c r="AJ159" s="234">
        <v>42512</v>
      </c>
      <c r="AK159" s="430" t="s">
        <v>618</v>
      </c>
      <c r="AL159" s="1793" t="s">
        <v>227</v>
      </c>
      <c r="AM159" s="1943" t="s">
        <v>56</v>
      </c>
      <c r="AN159" s="1943" t="s">
        <v>56</v>
      </c>
      <c r="AO159" s="1943" t="s">
        <v>56</v>
      </c>
      <c r="AP159" s="1943" t="s">
        <v>56</v>
      </c>
      <c r="AQ159" s="1950">
        <v>5407500</v>
      </c>
      <c r="AR159" s="1950">
        <v>5407500</v>
      </c>
      <c r="AS159" s="182"/>
      <c r="AT159" s="182"/>
      <c r="AU159" s="182"/>
      <c r="AV159" s="182"/>
      <c r="AW159" s="182"/>
      <c r="AX159" s="182"/>
      <c r="AY159" s="182"/>
      <c r="AZ159" s="182"/>
      <c r="BA159" s="182"/>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c r="GX159" s="49"/>
      <c r="GY159" s="49"/>
      <c r="GZ159" s="49"/>
      <c r="HA159" s="49"/>
      <c r="HB159" s="49"/>
      <c r="HC159" s="49"/>
      <c r="HD159" s="49"/>
      <c r="HE159" s="49"/>
      <c r="HF159" s="49"/>
      <c r="HG159" s="49"/>
      <c r="HH159" s="49"/>
      <c r="HI159" s="49"/>
      <c r="HJ159" s="49"/>
      <c r="HK159" s="49"/>
      <c r="HL159" s="49"/>
      <c r="HM159" s="49"/>
      <c r="HN159" s="49"/>
      <c r="HO159" s="49"/>
      <c r="HP159" s="49"/>
      <c r="HQ159" s="49"/>
      <c r="HR159" s="49"/>
      <c r="HS159" s="49"/>
      <c r="HT159" s="49"/>
      <c r="HU159" s="49"/>
      <c r="HV159" s="49"/>
      <c r="HW159" s="49"/>
      <c r="HX159" s="49"/>
      <c r="HY159" s="49"/>
      <c r="HZ159" s="49"/>
      <c r="IA159" s="49"/>
      <c r="IB159" s="49"/>
      <c r="IC159" s="49"/>
      <c r="ID159" s="49"/>
      <c r="IE159" s="49"/>
      <c r="IF159" s="49"/>
      <c r="IG159" s="49"/>
      <c r="IH159" s="49"/>
      <c r="II159" s="49"/>
      <c r="IJ159" s="49"/>
      <c r="IK159" s="49"/>
      <c r="IL159" s="49"/>
      <c r="IM159" s="49"/>
      <c r="IN159" s="49"/>
      <c r="IO159" s="49"/>
      <c r="IP159" s="49"/>
      <c r="IQ159" s="49"/>
      <c r="IR159" s="49"/>
      <c r="IS159" s="49"/>
      <c r="IT159" s="49"/>
      <c r="IU159" s="49"/>
      <c r="IV159" s="49"/>
      <c r="IW159" s="49"/>
      <c r="IX159" s="49"/>
      <c r="IY159" s="49"/>
      <c r="IZ159" s="49"/>
      <c r="JA159" s="49"/>
      <c r="JB159" s="49"/>
      <c r="JC159" s="49"/>
      <c r="JD159" s="49"/>
      <c r="JE159" s="49"/>
      <c r="JF159" s="49"/>
      <c r="JG159" s="49"/>
      <c r="JH159" s="49"/>
      <c r="JI159" s="49"/>
      <c r="JJ159" s="49"/>
      <c r="JK159" s="49"/>
      <c r="JL159" s="49"/>
      <c r="JM159" s="49"/>
      <c r="JN159" s="49"/>
      <c r="JO159" s="49"/>
    </row>
    <row r="160" spans="1:275" s="282" customFormat="1" ht="57" customHeight="1" x14ac:dyDescent="0.25">
      <c r="A160" s="1419">
        <v>138</v>
      </c>
      <c r="B160" s="1424" t="s">
        <v>1014</v>
      </c>
      <c r="C160" s="1424">
        <v>80101706</v>
      </c>
      <c r="D160" s="962" t="s">
        <v>856</v>
      </c>
      <c r="E160" s="1424" t="s">
        <v>132</v>
      </c>
      <c r="F160" s="1980">
        <v>1</v>
      </c>
      <c r="G160" s="1422" t="s">
        <v>169</v>
      </c>
      <c r="H160" s="1430">
        <v>2</v>
      </c>
      <c r="I160" s="1424" t="s">
        <v>101</v>
      </c>
      <c r="J160" s="1424" t="s">
        <v>854</v>
      </c>
      <c r="K160" s="1424" t="s">
        <v>115</v>
      </c>
      <c r="L160" s="1041">
        <v>6489000</v>
      </c>
      <c r="M160" s="1367">
        <v>6489000</v>
      </c>
      <c r="N160" s="944" t="s">
        <v>85</v>
      </c>
      <c r="O160" s="944" t="s">
        <v>56</v>
      </c>
      <c r="P160" s="30" t="s">
        <v>133</v>
      </c>
      <c r="Q160" s="1981"/>
      <c r="R160" s="242" t="s">
        <v>1131</v>
      </c>
      <c r="S160" s="242" t="s">
        <v>1132</v>
      </c>
      <c r="T160" s="33">
        <v>42464</v>
      </c>
      <c r="U160" s="1343" t="s">
        <v>1133</v>
      </c>
      <c r="V160" s="266" t="s">
        <v>220</v>
      </c>
      <c r="W160" s="35">
        <v>6489000</v>
      </c>
      <c r="X160" s="1982"/>
      <c r="Y160" s="174">
        <f t="shared" si="4"/>
        <v>6489000</v>
      </c>
      <c r="Z160" s="174">
        <v>6489000</v>
      </c>
      <c r="AA160" s="430" t="s">
        <v>1134</v>
      </c>
      <c r="AB160" s="430" t="s">
        <v>1135</v>
      </c>
      <c r="AC160" s="430" t="s">
        <v>233</v>
      </c>
      <c r="AD160" s="266" t="s">
        <v>1136</v>
      </c>
      <c r="AE160" s="430" t="s">
        <v>56</v>
      </c>
      <c r="AF160" s="430" t="s">
        <v>56</v>
      </c>
      <c r="AG160" s="430" t="s">
        <v>56</v>
      </c>
      <c r="AH160" s="233" t="s">
        <v>1071</v>
      </c>
      <c r="AI160" s="234">
        <v>42464</v>
      </c>
      <c r="AJ160" s="234">
        <v>42524</v>
      </c>
      <c r="AK160" s="430" t="s">
        <v>618</v>
      </c>
      <c r="AL160" s="1793" t="s">
        <v>227</v>
      </c>
      <c r="AM160" s="1983" t="s">
        <v>56</v>
      </c>
      <c r="AN160" s="1983" t="s">
        <v>56</v>
      </c>
      <c r="AO160" s="1983" t="s">
        <v>56</v>
      </c>
      <c r="AP160" s="1983" t="s">
        <v>56</v>
      </c>
      <c r="AQ160" s="1983" t="s">
        <v>56</v>
      </c>
      <c r="AR160" s="1984">
        <v>3244500</v>
      </c>
      <c r="AS160" s="1984">
        <v>3244500</v>
      </c>
      <c r="AT160" s="1985"/>
      <c r="AU160" s="1985"/>
      <c r="AV160" s="1985"/>
      <c r="AW160" s="1985"/>
      <c r="AX160" s="1985"/>
      <c r="AY160" s="1985"/>
      <c r="AZ160" s="1985"/>
      <c r="BA160" s="1985"/>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c r="FF160" s="49"/>
      <c r="FG160" s="49"/>
      <c r="FH160" s="49"/>
      <c r="FI160" s="49"/>
      <c r="FJ160" s="49"/>
      <c r="FK160" s="49"/>
      <c r="FL160" s="49"/>
      <c r="FM160" s="49"/>
      <c r="FN160" s="49"/>
      <c r="FO160" s="49"/>
      <c r="FP160" s="49"/>
      <c r="FQ160" s="49"/>
      <c r="FR160" s="49"/>
      <c r="FS160" s="49"/>
      <c r="FT160" s="49"/>
      <c r="FU160" s="49"/>
      <c r="FV160" s="49"/>
      <c r="FW160" s="49"/>
      <c r="FX160" s="49"/>
      <c r="FY160" s="49"/>
      <c r="FZ160" s="49"/>
      <c r="GA160" s="49"/>
      <c r="GB160" s="49"/>
      <c r="GC160" s="49"/>
      <c r="GD160" s="49"/>
      <c r="GE160" s="49"/>
      <c r="GF160" s="49"/>
      <c r="GG160" s="49"/>
      <c r="GH160" s="49"/>
      <c r="GI160" s="49"/>
      <c r="GJ160" s="49"/>
      <c r="GK160" s="49"/>
      <c r="GL160" s="49"/>
      <c r="GM160" s="49"/>
      <c r="GN160" s="49"/>
      <c r="GO160" s="49"/>
      <c r="GP160" s="49"/>
      <c r="GQ160" s="49"/>
      <c r="GR160" s="49"/>
      <c r="GS160" s="49"/>
      <c r="GT160" s="49"/>
      <c r="GU160" s="49"/>
      <c r="GV160" s="49"/>
      <c r="GW160" s="49"/>
      <c r="GX160" s="49"/>
      <c r="GY160" s="49"/>
      <c r="GZ160" s="49"/>
      <c r="HA160" s="49"/>
      <c r="HB160" s="49"/>
      <c r="HC160" s="49"/>
      <c r="HD160" s="49"/>
      <c r="HE160" s="49"/>
      <c r="HF160" s="49"/>
      <c r="HG160" s="49"/>
      <c r="HH160" s="49"/>
      <c r="HI160" s="49"/>
      <c r="HJ160" s="49"/>
      <c r="HK160" s="49"/>
      <c r="HL160" s="49"/>
      <c r="HM160" s="49"/>
      <c r="HN160" s="49"/>
      <c r="HO160" s="49"/>
      <c r="HP160" s="49"/>
      <c r="HQ160" s="49"/>
      <c r="HR160" s="49"/>
      <c r="HS160" s="49"/>
      <c r="HT160" s="49"/>
      <c r="HU160" s="49"/>
      <c r="HV160" s="49"/>
      <c r="HW160" s="49"/>
      <c r="HX160" s="49"/>
      <c r="HY160" s="49"/>
      <c r="HZ160" s="49"/>
      <c r="IA160" s="49"/>
      <c r="IB160" s="49"/>
      <c r="IC160" s="49"/>
      <c r="ID160" s="49"/>
      <c r="IE160" s="49"/>
      <c r="IF160" s="49"/>
      <c r="IG160" s="49"/>
      <c r="IH160" s="49"/>
      <c r="II160" s="49"/>
      <c r="IJ160" s="49"/>
      <c r="IK160" s="49"/>
      <c r="IL160" s="49"/>
      <c r="IM160" s="49"/>
      <c r="IN160" s="49"/>
      <c r="IO160" s="49"/>
      <c r="IP160" s="49"/>
      <c r="IQ160" s="49"/>
      <c r="IR160" s="49"/>
      <c r="IS160" s="49"/>
      <c r="IT160" s="49"/>
      <c r="IU160" s="49"/>
      <c r="IV160" s="49"/>
      <c r="IW160" s="49"/>
      <c r="IX160" s="49"/>
      <c r="IY160" s="49"/>
      <c r="IZ160" s="49"/>
      <c r="JA160" s="49"/>
      <c r="JB160" s="49"/>
      <c r="JC160" s="49"/>
      <c r="JD160" s="49"/>
      <c r="JE160" s="49"/>
      <c r="JF160" s="49"/>
      <c r="JG160" s="49"/>
      <c r="JH160" s="49"/>
      <c r="JI160" s="49"/>
      <c r="JJ160" s="49"/>
      <c r="JK160" s="49"/>
      <c r="JL160" s="49"/>
      <c r="JM160" s="49"/>
      <c r="JN160" s="49"/>
      <c r="JO160" s="49"/>
    </row>
    <row r="161" spans="1:275" s="282" customFormat="1" ht="56.25" customHeight="1" x14ac:dyDescent="0.25">
      <c r="A161" s="1419">
        <v>139</v>
      </c>
      <c r="B161" s="1420" t="s">
        <v>1014</v>
      </c>
      <c r="C161" s="1420">
        <v>80101706</v>
      </c>
      <c r="D161" s="1916" t="s">
        <v>857</v>
      </c>
      <c r="E161" s="1420" t="s">
        <v>132</v>
      </c>
      <c r="F161" s="1420">
        <v>1</v>
      </c>
      <c r="G161" s="1422" t="s">
        <v>169</v>
      </c>
      <c r="H161" s="1430">
        <v>2</v>
      </c>
      <c r="I161" s="1424" t="s">
        <v>101</v>
      </c>
      <c r="J161" s="1424" t="s">
        <v>854</v>
      </c>
      <c r="K161" s="1420" t="s">
        <v>115</v>
      </c>
      <c r="L161" s="1041">
        <v>19950000</v>
      </c>
      <c r="M161" s="1947">
        <v>19950000</v>
      </c>
      <c r="N161" s="1421" t="s">
        <v>85</v>
      </c>
      <c r="O161" s="1421" t="s">
        <v>56</v>
      </c>
      <c r="P161" s="22" t="s">
        <v>133</v>
      </c>
      <c r="Q161" s="49"/>
      <c r="R161" s="242" t="s">
        <v>938</v>
      </c>
      <c r="S161" s="242" t="s">
        <v>270</v>
      </c>
      <c r="T161" s="33">
        <v>42445</v>
      </c>
      <c r="U161" s="1343" t="s">
        <v>939</v>
      </c>
      <c r="V161" s="266" t="s">
        <v>220</v>
      </c>
      <c r="W161" s="35">
        <v>19950000</v>
      </c>
      <c r="X161" s="1944">
        <f>(-9975000)</f>
        <v>-9975000</v>
      </c>
      <c r="Y161" s="174">
        <f>SUM(W161+X161)</f>
        <v>9975000</v>
      </c>
      <c r="Z161" s="174">
        <v>9975000</v>
      </c>
      <c r="AA161" s="266" t="s">
        <v>940</v>
      </c>
      <c r="AB161" s="266" t="s">
        <v>941</v>
      </c>
      <c r="AC161" s="266" t="s">
        <v>233</v>
      </c>
      <c r="AD161" s="266" t="s">
        <v>942</v>
      </c>
      <c r="AE161" s="266" t="s">
        <v>56</v>
      </c>
      <c r="AF161" s="266" t="s">
        <v>56</v>
      </c>
      <c r="AG161" s="266" t="s">
        <v>56</v>
      </c>
      <c r="AH161" s="1790" t="s">
        <v>943</v>
      </c>
      <c r="AI161" s="1791">
        <v>42445</v>
      </c>
      <c r="AJ161" s="1791">
        <v>42505</v>
      </c>
      <c r="AK161" s="266" t="s">
        <v>618</v>
      </c>
      <c r="AL161" s="1793" t="s">
        <v>227</v>
      </c>
      <c r="AM161" s="1986" t="s">
        <v>56</v>
      </c>
      <c r="AN161" s="1986" t="s">
        <v>56</v>
      </c>
      <c r="AO161" s="1986" t="s">
        <v>56</v>
      </c>
      <c r="AP161" s="1986" t="s">
        <v>56</v>
      </c>
      <c r="AQ161" s="1986">
        <v>9975000</v>
      </c>
      <c r="AR161" s="182"/>
      <c r="AS161" s="182"/>
      <c r="AT161" s="182"/>
      <c r="AU161" s="182"/>
      <c r="AV161" s="182"/>
      <c r="AW161" s="182"/>
      <c r="AX161" s="182"/>
      <c r="AY161" s="182"/>
      <c r="AZ161" s="182"/>
      <c r="BA161" s="182"/>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c r="GX161" s="49"/>
      <c r="GY161" s="49"/>
      <c r="GZ161" s="49"/>
      <c r="HA161" s="49"/>
      <c r="HB161" s="49"/>
      <c r="HC161" s="49"/>
      <c r="HD161" s="49"/>
      <c r="HE161" s="49"/>
      <c r="HF161" s="49"/>
      <c r="HG161" s="49"/>
      <c r="HH161" s="49"/>
      <c r="HI161" s="49"/>
      <c r="HJ161" s="49"/>
      <c r="HK161" s="49"/>
      <c r="HL161" s="49"/>
      <c r="HM161" s="49"/>
      <c r="HN161" s="49"/>
      <c r="HO161" s="49"/>
      <c r="HP161" s="49"/>
      <c r="HQ161" s="49"/>
      <c r="HR161" s="49"/>
      <c r="HS161" s="49"/>
      <c r="HT161" s="49"/>
      <c r="HU161" s="49"/>
      <c r="HV161" s="49"/>
      <c r="HW161" s="49"/>
      <c r="HX161" s="49"/>
      <c r="HY161" s="49"/>
      <c r="HZ161" s="49"/>
      <c r="IA161" s="49"/>
      <c r="IB161" s="49"/>
      <c r="IC161" s="49"/>
      <c r="ID161" s="49"/>
      <c r="IE161" s="49"/>
      <c r="IF161" s="49"/>
      <c r="IG161" s="49"/>
      <c r="IH161" s="49"/>
      <c r="II161" s="49"/>
      <c r="IJ161" s="49"/>
      <c r="IK161" s="49"/>
      <c r="IL161" s="49"/>
      <c r="IM161" s="49"/>
      <c r="IN161" s="49"/>
      <c r="IO161" s="49"/>
      <c r="IP161" s="49"/>
      <c r="IQ161" s="49"/>
      <c r="IR161" s="49"/>
      <c r="IS161" s="49"/>
      <c r="IT161" s="49"/>
      <c r="IU161" s="49"/>
      <c r="IV161" s="49"/>
      <c r="IW161" s="49"/>
      <c r="IX161" s="49"/>
      <c r="IY161" s="49"/>
      <c r="IZ161" s="49"/>
      <c r="JA161" s="49"/>
      <c r="JB161" s="49"/>
      <c r="JC161" s="49"/>
      <c r="JD161" s="49"/>
      <c r="JE161" s="49"/>
      <c r="JF161" s="49"/>
      <c r="JG161" s="49"/>
      <c r="JH161" s="49"/>
      <c r="JI161" s="49"/>
      <c r="JJ161" s="49"/>
      <c r="JK161" s="49"/>
      <c r="JL161" s="49"/>
      <c r="JM161" s="49"/>
      <c r="JN161" s="49"/>
      <c r="JO161" s="49"/>
    </row>
    <row r="162" spans="1:275" s="282" customFormat="1" ht="56.25" customHeight="1" x14ac:dyDescent="0.25">
      <c r="A162" s="1419">
        <v>140</v>
      </c>
      <c r="B162" s="1420" t="s">
        <v>1014</v>
      </c>
      <c r="C162" s="1420">
        <v>80101706</v>
      </c>
      <c r="D162" s="1916" t="s">
        <v>858</v>
      </c>
      <c r="E162" s="1420" t="s">
        <v>132</v>
      </c>
      <c r="F162" s="1420">
        <v>1</v>
      </c>
      <c r="G162" s="1422" t="s">
        <v>169</v>
      </c>
      <c r="H162" s="1430">
        <v>2</v>
      </c>
      <c r="I162" s="1424" t="s">
        <v>101</v>
      </c>
      <c r="J162" s="1424" t="s">
        <v>854</v>
      </c>
      <c r="K162" s="1420" t="s">
        <v>115</v>
      </c>
      <c r="L162" s="1041">
        <v>6489000</v>
      </c>
      <c r="M162" s="1947">
        <v>6489000</v>
      </c>
      <c r="N162" s="1421" t="s">
        <v>85</v>
      </c>
      <c r="O162" s="1421" t="s">
        <v>56</v>
      </c>
      <c r="P162" s="22" t="s">
        <v>133</v>
      </c>
      <c r="Q162" s="49"/>
      <c r="R162" s="242" t="s">
        <v>1067</v>
      </c>
      <c r="S162" s="242" t="s">
        <v>285</v>
      </c>
      <c r="T162" s="33">
        <v>42459</v>
      </c>
      <c r="U162" s="1343" t="s">
        <v>1068</v>
      </c>
      <c r="V162" s="266" t="s">
        <v>220</v>
      </c>
      <c r="W162" s="35">
        <v>6489000</v>
      </c>
      <c r="X162" s="1982"/>
      <c r="Y162" s="35">
        <f t="shared" si="4"/>
        <v>6489000</v>
      </c>
      <c r="Z162" s="35">
        <v>6489000</v>
      </c>
      <c r="AA162" s="430" t="s">
        <v>1069</v>
      </c>
      <c r="AB162" s="266" t="s">
        <v>1070</v>
      </c>
      <c r="AC162" s="266" t="s">
        <v>233</v>
      </c>
      <c r="AD162" s="266"/>
      <c r="AE162" s="266" t="s">
        <v>56</v>
      </c>
      <c r="AF162" s="266" t="s">
        <v>56</v>
      </c>
      <c r="AG162" s="266" t="s">
        <v>56</v>
      </c>
      <c r="AH162" s="1790" t="s">
        <v>1071</v>
      </c>
      <c r="AI162" s="1791">
        <v>42459</v>
      </c>
      <c r="AJ162" s="1791">
        <v>42519</v>
      </c>
      <c r="AK162" s="266" t="s">
        <v>618</v>
      </c>
      <c r="AL162" s="1793" t="s">
        <v>227</v>
      </c>
      <c r="AM162" s="1983" t="s">
        <v>56</v>
      </c>
      <c r="AN162" s="1983" t="s">
        <v>56</v>
      </c>
      <c r="AO162" s="1983" t="s">
        <v>56</v>
      </c>
      <c r="AP162" s="1983" t="s">
        <v>56</v>
      </c>
      <c r="AQ162" s="1983" t="s">
        <v>56</v>
      </c>
      <c r="AR162" s="1984">
        <v>3244500</v>
      </c>
      <c r="AS162" s="1984">
        <v>3244500</v>
      </c>
      <c r="AT162" s="1985"/>
      <c r="AU162" s="1985"/>
      <c r="AV162" s="1985"/>
      <c r="AW162" s="1985"/>
      <c r="AX162" s="1985"/>
      <c r="AY162" s="1985"/>
      <c r="AZ162" s="1985"/>
      <c r="BA162" s="1985"/>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c r="GX162" s="49"/>
      <c r="GY162" s="49"/>
      <c r="GZ162" s="49"/>
      <c r="HA162" s="49"/>
      <c r="HB162" s="49"/>
      <c r="HC162" s="49"/>
      <c r="HD162" s="49"/>
      <c r="HE162" s="49"/>
      <c r="HF162" s="49"/>
      <c r="HG162" s="49"/>
      <c r="HH162" s="49"/>
      <c r="HI162" s="49"/>
      <c r="HJ162" s="49"/>
      <c r="HK162" s="49"/>
      <c r="HL162" s="49"/>
      <c r="HM162" s="49"/>
      <c r="HN162" s="49"/>
      <c r="HO162" s="49"/>
      <c r="HP162" s="49"/>
      <c r="HQ162" s="49"/>
      <c r="HR162" s="49"/>
      <c r="HS162" s="49"/>
      <c r="HT162" s="49"/>
      <c r="HU162" s="49"/>
      <c r="HV162" s="49"/>
      <c r="HW162" s="49"/>
      <c r="HX162" s="49"/>
      <c r="HY162" s="49"/>
      <c r="HZ162" s="49"/>
      <c r="IA162" s="49"/>
      <c r="IB162" s="49"/>
      <c r="IC162" s="49"/>
      <c r="ID162" s="49"/>
      <c r="IE162" s="49"/>
      <c r="IF162" s="49"/>
      <c r="IG162" s="49"/>
      <c r="IH162" s="49"/>
      <c r="II162" s="49"/>
      <c r="IJ162" s="49"/>
      <c r="IK162" s="49"/>
      <c r="IL162" s="49"/>
      <c r="IM162" s="49"/>
      <c r="IN162" s="49"/>
      <c r="IO162" s="49"/>
      <c r="IP162" s="49"/>
      <c r="IQ162" s="49"/>
      <c r="IR162" s="49"/>
      <c r="IS162" s="49"/>
      <c r="IT162" s="49"/>
      <c r="IU162" s="49"/>
      <c r="IV162" s="49"/>
      <c r="IW162" s="49"/>
      <c r="IX162" s="49"/>
      <c r="IY162" s="49"/>
      <c r="IZ162" s="49"/>
      <c r="JA162" s="49"/>
      <c r="JB162" s="49"/>
      <c r="JC162" s="49"/>
      <c r="JD162" s="49"/>
      <c r="JE162" s="49"/>
      <c r="JF162" s="49"/>
      <c r="JG162" s="49"/>
      <c r="JH162" s="49"/>
      <c r="JI162" s="49"/>
      <c r="JJ162" s="49"/>
      <c r="JK162" s="49"/>
      <c r="JL162" s="49"/>
      <c r="JM162" s="49"/>
      <c r="JN162" s="49"/>
      <c r="JO162" s="49"/>
    </row>
    <row r="163" spans="1:275" s="282" customFormat="1" ht="135.75" customHeight="1" x14ac:dyDescent="0.25">
      <c r="A163" s="1419">
        <v>141</v>
      </c>
      <c r="B163" s="1420" t="s">
        <v>1004</v>
      </c>
      <c r="C163" s="1413">
        <v>80101706</v>
      </c>
      <c r="D163" s="1987" t="s">
        <v>859</v>
      </c>
      <c r="E163" s="1413" t="s">
        <v>132</v>
      </c>
      <c r="F163" s="1413">
        <v>1</v>
      </c>
      <c r="G163" s="1988" t="s">
        <v>169</v>
      </c>
      <c r="H163" s="1416" t="s">
        <v>860</v>
      </c>
      <c r="I163" s="1409" t="s">
        <v>101</v>
      </c>
      <c r="J163" s="1409" t="s">
        <v>854</v>
      </c>
      <c r="K163" s="1420" t="s">
        <v>115</v>
      </c>
      <c r="L163" s="1989">
        <v>23167000</v>
      </c>
      <c r="M163" s="1990">
        <v>23167000</v>
      </c>
      <c r="N163" s="1991" t="s">
        <v>85</v>
      </c>
      <c r="O163" s="1991" t="s">
        <v>56</v>
      </c>
      <c r="P163" s="1992" t="s">
        <v>133</v>
      </c>
      <c r="Q163" s="49"/>
      <c r="R163" s="242" t="s">
        <v>1047</v>
      </c>
      <c r="S163" s="242" t="s">
        <v>238</v>
      </c>
      <c r="T163" s="33">
        <v>42452</v>
      </c>
      <c r="U163" s="1343" t="s">
        <v>1048</v>
      </c>
      <c r="V163" s="266" t="s">
        <v>220</v>
      </c>
      <c r="W163" s="1946">
        <v>23167000</v>
      </c>
      <c r="X163" s="973"/>
      <c r="Y163" s="174">
        <f t="shared" si="4"/>
        <v>23167000</v>
      </c>
      <c r="Z163" s="174">
        <v>23167000</v>
      </c>
      <c r="AA163" s="430" t="s">
        <v>1049</v>
      </c>
      <c r="AB163" s="266" t="s">
        <v>1050</v>
      </c>
      <c r="AC163" s="266" t="s">
        <v>233</v>
      </c>
      <c r="AD163" s="266" t="s">
        <v>1051</v>
      </c>
      <c r="AE163" s="266" t="s">
        <v>56</v>
      </c>
      <c r="AF163" s="266" t="s">
        <v>56</v>
      </c>
      <c r="AG163" s="266" t="s">
        <v>56</v>
      </c>
      <c r="AH163" s="1790" t="s">
        <v>1052</v>
      </c>
      <c r="AI163" s="1791">
        <v>42452</v>
      </c>
      <c r="AJ163" s="1791">
        <v>42734</v>
      </c>
      <c r="AK163" s="266" t="s">
        <v>1053</v>
      </c>
      <c r="AL163" s="1993" t="s">
        <v>1054</v>
      </c>
      <c r="AM163" s="1943" t="s">
        <v>56</v>
      </c>
      <c r="AN163" s="1943" t="s">
        <v>56</v>
      </c>
      <c r="AO163" s="1943" t="s">
        <v>56</v>
      </c>
      <c r="AP163" s="1943" t="s">
        <v>56</v>
      </c>
      <c r="AQ163" s="1943" t="s">
        <v>56</v>
      </c>
      <c r="AR163" s="1950">
        <v>2500000</v>
      </c>
      <c r="AS163" s="1950">
        <v>2500000</v>
      </c>
      <c r="AT163" s="182"/>
      <c r="AU163" s="1950">
        <v>2500000</v>
      </c>
      <c r="AV163" s="1950">
        <v>2500000</v>
      </c>
      <c r="AW163" s="1950">
        <v>2500000</v>
      </c>
      <c r="AX163" s="182"/>
      <c r="AY163" s="182"/>
      <c r="AZ163" s="182"/>
      <c r="BA163" s="182"/>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c r="GX163" s="49"/>
      <c r="GY163" s="49"/>
      <c r="GZ163" s="49"/>
      <c r="HA163" s="49"/>
      <c r="HB163" s="49"/>
      <c r="HC163" s="49"/>
      <c r="HD163" s="49"/>
      <c r="HE163" s="49"/>
      <c r="HF163" s="49"/>
      <c r="HG163" s="49"/>
      <c r="HH163" s="49"/>
      <c r="HI163" s="49"/>
      <c r="HJ163" s="49"/>
      <c r="HK163" s="49"/>
      <c r="HL163" s="49"/>
      <c r="HM163" s="49"/>
      <c r="HN163" s="49"/>
      <c r="HO163" s="49"/>
      <c r="HP163" s="49"/>
      <c r="HQ163" s="49"/>
      <c r="HR163" s="49"/>
      <c r="HS163" s="49"/>
      <c r="HT163" s="49"/>
      <c r="HU163" s="49"/>
      <c r="HV163" s="49"/>
      <c r="HW163" s="49"/>
      <c r="HX163" s="49"/>
      <c r="HY163" s="49"/>
      <c r="HZ163" s="49"/>
      <c r="IA163" s="49"/>
      <c r="IB163" s="49"/>
      <c r="IC163" s="49"/>
      <c r="ID163" s="49"/>
      <c r="IE163" s="49"/>
      <c r="IF163" s="49"/>
      <c r="IG163" s="49"/>
      <c r="IH163" s="49"/>
      <c r="II163" s="49"/>
      <c r="IJ163" s="49"/>
      <c r="IK163" s="49"/>
      <c r="IL163" s="49"/>
      <c r="IM163" s="49"/>
      <c r="IN163" s="49"/>
      <c r="IO163" s="49"/>
      <c r="IP163" s="49"/>
      <c r="IQ163" s="49"/>
      <c r="IR163" s="49"/>
      <c r="IS163" s="49"/>
      <c r="IT163" s="49"/>
      <c r="IU163" s="49"/>
      <c r="IV163" s="49"/>
      <c r="IW163" s="49"/>
      <c r="IX163" s="49"/>
      <c r="IY163" s="49"/>
      <c r="IZ163" s="49"/>
      <c r="JA163" s="49"/>
      <c r="JB163" s="49"/>
      <c r="JC163" s="49"/>
      <c r="JD163" s="49"/>
      <c r="JE163" s="49"/>
      <c r="JF163" s="49"/>
      <c r="JG163" s="49"/>
      <c r="JH163" s="49"/>
      <c r="JI163" s="49"/>
      <c r="JJ163" s="49"/>
      <c r="JK163" s="49"/>
      <c r="JL163" s="49"/>
      <c r="JM163" s="49"/>
      <c r="JN163" s="49"/>
      <c r="JO163" s="49"/>
    </row>
    <row r="164" spans="1:275" s="282" customFormat="1" ht="57.75" customHeight="1" x14ac:dyDescent="0.25">
      <c r="A164" s="1573">
        <v>142</v>
      </c>
      <c r="B164" s="1575" t="s">
        <v>1005</v>
      </c>
      <c r="C164" s="1420">
        <v>72101516</v>
      </c>
      <c r="D164" s="1994" t="s">
        <v>870</v>
      </c>
      <c r="E164" s="1575" t="s">
        <v>80</v>
      </c>
      <c r="F164" s="1575">
        <v>1</v>
      </c>
      <c r="G164" s="1995" t="s">
        <v>173</v>
      </c>
      <c r="H164" s="1514">
        <v>1</v>
      </c>
      <c r="I164" s="1575" t="s">
        <v>93</v>
      </c>
      <c r="J164" s="1420" t="s">
        <v>1006</v>
      </c>
      <c r="K164" s="1424" t="s">
        <v>55</v>
      </c>
      <c r="L164" s="1996">
        <v>2400000</v>
      </c>
      <c r="M164" s="1997">
        <v>2400000</v>
      </c>
      <c r="N164" s="1577" t="s">
        <v>85</v>
      </c>
      <c r="O164" s="1577" t="s">
        <v>56</v>
      </c>
      <c r="P164" s="1577" t="s">
        <v>86</v>
      </c>
      <c r="Q164" s="49"/>
      <c r="R164" s="1795" t="s">
        <v>2638</v>
      </c>
      <c r="S164" s="1813" t="s">
        <v>2639</v>
      </c>
      <c r="T164" s="1814">
        <v>42536</v>
      </c>
      <c r="U164" s="1760" t="s">
        <v>2640</v>
      </c>
      <c r="V164" s="1760" t="s">
        <v>602</v>
      </c>
      <c r="W164" s="1998">
        <v>1125463</v>
      </c>
      <c r="X164" s="1999"/>
      <c r="Y164" s="1797">
        <f t="shared" si="4"/>
        <v>1125463</v>
      </c>
      <c r="Z164" s="1797">
        <v>1125463</v>
      </c>
      <c r="AA164" s="1760" t="s">
        <v>2641</v>
      </c>
      <c r="AB164" s="2000" t="s">
        <v>2882</v>
      </c>
      <c r="AC164" s="1760" t="s">
        <v>35</v>
      </c>
      <c r="AD164" s="1760" t="s">
        <v>2881</v>
      </c>
      <c r="AE164" s="2001" t="s">
        <v>2880</v>
      </c>
      <c r="AF164" s="2002">
        <v>42544</v>
      </c>
      <c r="AG164" s="2003">
        <v>42548</v>
      </c>
      <c r="AH164" s="2000" t="s">
        <v>2879</v>
      </c>
      <c r="AI164" s="2003">
        <v>42548</v>
      </c>
      <c r="AJ164" s="2003">
        <v>42577</v>
      </c>
      <c r="AK164" s="2001" t="s">
        <v>2878</v>
      </c>
      <c r="AL164" s="2004" t="s">
        <v>2619</v>
      </c>
      <c r="AM164" s="2005"/>
      <c r="AN164" s="2000"/>
      <c r="AO164" s="2000"/>
      <c r="AP164" s="2000"/>
      <c r="AQ164" s="2000"/>
      <c r="AR164" s="2000"/>
      <c r="AS164" s="2000"/>
      <c r="AT164" s="2000"/>
      <c r="AU164" s="2000"/>
      <c r="AV164" s="1969">
        <v>1125463</v>
      </c>
      <c r="AW164" s="2000"/>
      <c r="AX164" s="2000"/>
      <c r="AY164" s="2000"/>
      <c r="AZ164" s="2000"/>
      <c r="BA164" s="2000"/>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c r="GO164" s="49"/>
      <c r="GP164" s="49"/>
      <c r="GQ164" s="49"/>
      <c r="GR164" s="49"/>
      <c r="GS164" s="49"/>
      <c r="GT164" s="49"/>
      <c r="GU164" s="49"/>
      <c r="GV164" s="49"/>
      <c r="GW164" s="49"/>
      <c r="GX164" s="49"/>
      <c r="GY164" s="49"/>
      <c r="GZ164" s="49"/>
      <c r="HA164" s="49"/>
      <c r="HB164" s="49"/>
      <c r="HC164" s="49"/>
      <c r="HD164" s="49"/>
      <c r="HE164" s="49"/>
      <c r="HF164" s="49"/>
      <c r="HG164" s="49"/>
      <c r="HH164" s="49"/>
      <c r="HI164" s="49"/>
      <c r="HJ164" s="49"/>
      <c r="HK164" s="49"/>
      <c r="HL164" s="49"/>
      <c r="HM164" s="49"/>
      <c r="HN164" s="49"/>
      <c r="HO164" s="49"/>
      <c r="HP164" s="49"/>
      <c r="HQ164" s="49"/>
      <c r="HR164" s="49"/>
      <c r="HS164" s="49"/>
      <c r="HT164" s="49"/>
      <c r="HU164" s="49"/>
      <c r="HV164" s="49"/>
      <c r="HW164" s="49"/>
      <c r="HX164" s="49"/>
      <c r="HY164" s="49"/>
      <c r="HZ164" s="49"/>
      <c r="IA164" s="49"/>
      <c r="IB164" s="49"/>
      <c r="IC164" s="49"/>
      <c r="ID164" s="49"/>
      <c r="IE164" s="49"/>
      <c r="IF164" s="49"/>
      <c r="IG164" s="49"/>
      <c r="IH164" s="49"/>
      <c r="II164" s="49"/>
      <c r="IJ164" s="49"/>
      <c r="IK164" s="49"/>
      <c r="IL164" s="49"/>
      <c r="IM164" s="49"/>
      <c r="IN164" s="49"/>
      <c r="IO164" s="49"/>
      <c r="IP164" s="49"/>
      <c r="IQ164" s="49"/>
      <c r="IR164" s="49"/>
      <c r="IS164" s="49"/>
      <c r="IT164" s="49"/>
      <c r="IU164" s="49"/>
      <c r="IV164" s="49"/>
      <c r="IW164" s="49"/>
      <c r="IX164" s="49"/>
      <c r="IY164" s="49"/>
      <c r="IZ164" s="49"/>
      <c r="JA164" s="49"/>
      <c r="JB164" s="49"/>
      <c r="JC164" s="49"/>
      <c r="JD164" s="49"/>
      <c r="JE164" s="49"/>
      <c r="JF164" s="49"/>
      <c r="JG164" s="49"/>
      <c r="JH164" s="49"/>
      <c r="JI164" s="49"/>
      <c r="JJ164" s="49"/>
      <c r="JK164" s="49"/>
      <c r="JL164" s="49"/>
      <c r="JM164" s="49"/>
      <c r="JN164" s="49"/>
      <c r="JO164" s="49"/>
    </row>
    <row r="165" spans="1:275" s="282" customFormat="1" ht="42.75" customHeight="1" x14ac:dyDescent="0.25">
      <c r="A165" s="1613"/>
      <c r="B165" s="1677"/>
      <c r="C165" s="1414"/>
      <c r="D165" s="2006"/>
      <c r="E165" s="1677"/>
      <c r="F165" s="1677"/>
      <c r="G165" s="2007"/>
      <c r="H165" s="1681"/>
      <c r="I165" s="1677"/>
      <c r="J165" s="2008" t="s">
        <v>1275</v>
      </c>
      <c r="K165" s="1410" t="s">
        <v>55</v>
      </c>
      <c r="L165" s="2009">
        <v>100000</v>
      </c>
      <c r="M165" s="2010">
        <v>100000</v>
      </c>
      <c r="N165" s="1786"/>
      <c r="O165" s="1786"/>
      <c r="P165" s="1778"/>
      <c r="Q165" s="49"/>
      <c r="R165" s="1802"/>
      <c r="S165" s="1822"/>
      <c r="T165" s="1823"/>
      <c r="U165" s="1782"/>
      <c r="V165" s="1782"/>
      <c r="W165" s="2011">
        <v>100000</v>
      </c>
      <c r="X165" s="2012"/>
      <c r="Y165" s="2013">
        <f t="shared" si="4"/>
        <v>100000</v>
      </c>
      <c r="Z165" s="2013">
        <v>100000</v>
      </c>
      <c r="AA165" s="1782"/>
      <c r="AB165" s="1963"/>
      <c r="AC165" s="1975"/>
      <c r="AD165" s="1975"/>
      <c r="AE165" s="1975"/>
      <c r="AF165" s="1975"/>
      <c r="AG165" s="1975"/>
      <c r="AH165" s="1963"/>
      <c r="AI165" s="1975"/>
      <c r="AJ165" s="1975"/>
      <c r="AK165" s="1975"/>
      <c r="AL165" s="2014"/>
      <c r="AM165" s="2015"/>
      <c r="AN165" s="1963"/>
      <c r="AO165" s="1963"/>
      <c r="AP165" s="1963"/>
      <c r="AQ165" s="1963"/>
      <c r="AR165" s="1963"/>
      <c r="AS165" s="1963"/>
      <c r="AT165" s="1963"/>
      <c r="AU165" s="1963"/>
      <c r="AV165" s="1975"/>
      <c r="AW165" s="1963"/>
      <c r="AX165" s="1963"/>
      <c r="AY165" s="1963"/>
      <c r="AZ165" s="1963"/>
      <c r="BA165" s="1963"/>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c r="GX165" s="49"/>
      <c r="GY165" s="49"/>
      <c r="GZ165" s="49"/>
      <c r="HA165" s="49"/>
      <c r="HB165" s="49"/>
      <c r="HC165" s="49"/>
      <c r="HD165" s="49"/>
      <c r="HE165" s="49"/>
      <c r="HF165" s="49"/>
      <c r="HG165" s="49"/>
      <c r="HH165" s="49"/>
      <c r="HI165" s="49"/>
      <c r="HJ165" s="49"/>
      <c r="HK165" s="49"/>
      <c r="HL165" s="49"/>
      <c r="HM165" s="49"/>
      <c r="HN165" s="49"/>
      <c r="HO165" s="49"/>
      <c r="HP165" s="49"/>
      <c r="HQ165" s="49"/>
      <c r="HR165" s="49"/>
      <c r="HS165" s="49"/>
      <c r="HT165" s="49"/>
      <c r="HU165" s="49"/>
      <c r="HV165" s="49"/>
      <c r="HW165" s="49"/>
      <c r="HX165" s="49"/>
      <c r="HY165" s="49"/>
      <c r="HZ165" s="49"/>
      <c r="IA165" s="49"/>
      <c r="IB165" s="49"/>
      <c r="IC165" s="49"/>
      <c r="ID165" s="49"/>
      <c r="IE165" s="49"/>
      <c r="IF165" s="49"/>
      <c r="IG165" s="49"/>
      <c r="IH165" s="49"/>
      <c r="II165" s="49"/>
      <c r="IJ165" s="49"/>
      <c r="IK165" s="49"/>
      <c r="IL165" s="49"/>
      <c r="IM165" s="49"/>
      <c r="IN165" s="49"/>
      <c r="IO165" s="49"/>
      <c r="IP165" s="49"/>
      <c r="IQ165" s="49"/>
      <c r="IR165" s="49"/>
      <c r="IS165" s="49"/>
      <c r="IT165" s="49"/>
      <c r="IU165" s="49"/>
      <c r="IV165" s="49"/>
      <c r="IW165" s="49"/>
      <c r="IX165" s="49"/>
      <c r="IY165" s="49"/>
      <c r="IZ165" s="49"/>
      <c r="JA165" s="49"/>
      <c r="JB165" s="49"/>
      <c r="JC165" s="49"/>
      <c r="JD165" s="49"/>
      <c r="JE165" s="49"/>
      <c r="JF165" s="49"/>
      <c r="JG165" s="49"/>
      <c r="JH165" s="49"/>
      <c r="JI165" s="49"/>
      <c r="JJ165" s="49"/>
      <c r="JK165" s="49"/>
      <c r="JL165" s="49"/>
      <c r="JM165" s="49"/>
      <c r="JN165" s="49"/>
    </row>
    <row r="166" spans="1:275" s="282" customFormat="1" ht="57" customHeight="1" x14ac:dyDescent="0.25">
      <c r="A166" s="1419">
        <v>143</v>
      </c>
      <c r="B166" s="1409" t="s">
        <v>998</v>
      </c>
      <c r="C166" s="1409">
        <v>80101706</v>
      </c>
      <c r="D166" s="2016" t="s">
        <v>944</v>
      </c>
      <c r="E166" s="1409" t="s">
        <v>132</v>
      </c>
      <c r="F166" s="1409">
        <v>1</v>
      </c>
      <c r="G166" s="1422" t="s">
        <v>173</v>
      </c>
      <c r="H166" s="1416" t="s">
        <v>1312</v>
      </c>
      <c r="I166" s="1424" t="s">
        <v>101</v>
      </c>
      <c r="J166" s="1409" t="s">
        <v>854</v>
      </c>
      <c r="K166" s="1424" t="s">
        <v>115</v>
      </c>
      <c r="L166" s="1989">
        <v>45000000</v>
      </c>
      <c r="M166" s="1989">
        <v>45000000</v>
      </c>
      <c r="N166" s="1418" t="s">
        <v>85</v>
      </c>
      <c r="O166" s="1418" t="s">
        <v>56</v>
      </c>
      <c r="P166" s="30" t="s">
        <v>133</v>
      </c>
      <c r="Q166" s="49"/>
      <c r="R166" s="242" t="s">
        <v>2642</v>
      </c>
      <c r="S166" s="242" t="s">
        <v>2643</v>
      </c>
      <c r="T166" s="33">
        <v>42506</v>
      </c>
      <c r="U166" s="1343" t="s">
        <v>2644</v>
      </c>
      <c r="V166" s="266" t="s">
        <v>220</v>
      </c>
      <c r="W166" s="1781">
        <v>42000000</v>
      </c>
      <c r="X166" s="182"/>
      <c r="Y166" s="174">
        <f t="shared" si="4"/>
        <v>42000000</v>
      </c>
      <c r="Z166" s="174">
        <v>42000000</v>
      </c>
      <c r="AA166" s="1768" t="s">
        <v>2645</v>
      </c>
      <c r="AB166" s="430" t="s">
        <v>2646</v>
      </c>
      <c r="AC166" s="430" t="s">
        <v>233</v>
      </c>
      <c r="AD166" s="266" t="s">
        <v>2647</v>
      </c>
      <c r="AE166" s="430" t="s">
        <v>56</v>
      </c>
      <c r="AF166" s="430" t="s">
        <v>56</v>
      </c>
      <c r="AG166" s="430" t="s">
        <v>56</v>
      </c>
      <c r="AH166" s="233" t="s">
        <v>1282</v>
      </c>
      <c r="AI166" s="234">
        <v>42506</v>
      </c>
      <c r="AJ166" s="234">
        <v>42719</v>
      </c>
      <c r="AK166" s="430" t="s">
        <v>2648</v>
      </c>
      <c r="AL166" s="1769" t="s">
        <v>1457</v>
      </c>
      <c r="AM166" s="1943" t="s">
        <v>56</v>
      </c>
      <c r="AN166" s="1944" t="s">
        <v>56</v>
      </c>
      <c r="AO166" s="1944" t="s">
        <v>56</v>
      </c>
      <c r="AP166" s="1944" t="s">
        <v>56</v>
      </c>
      <c r="AQ166" s="1944" t="s">
        <v>56</v>
      </c>
      <c r="AR166" s="1944" t="s">
        <v>56</v>
      </c>
      <c r="AS166" s="1887">
        <v>6000000</v>
      </c>
      <c r="AT166" s="182"/>
      <c r="AU166" s="1887">
        <v>6000000</v>
      </c>
      <c r="AV166" s="2017">
        <v>6000000</v>
      </c>
      <c r="AW166" s="2017">
        <v>6000000</v>
      </c>
      <c r="AX166" s="182"/>
      <c r="AY166" s="182"/>
      <c r="AZ166" s="182"/>
      <c r="BA166" s="182"/>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c r="GX166" s="49"/>
      <c r="GY166" s="49"/>
      <c r="GZ166" s="49"/>
      <c r="HA166" s="49"/>
      <c r="HB166" s="49"/>
      <c r="HC166" s="49"/>
      <c r="HD166" s="49"/>
      <c r="HE166" s="49"/>
      <c r="HF166" s="49"/>
      <c r="HG166" s="49"/>
      <c r="HH166" s="49"/>
      <c r="HI166" s="49"/>
      <c r="HJ166" s="49"/>
      <c r="HK166" s="49"/>
      <c r="HL166" s="49"/>
      <c r="HM166" s="49"/>
      <c r="HN166" s="49"/>
      <c r="HO166" s="49"/>
      <c r="HP166" s="49"/>
      <c r="HQ166" s="49"/>
      <c r="HR166" s="49"/>
      <c r="HS166" s="49"/>
      <c r="HT166" s="49"/>
      <c r="HU166" s="49"/>
      <c r="HV166" s="49"/>
      <c r="HW166" s="49"/>
      <c r="HX166" s="49"/>
      <c r="HY166" s="49"/>
      <c r="HZ166" s="49"/>
      <c r="IA166" s="49"/>
      <c r="IB166" s="49"/>
      <c r="IC166" s="49"/>
      <c r="ID166" s="49"/>
      <c r="IE166" s="49"/>
      <c r="IF166" s="49"/>
      <c r="IG166" s="49"/>
      <c r="IH166" s="49"/>
      <c r="II166" s="49"/>
      <c r="IJ166" s="49"/>
      <c r="IK166" s="49"/>
      <c r="IL166" s="49"/>
      <c r="IM166" s="49"/>
      <c r="IN166" s="49"/>
      <c r="IO166" s="49"/>
      <c r="IP166" s="49"/>
      <c r="IQ166" s="49"/>
      <c r="IR166" s="49"/>
      <c r="IS166" s="49"/>
      <c r="IT166" s="49"/>
      <c r="IU166" s="49"/>
      <c r="IV166" s="49"/>
      <c r="IW166" s="49"/>
      <c r="IX166" s="49"/>
      <c r="IY166" s="49"/>
      <c r="IZ166" s="49"/>
      <c r="JA166" s="49"/>
      <c r="JB166" s="49"/>
      <c r="JC166" s="49"/>
      <c r="JD166" s="49"/>
      <c r="JE166" s="49"/>
      <c r="JF166" s="49"/>
      <c r="JG166" s="49"/>
      <c r="JH166" s="49"/>
      <c r="JI166" s="49"/>
      <c r="JJ166" s="49"/>
      <c r="JK166" s="49"/>
      <c r="JL166" s="49"/>
      <c r="JM166" s="49"/>
      <c r="JN166" s="49"/>
    </row>
    <row r="167" spans="1:275" s="282" customFormat="1" ht="90" customHeight="1" x14ac:dyDescent="0.25">
      <c r="A167" s="1419">
        <v>144</v>
      </c>
      <c r="B167" s="1409" t="s">
        <v>998</v>
      </c>
      <c r="C167" s="1409">
        <v>80101706</v>
      </c>
      <c r="D167" s="2016" t="s">
        <v>1378</v>
      </c>
      <c r="E167" s="1409" t="s">
        <v>132</v>
      </c>
      <c r="F167" s="1409">
        <v>1</v>
      </c>
      <c r="G167" s="1988" t="s">
        <v>172</v>
      </c>
      <c r="H167" s="1416">
        <v>5</v>
      </c>
      <c r="I167" s="1424" t="s">
        <v>101</v>
      </c>
      <c r="J167" s="1409" t="s">
        <v>854</v>
      </c>
      <c r="K167" s="1424" t="s">
        <v>115</v>
      </c>
      <c r="L167" s="1989">
        <v>35000000</v>
      </c>
      <c r="M167" s="1989">
        <v>35000000</v>
      </c>
      <c r="N167" s="1418" t="s">
        <v>85</v>
      </c>
      <c r="O167" s="1418" t="s">
        <v>56</v>
      </c>
      <c r="P167" s="2018" t="s">
        <v>133</v>
      </c>
      <c r="Q167" s="49"/>
      <c r="R167" s="242" t="s">
        <v>1449</v>
      </c>
      <c r="S167" s="242" t="s">
        <v>1450</v>
      </c>
      <c r="T167" s="33">
        <v>42487</v>
      </c>
      <c r="U167" s="227" t="s">
        <v>1451</v>
      </c>
      <c r="V167" s="430" t="s">
        <v>220</v>
      </c>
      <c r="W167" s="1781">
        <v>35000000</v>
      </c>
      <c r="X167" s="182"/>
      <c r="Y167" s="174">
        <f t="shared" si="4"/>
        <v>35000000</v>
      </c>
      <c r="Z167" s="174">
        <v>35000000</v>
      </c>
      <c r="AA167" s="430" t="s">
        <v>1452</v>
      </c>
      <c r="AB167" s="430" t="s">
        <v>1453</v>
      </c>
      <c r="AC167" s="430" t="s">
        <v>233</v>
      </c>
      <c r="AD167" s="266" t="s">
        <v>1454</v>
      </c>
      <c r="AE167" s="430" t="s">
        <v>56</v>
      </c>
      <c r="AF167" s="430" t="s">
        <v>56</v>
      </c>
      <c r="AG167" s="430" t="s">
        <v>56</v>
      </c>
      <c r="AH167" s="233" t="s">
        <v>1455</v>
      </c>
      <c r="AI167" s="234">
        <v>42487</v>
      </c>
      <c r="AJ167" s="234">
        <v>42639</v>
      </c>
      <c r="AK167" s="430" t="s">
        <v>1456</v>
      </c>
      <c r="AL167" s="1769" t="s">
        <v>1457</v>
      </c>
      <c r="AM167" s="2019" t="s">
        <v>56</v>
      </c>
      <c r="AN167" s="2020" t="s">
        <v>56</v>
      </c>
      <c r="AO167" s="2020" t="s">
        <v>56</v>
      </c>
      <c r="AP167" s="2020" t="s">
        <v>56</v>
      </c>
      <c r="AQ167" s="2020" t="s">
        <v>56</v>
      </c>
      <c r="AR167" s="2020" t="s">
        <v>56</v>
      </c>
      <c r="AS167" s="1950">
        <v>7000000</v>
      </c>
      <c r="AT167" s="182"/>
      <c r="AU167" s="1950">
        <v>7000000</v>
      </c>
      <c r="AV167" s="1950">
        <v>7000000</v>
      </c>
      <c r="AW167" s="182"/>
      <c r="AX167" s="182"/>
      <c r="AY167" s="182"/>
      <c r="AZ167" s="182"/>
      <c r="BA167" s="182"/>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c r="GX167" s="49"/>
      <c r="GY167" s="49"/>
      <c r="GZ167" s="49"/>
      <c r="HA167" s="49"/>
      <c r="HB167" s="49"/>
      <c r="HC167" s="49"/>
      <c r="HD167" s="49"/>
      <c r="HE167" s="49"/>
      <c r="HF167" s="49"/>
      <c r="HG167" s="49"/>
      <c r="HH167" s="49"/>
      <c r="HI167" s="49"/>
      <c r="HJ167" s="49"/>
      <c r="HK167" s="49"/>
      <c r="HL167" s="49"/>
      <c r="HM167" s="49"/>
      <c r="HN167" s="49"/>
      <c r="HO167" s="49"/>
      <c r="HP167" s="49"/>
      <c r="HQ167" s="49"/>
      <c r="HR167" s="49"/>
      <c r="HS167" s="49"/>
      <c r="HT167" s="49"/>
      <c r="HU167" s="49"/>
      <c r="HV167" s="49"/>
      <c r="HW167" s="49"/>
      <c r="HX167" s="49"/>
      <c r="HY167" s="49"/>
      <c r="HZ167" s="49"/>
      <c r="IA167" s="49"/>
      <c r="IB167" s="49"/>
      <c r="IC167" s="49"/>
      <c r="ID167" s="49"/>
      <c r="IE167" s="49"/>
      <c r="IF167" s="49"/>
      <c r="IG167" s="49"/>
      <c r="IH167" s="49"/>
      <c r="II167" s="49"/>
      <c r="IJ167" s="49"/>
      <c r="IK167" s="49"/>
      <c r="IL167" s="49"/>
      <c r="IM167" s="49"/>
      <c r="IN167" s="49"/>
      <c r="IO167" s="49"/>
      <c r="IP167" s="49"/>
      <c r="IQ167" s="49"/>
      <c r="IR167" s="49"/>
      <c r="IS167" s="49"/>
      <c r="IT167" s="49"/>
      <c r="IU167" s="49"/>
      <c r="IV167" s="49"/>
      <c r="IW167" s="49"/>
      <c r="IX167" s="49"/>
      <c r="IY167" s="49"/>
      <c r="IZ167" s="49"/>
      <c r="JA167" s="49"/>
      <c r="JB167" s="49"/>
      <c r="JC167" s="49"/>
      <c r="JD167" s="49"/>
      <c r="JE167" s="49"/>
      <c r="JF167" s="49"/>
      <c r="JG167" s="49"/>
      <c r="JH167" s="49"/>
      <c r="JI167" s="49"/>
      <c r="JJ167" s="49"/>
      <c r="JK167" s="49"/>
      <c r="JL167" s="49"/>
      <c r="JM167" s="49"/>
      <c r="JN167" s="49"/>
    </row>
    <row r="168" spans="1:275" s="282" customFormat="1" ht="57" customHeight="1" x14ac:dyDescent="0.25">
      <c r="A168" s="1419">
        <v>145</v>
      </c>
      <c r="B168" s="1409" t="s">
        <v>998</v>
      </c>
      <c r="C168" s="1409">
        <v>80101706</v>
      </c>
      <c r="D168" s="2016" t="s">
        <v>947</v>
      </c>
      <c r="E168" s="1409" t="s">
        <v>132</v>
      </c>
      <c r="F168" s="1409">
        <v>1</v>
      </c>
      <c r="G168" s="1422" t="s">
        <v>979</v>
      </c>
      <c r="H168" s="1416">
        <v>6</v>
      </c>
      <c r="I168" s="1424" t="s">
        <v>101</v>
      </c>
      <c r="J168" s="1409" t="s">
        <v>854</v>
      </c>
      <c r="K168" s="1424" t="s">
        <v>115</v>
      </c>
      <c r="L168" s="1989">
        <v>48000000</v>
      </c>
      <c r="M168" s="1989">
        <v>48000000</v>
      </c>
      <c r="N168" s="1418" t="s">
        <v>85</v>
      </c>
      <c r="O168" s="1418" t="s">
        <v>56</v>
      </c>
      <c r="P168" s="30" t="s">
        <v>133</v>
      </c>
      <c r="Q168" s="49"/>
      <c r="R168" s="242" t="s">
        <v>2649</v>
      </c>
      <c r="S168" s="242" t="s">
        <v>2650</v>
      </c>
      <c r="T168" s="33">
        <v>42506</v>
      </c>
      <c r="U168" s="1343" t="s">
        <v>2651</v>
      </c>
      <c r="V168" s="266" t="s">
        <v>220</v>
      </c>
      <c r="W168" s="1781">
        <v>35000000</v>
      </c>
      <c r="X168" s="182"/>
      <c r="Y168" s="174">
        <f>SUM(W168+X168)</f>
        <v>35000000</v>
      </c>
      <c r="Z168" s="174">
        <v>35000000</v>
      </c>
      <c r="AA168" s="1768" t="s">
        <v>2652</v>
      </c>
      <c r="AB168" s="430" t="s">
        <v>2653</v>
      </c>
      <c r="AC168" s="430" t="s">
        <v>233</v>
      </c>
      <c r="AD168" s="266" t="s">
        <v>2654</v>
      </c>
      <c r="AE168" s="430" t="s">
        <v>56</v>
      </c>
      <c r="AF168" s="430" t="s">
        <v>56</v>
      </c>
      <c r="AG168" s="430" t="s">
        <v>56</v>
      </c>
      <c r="AH168" s="233" t="s">
        <v>1282</v>
      </c>
      <c r="AI168" s="234">
        <v>42506</v>
      </c>
      <c r="AJ168" s="234">
        <v>42719</v>
      </c>
      <c r="AK168" s="430" t="s">
        <v>2648</v>
      </c>
      <c r="AL168" s="1769" t="s">
        <v>1457</v>
      </c>
      <c r="AM168" s="1943" t="s">
        <v>56</v>
      </c>
      <c r="AN168" s="1944" t="s">
        <v>56</v>
      </c>
      <c r="AO168" s="1944" t="s">
        <v>56</v>
      </c>
      <c r="AP168" s="1944" t="s">
        <v>56</v>
      </c>
      <c r="AQ168" s="1944" t="s">
        <v>56</v>
      </c>
      <c r="AR168" s="1944" t="s">
        <v>56</v>
      </c>
      <c r="AS168" s="1887">
        <v>5000000</v>
      </c>
      <c r="AT168" s="182"/>
      <c r="AU168" s="1887">
        <v>5000000</v>
      </c>
      <c r="AV168" s="1950">
        <v>5000000</v>
      </c>
      <c r="AW168" s="1950">
        <v>5000000</v>
      </c>
      <c r="AX168" s="182"/>
      <c r="AY168" s="182"/>
      <c r="AZ168" s="182"/>
      <c r="BA168" s="182"/>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c r="FF168" s="49"/>
      <c r="FG168" s="49"/>
      <c r="FH168" s="49"/>
      <c r="FI168" s="49"/>
      <c r="FJ168" s="49"/>
      <c r="FK168" s="49"/>
      <c r="FL168" s="49"/>
      <c r="FM168" s="49"/>
      <c r="FN168" s="49"/>
      <c r="FO168" s="49"/>
      <c r="FP168" s="49"/>
      <c r="FQ168" s="49"/>
      <c r="FR168" s="49"/>
      <c r="FS168" s="49"/>
      <c r="FT168" s="49"/>
      <c r="FU168" s="49"/>
      <c r="FV168" s="49"/>
      <c r="FW168" s="49"/>
      <c r="FX168" s="49"/>
      <c r="FY168" s="49"/>
      <c r="FZ168" s="49"/>
      <c r="GA168" s="49"/>
      <c r="GB168" s="49"/>
      <c r="GC168" s="49"/>
      <c r="GD168" s="49"/>
      <c r="GE168" s="49"/>
      <c r="GF168" s="49"/>
      <c r="GG168" s="49"/>
      <c r="GH168" s="49"/>
      <c r="GI168" s="49"/>
      <c r="GJ168" s="49"/>
      <c r="GK168" s="49"/>
      <c r="GL168" s="49"/>
      <c r="GM168" s="49"/>
      <c r="GN168" s="49"/>
      <c r="GO168" s="49"/>
      <c r="GP168" s="49"/>
      <c r="GQ168" s="49"/>
      <c r="GR168" s="49"/>
      <c r="GS168" s="49"/>
      <c r="GT168" s="49"/>
      <c r="GU168" s="49"/>
      <c r="GV168" s="49"/>
      <c r="GW168" s="49"/>
      <c r="GX168" s="49"/>
      <c r="GY168" s="49"/>
      <c r="GZ168" s="49"/>
      <c r="HA168" s="49"/>
      <c r="HB168" s="49"/>
      <c r="HC168" s="49"/>
      <c r="HD168" s="49"/>
      <c r="HE168" s="49"/>
      <c r="HF168" s="49"/>
      <c r="HG168" s="49"/>
      <c r="HH168" s="49"/>
      <c r="HI168" s="49"/>
      <c r="HJ168" s="49"/>
      <c r="HK168" s="49"/>
      <c r="HL168" s="49"/>
      <c r="HM168" s="49"/>
      <c r="HN168" s="49"/>
      <c r="HO168" s="49"/>
      <c r="HP168" s="49"/>
      <c r="HQ168" s="49"/>
      <c r="HR168" s="49"/>
      <c r="HS168" s="49"/>
      <c r="HT168" s="49"/>
      <c r="HU168" s="49"/>
      <c r="HV168" s="49"/>
      <c r="HW168" s="49"/>
      <c r="HX168" s="49"/>
      <c r="HY168" s="49"/>
      <c r="HZ168" s="49"/>
      <c r="IA168" s="49"/>
      <c r="IB168" s="49"/>
      <c r="IC168" s="49"/>
      <c r="ID168" s="49"/>
      <c r="IE168" s="49"/>
      <c r="IF168" s="49"/>
      <c r="IG168" s="49"/>
      <c r="IH168" s="49"/>
      <c r="II168" s="49"/>
      <c r="IJ168" s="49"/>
      <c r="IK168" s="49"/>
      <c r="IL168" s="49"/>
      <c r="IM168" s="49"/>
      <c r="IN168" s="49"/>
      <c r="IO168" s="49"/>
      <c r="IP168" s="49"/>
      <c r="IQ168" s="49"/>
      <c r="IR168" s="49"/>
      <c r="IS168" s="49"/>
      <c r="IT168" s="49"/>
      <c r="IU168" s="49"/>
      <c r="IV168" s="49"/>
      <c r="IW168" s="49"/>
      <c r="IX168" s="49"/>
      <c r="IY168" s="49"/>
      <c r="IZ168" s="49"/>
      <c r="JA168" s="49"/>
      <c r="JB168" s="49"/>
      <c r="JC168" s="49"/>
      <c r="JD168" s="49"/>
      <c r="JE168" s="49"/>
      <c r="JF168" s="49"/>
      <c r="JG168" s="49"/>
      <c r="JH168" s="49"/>
      <c r="JI168" s="49"/>
      <c r="JJ168" s="49"/>
      <c r="JK168" s="49"/>
      <c r="JL168" s="49"/>
      <c r="JM168" s="49"/>
      <c r="JN168" s="49"/>
    </row>
    <row r="169" spans="1:275" s="282" customFormat="1" ht="120" customHeight="1" x14ac:dyDescent="0.25">
      <c r="A169" s="1419">
        <v>146</v>
      </c>
      <c r="B169" s="1409" t="s">
        <v>998</v>
      </c>
      <c r="C169" s="1409">
        <v>80101706</v>
      </c>
      <c r="D169" s="2016" t="s">
        <v>945</v>
      </c>
      <c r="E169" s="1409" t="s">
        <v>132</v>
      </c>
      <c r="F169" s="1409">
        <v>1</v>
      </c>
      <c r="G169" s="1988" t="s">
        <v>170</v>
      </c>
      <c r="H169" s="1416" t="s">
        <v>1312</v>
      </c>
      <c r="I169" s="1424" t="s">
        <v>101</v>
      </c>
      <c r="J169" s="1409" t="s">
        <v>135</v>
      </c>
      <c r="K169" s="1424" t="s">
        <v>115</v>
      </c>
      <c r="L169" s="1989">
        <v>25987500</v>
      </c>
      <c r="M169" s="1989">
        <v>25987500</v>
      </c>
      <c r="N169" s="1418" t="s">
        <v>85</v>
      </c>
      <c r="O169" s="1418" t="s">
        <v>56</v>
      </c>
      <c r="P169" s="2018" t="s">
        <v>133</v>
      </c>
      <c r="Q169" s="49"/>
      <c r="R169" s="242" t="s">
        <v>1458</v>
      </c>
      <c r="S169" s="242" t="s">
        <v>830</v>
      </c>
      <c r="T169" s="33">
        <v>42492</v>
      </c>
      <c r="U169" s="227" t="s">
        <v>1459</v>
      </c>
      <c r="V169" s="430" t="s">
        <v>220</v>
      </c>
      <c r="W169" s="1946">
        <v>25987500</v>
      </c>
      <c r="X169" s="182"/>
      <c r="Y169" s="174">
        <f t="shared" si="4"/>
        <v>25987500</v>
      </c>
      <c r="Z169" s="174">
        <v>25987500</v>
      </c>
      <c r="AA169" s="1768" t="s">
        <v>1460</v>
      </c>
      <c r="AB169" s="430" t="s">
        <v>1461</v>
      </c>
      <c r="AC169" s="430" t="s">
        <v>223</v>
      </c>
      <c r="AD169" s="266" t="s">
        <v>1462</v>
      </c>
      <c r="AE169" s="430" t="s">
        <v>56</v>
      </c>
      <c r="AF169" s="430" t="s">
        <v>56</v>
      </c>
      <c r="AG169" s="430" t="s">
        <v>56</v>
      </c>
      <c r="AH169" s="233" t="s">
        <v>1463</v>
      </c>
      <c r="AI169" s="234">
        <v>42492</v>
      </c>
      <c r="AJ169" s="234">
        <v>42720</v>
      </c>
      <c r="AK169" s="430" t="s">
        <v>751</v>
      </c>
      <c r="AL169" s="1769" t="s">
        <v>1457</v>
      </c>
      <c r="AM169" s="1943" t="s">
        <v>56</v>
      </c>
      <c r="AN169" s="1943" t="s">
        <v>56</v>
      </c>
      <c r="AO169" s="1943" t="s">
        <v>56</v>
      </c>
      <c r="AP169" s="1943" t="s">
        <v>56</v>
      </c>
      <c r="AQ169" s="1943" t="s">
        <v>56</v>
      </c>
      <c r="AR169" s="1943" t="s">
        <v>56</v>
      </c>
      <c r="AS169" s="1950">
        <v>3465000</v>
      </c>
      <c r="AT169" s="182"/>
      <c r="AU169" s="1950">
        <v>3465000</v>
      </c>
      <c r="AV169" s="1950">
        <v>3465000</v>
      </c>
      <c r="AW169" s="1950">
        <v>3465000</v>
      </c>
      <c r="AX169" s="182"/>
      <c r="AY169" s="182"/>
      <c r="AZ169" s="182"/>
      <c r="BA169" s="182"/>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c r="GX169" s="49"/>
      <c r="GY169" s="49"/>
      <c r="GZ169" s="49"/>
      <c r="HA169" s="49"/>
      <c r="HB169" s="49"/>
      <c r="HC169" s="49"/>
      <c r="HD169" s="49"/>
      <c r="HE169" s="49"/>
      <c r="HF169" s="49"/>
      <c r="HG169" s="49"/>
      <c r="HH169" s="49"/>
      <c r="HI169" s="49"/>
      <c r="HJ169" s="49"/>
      <c r="HK169" s="49"/>
      <c r="HL169" s="49"/>
      <c r="HM169" s="49"/>
      <c r="HN169" s="49"/>
      <c r="HO169" s="49"/>
      <c r="HP169" s="49"/>
      <c r="HQ169" s="49"/>
      <c r="HR169" s="49"/>
      <c r="HS169" s="49"/>
      <c r="HT169" s="49"/>
      <c r="HU169" s="49"/>
      <c r="HV169" s="49"/>
      <c r="HW169" s="49"/>
      <c r="HX169" s="49"/>
      <c r="HY169" s="49"/>
      <c r="HZ169" s="49"/>
      <c r="IA169" s="49"/>
      <c r="IB169" s="49"/>
      <c r="IC169" s="49"/>
      <c r="ID169" s="49"/>
      <c r="IE169" s="49"/>
      <c r="IF169" s="49"/>
      <c r="IG169" s="49"/>
      <c r="IH169" s="49"/>
      <c r="II169" s="49"/>
      <c r="IJ169" s="49"/>
      <c r="IK169" s="49"/>
      <c r="IL169" s="49"/>
      <c r="IM169" s="49"/>
      <c r="IN169" s="49"/>
      <c r="IO169" s="49"/>
      <c r="IP169" s="49"/>
      <c r="IQ169" s="49"/>
      <c r="IR169" s="49"/>
      <c r="IS169" s="49"/>
      <c r="IT169" s="49"/>
      <c r="IU169" s="49"/>
      <c r="IV169" s="49"/>
      <c r="IW169" s="49"/>
      <c r="IX169" s="49"/>
      <c r="IY169" s="49"/>
      <c r="IZ169" s="49"/>
      <c r="JA169" s="49"/>
      <c r="JB169" s="49"/>
      <c r="JC169" s="49"/>
      <c r="JD169" s="49"/>
      <c r="JE169" s="49"/>
      <c r="JF169" s="49"/>
      <c r="JG169" s="49"/>
      <c r="JH169" s="49"/>
      <c r="JI169" s="49"/>
      <c r="JJ169" s="49"/>
      <c r="JK169" s="49"/>
      <c r="JL169" s="49"/>
      <c r="JM169" s="49"/>
      <c r="JN169" s="49"/>
    </row>
    <row r="170" spans="1:275" s="282" customFormat="1" ht="120" customHeight="1" x14ac:dyDescent="0.25">
      <c r="A170" s="1419">
        <v>147</v>
      </c>
      <c r="B170" s="1409" t="s">
        <v>998</v>
      </c>
      <c r="C170" s="1409">
        <v>80101706</v>
      </c>
      <c r="D170" s="2016" t="s">
        <v>945</v>
      </c>
      <c r="E170" s="1409" t="s">
        <v>132</v>
      </c>
      <c r="F170" s="1409">
        <v>1</v>
      </c>
      <c r="G170" s="1988" t="s">
        <v>170</v>
      </c>
      <c r="H170" s="1416" t="s">
        <v>1312</v>
      </c>
      <c r="I170" s="1424" t="s">
        <v>101</v>
      </c>
      <c r="J170" s="1409" t="s">
        <v>135</v>
      </c>
      <c r="K170" s="1424" t="s">
        <v>115</v>
      </c>
      <c r="L170" s="1989">
        <v>25987500</v>
      </c>
      <c r="M170" s="1989">
        <v>25987500</v>
      </c>
      <c r="N170" s="1418" t="s">
        <v>85</v>
      </c>
      <c r="O170" s="1418" t="s">
        <v>56</v>
      </c>
      <c r="P170" s="2021" t="s">
        <v>133</v>
      </c>
      <c r="Q170" s="49"/>
      <c r="R170" s="242" t="s">
        <v>1464</v>
      </c>
      <c r="S170" s="242" t="s">
        <v>746</v>
      </c>
      <c r="T170" s="33">
        <v>42493</v>
      </c>
      <c r="U170" s="227" t="s">
        <v>1459</v>
      </c>
      <c r="V170" s="430" t="s">
        <v>220</v>
      </c>
      <c r="W170" s="1946">
        <v>25987500</v>
      </c>
      <c r="X170" s="797"/>
      <c r="Y170" s="35">
        <f t="shared" si="4"/>
        <v>25987500</v>
      </c>
      <c r="Z170" s="35">
        <v>25987500</v>
      </c>
      <c r="AA170" s="1768" t="s">
        <v>1460</v>
      </c>
      <c r="AB170" s="430" t="s">
        <v>1465</v>
      </c>
      <c r="AC170" s="430" t="s">
        <v>223</v>
      </c>
      <c r="AD170" s="266" t="s">
        <v>1466</v>
      </c>
      <c r="AE170" s="430" t="s">
        <v>56</v>
      </c>
      <c r="AF170" s="430" t="s">
        <v>56</v>
      </c>
      <c r="AG170" s="430" t="s">
        <v>56</v>
      </c>
      <c r="AH170" s="233" t="s">
        <v>1463</v>
      </c>
      <c r="AI170" s="234">
        <v>42493</v>
      </c>
      <c r="AJ170" s="234">
        <v>42721</v>
      </c>
      <c r="AK170" s="430" t="s">
        <v>751</v>
      </c>
      <c r="AL170" s="1769" t="s">
        <v>1457</v>
      </c>
      <c r="AM170" s="1943" t="s">
        <v>56</v>
      </c>
      <c r="AN170" s="1943" t="s">
        <v>56</v>
      </c>
      <c r="AO170" s="1943" t="s">
        <v>56</v>
      </c>
      <c r="AP170" s="1943" t="s">
        <v>56</v>
      </c>
      <c r="AQ170" s="1943" t="s">
        <v>56</v>
      </c>
      <c r="AR170" s="1943" t="s">
        <v>56</v>
      </c>
      <c r="AS170" s="1950">
        <v>3465000</v>
      </c>
      <c r="AT170" s="182"/>
      <c r="AU170" s="1950">
        <v>3465000</v>
      </c>
      <c r="AV170" s="1950">
        <v>3465000</v>
      </c>
      <c r="AW170" s="1950">
        <v>3465000</v>
      </c>
      <c r="AX170" s="182"/>
      <c r="AY170" s="182"/>
      <c r="AZ170" s="182"/>
      <c r="BA170" s="182"/>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c r="GX170" s="49"/>
      <c r="GY170" s="49"/>
      <c r="GZ170" s="49"/>
      <c r="HA170" s="49"/>
      <c r="HB170" s="49"/>
      <c r="HC170" s="49"/>
      <c r="HD170" s="49"/>
      <c r="HE170" s="49"/>
      <c r="HF170" s="49"/>
      <c r="HG170" s="49"/>
      <c r="HH170" s="49"/>
      <c r="HI170" s="49"/>
      <c r="HJ170" s="49"/>
      <c r="HK170" s="49"/>
      <c r="HL170" s="49"/>
      <c r="HM170" s="49"/>
      <c r="HN170" s="49"/>
      <c r="HO170" s="49"/>
      <c r="HP170" s="49"/>
      <c r="HQ170" s="49"/>
      <c r="HR170" s="49"/>
      <c r="HS170" s="49"/>
      <c r="HT170" s="49"/>
      <c r="HU170" s="49"/>
      <c r="HV170" s="49"/>
      <c r="HW170" s="49"/>
      <c r="HX170" s="49"/>
      <c r="HY170" s="49"/>
      <c r="HZ170" s="49"/>
      <c r="IA170" s="49"/>
      <c r="IB170" s="49"/>
      <c r="IC170" s="49"/>
      <c r="ID170" s="49"/>
      <c r="IE170" s="49"/>
      <c r="IF170" s="49"/>
      <c r="IG170" s="49"/>
      <c r="IH170" s="49"/>
      <c r="II170" s="49"/>
      <c r="IJ170" s="49"/>
      <c r="IK170" s="49"/>
      <c r="IL170" s="49"/>
      <c r="IM170" s="49"/>
      <c r="IN170" s="49"/>
      <c r="IO170" s="49"/>
      <c r="IP170" s="49"/>
      <c r="IQ170" s="49"/>
      <c r="IR170" s="49"/>
      <c r="IS170" s="49"/>
      <c r="IT170" s="49"/>
      <c r="IU170" s="49"/>
      <c r="IV170" s="49"/>
      <c r="IW170" s="49"/>
      <c r="IX170" s="49"/>
      <c r="IY170" s="49"/>
      <c r="IZ170" s="49"/>
      <c r="JA170" s="49"/>
      <c r="JB170" s="49"/>
      <c r="JC170" s="49"/>
      <c r="JD170" s="49"/>
      <c r="JE170" s="49"/>
      <c r="JF170" s="49"/>
      <c r="JG170" s="49"/>
      <c r="JH170" s="49"/>
      <c r="JI170" s="49"/>
      <c r="JJ170" s="49"/>
      <c r="JK170" s="49"/>
      <c r="JL170" s="49"/>
      <c r="JM170" s="49"/>
      <c r="JN170" s="49"/>
    </row>
    <row r="171" spans="1:275" s="282" customFormat="1" ht="118.5" customHeight="1" x14ac:dyDescent="0.25">
      <c r="A171" s="1419">
        <v>148</v>
      </c>
      <c r="B171" s="1409" t="s">
        <v>998</v>
      </c>
      <c r="C171" s="1409">
        <v>80101706</v>
      </c>
      <c r="D171" s="2016" t="s">
        <v>946</v>
      </c>
      <c r="E171" s="1409" t="s">
        <v>132</v>
      </c>
      <c r="F171" s="1409">
        <v>1</v>
      </c>
      <c r="G171" s="1988" t="s">
        <v>170</v>
      </c>
      <c r="H171" s="1416">
        <v>6</v>
      </c>
      <c r="I171" s="1424" t="s">
        <v>101</v>
      </c>
      <c r="J171" s="1409" t="s">
        <v>854</v>
      </c>
      <c r="K171" s="1424" t="s">
        <v>115</v>
      </c>
      <c r="L171" s="1989">
        <v>48000000</v>
      </c>
      <c r="M171" s="1989">
        <v>48000000</v>
      </c>
      <c r="N171" s="1418" t="s">
        <v>85</v>
      </c>
      <c r="O171" s="1418" t="s">
        <v>56</v>
      </c>
      <c r="P171" s="2021" t="s">
        <v>133</v>
      </c>
      <c r="Q171" s="49"/>
      <c r="R171" s="242" t="s">
        <v>1467</v>
      </c>
      <c r="S171" s="242" t="s">
        <v>1468</v>
      </c>
      <c r="T171" s="33">
        <v>42496</v>
      </c>
      <c r="U171" s="1343" t="s">
        <v>1469</v>
      </c>
      <c r="V171" s="266" t="s">
        <v>220</v>
      </c>
      <c r="W171" s="1781">
        <v>48000000</v>
      </c>
      <c r="X171" s="182"/>
      <c r="Y171" s="174">
        <f t="shared" si="4"/>
        <v>48000000</v>
      </c>
      <c r="Z171" s="174">
        <v>48000000</v>
      </c>
      <c r="AA171" s="1768" t="s">
        <v>1470</v>
      </c>
      <c r="AB171" s="430" t="s">
        <v>1471</v>
      </c>
      <c r="AC171" s="430" t="s">
        <v>233</v>
      </c>
      <c r="AD171" s="266" t="s">
        <v>1472</v>
      </c>
      <c r="AE171" s="430" t="s">
        <v>56</v>
      </c>
      <c r="AF171" s="430" t="s">
        <v>56</v>
      </c>
      <c r="AG171" s="430" t="s">
        <v>56</v>
      </c>
      <c r="AH171" s="233" t="s">
        <v>1473</v>
      </c>
      <c r="AI171" s="234">
        <v>42496</v>
      </c>
      <c r="AJ171" s="234">
        <v>42681</v>
      </c>
      <c r="AK171" s="430" t="s">
        <v>1474</v>
      </c>
      <c r="AL171" s="1769" t="s">
        <v>1457</v>
      </c>
      <c r="AM171" s="2022" t="s">
        <v>56</v>
      </c>
      <c r="AN171" s="2022" t="s">
        <v>56</v>
      </c>
      <c r="AO171" s="2022" t="s">
        <v>56</v>
      </c>
      <c r="AP171" s="2022" t="s">
        <v>56</v>
      </c>
      <c r="AQ171" s="2022" t="s">
        <v>56</v>
      </c>
      <c r="AR171" s="2022" t="s">
        <v>56</v>
      </c>
      <c r="AS171" s="2023">
        <v>8000000</v>
      </c>
      <c r="AT171" s="182"/>
      <c r="AU171" s="2023">
        <v>8000000</v>
      </c>
      <c r="AV171" s="1950">
        <v>8000000</v>
      </c>
      <c r="AW171" s="1950">
        <v>8000000</v>
      </c>
      <c r="AX171" s="182"/>
      <c r="AY171" s="182"/>
      <c r="AZ171" s="182"/>
      <c r="BA171" s="182"/>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c r="GX171" s="49"/>
      <c r="GY171" s="49"/>
      <c r="GZ171" s="49"/>
      <c r="HA171" s="49"/>
      <c r="HB171" s="49"/>
      <c r="HC171" s="49"/>
      <c r="HD171" s="49"/>
      <c r="HE171" s="49"/>
      <c r="HF171" s="49"/>
      <c r="HG171" s="49"/>
      <c r="HH171" s="49"/>
      <c r="HI171" s="49"/>
      <c r="HJ171" s="49"/>
      <c r="HK171" s="49"/>
      <c r="HL171" s="49"/>
      <c r="HM171" s="49"/>
      <c r="HN171" s="49"/>
      <c r="HO171" s="49"/>
      <c r="HP171" s="49"/>
      <c r="HQ171" s="49"/>
      <c r="HR171" s="49"/>
      <c r="HS171" s="49"/>
      <c r="HT171" s="49"/>
      <c r="HU171" s="49"/>
      <c r="HV171" s="49"/>
      <c r="HW171" s="49"/>
      <c r="HX171" s="49"/>
      <c r="HY171" s="49"/>
      <c r="HZ171" s="49"/>
      <c r="IA171" s="49"/>
      <c r="IB171" s="49"/>
      <c r="IC171" s="49"/>
      <c r="ID171" s="49"/>
      <c r="IE171" s="49"/>
      <c r="IF171" s="49"/>
      <c r="IG171" s="49"/>
      <c r="IH171" s="49"/>
      <c r="II171" s="49"/>
      <c r="IJ171" s="49"/>
      <c r="IK171" s="49"/>
      <c r="IL171" s="49"/>
      <c r="IM171" s="49"/>
      <c r="IN171" s="49"/>
      <c r="IO171" s="49"/>
      <c r="IP171" s="49"/>
      <c r="IQ171" s="49"/>
      <c r="IR171" s="49"/>
      <c r="IS171" s="49"/>
      <c r="IT171" s="49"/>
      <c r="IU171" s="49"/>
      <c r="IV171" s="49"/>
      <c r="IW171" s="49"/>
      <c r="IX171" s="49"/>
      <c r="IY171" s="49"/>
      <c r="IZ171" s="49"/>
      <c r="JA171" s="49"/>
      <c r="JB171" s="49"/>
      <c r="JC171" s="49"/>
      <c r="JD171" s="49"/>
      <c r="JE171" s="49"/>
      <c r="JF171" s="49"/>
      <c r="JG171" s="49"/>
      <c r="JH171" s="49"/>
      <c r="JI171" s="49"/>
      <c r="JJ171" s="49"/>
      <c r="JK171" s="49"/>
      <c r="JL171" s="49"/>
      <c r="JM171" s="49"/>
      <c r="JN171" s="49"/>
    </row>
    <row r="172" spans="1:275" s="282" customFormat="1" ht="174.75" customHeight="1" x14ac:dyDescent="0.25">
      <c r="A172" s="1419">
        <v>149</v>
      </c>
      <c r="B172" s="1409" t="s">
        <v>998</v>
      </c>
      <c r="C172" s="1409">
        <v>80101706</v>
      </c>
      <c r="D172" s="2016" t="s">
        <v>2921</v>
      </c>
      <c r="E172" s="1409" t="s">
        <v>132</v>
      </c>
      <c r="F172" s="1409">
        <v>1</v>
      </c>
      <c r="G172" s="1422" t="s">
        <v>173</v>
      </c>
      <c r="H172" s="1416" t="s">
        <v>1312</v>
      </c>
      <c r="I172" s="1424" t="s">
        <v>101</v>
      </c>
      <c r="J172" s="1409" t="s">
        <v>854</v>
      </c>
      <c r="K172" s="1424" t="s">
        <v>115</v>
      </c>
      <c r="L172" s="1989">
        <v>45000000</v>
      </c>
      <c r="M172" s="1989">
        <v>45000000</v>
      </c>
      <c r="N172" s="1418" t="s">
        <v>85</v>
      </c>
      <c r="O172" s="1418" t="s">
        <v>56</v>
      </c>
      <c r="P172" s="30" t="s">
        <v>133</v>
      </c>
      <c r="Q172" s="49"/>
      <c r="R172" s="242" t="s">
        <v>2922</v>
      </c>
      <c r="S172" s="242" t="s">
        <v>3238</v>
      </c>
      <c r="T172" s="33">
        <v>42576</v>
      </c>
      <c r="U172" s="34" t="s">
        <v>3239</v>
      </c>
      <c r="V172" s="266" t="s">
        <v>220</v>
      </c>
      <c r="W172" s="1781">
        <v>30000000</v>
      </c>
      <c r="X172" s="182"/>
      <c r="Y172" s="174">
        <f t="shared" si="4"/>
        <v>30000000</v>
      </c>
      <c r="Z172" s="174">
        <f t="shared" si="4"/>
        <v>30000000</v>
      </c>
      <c r="AA172" s="755" t="s">
        <v>3240</v>
      </c>
      <c r="AB172" s="430" t="s">
        <v>3241</v>
      </c>
      <c r="AC172" s="430" t="s">
        <v>233</v>
      </c>
      <c r="AD172" s="266" t="s">
        <v>3242</v>
      </c>
      <c r="AE172" s="430" t="s">
        <v>56</v>
      </c>
      <c r="AF172" s="430" t="s">
        <v>56</v>
      </c>
      <c r="AG172" s="430" t="s">
        <v>56</v>
      </c>
      <c r="AH172" s="755" t="s">
        <v>2932</v>
      </c>
      <c r="AI172" s="234">
        <v>42576</v>
      </c>
      <c r="AJ172" s="234">
        <v>42728</v>
      </c>
      <c r="AK172" s="430" t="s">
        <v>2648</v>
      </c>
      <c r="AL172" s="1769" t="s">
        <v>1457</v>
      </c>
      <c r="AM172" s="2024"/>
      <c r="AN172" s="2025"/>
      <c r="AO172" s="2025"/>
      <c r="AP172" s="2025"/>
      <c r="AQ172" s="2025"/>
      <c r="AR172" s="2025"/>
      <c r="AS172" s="2026"/>
      <c r="AT172" s="1346"/>
      <c r="AU172" s="2026"/>
      <c r="AV172" s="1346"/>
      <c r="AW172" s="2027">
        <v>6000000</v>
      </c>
      <c r="AX172" s="1346"/>
      <c r="AY172" s="1346"/>
      <c r="AZ172" s="1346"/>
      <c r="BA172" s="1346"/>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c r="GX172" s="49"/>
      <c r="GY172" s="49"/>
      <c r="GZ172" s="49"/>
      <c r="HA172" s="49"/>
      <c r="HB172" s="49"/>
      <c r="HC172" s="49"/>
      <c r="HD172" s="49"/>
      <c r="HE172" s="49"/>
      <c r="HF172" s="49"/>
      <c r="HG172" s="49"/>
      <c r="HH172" s="49"/>
      <c r="HI172" s="49"/>
      <c r="HJ172" s="49"/>
      <c r="HK172" s="49"/>
      <c r="HL172" s="49"/>
      <c r="HM172" s="49"/>
      <c r="HN172" s="49"/>
      <c r="HO172" s="49"/>
      <c r="HP172" s="49"/>
      <c r="HQ172" s="49"/>
      <c r="HR172" s="49"/>
      <c r="HS172" s="49"/>
      <c r="HT172" s="49"/>
      <c r="HU172" s="49"/>
      <c r="HV172" s="49"/>
      <c r="HW172" s="49"/>
      <c r="HX172" s="49"/>
      <c r="HY172" s="49"/>
      <c r="HZ172" s="49"/>
      <c r="IA172" s="49"/>
      <c r="IB172" s="49"/>
      <c r="IC172" s="49"/>
      <c r="ID172" s="49"/>
      <c r="IE172" s="49"/>
      <c r="IF172" s="49"/>
      <c r="IG172" s="49"/>
      <c r="IH172" s="49"/>
      <c r="II172" s="49"/>
      <c r="IJ172" s="49"/>
      <c r="IK172" s="49"/>
      <c r="IL172" s="49"/>
      <c r="IM172" s="49"/>
      <c r="IN172" s="49"/>
      <c r="IO172" s="49"/>
      <c r="IP172" s="49"/>
      <c r="IQ172" s="49"/>
      <c r="IR172" s="49"/>
      <c r="IS172" s="49"/>
      <c r="IT172" s="49"/>
      <c r="IU172" s="49"/>
      <c r="IV172" s="49"/>
      <c r="IW172" s="49"/>
      <c r="IX172" s="49"/>
      <c r="IY172" s="49"/>
      <c r="IZ172" s="49"/>
      <c r="JA172" s="49"/>
      <c r="JB172" s="49"/>
      <c r="JC172" s="49"/>
      <c r="JD172" s="49"/>
      <c r="JE172" s="49"/>
      <c r="JF172" s="49"/>
      <c r="JG172" s="49"/>
      <c r="JH172" s="49"/>
      <c r="JI172" s="49"/>
      <c r="JJ172" s="49"/>
      <c r="JK172" s="49"/>
      <c r="JL172" s="49"/>
      <c r="JM172" s="49"/>
      <c r="JN172" s="49"/>
    </row>
    <row r="173" spans="1:275" s="282" customFormat="1" ht="139.5" customHeight="1" x14ac:dyDescent="0.25">
      <c r="A173" s="1419">
        <v>151</v>
      </c>
      <c r="B173" s="1909" t="s">
        <v>999</v>
      </c>
      <c r="C173" s="1409">
        <v>80101706</v>
      </c>
      <c r="D173" s="2016" t="s">
        <v>2823</v>
      </c>
      <c r="E173" s="1409" t="s">
        <v>132</v>
      </c>
      <c r="F173" s="1409">
        <v>1</v>
      </c>
      <c r="G173" s="1422" t="s">
        <v>979</v>
      </c>
      <c r="H173" s="1416">
        <v>4</v>
      </c>
      <c r="I173" s="1424" t="s">
        <v>101</v>
      </c>
      <c r="J173" s="1409" t="s">
        <v>851</v>
      </c>
      <c r="K173" s="1424" t="s">
        <v>115</v>
      </c>
      <c r="L173" s="2028">
        <v>48000000</v>
      </c>
      <c r="M173" s="1990">
        <v>48000000</v>
      </c>
      <c r="N173" s="1418" t="s">
        <v>85</v>
      </c>
      <c r="O173" s="1418" t="s">
        <v>56</v>
      </c>
      <c r="P173" s="30" t="s">
        <v>133</v>
      </c>
      <c r="Q173" s="49"/>
      <c r="R173" s="242" t="s">
        <v>2923</v>
      </c>
      <c r="S173" s="242" t="s">
        <v>3243</v>
      </c>
      <c r="T173" s="33">
        <v>42576</v>
      </c>
      <c r="U173" s="34" t="s">
        <v>3244</v>
      </c>
      <c r="V173" s="266" t="s">
        <v>220</v>
      </c>
      <c r="W173" s="1781">
        <v>48000000</v>
      </c>
      <c r="X173" s="182"/>
      <c r="Y173" s="174">
        <f t="shared" ref="Y173" si="5">SUM(W173+X173)</f>
        <v>48000000</v>
      </c>
      <c r="Z173" s="174">
        <v>48000000</v>
      </c>
      <c r="AA173" s="755" t="s">
        <v>3245</v>
      </c>
      <c r="AB173" s="430" t="s">
        <v>3246</v>
      </c>
      <c r="AC173" s="430" t="s">
        <v>233</v>
      </c>
      <c r="AD173" s="266" t="s">
        <v>3247</v>
      </c>
      <c r="AE173" s="430" t="s">
        <v>56</v>
      </c>
      <c r="AF173" s="430" t="s">
        <v>56</v>
      </c>
      <c r="AG173" s="430" t="s">
        <v>56</v>
      </c>
      <c r="AH173" s="755" t="s">
        <v>2693</v>
      </c>
      <c r="AI173" s="234">
        <v>42576</v>
      </c>
      <c r="AJ173" s="234">
        <v>42698</v>
      </c>
      <c r="AK173" s="430" t="s">
        <v>2637</v>
      </c>
      <c r="AL173" s="1769" t="s">
        <v>803</v>
      </c>
      <c r="AM173" s="1943" t="s">
        <v>56</v>
      </c>
      <c r="AN173" s="1943" t="s">
        <v>56</v>
      </c>
      <c r="AO173" s="1943" t="s">
        <v>56</v>
      </c>
      <c r="AP173" s="1943" t="s">
        <v>56</v>
      </c>
      <c r="AQ173" s="1943" t="s">
        <v>56</v>
      </c>
      <c r="AR173" s="1943" t="s">
        <v>56</v>
      </c>
      <c r="AS173" s="1943" t="s">
        <v>56</v>
      </c>
      <c r="AT173" s="1943" t="s">
        <v>56</v>
      </c>
      <c r="AU173" s="1943" t="s">
        <v>56</v>
      </c>
      <c r="AV173" s="1943" t="s">
        <v>56</v>
      </c>
      <c r="AW173" s="1950">
        <v>12000000</v>
      </c>
      <c r="AX173" s="182"/>
      <c r="AY173" s="182"/>
      <c r="AZ173" s="182"/>
      <c r="BA173" s="182"/>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c r="GX173" s="49"/>
      <c r="GY173" s="49"/>
      <c r="GZ173" s="49"/>
      <c r="HA173" s="49"/>
      <c r="HB173" s="49"/>
      <c r="HC173" s="49"/>
      <c r="HD173" s="49"/>
      <c r="HE173" s="49"/>
      <c r="HF173" s="49"/>
      <c r="HG173" s="49"/>
      <c r="HH173" s="49"/>
      <c r="HI173" s="49"/>
      <c r="HJ173" s="49"/>
      <c r="HK173" s="49"/>
      <c r="HL173" s="49"/>
      <c r="HM173" s="49"/>
      <c r="HN173" s="49"/>
      <c r="HO173" s="49"/>
      <c r="HP173" s="49"/>
      <c r="HQ173" s="49"/>
      <c r="HR173" s="49"/>
      <c r="HS173" s="49"/>
      <c r="HT173" s="49"/>
      <c r="HU173" s="49"/>
      <c r="HV173" s="49"/>
      <c r="HW173" s="49"/>
      <c r="HX173" s="49"/>
      <c r="HY173" s="49"/>
      <c r="HZ173" s="49"/>
      <c r="IA173" s="49"/>
      <c r="IB173" s="49"/>
      <c r="IC173" s="49"/>
      <c r="ID173" s="49"/>
      <c r="IE173" s="49"/>
      <c r="IF173" s="49"/>
      <c r="IG173" s="49"/>
      <c r="IH173" s="49"/>
      <c r="II173" s="49"/>
      <c r="IJ173" s="49"/>
      <c r="IK173" s="49"/>
      <c r="IL173" s="49"/>
      <c r="IM173" s="49"/>
      <c r="IN173" s="49"/>
      <c r="IO173" s="49"/>
      <c r="IP173" s="49"/>
      <c r="IQ173" s="49"/>
      <c r="IR173" s="49"/>
      <c r="IS173" s="49"/>
      <c r="IT173" s="49"/>
      <c r="IU173" s="49"/>
      <c r="IV173" s="49"/>
      <c r="IW173" s="49"/>
      <c r="IX173" s="49"/>
      <c r="IY173" s="49"/>
      <c r="IZ173" s="49"/>
      <c r="JA173" s="49"/>
      <c r="JB173" s="49"/>
      <c r="JC173" s="49"/>
      <c r="JD173" s="49"/>
      <c r="JE173" s="49"/>
      <c r="JF173" s="49"/>
      <c r="JG173" s="49"/>
      <c r="JH173" s="49"/>
      <c r="JI173" s="49"/>
      <c r="JJ173" s="49"/>
      <c r="JK173" s="49"/>
      <c r="JL173" s="49"/>
      <c r="JM173" s="49"/>
      <c r="JN173" s="49"/>
    </row>
    <row r="174" spans="1:275" s="282" customFormat="1" ht="92.25" customHeight="1" x14ac:dyDescent="0.25">
      <c r="A174" s="1419">
        <v>152</v>
      </c>
      <c r="B174" s="1909" t="s">
        <v>999</v>
      </c>
      <c r="C174" s="1409">
        <v>80101706</v>
      </c>
      <c r="D174" s="2016" t="s">
        <v>949</v>
      </c>
      <c r="E174" s="1409" t="s">
        <v>132</v>
      </c>
      <c r="F174" s="1409">
        <v>1</v>
      </c>
      <c r="G174" s="1988" t="s">
        <v>169</v>
      </c>
      <c r="H174" s="1416">
        <v>9</v>
      </c>
      <c r="I174" s="1424" t="s">
        <v>101</v>
      </c>
      <c r="J174" s="1409" t="s">
        <v>135</v>
      </c>
      <c r="K174" s="1424" t="s">
        <v>115</v>
      </c>
      <c r="L174" s="1989">
        <v>98658000</v>
      </c>
      <c r="M174" s="2029">
        <v>98658000</v>
      </c>
      <c r="N174" s="1418" t="s">
        <v>85</v>
      </c>
      <c r="O174" s="1418" t="s">
        <v>56</v>
      </c>
      <c r="P174" s="2018" t="s">
        <v>133</v>
      </c>
      <c r="Q174" s="49"/>
      <c r="R174" s="242" t="s">
        <v>1137</v>
      </c>
      <c r="S174" s="242" t="s">
        <v>343</v>
      </c>
      <c r="T174" s="33">
        <v>42461</v>
      </c>
      <c r="U174" s="1343" t="s">
        <v>1138</v>
      </c>
      <c r="V174" s="266" t="s">
        <v>220</v>
      </c>
      <c r="W174" s="1946">
        <v>98658000</v>
      </c>
      <c r="X174" s="182"/>
      <c r="Y174" s="174">
        <f t="shared" si="4"/>
        <v>98658000</v>
      </c>
      <c r="Z174" s="174">
        <v>98658000</v>
      </c>
      <c r="AA174" s="430" t="s">
        <v>1139</v>
      </c>
      <c r="AB174" s="266" t="s">
        <v>1140</v>
      </c>
      <c r="AC174" s="266" t="s">
        <v>223</v>
      </c>
      <c r="AD174" s="266" t="s">
        <v>1141</v>
      </c>
      <c r="AE174" s="266" t="s">
        <v>56</v>
      </c>
      <c r="AF174" s="266" t="s">
        <v>56</v>
      </c>
      <c r="AG174" s="266" t="s">
        <v>56</v>
      </c>
      <c r="AH174" s="1790" t="s">
        <v>1142</v>
      </c>
      <c r="AI174" s="1791">
        <v>42461</v>
      </c>
      <c r="AJ174" s="1791">
        <v>42735</v>
      </c>
      <c r="AK174" s="266" t="s">
        <v>1143</v>
      </c>
      <c r="AL174" s="1993" t="s">
        <v>803</v>
      </c>
      <c r="AM174" s="1943" t="s">
        <v>56</v>
      </c>
      <c r="AN174" s="1943" t="s">
        <v>56</v>
      </c>
      <c r="AO174" s="1943" t="s">
        <v>56</v>
      </c>
      <c r="AP174" s="1943" t="s">
        <v>56</v>
      </c>
      <c r="AQ174" s="1943" t="s">
        <v>56</v>
      </c>
      <c r="AR174" s="1950">
        <v>10962000</v>
      </c>
      <c r="AS174" s="1950">
        <v>10962000</v>
      </c>
      <c r="AT174" s="182"/>
      <c r="AU174" s="1950">
        <v>40</v>
      </c>
      <c r="AV174" s="1950">
        <v>10962000</v>
      </c>
      <c r="AW174" s="2030">
        <v>10962000</v>
      </c>
      <c r="AX174" s="182"/>
      <c r="AY174" s="182"/>
      <c r="AZ174" s="182"/>
      <c r="BA174" s="182"/>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c r="GX174" s="49"/>
      <c r="GY174" s="49"/>
      <c r="GZ174" s="49"/>
      <c r="HA174" s="49"/>
      <c r="HB174" s="49"/>
      <c r="HC174" s="49"/>
      <c r="HD174" s="49"/>
      <c r="HE174" s="49"/>
      <c r="HF174" s="49"/>
      <c r="HG174" s="49"/>
      <c r="HH174" s="49"/>
      <c r="HI174" s="49"/>
      <c r="HJ174" s="49"/>
      <c r="HK174" s="49"/>
      <c r="HL174" s="49"/>
      <c r="HM174" s="49"/>
      <c r="HN174" s="49"/>
      <c r="HO174" s="49"/>
      <c r="HP174" s="49"/>
      <c r="HQ174" s="49"/>
      <c r="HR174" s="49"/>
      <c r="HS174" s="49"/>
      <c r="HT174" s="49"/>
      <c r="HU174" s="49"/>
      <c r="HV174" s="49"/>
      <c r="HW174" s="49"/>
      <c r="HX174" s="49"/>
      <c r="HY174" s="49"/>
      <c r="HZ174" s="49"/>
      <c r="IA174" s="49"/>
      <c r="IB174" s="49"/>
      <c r="IC174" s="49"/>
      <c r="ID174" s="49"/>
      <c r="IE174" s="49"/>
      <c r="IF174" s="49"/>
      <c r="IG174" s="49"/>
      <c r="IH174" s="49"/>
      <c r="II174" s="49"/>
      <c r="IJ174" s="49"/>
      <c r="IK174" s="49"/>
      <c r="IL174" s="49"/>
      <c r="IM174" s="49"/>
      <c r="IN174" s="49"/>
      <c r="IO174" s="49"/>
      <c r="IP174" s="49"/>
      <c r="IQ174" s="49"/>
      <c r="IR174" s="49"/>
      <c r="IS174" s="49"/>
      <c r="IT174" s="49"/>
      <c r="IU174" s="49"/>
      <c r="IV174" s="49"/>
      <c r="IW174" s="49"/>
      <c r="IX174" s="49"/>
      <c r="IY174" s="49"/>
      <c r="IZ174" s="49"/>
      <c r="JA174" s="49"/>
      <c r="JB174" s="49"/>
      <c r="JC174" s="49"/>
      <c r="JD174" s="49"/>
      <c r="JE174" s="49"/>
      <c r="JF174" s="49"/>
      <c r="JG174" s="49"/>
      <c r="JH174" s="49"/>
      <c r="JI174" s="49"/>
      <c r="JJ174" s="49"/>
      <c r="JK174" s="49"/>
      <c r="JL174" s="49"/>
      <c r="JM174" s="49"/>
      <c r="JN174" s="49"/>
    </row>
    <row r="175" spans="1:275" s="282" customFormat="1" ht="108.75" customHeight="1" x14ac:dyDescent="0.25">
      <c r="A175" s="1419">
        <v>153</v>
      </c>
      <c r="B175" s="1909" t="s">
        <v>999</v>
      </c>
      <c r="C175" s="1409">
        <v>80101706</v>
      </c>
      <c r="D175" s="2016" t="s">
        <v>950</v>
      </c>
      <c r="E175" s="1409" t="s">
        <v>132</v>
      </c>
      <c r="F175" s="1409">
        <v>1</v>
      </c>
      <c r="G175" s="1988" t="s">
        <v>169</v>
      </c>
      <c r="H175" s="1416">
        <v>9</v>
      </c>
      <c r="I175" s="1424" t="s">
        <v>101</v>
      </c>
      <c r="J175" s="1409" t="s">
        <v>135</v>
      </c>
      <c r="K175" s="1424" t="s">
        <v>115</v>
      </c>
      <c r="L175" s="1989">
        <v>37800000</v>
      </c>
      <c r="M175" s="2029">
        <v>37800000</v>
      </c>
      <c r="N175" s="1418" t="s">
        <v>85</v>
      </c>
      <c r="O175" s="1418" t="s">
        <v>56</v>
      </c>
      <c r="P175" s="2021" t="s">
        <v>133</v>
      </c>
      <c r="Q175" s="49"/>
      <c r="R175" s="242" t="s">
        <v>1144</v>
      </c>
      <c r="S175" s="242" t="s">
        <v>406</v>
      </c>
      <c r="T175" s="33">
        <v>42461</v>
      </c>
      <c r="U175" s="1343" t="s">
        <v>1145</v>
      </c>
      <c r="V175" s="266" t="s">
        <v>220</v>
      </c>
      <c r="W175" s="1946">
        <v>37800000</v>
      </c>
      <c r="X175" s="182"/>
      <c r="Y175" s="174">
        <f t="shared" si="4"/>
        <v>37800000</v>
      </c>
      <c r="Z175" s="174">
        <v>37800000</v>
      </c>
      <c r="AA175" s="430" t="s">
        <v>1146</v>
      </c>
      <c r="AB175" s="430" t="s">
        <v>1147</v>
      </c>
      <c r="AC175" s="430" t="s">
        <v>223</v>
      </c>
      <c r="AD175" s="266" t="s">
        <v>1148</v>
      </c>
      <c r="AE175" s="430" t="s">
        <v>56</v>
      </c>
      <c r="AF175" s="430" t="s">
        <v>56</v>
      </c>
      <c r="AG175" s="430" t="s">
        <v>56</v>
      </c>
      <c r="AH175" s="233" t="s">
        <v>1142</v>
      </c>
      <c r="AI175" s="234">
        <v>42461</v>
      </c>
      <c r="AJ175" s="234">
        <v>42735</v>
      </c>
      <c r="AK175" s="430" t="s">
        <v>1143</v>
      </c>
      <c r="AL175" s="1769" t="s">
        <v>803</v>
      </c>
      <c r="AM175" s="1943" t="s">
        <v>56</v>
      </c>
      <c r="AN175" s="1943" t="s">
        <v>56</v>
      </c>
      <c r="AO175" s="1943" t="s">
        <v>56</v>
      </c>
      <c r="AP175" s="1943" t="s">
        <v>56</v>
      </c>
      <c r="AQ175" s="1943" t="s">
        <v>56</v>
      </c>
      <c r="AR175" s="1950">
        <v>4200000</v>
      </c>
      <c r="AS175" s="1950">
        <v>4200000</v>
      </c>
      <c r="AT175" s="182"/>
      <c r="AU175" s="1950">
        <v>4200000</v>
      </c>
      <c r="AV175" s="1950">
        <v>4200000</v>
      </c>
      <c r="AW175" s="2030">
        <v>4200000</v>
      </c>
      <c r="AX175" s="182"/>
      <c r="AY175" s="182"/>
      <c r="AZ175" s="182"/>
      <c r="BA175" s="182"/>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c r="GX175" s="49"/>
      <c r="GY175" s="49"/>
      <c r="GZ175" s="49"/>
      <c r="HA175" s="49"/>
      <c r="HB175" s="49"/>
      <c r="HC175" s="49"/>
      <c r="HD175" s="49"/>
      <c r="HE175" s="49"/>
      <c r="HF175" s="49"/>
      <c r="HG175" s="49"/>
      <c r="HH175" s="49"/>
      <c r="HI175" s="49"/>
      <c r="HJ175" s="49"/>
      <c r="HK175" s="49"/>
      <c r="HL175" s="49"/>
      <c r="HM175" s="49"/>
      <c r="HN175" s="49"/>
      <c r="HO175" s="49"/>
      <c r="HP175" s="49"/>
      <c r="HQ175" s="49"/>
      <c r="HR175" s="49"/>
      <c r="HS175" s="49"/>
      <c r="HT175" s="49"/>
      <c r="HU175" s="49"/>
      <c r="HV175" s="49"/>
      <c r="HW175" s="49"/>
      <c r="HX175" s="49"/>
      <c r="HY175" s="49"/>
      <c r="HZ175" s="49"/>
      <c r="IA175" s="49"/>
      <c r="IB175" s="49"/>
      <c r="IC175" s="49"/>
      <c r="ID175" s="49"/>
      <c r="IE175" s="49"/>
      <c r="IF175" s="49"/>
      <c r="IG175" s="49"/>
      <c r="IH175" s="49"/>
      <c r="II175" s="49"/>
      <c r="IJ175" s="49"/>
      <c r="IK175" s="49"/>
      <c r="IL175" s="49"/>
      <c r="IM175" s="49"/>
      <c r="IN175" s="49"/>
      <c r="IO175" s="49"/>
      <c r="IP175" s="49"/>
      <c r="IQ175" s="49"/>
      <c r="IR175" s="49"/>
      <c r="IS175" s="49"/>
      <c r="IT175" s="49"/>
      <c r="IU175" s="49"/>
      <c r="IV175" s="49"/>
      <c r="IW175" s="49"/>
      <c r="IX175" s="49"/>
      <c r="IY175" s="49"/>
      <c r="IZ175" s="49"/>
      <c r="JA175" s="49"/>
      <c r="JB175" s="49"/>
      <c r="JC175" s="49"/>
      <c r="JD175" s="49"/>
      <c r="JE175" s="49"/>
      <c r="JF175" s="49"/>
      <c r="JG175" s="49"/>
      <c r="JH175" s="49"/>
      <c r="JI175" s="49"/>
      <c r="JJ175" s="49"/>
      <c r="JK175" s="49"/>
      <c r="JL175" s="49"/>
      <c r="JM175" s="49"/>
      <c r="JN175" s="49"/>
    </row>
    <row r="176" spans="1:275" s="282" customFormat="1" ht="90" customHeight="1" x14ac:dyDescent="0.25">
      <c r="A176" s="1419">
        <v>154</v>
      </c>
      <c r="B176" s="1909" t="s">
        <v>999</v>
      </c>
      <c r="C176" s="1409">
        <v>80101706</v>
      </c>
      <c r="D176" s="2016" t="s">
        <v>951</v>
      </c>
      <c r="E176" s="1409" t="s">
        <v>132</v>
      </c>
      <c r="F176" s="1409">
        <v>1</v>
      </c>
      <c r="G176" s="1988" t="s">
        <v>169</v>
      </c>
      <c r="H176" s="1416">
        <v>9</v>
      </c>
      <c r="I176" s="1409" t="s">
        <v>101</v>
      </c>
      <c r="J176" s="1409" t="s">
        <v>135</v>
      </c>
      <c r="K176" s="1409" t="s">
        <v>115</v>
      </c>
      <c r="L176" s="1989">
        <v>37800000</v>
      </c>
      <c r="M176" s="2029">
        <v>37800000</v>
      </c>
      <c r="N176" s="1418" t="s">
        <v>85</v>
      </c>
      <c r="O176" s="1418" t="s">
        <v>56</v>
      </c>
      <c r="P176" s="2021" t="s">
        <v>133</v>
      </c>
      <c r="Q176" s="49"/>
      <c r="R176" s="242" t="s">
        <v>1149</v>
      </c>
      <c r="S176" s="242" t="s">
        <v>1150</v>
      </c>
      <c r="T176" s="33">
        <v>42464</v>
      </c>
      <c r="U176" s="1343" t="s">
        <v>1151</v>
      </c>
      <c r="V176" s="266" t="s">
        <v>220</v>
      </c>
      <c r="W176" s="1946">
        <v>37800000</v>
      </c>
      <c r="X176" s="182"/>
      <c r="Y176" s="174">
        <f t="shared" si="4"/>
        <v>37800000</v>
      </c>
      <c r="Z176" s="174">
        <v>37800000</v>
      </c>
      <c r="AA176" s="430" t="s">
        <v>1152</v>
      </c>
      <c r="AB176" s="430" t="s">
        <v>1153</v>
      </c>
      <c r="AC176" s="430" t="s">
        <v>233</v>
      </c>
      <c r="AD176" s="266" t="s">
        <v>1154</v>
      </c>
      <c r="AE176" s="430" t="s">
        <v>56</v>
      </c>
      <c r="AF176" s="430" t="s">
        <v>56</v>
      </c>
      <c r="AG176" s="430" t="s">
        <v>56</v>
      </c>
      <c r="AH176" s="233" t="s">
        <v>1123</v>
      </c>
      <c r="AI176" s="234">
        <v>42464</v>
      </c>
      <c r="AJ176" s="234">
        <v>42734</v>
      </c>
      <c r="AK176" s="430" t="s">
        <v>1143</v>
      </c>
      <c r="AL176" s="1769" t="s">
        <v>803</v>
      </c>
      <c r="AM176" s="1943" t="s">
        <v>56</v>
      </c>
      <c r="AN176" s="1943" t="s">
        <v>56</v>
      </c>
      <c r="AO176" s="1943" t="s">
        <v>56</v>
      </c>
      <c r="AP176" s="1943" t="s">
        <v>56</v>
      </c>
      <c r="AQ176" s="1943" t="s">
        <v>56</v>
      </c>
      <c r="AR176" s="1950">
        <v>4200000</v>
      </c>
      <c r="AS176" s="1950">
        <v>4200000</v>
      </c>
      <c r="AT176" s="182"/>
      <c r="AU176" s="1950">
        <v>4200000</v>
      </c>
      <c r="AV176" s="1950">
        <v>4200000</v>
      </c>
      <c r="AW176" s="1950">
        <v>4200000</v>
      </c>
      <c r="AX176" s="182"/>
      <c r="AY176" s="182"/>
      <c r="AZ176" s="182"/>
      <c r="BA176" s="182"/>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c r="GX176" s="49"/>
      <c r="GY176" s="49"/>
      <c r="GZ176" s="49"/>
      <c r="HA176" s="49"/>
      <c r="HB176" s="49"/>
      <c r="HC176" s="49"/>
      <c r="HD176" s="49"/>
      <c r="HE176" s="49"/>
      <c r="HF176" s="49"/>
      <c r="HG176" s="49"/>
      <c r="HH176" s="49"/>
      <c r="HI176" s="49"/>
      <c r="HJ176" s="49"/>
      <c r="HK176" s="49"/>
      <c r="HL176" s="49"/>
      <c r="HM176" s="49"/>
      <c r="HN176" s="49"/>
      <c r="HO176" s="49"/>
      <c r="HP176" s="49"/>
      <c r="HQ176" s="49"/>
      <c r="HR176" s="49"/>
      <c r="HS176" s="49"/>
      <c r="HT176" s="49"/>
      <c r="HU176" s="49"/>
      <c r="HV176" s="49"/>
      <c r="HW176" s="49"/>
      <c r="HX176" s="49"/>
      <c r="HY176" s="49"/>
      <c r="HZ176" s="49"/>
      <c r="IA176" s="49"/>
      <c r="IB176" s="49"/>
      <c r="IC176" s="49"/>
      <c r="ID176" s="49"/>
      <c r="IE176" s="49"/>
      <c r="IF176" s="49"/>
      <c r="IG176" s="49"/>
      <c r="IH176" s="49"/>
      <c r="II176" s="49"/>
      <c r="IJ176" s="49"/>
      <c r="IK176" s="49"/>
      <c r="IL176" s="49"/>
      <c r="IM176" s="49"/>
      <c r="IN176" s="49"/>
      <c r="IO176" s="49"/>
      <c r="IP176" s="49"/>
      <c r="IQ176" s="49"/>
      <c r="IR176" s="49"/>
      <c r="IS176" s="49"/>
      <c r="IT176" s="49"/>
      <c r="IU176" s="49"/>
      <c r="IV176" s="49"/>
      <c r="IW176" s="49"/>
      <c r="IX176" s="49"/>
      <c r="IY176" s="49"/>
      <c r="IZ176" s="49"/>
      <c r="JA176" s="49"/>
      <c r="JB176" s="49"/>
      <c r="JC176" s="49"/>
      <c r="JD176" s="49"/>
      <c r="JE176" s="49"/>
      <c r="JF176" s="49"/>
      <c r="JG176" s="49"/>
      <c r="JH176" s="49"/>
      <c r="JI176" s="49"/>
      <c r="JJ176" s="49"/>
      <c r="JK176" s="49"/>
      <c r="JL176" s="49"/>
      <c r="JM176" s="49"/>
      <c r="JN176" s="49"/>
    </row>
    <row r="177" spans="1:274" s="282" customFormat="1" ht="94.5" customHeight="1" x14ac:dyDescent="0.25">
      <c r="A177" s="1419">
        <v>155</v>
      </c>
      <c r="B177" s="1420" t="s">
        <v>1001</v>
      </c>
      <c r="C177" s="1424">
        <v>80101706</v>
      </c>
      <c r="D177" s="962" t="s">
        <v>1155</v>
      </c>
      <c r="E177" s="1424" t="s">
        <v>132</v>
      </c>
      <c r="F177" s="1424">
        <v>1</v>
      </c>
      <c r="G177" s="1422" t="s">
        <v>172</v>
      </c>
      <c r="H177" s="1423">
        <v>9</v>
      </c>
      <c r="I177" s="1424" t="s">
        <v>101</v>
      </c>
      <c r="J177" s="1424" t="s">
        <v>854</v>
      </c>
      <c r="K177" s="1424" t="s">
        <v>115</v>
      </c>
      <c r="L177" s="1041">
        <v>58500000</v>
      </c>
      <c r="M177" s="1367">
        <v>58500000</v>
      </c>
      <c r="N177" s="1418" t="s">
        <v>85</v>
      </c>
      <c r="O177" s="1418" t="s">
        <v>56</v>
      </c>
      <c r="P177" s="2021" t="s">
        <v>133</v>
      </c>
      <c r="Q177" s="49"/>
      <c r="R177" s="242" t="s">
        <v>1156</v>
      </c>
      <c r="S177" s="242" t="s">
        <v>620</v>
      </c>
      <c r="T177" s="33">
        <v>42461</v>
      </c>
      <c r="U177" s="1343" t="s">
        <v>1157</v>
      </c>
      <c r="V177" s="266" t="s">
        <v>220</v>
      </c>
      <c r="W177" s="1946">
        <v>58500000</v>
      </c>
      <c r="X177" s="182"/>
      <c r="Y177" s="174">
        <f t="shared" si="4"/>
        <v>58500000</v>
      </c>
      <c r="Z177" s="174">
        <v>58500000</v>
      </c>
      <c r="AA177" s="266" t="s">
        <v>1158</v>
      </c>
      <c r="AB177" s="266" t="s">
        <v>1159</v>
      </c>
      <c r="AC177" s="266" t="s">
        <v>233</v>
      </c>
      <c r="AD177" s="266"/>
      <c r="AE177" s="266" t="s">
        <v>56</v>
      </c>
      <c r="AF177" s="266" t="s">
        <v>56</v>
      </c>
      <c r="AG177" s="266" t="s">
        <v>56</v>
      </c>
      <c r="AH177" s="1790" t="s">
        <v>1160</v>
      </c>
      <c r="AI177" s="1791">
        <v>42461</v>
      </c>
      <c r="AJ177" s="1791">
        <v>42735</v>
      </c>
      <c r="AK177" s="266" t="s">
        <v>1161</v>
      </c>
      <c r="AL177" s="1993" t="s">
        <v>249</v>
      </c>
      <c r="AM177" s="1943" t="s">
        <v>56</v>
      </c>
      <c r="AN177" s="1943" t="s">
        <v>56</v>
      </c>
      <c r="AO177" s="1943" t="s">
        <v>56</v>
      </c>
      <c r="AP177" s="1943" t="s">
        <v>56</v>
      </c>
      <c r="AQ177" s="1943" t="s">
        <v>56</v>
      </c>
      <c r="AR177" s="1950">
        <v>6500000</v>
      </c>
      <c r="AS177" s="1950">
        <v>6500000</v>
      </c>
      <c r="AT177" s="182"/>
      <c r="AU177" s="1950">
        <v>6500000</v>
      </c>
      <c r="AV177" s="1950">
        <v>6500000</v>
      </c>
      <c r="AW177" s="2030">
        <v>6500000</v>
      </c>
      <c r="AX177" s="182"/>
      <c r="AY177" s="182"/>
      <c r="AZ177" s="182"/>
      <c r="BA177" s="182"/>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c r="GX177" s="49"/>
      <c r="GY177" s="49"/>
      <c r="GZ177" s="49"/>
      <c r="HA177" s="49"/>
      <c r="HB177" s="49"/>
      <c r="HC177" s="49"/>
      <c r="HD177" s="49"/>
      <c r="HE177" s="49"/>
      <c r="HF177" s="49"/>
      <c r="HG177" s="49"/>
      <c r="HH177" s="49"/>
      <c r="HI177" s="49"/>
      <c r="HJ177" s="49"/>
      <c r="HK177" s="49"/>
      <c r="HL177" s="49"/>
      <c r="HM177" s="49"/>
      <c r="HN177" s="49"/>
      <c r="HO177" s="49"/>
      <c r="HP177" s="49"/>
      <c r="HQ177" s="49"/>
      <c r="HR177" s="49"/>
      <c r="HS177" s="49"/>
      <c r="HT177" s="49"/>
      <c r="HU177" s="49"/>
      <c r="HV177" s="49"/>
      <c r="HW177" s="49"/>
      <c r="HX177" s="49"/>
      <c r="HY177" s="49"/>
      <c r="HZ177" s="49"/>
      <c r="IA177" s="49"/>
      <c r="IB177" s="49"/>
      <c r="IC177" s="49"/>
      <c r="ID177" s="49"/>
      <c r="IE177" s="49"/>
      <c r="IF177" s="49"/>
      <c r="IG177" s="49"/>
      <c r="IH177" s="49"/>
      <c r="II177" s="49"/>
      <c r="IJ177" s="49"/>
      <c r="IK177" s="49"/>
      <c r="IL177" s="49"/>
      <c r="IM177" s="49"/>
      <c r="IN177" s="49"/>
      <c r="IO177" s="49"/>
      <c r="IP177" s="49"/>
      <c r="IQ177" s="49"/>
      <c r="IR177" s="49"/>
      <c r="IS177" s="49"/>
      <c r="IT177" s="49"/>
      <c r="IU177" s="49"/>
      <c r="IV177" s="49"/>
      <c r="IW177" s="49"/>
      <c r="IX177" s="49"/>
      <c r="IY177" s="49"/>
      <c r="IZ177" s="49"/>
      <c r="JA177" s="49"/>
      <c r="JB177" s="49"/>
      <c r="JC177" s="49"/>
      <c r="JD177" s="49"/>
      <c r="JE177" s="49"/>
      <c r="JF177" s="49"/>
      <c r="JG177" s="49"/>
      <c r="JH177" s="49"/>
      <c r="JI177" s="49"/>
      <c r="JJ177" s="49"/>
      <c r="JK177" s="49"/>
      <c r="JL177" s="49"/>
      <c r="JM177" s="49"/>
      <c r="JN177" s="49"/>
    </row>
    <row r="178" spans="1:274" s="282" customFormat="1" ht="90" customHeight="1" x14ac:dyDescent="0.25">
      <c r="A178" s="1419">
        <v>156</v>
      </c>
      <c r="B178" s="1420" t="s">
        <v>1001</v>
      </c>
      <c r="C178" s="1424">
        <v>80101706</v>
      </c>
      <c r="D178" s="962" t="s">
        <v>952</v>
      </c>
      <c r="E178" s="1424" t="s">
        <v>132</v>
      </c>
      <c r="F178" s="1424">
        <v>1</v>
      </c>
      <c r="G178" s="1422" t="s">
        <v>169</v>
      </c>
      <c r="H178" s="1423">
        <v>9.3000000000000007</v>
      </c>
      <c r="I178" s="1424" t="s">
        <v>101</v>
      </c>
      <c r="J178" s="1424" t="s">
        <v>854</v>
      </c>
      <c r="K178" s="1424" t="s">
        <v>115</v>
      </c>
      <c r="L178" s="1041">
        <v>26271000</v>
      </c>
      <c r="M178" s="1367">
        <v>26271000</v>
      </c>
      <c r="N178" s="1418" t="s">
        <v>85</v>
      </c>
      <c r="O178" s="1418" t="s">
        <v>56</v>
      </c>
      <c r="P178" s="2021" t="s">
        <v>133</v>
      </c>
      <c r="Q178" s="49"/>
      <c r="R178" s="242" t="s">
        <v>1055</v>
      </c>
      <c r="S178" s="242" t="s">
        <v>302</v>
      </c>
      <c r="T178" s="33">
        <v>42452</v>
      </c>
      <c r="U178" s="1343" t="s">
        <v>1056</v>
      </c>
      <c r="V178" s="266" t="s">
        <v>220</v>
      </c>
      <c r="W178" s="35">
        <v>26271000</v>
      </c>
      <c r="X178" s="182"/>
      <c r="Y178" s="174">
        <f t="shared" si="4"/>
        <v>26271000</v>
      </c>
      <c r="Z178" s="174">
        <v>26271000</v>
      </c>
      <c r="AA178" s="430" t="s">
        <v>1057</v>
      </c>
      <c r="AB178" s="266" t="s">
        <v>1058</v>
      </c>
      <c r="AC178" s="266" t="s">
        <v>233</v>
      </c>
      <c r="AD178" s="266" t="s">
        <v>1059</v>
      </c>
      <c r="AE178" s="266" t="s">
        <v>56</v>
      </c>
      <c r="AF178" s="266" t="s">
        <v>56</v>
      </c>
      <c r="AG178" s="266" t="s">
        <v>56</v>
      </c>
      <c r="AH178" s="1790" t="s">
        <v>1052</v>
      </c>
      <c r="AI178" s="1791">
        <v>42452</v>
      </c>
      <c r="AJ178" s="1791">
        <v>42734</v>
      </c>
      <c r="AK178" s="266" t="s">
        <v>2924</v>
      </c>
      <c r="AL178" s="1993" t="s">
        <v>249</v>
      </c>
      <c r="AM178" s="1943" t="s">
        <v>56</v>
      </c>
      <c r="AN178" s="1943" t="s">
        <v>56</v>
      </c>
      <c r="AO178" s="1943" t="s">
        <v>56</v>
      </c>
      <c r="AP178" s="1943" t="s">
        <v>56</v>
      </c>
      <c r="AQ178" s="1943" t="s">
        <v>56</v>
      </c>
      <c r="AR178" s="1950">
        <v>2835000</v>
      </c>
      <c r="AS178" s="1950">
        <v>2835000</v>
      </c>
      <c r="AT178" s="182"/>
      <c r="AU178" s="1950">
        <v>2835000</v>
      </c>
      <c r="AV178" s="1950">
        <v>2835000</v>
      </c>
      <c r="AW178" s="182"/>
      <c r="AX178" s="182"/>
      <c r="AY178" s="182"/>
      <c r="AZ178" s="182"/>
      <c r="BA178" s="182"/>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c r="GX178" s="49"/>
      <c r="GY178" s="49"/>
      <c r="GZ178" s="49"/>
      <c r="HA178" s="49"/>
      <c r="HB178" s="49"/>
      <c r="HC178" s="49"/>
      <c r="HD178" s="49"/>
      <c r="HE178" s="49"/>
      <c r="HF178" s="49"/>
      <c r="HG178" s="49"/>
      <c r="HH178" s="49"/>
      <c r="HI178" s="49"/>
      <c r="HJ178" s="49"/>
      <c r="HK178" s="49"/>
      <c r="HL178" s="49"/>
      <c r="HM178" s="49"/>
      <c r="HN178" s="49"/>
      <c r="HO178" s="49"/>
      <c r="HP178" s="49"/>
      <c r="HQ178" s="49"/>
      <c r="HR178" s="49"/>
      <c r="HS178" s="49"/>
      <c r="HT178" s="49"/>
      <c r="HU178" s="49"/>
      <c r="HV178" s="49"/>
      <c r="HW178" s="49"/>
      <c r="HX178" s="49"/>
      <c r="HY178" s="49"/>
      <c r="HZ178" s="49"/>
      <c r="IA178" s="49"/>
      <c r="IB178" s="49"/>
      <c r="IC178" s="49"/>
      <c r="ID178" s="49"/>
      <c r="IE178" s="49"/>
      <c r="IF178" s="49"/>
      <c r="IG178" s="49"/>
      <c r="IH178" s="49"/>
      <c r="II178" s="49"/>
      <c r="IJ178" s="49"/>
      <c r="IK178" s="49"/>
      <c r="IL178" s="49"/>
      <c r="IM178" s="49"/>
      <c r="IN178" s="49"/>
      <c r="IO178" s="49"/>
      <c r="IP178" s="49"/>
      <c r="IQ178" s="49"/>
      <c r="IR178" s="49"/>
      <c r="IS178" s="49"/>
      <c r="IT178" s="49"/>
      <c r="IU178" s="49"/>
      <c r="IV178" s="49"/>
      <c r="IW178" s="49"/>
      <c r="IX178" s="49"/>
      <c r="IY178" s="49"/>
      <c r="IZ178" s="49"/>
      <c r="JA178" s="49"/>
      <c r="JB178" s="49"/>
      <c r="JC178" s="49"/>
      <c r="JD178" s="49"/>
      <c r="JE178" s="49"/>
      <c r="JF178" s="49"/>
      <c r="JG178" s="49"/>
      <c r="JH178" s="49"/>
      <c r="JI178" s="49"/>
      <c r="JJ178" s="49"/>
      <c r="JK178" s="49"/>
      <c r="JL178" s="49"/>
      <c r="JM178" s="49"/>
      <c r="JN178" s="49"/>
    </row>
    <row r="179" spans="1:274" s="282" customFormat="1" ht="90" customHeight="1" x14ac:dyDescent="0.25">
      <c r="A179" s="1419">
        <v>157</v>
      </c>
      <c r="B179" s="1420" t="s">
        <v>1001</v>
      </c>
      <c r="C179" s="1424">
        <v>80101706</v>
      </c>
      <c r="D179" s="962" t="s">
        <v>953</v>
      </c>
      <c r="E179" s="1424" t="s">
        <v>132</v>
      </c>
      <c r="F179" s="1424">
        <v>1</v>
      </c>
      <c r="G179" s="1422" t="s">
        <v>169</v>
      </c>
      <c r="H179" s="1423">
        <v>9.3000000000000007</v>
      </c>
      <c r="I179" s="1424" t="s">
        <v>101</v>
      </c>
      <c r="J179" s="1424" t="s">
        <v>854</v>
      </c>
      <c r="K179" s="1424" t="s">
        <v>115</v>
      </c>
      <c r="L179" s="1041">
        <v>68110000.000000015</v>
      </c>
      <c r="M179" s="1367">
        <v>68110000.000000015</v>
      </c>
      <c r="N179" s="1418" t="s">
        <v>85</v>
      </c>
      <c r="O179" s="1418" t="s">
        <v>56</v>
      </c>
      <c r="P179" s="2021" t="s">
        <v>133</v>
      </c>
      <c r="Q179" s="49"/>
      <c r="R179" s="242" t="s">
        <v>1060</v>
      </c>
      <c r="S179" s="242" t="s">
        <v>314</v>
      </c>
      <c r="T179" s="33">
        <v>42452</v>
      </c>
      <c r="U179" s="1343" t="s">
        <v>1061</v>
      </c>
      <c r="V179" s="266" t="s">
        <v>220</v>
      </c>
      <c r="W179" s="35">
        <v>68110000</v>
      </c>
      <c r="X179" s="182"/>
      <c r="Y179" s="174">
        <f t="shared" si="4"/>
        <v>68110000</v>
      </c>
      <c r="Z179" s="174">
        <v>68110000</v>
      </c>
      <c r="AA179" s="430" t="s">
        <v>1062</v>
      </c>
      <c r="AB179" s="430" t="s">
        <v>1063</v>
      </c>
      <c r="AC179" s="430" t="s">
        <v>233</v>
      </c>
      <c r="AD179" s="266" t="s">
        <v>1064</v>
      </c>
      <c r="AE179" s="430" t="s">
        <v>56</v>
      </c>
      <c r="AF179" s="430" t="s">
        <v>56</v>
      </c>
      <c r="AG179" s="430" t="s">
        <v>56</v>
      </c>
      <c r="AH179" s="233" t="s">
        <v>1052</v>
      </c>
      <c r="AI179" s="234">
        <v>42451</v>
      </c>
      <c r="AJ179" s="234">
        <v>42734</v>
      </c>
      <c r="AK179" s="430" t="s">
        <v>2924</v>
      </c>
      <c r="AL179" s="235" t="s">
        <v>249</v>
      </c>
      <c r="AM179" s="1943" t="s">
        <v>56</v>
      </c>
      <c r="AN179" s="1943" t="s">
        <v>56</v>
      </c>
      <c r="AO179" s="1943" t="s">
        <v>56</v>
      </c>
      <c r="AP179" s="1943" t="s">
        <v>56</v>
      </c>
      <c r="AQ179" s="1943" t="s">
        <v>56</v>
      </c>
      <c r="AR179" s="1950">
        <v>7350000</v>
      </c>
      <c r="AS179" s="1887">
        <v>7350000</v>
      </c>
      <c r="AT179" s="182"/>
      <c r="AU179" s="1887">
        <v>7350000</v>
      </c>
      <c r="AV179" s="1887">
        <f>(7350000+1715000)</f>
        <v>9065000</v>
      </c>
      <c r="AW179" s="182"/>
      <c r="AX179" s="182"/>
      <c r="AY179" s="182"/>
      <c r="AZ179" s="182"/>
      <c r="BA179" s="182"/>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c r="GX179" s="49"/>
      <c r="GY179" s="49"/>
      <c r="GZ179" s="49"/>
      <c r="HA179" s="49"/>
      <c r="HB179" s="49"/>
      <c r="HC179" s="49"/>
      <c r="HD179" s="49"/>
      <c r="HE179" s="49"/>
      <c r="HF179" s="49"/>
      <c r="HG179" s="49"/>
      <c r="HH179" s="49"/>
      <c r="HI179" s="49"/>
      <c r="HJ179" s="49"/>
      <c r="HK179" s="49"/>
      <c r="HL179" s="49"/>
      <c r="HM179" s="49"/>
      <c r="HN179" s="49"/>
      <c r="HO179" s="49"/>
      <c r="HP179" s="49"/>
      <c r="HQ179" s="49"/>
      <c r="HR179" s="49"/>
      <c r="HS179" s="49"/>
      <c r="HT179" s="49"/>
      <c r="HU179" s="49"/>
      <c r="HV179" s="49"/>
      <c r="HW179" s="49"/>
      <c r="HX179" s="49"/>
      <c r="HY179" s="49"/>
      <c r="HZ179" s="49"/>
      <c r="IA179" s="49"/>
      <c r="IB179" s="49"/>
      <c r="IC179" s="49"/>
      <c r="ID179" s="49"/>
      <c r="IE179" s="49"/>
      <c r="IF179" s="49"/>
      <c r="IG179" s="49"/>
      <c r="IH179" s="49"/>
      <c r="II179" s="49"/>
      <c r="IJ179" s="49"/>
      <c r="IK179" s="49"/>
      <c r="IL179" s="49"/>
      <c r="IM179" s="49"/>
      <c r="IN179" s="49"/>
      <c r="IO179" s="49"/>
      <c r="IP179" s="49"/>
      <c r="IQ179" s="49"/>
      <c r="IR179" s="49"/>
      <c r="IS179" s="49"/>
      <c r="IT179" s="49"/>
      <c r="IU179" s="49"/>
      <c r="IV179" s="49"/>
      <c r="IW179" s="49"/>
      <c r="IX179" s="49"/>
      <c r="IY179" s="49"/>
      <c r="IZ179" s="49"/>
      <c r="JA179" s="49"/>
      <c r="JB179" s="49"/>
      <c r="JC179" s="49"/>
      <c r="JD179" s="49"/>
      <c r="JE179" s="49"/>
      <c r="JF179" s="49"/>
      <c r="JG179" s="49"/>
      <c r="JH179" s="49"/>
      <c r="JI179" s="49"/>
      <c r="JJ179" s="49"/>
      <c r="JK179" s="49"/>
      <c r="JL179" s="49"/>
      <c r="JM179" s="49"/>
      <c r="JN179" s="49"/>
    </row>
    <row r="180" spans="1:274" s="282" customFormat="1" ht="81.75" customHeight="1" x14ac:dyDescent="0.25">
      <c r="A180" s="1419">
        <v>158</v>
      </c>
      <c r="B180" s="1420" t="s">
        <v>1001</v>
      </c>
      <c r="C180" s="1424">
        <v>80101706</v>
      </c>
      <c r="D180" s="962" t="s">
        <v>954</v>
      </c>
      <c r="E180" s="1424" t="s">
        <v>132</v>
      </c>
      <c r="F180" s="1424">
        <v>1</v>
      </c>
      <c r="G180" s="1422" t="s">
        <v>172</v>
      </c>
      <c r="H180" s="1423">
        <v>9</v>
      </c>
      <c r="I180" s="1424" t="s">
        <v>101</v>
      </c>
      <c r="J180" s="1424" t="s">
        <v>854</v>
      </c>
      <c r="K180" s="1424" t="s">
        <v>115</v>
      </c>
      <c r="L180" s="1041">
        <v>39600000</v>
      </c>
      <c r="M180" s="1041">
        <v>39600000</v>
      </c>
      <c r="N180" s="1418" t="s">
        <v>85</v>
      </c>
      <c r="O180" s="1418" t="s">
        <v>56</v>
      </c>
      <c r="P180" s="2021" t="s">
        <v>133</v>
      </c>
      <c r="Q180" s="49"/>
      <c r="R180" s="242" t="s">
        <v>1299</v>
      </c>
      <c r="S180" s="242" t="s">
        <v>1300</v>
      </c>
      <c r="T180" s="33">
        <v>42475</v>
      </c>
      <c r="U180" s="1343" t="s">
        <v>1301</v>
      </c>
      <c r="V180" s="266" t="s">
        <v>220</v>
      </c>
      <c r="W180" s="1781">
        <v>31237500</v>
      </c>
      <c r="X180" s="182"/>
      <c r="Y180" s="174">
        <f t="shared" si="4"/>
        <v>31237500</v>
      </c>
      <c r="Z180" s="174">
        <v>31237500</v>
      </c>
      <c r="AA180" s="430" t="s">
        <v>1302</v>
      </c>
      <c r="AB180" s="430" t="s">
        <v>1303</v>
      </c>
      <c r="AC180" s="430" t="s">
        <v>233</v>
      </c>
      <c r="AD180" s="266" t="s">
        <v>1304</v>
      </c>
      <c r="AE180" s="430" t="s">
        <v>56</v>
      </c>
      <c r="AF180" s="430" t="s">
        <v>56</v>
      </c>
      <c r="AG180" s="430" t="s">
        <v>56</v>
      </c>
      <c r="AH180" s="233" t="s">
        <v>1305</v>
      </c>
      <c r="AI180" s="234">
        <v>42475</v>
      </c>
      <c r="AJ180" s="234">
        <v>42734</v>
      </c>
      <c r="AK180" s="430" t="s">
        <v>1161</v>
      </c>
      <c r="AL180" s="1769" t="s">
        <v>249</v>
      </c>
      <c r="AM180" s="1943" t="s">
        <v>56</v>
      </c>
      <c r="AN180" s="1943" t="s">
        <v>56</v>
      </c>
      <c r="AO180" s="1943" t="s">
        <v>56</v>
      </c>
      <c r="AP180" s="1943" t="s">
        <v>56</v>
      </c>
      <c r="AQ180" s="1943" t="s">
        <v>56</v>
      </c>
      <c r="AR180" s="1950">
        <v>3675000</v>
      </c>
      <c r="AS180" s="1887">
        <v>3675000</v>
      </c>
      <c r="AT180" s="182"/>
      <c r="AU180" s="1887">
        <v>3675000</v>
      </c>
      <c r="AV180" s="2031" t="s">
        <v>2895</v>
      </c>
      <c r="AW180" s="182"/>
      <c r="AX180" s="182"/>
      <c r="AY180" s="182"/>
      <c r="AZ180" s="182"/>
      <c r="BA180" s="182"/>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c r="GX180" s="49"/>
      <c r="GY180" s="49"/>
      <c r="GZ180" s="49"/>
      <c r="HA180" s="49"/>
      <c r="HB180" s="49"/>
      <c r="HC180" s="49"/>
      <c r="HD180" s="49"/>
      <c r="HE180" s="49"/>
      <c r="HF180" s="49"/>
      <c r="HG180" s="49"/>
      <c r="HH180" s="49"/>
      <c r="HI180" s="49"/>
      <c r="HJ180" s="49"/>
      <c r="HK180" s="49"/>
      <c r="HL180" s="49"/>
      <c r="HM180" s="49"/>
      <c r="HN180" s="49"/>
      <c r="HO180" s="49"/>
      <c r="HP180" s="49"/>
      <c r="HQ180" s="49"/>
      <c r="HR180" s="49"/>
      <c r="HS180" s="49"/>
      <c r="HT180" s="49"/>
      <c r="HU180" s="49"/>
      <c r="HV180" s="49"/>
      <c r="HW180" s="49"/>
      <c r="HX180" s="49"/>
      <c r="HY180" s="49"/>
      <c r="HZ180" s="49"/>
      <c r="IA180" s="49"/>
      <c r="IB180" s="49"/>
      <c r="IC180" s="49"/>
      <c r="ID180" s="49"/>
      <c r="IE180" s="49"/>
      <c r="IF180" s="49"/>
      <c r="IG180" s="49"/>
      <c r="IH180" s="49"/>
      <c r="II180" s="49"/>
      <c r="IJ180" s="49"/>
      <c r="IK180" s="49"/>
      <c r="IL180" s="49"/>
      <c r="IM180" s="49"/>
      <c r="IN180" s="49"/>
      <c r="IO180" s="49"/>
      <c r="IP180" s="49"/>
      <c r="IQ180" s="49"/>
      <c r="IR180" s="49"/>
      <c r="IS180" s="49"/>
      <c r="IT180" s="49"/>
      <c r="IU180" s="49"/>
      <c r="IV180" s="49"/>
      <c r="IW180" s="49"/>
      <c r="IX180" s="49"/>
      <c r="IY180" s="49"/>
      <c r="IZ180" s="49"/>
      <c r="JA180" s="49"/>
      <c r="JB180" s="49"/>
      <c r="JC180" s="49"/>
      <c r="JD180" s="49"/>
      <c r="JE180" s="49"/>
      <c r="JF180" s="49"/>
      <c r="JG180" s="49"/>
      <c r="JH180" s="49"/>
      <c r="JI180" s="49"/>
      <c r="JJ180" s="49"/>
      <c r="JK180" s="49"/>
      <c r="JL180" s="49"/>
      <c r="JM180" s="49"/>
      <c r="JN180" s="49"/>
    </row>
    <row r="181" spans="1:274" s="282" customFormat="1" ht="68.25" customHeight="1" x14ac:dyDescent="0.25">
      <c r="A181" s="1419">
        <v>159</v>
      </c>
      <c r="B181" s="1420" t="s">
        <v>1001</v>
      </c>
      <c r="C181" s="1424">
        <v>80101706</v>
      </c>
      <c r="D181" s="962" t="s">
        <v>1379</v>
      </c>
      <c r="E181" s="1424" t="s">
        <v>132</v>
      </c>
      <c r="F181" s="1424">
        <v>1</v>
      </c>
      <c r="G181" s="1422" t="s">
        <v>172</v>
      </c>
      <c r="H181" s="1423">
        <v>9</v>
      </c>
      <c r="I181" s="1424" t="s">
        <v>101</v>
      </c>
      <c r="J181" s="1424" t="s">
        <v>854</v>
      </c>
      <c r="K181" s="1424" t="s">
        <v>115</v>
      </c>
      <c r="L181" s="1041">
        <v>55250000</v>
      </c>
      <c r="M181" s="1367">
        <v>55250000</v>
      </c>
      <c r="N181" s="1418" t="s">
        <v>85</v>
      </c>
      <c r="O181" s="1418" t="s">
        <v>56</v>
      </c>
      <c r="P181" s="30" t="s">
        <v>133</v>
      </c>
      <c r="Q181" s="49"/>
      <c r="R181" s="242" t="s">
        <v>1380</v>
      </c>
      <c r="S181" s="242" t="s">
        <v>1381</v>
      </c>
      <c r="T181" s="33">
        <v>42478</v>
      </c>
      <c r="U181" s="1343" t="s">
        <v>1382</v>
      </c>
      <c r="V181" s="266" t="s">
        <v>220</v>
      </c>
      <c r="W181" s="1781">
        <v>55250000</v>
      </c>
      <c r="X181" s="182"/>
      <c r="Y181" s="174">
        <f t="shared" si="4"/>
        <v>55250000</v>
      </c>
      <c r="Z181" s="174">
        <v>55250000</v>
      </c>
      <c r="AA181" s="430" t="s">
        <v>1383</v>
      </c>
      <c r="AB181" s="430" t="s">
        <v>1384</v>
      </c>
      <c r="AC181" s="430" t="s">
        <v>233</v>
      </c>
      <c r="AD181" s="266" t="s">
        <v>1385</v>
      </c>
      <c r="AE181" s="430" t="s">
        <v>56</v>
      </c>
      <c r="AF181" s="430" t="s">
        <v>56</v>
      </c>
      <c r="AG181" s="430" t="s">
        <v>56</v>
      </c>
      <c r="AH181" s="233" t="s">
        <v>1386</v>
      </c>
      <c r="AI181" s="234">
        <v>42478</v>
      </c>
      <c r="AJ181" s="234">
        <v>42734</v>
      </c>
      <c r="AK181" s="430" t="s">
        <v>1161</v>
      </c>
      <c r="AL181" s="1769" t="s">
        <v>249</v>
      </c>
      <c r="AM181" s="1943" t="s">
        <v>56</v>
      </c>
      <c r="AN181" s="1943" t="s">
        <v>56</v>
      </c>
      <c r="AO181" s="1943" t="s">
        <v>56</v>
      </c>
      <c r="AP181" s="1943" t="s">
        <v>56</v>
      </c>
      <c r="AQ181" s="1943" t="s">
        <v>56</v>
      </c>
      <c r="AR181" s="1950">
        <v>6500000</v>
      </c>
      <c r="AS181" s="1887">
        <v>6500000</v>
      </c>
      <c r="AT181" s="182"/>
      <c r="AU181" s="1887">
        <v>6500000</v>
      </c>
      <c r="AV181" s="182"/>
      <c r="AW181" s="182"/>
      <c r="AX181" s="182"/>
      <c r="AY181" s="182"/>
      <c r="AZ181" s="182"/>
      <c r="BA181" s="182"/>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c r="GX181" s="49"/>
      <c r="GY181" s="49"/>
      <c r="GZ181" s="49"/>
      <c r="HA181" s="49"/>
      <c r="HB181" s="49"/>
      <c r="HC181" s="49"/>
      <c r="HD181" s="49"/>
      <c r="HE181" s="49"/>
      <c r="HF181" s="49"/>
      <c r="HG181" s="49"/>
      <c r="HH181" s="49"/>
      <c r="HI181" s="49"/>
      <c r="HJ181" s="49"/>
      <c r="HK181" s="49"/>
      <c r="HL181" s="49"/>
      <c r="HM181" s="49"/>
      <c r="HN181" s="49"/>
      <c r="HO181" s="49"/>
      <c r="HP181" s="49"/>
      <c r="HQ181" s="49"/>
      <c r="HR181" s="49"/>
      <c r="HS181" s="49"/>
      <c r="HT181" s="49"/>
      <c r="HU181" s="49"/>
      <c r="HV181" s="49"/>
      <c r="HW181" s="49"/>
      <c r="HX181" s="49"/>
      <c r="HY181" s="49"/>
      <c r="HZ181" s="49"/>
      <c r="IA181" s="49"/>
      <c r="IB181" s="49"/>
      <c r="IC181" s="49"/>
      <c r="ID181" s="49"/>
      <c r="IE181" s="49"/>
      <c r="IF181" s="49"/>
      <c r="IG181" s="49"/>
      <c r="IH181" s="49"/>
      <c r="II181" s="49"/>
      <c r="IJ181" s="49"/>
      <c r="IK181" s="49"/>
      <c r="IL181" s="49"/>
      <c r="IM181" s="49"/>
      <c r="IN181" s="49"/>
      <c r="IO181" s="49"/>
      <c r="IP181" s="49"/>
      <c r="IQ181" s="49"/>
      <c r="IR181" s="49"/>
      <c r="IS181" s="49"/>
      <c r="IT181" s="49"/>
      <c r="IU181" s="49"/>
      <c r="IV181" s="49"/>
      <c r="IW181" s="49"/>
      <c r="IX181" s="49"/>
      <c r="IY181" s="49"/>
      <c r="IZ181" s="49"/>
      <c r="JA181" s="49"/>
      <c r="JB181" s="49"/>
      <c r="JC181" s="49"/>
      <c r="JD181" s="49"/>
      <c r="JE181" s="49"/>
      <c r="JF181" s="49"/>
      <c r="JG181" s="49"/>
      <c r="JH181" s="49"/>
      <c r="JI181" s="49"/>
      <c r="JJ181" s="49"/>
      <c r="JK181" s="49"/>
      <c r="JL181" s="49"/>
      <c r="JM181" s="49"/>
      <c r="JN181" s="49"/>
    </row>
    <row r="182" spans="1:274" s="282" customFormat="1" ht="86.25" customHeight="1" x14ac:dyDescent="0.25">
      <c r="A182" s="1419">
        <v>160</v>
      </c>
      <c r="B182" s="1420" t="s">
        <v>1001</v>
      </c>
      <c r="C182" s="1424">
        <v>80101706</v>
      </c>
      <c r="D182" s="962" t="s">
        <v>955</v>
      </c>
      <c r="E182" s="1424" t="s">
        <v>132</v>
      </c>
      <c r="F182" s="1424">
        <v>1</v>
      </c>
      <c r="G182" s="1422" t="s">
        <v>169</v>
      </c>
      <c r="H182" s="1423">
        <v>9</v>
      </c>
      <c r="I182" s="1424" t="s">
        <v>101</v>
      </c>
      <c r="J182" s="1424" t="s">
        <v>854</v>
      </c>
      <c r="K182" s="1424" t="s">
        <v>115</v>
      </c>
      <c r="L182" s="1041">
        <v>27000000</v>
      </c>
      <c r="M182" s="1367">
        <v>27000000</v>
      </c>
      <c r="N182" s="1418" t="s">
        <v>85</v>
      </c>
      <c r="O182" s="1418" t="s">
        <v>56</v>
      </c>
      <c r="P182" s="2018" t="s">
        <v>133</v>
      </c>
      <c r="Q182" s="49"/>
      <c r="R182" s="242" t="s">
        <v>1162</v>
      </c>
      <c r="S182" s="242" t="s">
        <v>1163</v>
      </c>
      <c r="T182" s="33">
        <v>42461</v>
      </c>
      <c r="U182" s="1343" t="s">
        <v>1164</v>
      </c>
      <c r="V182" s="266" t="s">
        <v>220</v>
      </c>
      <c r="W182" s="1781">
        <v>26200000</v>
      </c>
      <c r="X182" s="182"/>
      <c r="Y182" s="174">
        <f t="shared" si="4"/>
        <v>26200000</v>
      </c>
      <c r="Z182" s="174">
        <v>26200000</v>
      </c>
      <c r="AA182" s="430" t="s">
        <v>1165</v>
      </c>
      <c r="AB182" s="266" t="s">
        <v>1166</v>
      </c>
      <c r="AC182" s="266" t="s">
        <v>233</v>
      </c>
      <c r="AD182" s="266" t="s">
        <v>1167</v>
      </c>
      <c r="AE182" s="266" t="s">
        <v>56</v>
      </c>
      <c r="AF182" s="266" t="s">
        <v>56</v>
      </c>
      <c r="AG182" s="266" t="s">
        <v>56</v>
      </c>
      <c r="AH182" s="1790" t="s">
        <v>1168</v>
      </c>
      <c r="AI182" s="1791">
        <v>42461</v>
      </c>
      <c r="AJ182" s="1791">
        <v>42726</v>
      </c>
      <c r="AK182" s="266" t="s">
        <v>1161</v>
      </c>
      <c r="AL182" s="1993" t="s">
        <v>249</v>
      </c>
      <c r="AM182" s="1943" t="s">
        <v>56</v>
      </c>
      <c r="AN182" s="1943" t="s">
        <v>56</v>
      </c>
      <c r="AO182" s="1943" t="s">
        <v>56</v>
      </c>
      <c r="AP182" s="1943" t="s">
        <v>56</v>
      </c>
      <c r="AQ182" s="1943" t="s">
        <v>56</v>
      </c>
      <c r="AR182" s="1950">
        <v>3000000</v>
      </c>
      <c r="AS182" s="1950">
        <v>3000000</v>
      </c>
      <c r="AT182" s="1943" t="s">
        <v>56</v>
      </c>
      <c r="AU182" s="1950">
        <v>3000000</v>
      </c>
      <c r="AV182" s="1950">
        <v>3000000</v>
      </c>
      <c r="AW182" s="2030">
        <v>3000000</v>
      </c>
      <c r="AX182" s="182"/>
      <c r="AY182" s="182"/>
      <c r="AZ182" s="182"/>
      <c r="BA182" s="182"/>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c r="GX182" s="49"/>
      <c r="GY182" s="49"/>
      <c r="GZ182" s="49"/>
      <c r="HA182" s="49"/>
      <c r="HB182" s="49"/>
      <c r="HC182" s="49"/>
      <c r="HD182" s="49"/>
      <c r="HE182" s="49"/>
      <c r="HF182" s="49"/>
      <c r="HG182" s="49"/>
      <c r="HH182" s="49"/>
      <c r="HI182" s="49"/>
      <c r="HJ182" s="49"/>
      <c r="HK182" s="49"/>
      <c r="HL182" s="49"/>
      <c r="HM182" s="49"/>
      <c r="HN182" s="49"/>
      <c r="HO182" s="49"/>
      <c r="HP182" s="49"/>
      <c r="HQ182" s="49"/>
      <c r="HR182" s="49"/>
      <c r="HS182" s="49"/>
      <c r="HT182" s="49"/>
      <c r="HU182" s="49"/>
      <c r="HV182" s="49"/>
      <c r="HW182" s="49"/>
      <c r="HX182" s="49"/>
      <c r="HY182" s="49"/>
      <c r="HZ182" s="49"/>
      <c r="IA182" s="49"/>
      <c r="IB182" s="49"/>
      <c r="IC182" s="49"/>
      <c r="ID182" s="49"/>
      <c r="IE182" s="49"/>
      <c r="IF182" s="49"/>
      <c r="IG182" s="49"/>
      <c r="IH182" s="49"/>
      <c r="II182" s="49"/>
      <c r="IJ182" s="49"/>
      <c r="IK182" s="49"/>
      <c r="IL182" s="49"/>
      <c r="IM182" s="49"/>
      <c r="IN182" s="49"/>
      <c r="IO182" s="49"/>
      <c r="IP182" s="49"/>
      <c r="IQ182" s="49"/>
      <c r="IR182" s="49"/>
      <c r="IS182" s="49"/>
      <c r="IT182" s="49"/>
      <c r="IU182" s="49"/>
      <c r="IV182" s="49"/>
      <c r="IW182" s="49"/>
      <c r="IX182" s="49"/>
      <c r="IY182" s="49"/>
      <c r="IZ182" s="49"/>
      <c r="JA182" s="49"/>
      <c r="JB182" s="49"/>
      <c r="JC182" s="49"/>
      <c r="JD182" s="49"/>
      <c r="JE182" s="49"/>
      <c r="JF182" s="49"/>
      <c r="JG182" s="49"/>
      <c r="JH182" s="49"/>
      <c r="JI182" s="49"/>
      <c r="JJ182" s="49"/>
      <c r="JK182" s="49"/>
      <c r="JL182" s="49"/>
      <c r="JM182" s="49"/>
      <c r="JN182" s="49"/>
    </row>
    <row r="183" spans="1:274" s="282" customFormat="1" ht="84" customHeight="1" x14ac:dyDescent="0.25">
      <c r="A183" s="1419">
        <v>161</v>
      </c>
      <c r="B183" s="1420" t="s">
        <v>1001</v>
      </c>
      <c r="C183" s="1424">
        <v>80101706</v>
      </c>
      <c r="D183" s="962" t="s">
        <v>956</v>
      </c>
      <c r="E183" s="1424" t="s">
        <v>132</v>
      </c>
      <c r="F183" s="1424">
        <v>1</v>
      </c>
      <c r="G183" s="1422" t="s">
        <v>172</v>
      </c>
      <c r="H183" s="1423">
        <v>8</v>
      </c>
      <c r="I183" s="1424" t="s">
        <v>101</v>
      </c>
      <c r="J183" s="1424" t="s">
        <v>854</v>
      </c>
      <c r="K183" s="1424" t="s">
        <v>115</v>
      </c>
      <c r="L183" s="1041">
        <v>29400000</v>
      </c>
      <c r="M183" s="1041">
        <v>29400000</v>
      </c>
      <c r="N183" s="1418" t="s">
        <v>85</v>
      </c>
      <c r="O183" s="1418" t="s">
        <v>56</v>
      </c>
      <c r="P183" s="2021" t="s">
        <v>133</v>
      </c>
      <c r="Q183" s="49"/>
      <c r="R183" s="242" t="s">
        <v>1475</v>
      </c>
      <c r="S183" s="242" t="s">
        <v>1476</v>
      </c>
      <c r="T183" s="33">
        <v>42488</v>
      </c>
      <c r="U183" s="1343" t="s">
        <v>1477</v>
      </c>
      <c r="V183" s="266" t="s">
        <v>220</v>
      </c>
      <c r="W183" s="1781">
        <v>29400000</v>
      </c>
      <c r="X183" s="182"/>
      <c r="Y183" s="174">
        <f t="shared" si="4"/>
        <v>29400000</v>
      </c>
      <c r="Z183" s="174">
        <v>29400000</v>
      </c>
      <c r="AA183" s="430" t="s">
        <v>1478</v>
      </c>
      <c r="AB183" s="430" t="s">
        <v>1479</v>
      </c>
      <c r="AC183" s="430" t="s">
        <v>233</v>
      </c>
      <c r="AD183" s="266" t="s">
        <v>1480</v>
      </c>
      <c r="AE183" s="430" t="s">
        <v>56</v>
      </c>
      <c r="AF183" s="430" t="s">
        <v>56</v>
      </c>
      <c r="AG183" s="430" t="s">
        <v>56</v>
      </c>
      <c r="AH183" s="233" t="s">
        <v>1455</v>
      </c>
      <c r="AI183" s="234">
        <v>42488</v>
      </c>
      <c r="AJ183" s="234">
        <v>42640</v>
      </c>
      <c r="AK183" s="430" t="s">
        <v>1481</v>
      </c>
      <c r="AL183" s="1769" t="s">
        <v>249</v>
      </c>
      <c r="AM183" s="1943" t="s">
        <v>56</v>
      </c>
      <c r="AN183" s="1943" t="s">
        <v>56</v>
      </c>
      <c r="AO183" s="1943" t="s">
        <v>56</v>
      </c>
      <c r="AP183" s="1943" t="s">
        <v>56</v>
      </c>
      <c r="AQ183" s="1943" t="s">
        <v>56</v>
      </c>
      <c r="AR183" s="1950">
        <v>3675000</v>
      </c>
      <c r="AS183" s="1950">
        <v>3675000</v>
      </c>
      <c r="AT183" s="182"/>
      <c r="AU183" s="1950">
        <v>3675000</v>
      </c>
      <c r="AV183" s="2023">
        <v>3675000</v>
      </c>
      <c r="AW183" s="182"/>
      <c r="AX183" s="182"/>
      <c r="AY183" s="182"/>
      <c r="AZ183" s="182"/>
      <c r="BA183" s="182"/>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c r="GX183" s="49"/>
      <c r="GY183" s="49"/>
      <c r="GZ183" s="49"/>
      <c r="HA183" s="49"/>
      <c r="HB183" s="49"/>
      <c r="HC183" s="49"/>
      <c r="HD183" s="49"/>
      <c r="HE183" s="49"/>
      <c r="HF183" s="49"/>
      <c r="HG183" s="49"/>
      <c r="HH183" s="49"/>
      <c r="HI183" s="49"/>
      <c r="HJ183" s="49"/>
      <c r="HK183" s="49"/>
      <c r="HL183" s="49"/>
      <c r="HM183" s="49"/>
      <c r="HN183" s="49"/>
      <c r="HO183" s="49"/>
      <c r="HP183" s="49"/>
      <c r="HQ183" s="49"/>
      <c r="HR183" s="49"/>
      <c r="HS183" s="49"/>
      <c r="HT183" s="49"/>
      <c r="HU183" s="49"/>
      <c r="HV183" s="49"/>
      <c r="HW183" s="49"/>
      <c r="HX183" s="49"/>
      <c r="HY183" s="49"/>
      <c r="HZ183" s="49"/>
      <c r="IA183" s="49"/>
      <c r="IB183" s="49"/>
      <c r="IC183" s="49"/>
      <c r="ID183" s="49"/>
      <c r="IE183" s="49"/>
      <c r="IF183" s="49"/>
      <c r="IG183" s="49"/>
      <c r="IH183" s="49"/>
      <c r="II183" s="49"/>
      <c r="IJ183" s="49"/>
      <c r="IK183" s="49"/>
      <c r="IL183" s="49"/>
      <c r="IM183" s="49"/>
      <c r="IN183" s="49"/>
      <c r="IO183" s="49"/>
      <c r="IP183" s="49"/>
      <c r="IQ183" s="49"/>
      <c r="IR183" s="49"/>
      <c r="IS183" s="49"/>
      <c r="IT183" s="49"/>
      <c r="IU183" s="49"/>
      <c r="IV183" s="49"/>
      <c r="IW183" s="49"/>
      <c r="IX183" s="49"/>
      <c r="IY183" s="49"/>
      <c r="IZ183" s="49"/>
      <c r="JA183" s="49"/>
      <c r="JB183" s="49"/>
      <c r="JC183" s="49"/>
      <c r="JD183" s="49"/>
      <c r="JE183" s="49"/>
      <c r="JF183" s="49"/>
      <c r="JG183" s="49"/>
      <c r="JH183" s="49"/>
      <c r="JI183" s="49"/>
      <c r="JJ183" s="49"/>
      <c r="JK183" s="49"/>
      <c r="JL183" s="49"/>
      <c r="JM183" s="49"/>
      <c r="JN183" s="49"/>
    </row>
    <row r="184" spans="1:274" s="282" customFormat="1" ht="54.75" customHeight="1" x14ac:dyDescent="0.25">
      <c r="A184" s="1419">
        <v>162</v>
      </c>
      <c r="B184" s="1420" t="s">
        <v>1001</v>
      </c>
      <c r="C184" s="1424">
        <v>80101706</v>
      </c>
      <c r="D184" s="962" t="s">
        <v>957</v>
      </c>
      <c r="E184" s="1424" t="s">
        <v>132</v>
      </c>
      <c r="F184" s="1424">
        <v>1</v>
      </c>
      <c r="G184" s="1422" t="s">
        <v>172</v>
      </c>
      <c r="H184" s="1423">
        <v>3.2</v>
      </c>
      <c r="I184" s="1424" t="s">
        <v>101</v>
      </c>
      <c r="J184" s="1424" t="s">
        <v>854</v>
      </c>
      <c r="K184" s="1424" t="s">
        <v>115</v>
      </c>
      <c r="L184" s="1041">
        <v>20832000</v>
      </c>
      <c r="M184" s="1041">
        <v>20832000</v>
      </c>
      <c r="N184" s="1418" t="s">
        <v>85</v>
      </c>
      <c r="O184" s="1418" t="s">
        <v>56</v>
      </c>
      <c r="P184" s="2021" t="s">
        <v>133</v>
      </c>
      <c r="Q184" s="49"/>
      <c r="R184" s="242" t="s">
        <v>1169</v>
      </c>
      <c r="S184" s="242" t="s">
        <v>400</v>
      </c>
      <c r="T184" s="33">
        <v>42468</v>
      </c>
      <c r="U184" s="1343" t="s">
        <v>1170</v>
      </c>
      <c r="V184" s="266" t="s">
        <v>220</v>
      </c>
      <c r="W184" s="1781">
        <v>19530000</v>
      </c>
      <c r="X184" s="182"/>
      <c r="Y184" s="174">
        <f t="shared" si="4"/>
        <v>19530000</v>
      </c>
      <c r="Z184" s="174">
        <v>19530000</v>
      </c>
      <c r="AA184" s="430" t="s">
        <v>1171</v>
      </c>
      <c r="AB184" s="430" t="s">
        <v>1172</v>
      </c>
      <c r="AC184" s="430" t="s">
        <v>233</v>
      </c>
      <c r="AD184" s="266" t="s">
        <v>1173</v>
      </c>
      <c r="AE184" s="430" t="s">
        <v>56</v>
      </c>
      <c r="AF184" s="430" t="s">
        <v>56</v>
      </c>
      <c r="AG184" s="430" t="s">
        <v>56</v>
      </c>
      <c r="AH184" s="233" t="s">
        <v>1174</v>
      </c>
      <c r="AI184" s="234">
        <v>42468</v>
      </c>
      <c r="AJ184" s="234">
        <v>42558</v>
      </c>
      <c r="AK184" s="430" t="s">
        <v>1161</v>
      </c>
      <c r="AL184" s="1769" t="s">
        <v>249</v>
      </c>
      <c r="AM184" s="1943" t="s">
        <v>56</v>
      </c>
      <c r="AN184" s="1943" t="s">
        <v>56</v>
      </c>
      <c r="AO184" s="1943" t="s">
        <v>56</v>
      </c>
      <c r="AP184" s="1943" t="s">
        <v>56</v>
      </c>
      <c r="AQ184" s="1943" t="s">
        <v>56</v>
      </c>
      <c r="AR184" s="1950">
        <v>6510000</v>
      </c>
      <c r="AS184" s="1950">
        <v>6510000</v>
      </c>
      <c r="AT184" s="182"/>
      <c r="AU184" s="1950">
        <v>6510000</v>
      </c>
      <c r="AV184" s="182"/>
      <c r="AW184" s="182"/>
      <c r="AX184" s="182"/>
      <c r="AY184" s="182"/>
      <c r="AZ184" s="182"/>
      <c r="BA184" s="182"/>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c r="GX184" s="49"/>
      <c r="GY184" s="49"/>
      <c r="GZ184" s="49"/>
      <c r="HA184" s="49"/>
      <c r="HB184" s="49"/>
      <c r="HC184" s="49"/>
      <c r="HD184" s="49"/>
      <c r="HE184" s="49"/>
      <c r="HF184" s="49"/>
      <c r="HG184" s="49"/>
      <c r="HH184" s="49"/>
      <c r="HI184" s="49"/>
      <c r="HJ184" s="49"/>
      <c r="HK184" s="49"/>
      <c r="HL184" s="49"/>
      <c r="HM184" s="49"/>
      <c r="HN184" s="49"/>
      <c r="HO184" s="49"/>
      <c r="HP184" s="49"/>
      <c r="HQ184" s="49"/>
      <c r="HR184" s="49"/>
      <c r="HS184" s="49"/>
      <c r="HT184" s="49"/>
      <c r="HU184" s="49"/>
      <c r="HV184" s="49"/>
      <c r="HW184" s="49"/>
      <c r="HX184" s="49"/>
      <c r="HY184" s="49"/>
      <c r="HZ184" s="49"/>
      <c r="IA184" s="49"/>
      <c r="IB184" s="49"/>
      <c r="IC184" s="49"/>
      <c r="ID184" s="49"/>
      <c r="IE184" s="49"/>
      <c r="IF184" s="49"/>
      <c r="IG184" s="49"/>
      <c r="IH184" s="49"/>
      <c r="II184" s="49"/>
      <c r="IJ184" s="49"/>
      <c r="IK184" s="49"/>
      <c r="IL184" s="49"/>
      <c r="IM184" s="49"/>
      <c r="IN184" s="49"/>
      <c r="IO184" s="49"/>
      <c r="IP184" s="49"/>
      <c r="IQ184" s="49"/>
      <c r="IR184" s="49"/>
      <c r="IS184" s="49"/>
      <c r="IT184" s="49"/>
      <c r="IU184" s="49"/>
      <c r="IV184" s="49"/>
      <c r="IW184" s="49"/>
      <c r="IX184" s="49"/>
      <c r="IY184" s="49"/>
      <c r="IZ184" s="49"/>
      <c r="JA184" s="49"/>
      <c r="JB184" s="49"/>
      <c r="JC184" s="49"/>
      <c r="JD184" s="49"/>
      <c r="JE184" s="49"/>
      <c r="JF184" s="49"/>
      <c r="JG184" s="49"/>
      <c r="JH184" s="49"/>
      <c r="JI184" s="49"/>
      <c r="JJ184" s="49"/>
      <c r="JK184" s="49"/>
      <c r="JL184" s="49"/>
      <c r="JM184" s="49"/>
      <c r="JN184" s="49"/>
    </row>
    <row r="185" spans="1:274" s="282" customFormat="1" ht="135" customHeight="1" x14ac:dyDescent="0.25">
      <c r="A185" s="1419">
        <v>164</v>
      </c>
      <c r="B185" s="1420" t="s">
        <v>1003</v>
      </c>
      <c r="C185" s="1424">
        <v>80101706</v>
      </c>
      <c r="D185" s="962" t="s">
        <v>959</v>
      </c>
      <c r="E185" s="1424" t="s">
        <v>132</v>
      </c>
      <c r="F185" s="1424">
        <v>1</v>
      </c>
      <c r="G185" s="1422" t="s">
        <v>172</v>
      </c>
      <c r="H185" s="1430" t="s">
        <v>1106</v>
      </c>
      <c r="I185" s="1424" t="s">
        <v>101</v>
      </c>
      <c r="J185" s="1424" t="s">
        <v>854</v>
      </c>
      <c r="K185" s="1424" t="s">
        <v>115</v>
      </c>
      <c r="L185" s="1041">
        <v>35700000</v>
      </c>
      <c r="M185" s="1041">
        <v>35700000</v>
      </c>
      <c r="N185" s="1418" t="s">
        <v>85</v>
      </c>
      <c r="O185" s="1418" t="s">
        <v>56</v>
      </c>
      <c r="P185" s="2021" t="s">
        <v>133</v>
      </c>
      <c r="Q185" s="49"/>
      <c r="R185" s="242" t="s">
        <v>1175</v>
      </c>
      <c r="S185" s="242" t="s">
        <v>764</v>
      </c>
      <c r="T185" s="33">
        <v>42472</v>
      </c>
      <c r="U185" s="1343" t="s">
        <v>1230</v>
      </c>
      <c r="V185" s="266" t="s">
        <v>220</v>
      </c>
      <c r="W185" s="1781">
        <v>35700000</v>
      </c>
      <c r="X185" s="182"/>
      <c r="Y185" s="174">
        <f t="shared" si="4"/>
        <v>35700000</v>
      </c>
      <c r="Z185" s="174">
        <v>35700000</v>
      </c>
      <c r="AA185" s="430" t="s">
        <v>1231</v>
      </c>
      <c r="AB185" s="430" t="s">
        <v>1232</v>
      </c>
      <c r="AC185" s="430" t="s">
        <v>233</v>
      </c>
      <c r="AD185" s="266"/>
      <c r="AE185" s="430" t="s">
        <v>56</v>
      </c>
      <c r="AF185" s="430" t="s">
        <v>56</v>
      </c>
      <c r="AG185" s="430" t="s">
        <v>56</v>
      </c>
      <c r="AH185" s="233" t="s">
        <v>1233</v>
      </c>
      <c r="AI185" s="234">
        <v>42472</v>
      </c>
      <c r="AJ185" s="234">
        <v>42729</v>
      </c>
      <c r="AK185" s="430" t="s">
        <v>397</v>
      </c>
      <c r="AL185" s="1769" t="s">
        <v>398</v>
      </c>
      <c r="AM185" s="1943" t="s">
        <v>56</v>
      </c>
      <c r="AN185" s="1943" t="s">
        <v>56</v>
      </c>
      <c r="AO185" s="1943" t="s">
        <v>56</v>
      </c>
      <c r="AP185" s="1943" t="s">
        <v>56</v>
      </c>
      <c r="AQ185" s="1943" t="s">
        <v>56</v>
      </c>
      <c r="AR185" s="1950">
        <v>4200000</v>
      </c>
      <c r="AS185" s="2030">
        <v>4200000</v>
      </c>
      <c r="AT185" s="182"/>
      <c r="AU185" s="2030">
        <v>4200000</v>
      </c>
      <c r="AV185" s="1950">
        <v>4200000</v>
      </c>
      <c r="AW185" s="1950">
        <v>4200000</v>
      </c>
      <c r="AX185" s="182"/>
      <c r="AY185" s="182"/>
      <c r="AZ185" s="182"/>
      <c r="BA185" s="182"/>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c r="GX185" s="49"/>
      <c r="GY185" s="49"/>
      <c r="GZ185" s="49"/>
      <c r="HA185" s="49"/>
      <c r="HB185" s="49"/>
      <c r="HC185" s="49"/>
      <c r="HD185" s="49"/>
      <c r="HE185" s="49"/>
      <c r="HF185" s="49"/>
      <c r="HG185" s="49"/>
      <c r="HH185" s="49"/>
      <c r="HI185" s="49"/>
      <c r="HJ185" s="49"/>
      <c r="HK185" s="49"/>
      <c r="HL185" s="49"/>
      <c r="HM185" s="49"/>
      <c r="HN185" s="49"/>
      <c r="HO185" s="49"/>
      <c r="HP185" s="49"/>
      <c r="HQ185" s="49"/>
      <c r="HR185" s="49"/>
      <c r="HS185" s="49"/>
      <c r="HT185" s="49"/>
      <c r="HU185" s="49"/>
      <c r="HV185" s="49"/>
      <c r="HW185" s="49"/>
      <c r="HX185" s="49"/>
      <c r="HY185" s="49"/>
      <c r="HZ185" s="49"/>
      <c r="IA185" s="49"/>
      <c r="IB185" s="49"/>
      <c r="IC185" s="49"/>
      <c r="ID185" s="49"/>
      <c r="IE185" s="49"/>
      <c r="IF185" s="49"/>
      <c r="IG185" s="49"/>
      <c r="IH185" s="49"/>
      <c r="II185" s="49"/>
      <c r="IJ185" s="49"/>
      <c r="IK185" s="49"/>
      <c r="IL185" s="49"/>
      <c r="IM185" s="49"/>
      <c r="IN185" s="49"/>
      <c r="IO185" s="49"/>
      <c r="IP185" s="49"/>
      <c r="IQ185" s="49"/>
      <c r="IR185" s="49"/>
      <c r="IS185" s="49"/>
      <c r="IT185" s="49"/>
      <c r="IU185" s="49"/>
      <c r="IV185" s="49"/>
      <c r="IW185" s="49"/>
      <c r="IX185" s="49"/>
      <c r="IY185" s="49"/>
      <c r="IZ185" s="49"/>
      <c r="JA185" s="49"/>
      <c r="JB185" s="49"/>
      <c r="JC185" s="49"/>
      <c r="JD185" s="49"/>
      <c r="JE185" s="49"/>
      <c r="JF185" s="49"/>
      <c r="JG185" s="49"/>
      <c r="JH185" s="49"/>
      <c r="JI185" s="49"/>
      <c r="JJ185" s="49"/>
      <c r="JK185" s="49"/>
      <c r="JL185" s="49"/>
      <c r="JM185" s="49"/>
      <c r="JN185" s="49"/>
    </row>
    <row r="186" spans="1:274" s="282" customFormat="1" ht="135" customHeight="1" x14ac:dyDescent="0.25">
      <c r="A186" s="1419">
        <v>165</v>
      </c>
      <c r="B186" s="1420" t="s">
        <v>1003</v>
      </c>
      <c r="C186" s="1424">
        <v>80101706</v>
      </c>
      <c r="D186" s="962" t="s">
        <v>959</v>
      </c>
      <c r="E186" s="1424" t="s">
        <v>132</v>
      </c>
      <c r="F186" s="1424">
        <v>1</v>
      </c>
      <c r="G186" s="1422" t="s">
        <v>172</v>
      </c>
      <c r="H186" s="1430" t="s">
        <v>1106</v>
      </c>
      <c r="I186" s="1424" t="s">
        <v>101</v>
      </c>
      <c r="J186" s="1424" t="s">
        <v>854</v>
      </c>
      <c r="K186" s="1424" t="s">
        <v>115</v>
      </c>
      <c r="L186" s="1041">
        <v>35700000</v>
      </c>
      <c r="M186" s="1041">
        <v>35700000</v>
      </c>
      <c r="N186" s="1418" t="s">
        <v>85</v>
      </c>
      <c r="O186" s="1418" t="s">
        <v>56</v>
      </c>
      <c r="P186" s="2021" t="s">
        <v>133</v>
      </c>
      <c r="Q186" s="49"/>
      <c r="R186" s="242" t="s">
        <v>1234</v>
      </c>
      <c r="S186" s="242" t="s">
        <v>770</v>
      </c>
      <c r="T186" s="33">
        <v>42472</v>
      </c>
      <c r="U186" s="1343" t="s">
        <v>1235</v>
      </c>
      <c r="V186" s="266" t="s">
        <v>220</v>
      </c>
      <c r="W186" s="1781">
        <v>35700000</v>
      </c>
      <c r="X186" s="182"/>
      <c r="Y186" s="174">
        <f t="shared" si="4"/>
        <v>35700000</v>
      </c>
      <c r="Z186" s="174">
        <v>35700000</v>
      </c>
      <c r="AA186" s="430" t="s">
        <v>1231</v>
      </c>
      <c r="AB186" s="430" t="s">
        <v>1236</v>
      </c>
      <c r="AC186" s="430" t="s">
        <v>233</v>
      </c>
      <c r="AD186" s="266" t="s">
        <v>1237</v>
      </c>
      <c r="AE186" s="430" t="s">
        <v>56</v>
      </c>
      <c r="AF186" s="430" t="s">
        <v>56</v>
      </c>
      <c r="AG186" s="430" t="s">
        <v>56</v>
      </c>
      <c r="AH186" s="233" t="s">
        <v>1233</v>
      </c>
      <c r="AI186" s="234">
        <v>42472</v>
      </c>
      <c r="AJ186" s="234">
        <v>42729</v>
      </c>
      <c r="AK186" s="430" t="s">
        <v>397</v>
      </c>
      <c r="AL186" s="1769" t="s">
        <v>398</v>
      </c>
      <c r="AM186" s="1943" t="s">
        <v>56</v>
      </c>
      <c r="AN186" s="1943" t="s">
        <v>56</v>
      </c>
      <c r="AO186" s="1943" t="s">
        <v>56</v>
      </c>
      <c r="AP186" s="1943" t="s">
        <v>56</v>
      </c>
      <c r="AQ186" s="1943" t="s">
        <v>56</v>
      </c>
      <c r="AR186" s="1950">
        <v>4200000</v>
      </c>
      <c r="AS186" s="2030">
        <v>4200000</v>
      </c>
      <c r="AT186" s="182"/>
      <c r="AU186" s="2030">
        <v>4200000</v>
      </c>
      <c r="AV186" s="1950">
        <v>4200000</v>
      </c>
      <c r="AW186" s="1950">
        <v>4200000</v>
      </c>
      <c r="AX186" s="182"/>
      <c r="AY186" s="182"/>
      <c r="AZ186" s="182"/>
      <c r="BA186" s="182"/>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c r="GX186" s="49"/>
      <c r="GY186" s="49"/>
      <c r="GZ186" s="49"/>
      <c r="HA186" s="49"/>
      <c r="HB186" s="49"/>
      <c r="HC186" s="49"/>
      <c r="HD186" s="49"/>
      <c r="HE186" s="49"/>
      <c r="HF186" s="49"/>
      <c r="HG186" s="49"/>
      <c r="HH186" s="49"/>
      <c r="HI186" s="49"/>
      <c r="HJ186" s="49"/>
      <c r="HK186" s="49"/>
      <c r="HL186" s="49"/>
      <c r="HM186" s="49"/>
      <c r="HN186" s="49"/>
      <c r="HO186" s="49"/>
      <c r="HP186" s="49"/>
      <c r="HQ186" s="49"/>
      <c r="HR186" s="49"/>
      <c r="HS186" s="49"/>
      <c r="HT186" s="49"/>
      <c r="HU186" s="49"/>
      <c r="HV186" s="49"/>
      <c r="HW186" s="49"/>
      <c r="HX186" s="49"/>
      <c r="HY186" s="49"/>
      <c r="HZ186" s="49"/>
      <c r="IA186" s="49"/>
      <c r="IB186" s="49"/>
      <c r="IC186" s="49"/>
      <c r="ID186" s="49"/>
      <c r="IE186" s="49"/>
      <c r="IF186" s="49"/>
      <c r="IG186" s="49"/>
      <c r="IH186" s="49"/>
      <c r="II186" s="49"/>
      <c r="IJ186" s="49"/>
      <c r="IK186" s="49"/>
      <c r="IL186" s="49"/>
      <c r="IM186" s="49"/>
      <c r="IN186" s="49"/>
      <c r="IO186" s="49"/>
      <c r="IP186" s="49"/>
      <c r="IQ186" s="49"/>
      <c r="IR186" s="49"/>
      <c r="IS186" s="49"/>
      <c r="IT186" s="49"/>
      <c r="IU186" s="49"/>
      <c r="IV186" s="49"/>
      <c r="IW186" s="49"/>
      <c r="IX186" s="49"/>
      <c r="IY186" s="49"/>
      <c r="IZ186" s="49"/>
      <c r="JA186" s="49"/>
      <c r="JB186" s="49"/>
      <c r="JC186" s="49"/>
      <c r="JD186" s="49"/>
      <c r="JE186" s="49"/>
      <c r="JF186" s="49"/>
      <c r="JG186" s="49"/>
      <c r="JH186" s="49"/>
      <c r="JI186" s="49"/>
      <c r="JJ186" s="49"/>
      <c r="JK186" s="49"/>
      <c r="JL186" s="49"/>
      <c r="JM186" s="49"/>
      <c r="JN186" s="49"/>
    </row>
    <row r="187" spans="1:274" s="282" customFormat="1" ht="150" customHeight="1" x14ac:dyDescent="0.25">
      <c r="A187" s="1419">
        <v>166</v>
      </c>
      <c r="B187" s="1420" t="s">
        <v>1003</v>
      </c>
      <c r="C187" s="1424">
        <v>80101706</v>
      </c>
      <c r="D187" s="962" t="s">
        <v>129</v>
      </c>
      <c r="E187" s="1424" t="s">
        <v>132</v>
      </c>
      <c r="F187" s="1424">
        <v>1</v>
      </c>
      <c r="G187" s="1422" t="s">
        <v>172</v>
      </c>
      <c r="H187" s="1430" t="s">
        <v>1106</v>
      </c>
      <c r="I187" s="1424" t="s">
        <v>101</v>
      </c>
      <c r="J187" s="1424" t="s">
        <v>854</v>
      </c>
      <c r="K187" s="1424" t="s">
        <v>115</v>
      </c>
      <c r="L187" s="1041">
        <v>56950000</v>
      </c>
      <c r="M187" s="1041">
        <v>56950000</v>
      </c>
      <c r="N187" s="1418" t="s">
        <v>85</v>
      </c>
      <c r="O187" s="1418" t="s">
        <v>56</v>
      </c>
      <c r="P187" s="2021" t="s">
        <v>133</v>
      </c>
      <c r="Q187" s="49"/>
      <c r="R187" s="242" t="s">
        <v>1176</v>
      </c>
      <c r="S187" s="242" t="s">
        <v>392</v>
      </c>
      <c r="T187" s="33">
        <v>42472</v>
      </c>
      <c r="U187" s="1343" t="s">
        <v>1238</v>
      </c>
      <c r="V187" s="266" t="s">
        <v>220</v>
      </c>
      <c r="W187" s="1781">
        <v>56950000</v>
      </c>
      <c r="X187" s="182"/>
      <c r="Y187" s="174">
        <f t="shared" si="4"/>
        <v>56950000</v>
      </c>
      <c r="Z187" s="174">
        <v>56950000</v>
      </c>
      <c r="AA187" s="430" t="s">
        <v>1239</v>
      </c>
      <c r="AB187" s="430" t="s">
        <v>1240</v>
      </c>
      <c r="AC187" s="430" t="s">
        <v>233</v>
      </c>
      <c r="AD187" s="266"/>
      <c r="AE187" s="430" t="s">
        <v>56</v>
      </c>
      <c r="AF187" s="430" t="s">
        <v>56</v>
      </c>
      <c r="AG187" s="430" t="s">
        <v>56</v>
      </c>
      <c r="AH187" s="233" t="s">
        <v>1233</v>
      </c>
      <c r="AI187" s="234">
        <v>42472</v>
      </c>
      <c r="AJ187" s="234">
        <v>42729</v>
      </c>
      <c r="AK187" s="430" t="s">
        <v>397</v>
      </c>
      <c r="AL187" s="1769" t="s">
        <v>398</v>
      </c>
      <c r="AM187" s="1943" t="s">
        <v>56</v>
      </c>
      <c r="AN187" s="1943" t="s">
        <v>56</v>
      </c>
      <c r="AO187" s="1943" t="s">
        <v>56</v>
      </c>
      <c r="AP187" s="1943" t="s">
        <v>56</v>
      </c>
      <c r="AQ187" s="1943" t="s">
        <v>56</v>
      </c>
      <c r="AR187" s="1950">
        <v>6700000</v>
      </c>
      <c r="AS187" s="2030">
        <v>6700000</v>
      </c>
      <c r="AT187" s="182"/>
      <c r="AU187" s="2030">
        <v>6700000</v>
      </c>
      <c r="AV187" s="1950">
        <v>6700000</v>
      </c>
      <c r="AW187" s="1950">
        <v>6700000</v>
      </c>
      <c r="AX187" s="182"/>
      <c r="AY187" s="182"/>
      <c r="AZ187" s="182"/>
      <c r="BA187" s="182"/>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c r="FF187" s="49"/>
      <c r="FG187" s="49"/>
      <c r="FH187" s="49"/>
      <c r="FI187" s="49"/>
      <c r="FJ187" s="49"/>
      <c r="FK187" s="49"/>
      <c r="FL187" s="49"/>
      <c r="FM187" s="49"/>
      <c r="FN187" s="49"/>
      <c r="FO187" s="49"/>
      <c r="FP187" s="49"/>
      <c r="FQ187" s="49"/>
      <c r="FR187" s="49"/>
      <c r="FS187" s="49"/>
      <c r="FT187" s="49"/>
      <c r="FU187" s="49"/>
      <c r="FV187" s="49"/>
      <c r="FW187" s="49"/>
      <c r="FX187" s="49"/>
      <c r="FY187" s="49"/>
      <c r="FZ187" s="49"/>
      <c r="GA187" s="49"/>
      <c r="GB187" s="49"/>
      <c r="GC187" s="49"/>
      <c r="GD187" s="49"/>
      <c r="GE187" s="49"/>
      <c r="GF187" s="49"/>
      <c r="GG187" s="49"/>
      <c r="GH187" s="49"/>
      <c r="GI187" s="49"/>
      <c r="GJ187" s="49"/>
      <c r="GK187" s="49"/>
      <c r="GL187" s="49"/>
      <c r="GM187" s="49"/>
      <c r="GN187" s="49"/>
      <c r="GO187" s="49"/>
      <c r="GP187" s="49"/>
      <c r="GQ187" s="49"/>
      <c r="GR187" s="49"/>
      <c r="GS187" s="49"/>
      <c r="GT187" s="49"/>
      <c r="GU187" s="49"/>
      <c r="GV187" s="49"/>
      <c r="GW187" s="49"/>
      <c r="GX187" s="49"/>
      <c r="GY187" s="49"/>
      <c r="GZ187" s="49"/>
      <c r="HA187" s="49"/>
      <c r="HB187" s="49"/>
      <c r="HC187" s="49"/>
      <c r="HD187" s="49"/>
      <c r="HE187" s="49"/>
      <c r="HF187" s="49"/>
      <c r="HG187" s="49"/>
      <c r="HH187" s="49"/>
      <c r="HI187" s="49"/>
      <c r="HJ187" s="49"/>
      <c r="HK187" s="49"/>
      <c r="HL187" s="49"/>
      <c r="HM187" s="49"/>
      <c r="HN187" s="49"/>
      <c r="HO187" s="49"/>
      <c r="HP187" s="49"/>
      <c r="HQ187" s="49"/>
      <c r="HR187" s="49"/>
      <c r="HS187" s="49"/>
      <c r="HT187" s="49"/>
      <c r="HU187" s="49"/>
      <c r="HV187" s="49"/>
      <c r="HW187" s="49"/>
      <c r="HX187" s="49"/>
      <c r="HY187" s="49"/>
      <c r="HZ187" s="49"/>
      <c r="IA187" s="49"/>
      <c r="IB187" s="49"/>
      <c r="IC187" s="49"/>
      <c r="ID187" s="49"/>
      <c r="IE187" s="49"/>
      <c r="IF187" s="49"/>
      <c r="IG187" s="49"/>
      <c r="IH187" s="49"/>
      <c r="II187" s="49"/>
      <c r="IJ187" s="49"/>
      <c r="IK187" s="49"/>
      <c r="IL187" s="49"/>
      <c r="IM187" s="49"/>
      <c r="IN187" s="49"/>
      <c r="IO187" s="49"/>
      <c r="IP187" s="49"/>
      <c r="IQ187" s="49"/>
      <c r="IR187" s="49"/>
      <c r="IS187" s="49"/>
      <c r="IT187" s="49"/>
      <c r="IU187" s="49"/>
      <c r="IV187" s="49"/>
      <c r="IW187" s="49"/>
      <c r="IX187" s="49"/>
      <c r="IY187" s="49"/>
      <c r="IZ187" s="49"/>
      <c r="JA187" s="49"/>
      <c r="JB187" s="49"/>
      <c r="JC187" s="49"/>
      <c r="JD187" s="49"/>
      <c r="JE187" s="49"/>
      <c r="JF187" s="49"/>
      <c r="JG187" s="49"/>
      <c r="JH187" s="49"/>
      <c r="JI187" s="49"/>
      <c r="JJ187" s="49"/>
      <c r="JK187" s="49"/>
      <c r="JL187" s="49"/>
      <c r="JM187" s="49"/>
      <c r="JN187" s="49"/>
    </row>
    <row r="188" spans="1:274" s="282" customFormat="1" ht="63.75" customHeight="1" x14ac:dyDescent="0.25">
      <c r="A188" s="1419">
        <v>167</v>
      </c>
      <c r="B188" s="1420" t="s">
        <v>1003</v>
      </c>
      <c r="C188" s="1424">
        <v>80101706</v>
      </c>
      <c r="D188" s="962" t="s">
        <v>130</v>
      </c>
      <c r="E188" s="1424" t="s">
        <v>132</v>
      </c>
      <c r="F188" s="1424">
        <v>1</v>
      </c>
      <c r="G188" s="1422" t="s">
        <v>172</v>
      </c>
      <c r="H188" s="1430" t="s">
        <v>1106</v>
      </c>
      <c r="I188" s="1424" t="s">
        <v>101</v>
      </c>
      <c r="J188" s="1424" t="s">
        <v>854</v>
      </c>
      <c r="K188" s="1424" t="s">
        <v>115</v>
      </c>
      <c r="L188" s="1041">
        <v>20527500</v>
      </c>
      <c r="M188" s="1041">
        <v>20527500</v>
      </c>
      <c r="N188" s="1418" t="s">
        <v>85</v>
      </c>
      <c r="O188" s="1418" t="s">
        <v>56</v>
      </c>
      <c r="P188" s="2021" t="s">
        <v>133</v>
      </c>
      <c r="Q188" s="49"/>
      <c r="R188" s="242" t="s">
        <v>1241</v>
      </c>
      <c r="S188" s="242" t="s">
        <v>774</v>
      </c>
      <c r="T188" s="33">
        <v>42472</v>
      </c>
      <c r="U188" s="1343" t="s">
        <v>1242</v>
      </c>
      <c r="V188" s="266" t="s">
        <v>220</v>
      </c>
      <c r="W188" s="1781">
        <v>20527500</v>
      </c>
      <c r="X188" s="182"/>
      <c r="Y188" s="174">
        <f t="shared" si="4"/>
        <v>20527500</v>
      </c>
      <c r="Z188" s="174">
        <v>20527500</v>
      </c>
      <c r="AA188" s="430" t="s">
        <v>1243</v>
      </c>
      <c r="AB188" s="430" t="s">
        <v>1244</v>
      </c>
      <c r="AC188" s="430" t="s">
        <v>233</v>
      </c>
      <c r="AD188" s="266" t="s">
        <v>1245</v>
      </c>
      <c r="AE188" s="430" t="s">
        <v>56</v>
      </c>
      <c r="AF188" s="430" t="s">
        <v>56</v>
      </c>
      <c r="AG188" s="430" t="s">
        <v>56</v>
      </c>
      <c r="AH188" s="233" t="s">
        <v>1233</v>
      </c>
      <c r="AI188" s="234">
        <v>42472</v>
      </c>
      <c r="AJ188" s="234">
        <v>42729</v>
      </c>
      <c r="AK188" s="430" t="s">
        <v>397</v>
      </c>
      <c r="AL188" s="1769" t="s">
        <v>398</v>
      </c>
      <c r="AM188" s="1943" t="s">
        <v>56</v>
      </c>
      <c r="AN188" s="1943" t="s">
        <v>56</v>
      </c>
      <c r="AO188" s="1943" t="s">
        <v>56</v>
      </c>
      <c r="AP188" s="1943" t="s">
        <v>56</v>
      </c>
      <c r="AQ188" s="1943" t="s">
        <v>56</v>
      </c>
      <c r="AR188" s="1950">
        <v>2415000</v>
      </c>
      <c r="AS188" s="2030">
        <v>2415000</v>
      </c>
      <c r="AT188" s="182"/>
      <c r="AU188" s="2030">
        <v>2415000</v>
      </c>
      <c r="AV188" s="1950">
        <v>2415000</v>
      </c>
      <c r="AW188" s="1950">
        <v>2415000</v>
      </c>
      <c r="AX188" s="182"/>
      <c r="AY188" s="182"/>
      <c r="AZ188" s="182"/>
      <c r="BA188" s="182"/>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c r="GX188" s="49"/>
      <c r="GY188" s="49"/>
      <c r="GZ188" s="49"/>
      <c r="HA188" s="49"/>
      <c r="HB188" s="49"/>
      <c r="HC188" s="49"/>
      <c r="HD188" s="49"/>
      <c r="HE188" s="49"/>
      <c r="HF188" s="49"/>
      <c r="HG188" s="49"/>
      <c r="HH188" s="49"/>
      <c r="HI188" s="49"/>
      <c r="HJ188" s="49"/>
      <c r="HK188" s="49"/>
      <c r="HL188" s="49"/>
      <c r="HM188" s="49"/>
      <c r="HN188" s="49"/>
      <c r="HO188" s="49"/>
      <c r="HP188" s="49"/>
      <c r="HQ188" s="49"/>
      <c r="HR188" s="49"/>
      <c r="HS188" s="49"/>
      <c r="HT188" s="49"/>
      <c r="HU188" s="49"/>
      <c r="HV188" s="49"/>
      <c r="HW188" s="49"/>
      <c r="HX188" s="49"/>
      <c r="HY188" s="49"/>
      <c r="HZ188" s="49"/>
      <c r="IA188" s="49"/>
      <c r="IB188" s="49"/>
      <c r="IC188" s="49"/>
      <c r="ID188" s="49"/>
      <c r="IE188" s="49"/>
      <c r="IF188" s="49"/>
      <c r="IG188" s="49"/>
      <c r="IH188" s="49"/>
      <c r="II188" s="49"/>
      <c r="IJ188" s="49"/>
      <c r="IK188" s="49"/>
      <c r="IL188" s="49"/>
      <c r="IM188" s="49"/>
      <c r="IN188" s="49"/>
      <c r="IO188" s="49"/>
      <c r="IP188" s="49"/>
      <c r="IQ188" s="49"/>
      <c r="IR188" s="49"/>
      <c r="IS188" s="49"/>
      <c r="IT188" s="49"/>
      <c r="IU188" s="49"/>
      <c r="IV188" s="49"/>
      <c r="IW188" s="49"/>
      <c r="IX188" s="49"/>
      <c r="IY188" s="49"/>
      <c r="IZ188" s="49"/>
      <c r="JA188" s="49"/>
      <c r="JB188" s="49"/>
      <c r="JC188" s="49"/>
      <c r="JD188" s="49"/>
      <c r="JE188" s="49"/>
      <c r="JF188" s="49"/>
      <c r="JG188" s="49"/>
      <c r="JH188" s="49"/>
      <c r="JI188" s="49"/>
      <c r="JJ188" s="49"/>
      <c r="JK188" s="49"/>
      <c r="JL188" s="49"/>
      <c r="JM188" s="49"/>
      <c r="JN188" s="49"/>
    </row>
    <row r="189" spans="1:274" s="282" customFormat="1" ht="53.25" customHeight="1" x14ac:dyDescent="0.25">
      <c r="A189" s="1419">
        <v>168</v>
      </c>
      <c r="B189" s="1420" t="s">
        <v>1003</v>
      </c>
      <c r="C189" s="1424">
        <v>80101706</v>
      </c>
      <c r="D189" s="962" t="s">
        <v>130</v>
      </c>
      <c r="E189" s="1424" t="s">
        <v>132</v>
      </c>
      <c r="F189" s="1424">
        <v>1</v>
      </c>
      <c r="G189" s="1422" t="s">
        <v>172</v>
      </c>
      <c r="H189" s="1430" t="s">
        <v>1106</v>
      </c>
      <c r="I189" s="1424" t="s">
        <v>101</v>
      </c>
      <c r="J189" s="1424" t="s">
        <v>854</v>
      </c>
      <c r="K189" s="1424" t="s">
        <v>115</v>
      </c>
      <c r="L189" s="1041">
        <v>20527500</v>
      </c>
      <c r="M189" s="1041">
        <v>20527500</v>
      </c>
      <c r="N189" s="1418" t="s">
        <v>85</v>
      </c>
      <c r="O189" s="1418" t="s">
        <v>56</v>
      </c>
      <c r="P189" s="2021" t="s">
        <v>133</v>
      </c>
      <c r="Q189" s="49"/>
      <c r="R189" s="242" t="s">
        <v>1246</v>
      </c>
      <c r="S189" s="242" t="s">
        <v>692</v>
      </c>
      <c r="T189" s="33">
        <v>42472</v>
      </c>
      <c r="U189" s="1343" t="s">
        <v>1247</v>
      </c>
      <c r="V189" s="266" t="s">
        <v>220</v>
      </c>
      <c r="W189" s="1781">
        <v>20527500</v>
      </c>
      <c r="X189" s="182"/>
      <c r="Y189" s="174">
        <f t="shared" si="4"/>
        <v>20527500</v>
      </c>
      <c r="Z189" s="174">
        <v>20527500</v>
      </c>
      <c r="AA189" s="430" t="s">
        <v>1243</v>
      </c>
      <c r="AB189" s="266" t="s">
        <v>1248</v>
      </c>
      <c r="AC189" s="266" t="s">
        <v>233</v>
      </c>
      <c r="AD189" s="266" t="s">
        <v>1249</v>
      </c>
      <c r="AE189" s="266" t="s">
        <v>56</v>
      </c>
      <c r="AF189" s="266" t="s">
        <v>56</v>
      </c>
      <c r="AG189" s="266" t="s">
        <v>56</v>
      </c>
      <c r="AH189" s="1790" t="s">
        <v>1233</v>
      </c>
      <c r="AI189" s="1791">
        <v>42472</v>
      </c>
      <c r="AJ189" s="1791">
        <v>42729</v>
      </c>
      <c r="AK189" s="266" t="s">
        <v>397</v>
      </c>
      <c r="AL189" s="1993" t="s">
        <v>398</v>
      </c>
      <c r="AM189" s="1943" t="s">
        <v>56</v>
      </c>
      <c r="AN189" s="1943" t="s">
        <v>56</v>
      </c>
      <c r="AO189" s="1943" t="s">
        <v>56</v>
      </c>
      <c r="AP189" s="1943" t="s">
        <v>56</v>
      </c>
      <c r="AQ189" s="1943" t="s">
        <v>56</v>
      </c>
      <c r="AR189" s="1950">
        <v>2415000</v>
      </c>
      <c r="AS189" s="2030">
        <v>2415000</v>
      </c>
      <c r="AT189" s="182"/>
      <c r="AU189" s="2030">
        <v>2415000</v>
      </c>
      <c r="AV189" s="1950">
        <v>2415000</v>
      </c>
      <c r="AW189" s="1950">
        <v>2415000</v>
      </c>
      <c r="AX189" s="182"/>
      <c r="AY189" s="182"/>
      <c r="AZ189" s="182"/>
      <c r="BA189" s="182"/>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c r="GX189" s="49"/>
      <c r="GY189" s="49"/>
      <c r="GZ189" s="49"/>
      <c r="HA189" s="49"/>
      <c r="HB189" s="49"/>
      <c r="HC189" s="49"/>
      <c r="HD189" s="49"/>
      <c r="HE189" s="49"/>
      <c r="HF189" s="49"/>
      <c r="HG189" s="49"/>
      <c r="HH189" s="49"/>
      <c r="HI189" s="49"/>
      <c r="HJ189" s="49"/>
      <c r="HK189" s="49"/>
      <c r="HL189" s="49"/>
      <c r="HM189" s="49"/>
      <c r="HN189" s="49"/>
      <c r="HO189" s="49"/>
      <c r="HP189" s="49"/>
      <c r="HQ189" s="49"/>
      <c r="HR189" s="49"/>
      <c r="HS189" s="49"/>
      <c r="HT189" s="49"/>
      <c r="HU189" s="49"/>
      <c r="HV189" s="49"/>
      <c r="HW189" s="49"/>
      <c r="HX189" s="49"/>
      <c r="HY189" s="49"/>
      <c r="HZ189" s="49"/>
      <c r="IA189" s="49"/>
      <c r="IB189" s="49"/>
      <c r="IC189" s="49"/>
      <c r="ID189" s="49"/>
      <c r="IE189" s="49"/>
      <c r="IF189" s="49"/>
      <c r="IG189" s="49"/>
      <c r="IH189" s="49"/>
      <c r="II189" s="49"/>
      <c r="IJ189" s="49"/>
      <c r="IK189" s="49"/>
      <c r="IL189" s="49"/>
      <c r="IM189" s="49"/>
      <c r="IN189" s="49"/>
      <c r="IO189" s="49"/>
      <c r="IP189" s="49"/>
      <c r="IQ189" s="49"/>
      <c r="IR189" s="49"/>
      <c r="IS189" s="49"/>
      <c r="IT189" s="49"/>
      <c r="IU189" s="49"/>
      <c r="IV189" s="49"/>
      <c r="IW189" s="49"/>
      <c r="IX189" s="49"/>
      <c r="IY189" s="49"/>
      <c r="IZ189" s="49"/>
      <c r="JA189" s="49"/>
      <c r="JB189" s="49"/>
      <c r="JC189" s="49"/>
      <c r="JD189" s="49"/>
      <c r="JE189" s="49"/>
      <c r="JF189" s="49"/>
      <c r="JG189" s="49"/>
      <c r="JH189" s="49"/>
      <c r="JI189" s="49"/>
      <c r="JJ189" s="49"/>
      <c r="JK189" s="49"/>
      <c r="JL189" s="49"/>
      <c r="JM189" s="49"/>
      <c r="JN189" s="49"/>
    </row>
    <row r="190" spans="1:274" s="282" customFormat="1" ht="135" customHeight="1" x14ac:dyDescent="0.25">
      <c r="A190" s="1419">
        <v>169</v>
      </c>
      <c r="B190" s="1420" t="s">
        <v>1003</v>
      </c>
      <c r="C190" s="1424">
        <v>80101706</v>
      </c>
      <c r="D190" s="962" t="s">
        <v>960</v>
      </c>
      <c r="E190" s="1424" t="s">
        <v>132</v>
      </c>
      <c r="F190" s="1424">
        <v>1</v>
      </c>
      <c r="G190" s="1422" t="s">
        <v>172</v>
      </c>
      <c r="H190" s="1430" t="s">
        <v>1106</v>
      </c>
      <c r="I190" s="1424" t="s">
        <v>101</v>
      </c>
      <c r="J190" s="1424" t="s">
        <v>854</v>
      </c>
      <c r="K190" s="1424" t="s">
        <v>115</v>
      </c>
      <c r="L190" s="1041">
        <v>13387500</v>
      </c>
      <c r="M190" s="1041">
        <v>13387500</v>
      </c>
      <c r="N190" s="1418" t="s">
        <v>85</v>
      </c>
      <c r="O190" s="1418" t="s">
        <v>56</v>
      </c>
      <c r="P190" s="2021" t="s">
        <v>133</v>
      </c>
      <c r="Q190" s="49"/>
      <c r="R190" s="242" t="s">
        <v>1250</v>
      </c>
      <c r="S190" s="242" t="s">
        <v>694</v>
      </c>
      <c r="T190" s="33">
        <v>42472</v>
      </c>
      <c r="U190" s="1343" t="s">
        <v>695</v>
      </c>
      <c r="V190" s="266" t="s">
        <v>304</v>
      </c>
      <c r="W190" s="1882">
        <v>13387500</v>
      </c>
      <c r="X190" s="182"/>
      <c r="Y190" s="174">
        <f t="shared" si="4"/>
        <v>13387500</v>
      </c>
      <c r="Z190" s="174">
        <v>13387500</v>
      </c>
      <c r="AA190" s="430" t="s">
        <v>1251</v>
      </c>
      <c r="AB190" s="430" t="s">
        <v>1252</v>
      </c>
      <c r="AC190" s="430" t="s">
        <v>233</v>
      </c>
      <c r="AD190" s="266" t="s">
        <v>1253</v>
      </c>
      <c r="AE190" s="430" t="s">
        <v>56</v>
      </c>
      <c r="AF190" s="430" t="s">
        <v>56</v>
      </c>
      <c r="AG190" s="430" t="s">
        <v>56</v>
      </c>
      <c r="AH190" s="233" t="s">
        <v>1233</v>
      </c>
      <c r="AI190" s="234">
        <v>42472</v>
      </c>
      <c r="AJ190" s="234">
        <v>42729</v>
      </c>
      <c r="AK190" s="430" t="s">
        <v>397</v>
      </c>
      <c r="AL190" s="1769" t="s">
        <v>398</v>
      </c>
      <c r="AM190" s="1943" t="s">
        <v>56</v>
      </c>
      <c r="AN190" s="1943" t="s">
        <v>56</v>
      </c>
      <c r="AO190" s="1943" t="s">
        <v>56</v>
      </c>
      <c r="AP190" s="1943" t="s">
        <v>56</v>
      </c>
      <c r="AQ190" s="1943" t="s">
        <v>56</v>
      </c>
      <c r="AR190" s="1950">
        <v>1575000</v>
      </c>
      <c r="AS190" s="2030">
        <v>1575000</v>
      </c>
      <c r="AT190" s="182"/>
      <c r="AU190" s="2030">
        <v>1575000</v>
      </c>
      <c r="AV190" s="1950">
        <v>1575000</v>
      </c>
      <c r="AW190" s="1950">
        <v>1575000</v>
      </c>
      <c r="AX190" s="182"/>
      <c r="AY190" s="182"/>
      <c r="AZ190" s="182"/>
      <c r="BA190" s="182"/>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c r="GX190" s="49"/>
      <c r="GY190" s="49"/>
      <c r="GZ190" s="49"/>
      <c r="HA190" s="49"/>
      <c r="HB190" s="49"/>
      <c r="HC190" s="49"/>
      <c r="HD190" s="49"/>
      <c r="HE190" s="49"/>
      <c r="HF190" s="49"/>
      <c r="HG190" s="49"/>
      <c r="HH190" s="49"/>
      <c r="HI190" s="49"/>
      <c r="HJ190" s="49"/>
      <c r="HK190" s="49"/>
      <c r="HL190" s="49"/>
      <c r="HM190" s="49"/>
      <c r="HN190" s="49"/>
      <c r="HO190" s="49"/>
      <c r="HP190" s="49"/>
      <c r="HQ190" s="49"/>
      <c r="HR190" s="49"/>
      <c r="HS190" s="49"/>
      <c r="HT190" s="49"/>
      <c r="HU190" s="49"/>
      <c r="HV190" s="49"/>
      <c r="HW190" s="49"/>
      <c r="HX190" s="49"/>
      <c r="HY190" s="49"/>
      <c r="HZ190" s="49"/>
      <c r="IA190" s="49"/>
      <c r="IB190" s="49"/>
      <c r="IC190" s="49"/>
      <c r="ID190" s="49"/>
      <c r="IE190" s="49"/>
      <c r="IF190" s="49"/>
      <c r="IG190" s="49"/>
      <c r="IH190" s="49"/>
      <c r="II190" s="49"/>
      <c r="IJ190" s="49"/>
      <c r="IK190" s="49"/>
      <c r="IL190" s="49"/>
      <c r="IM190" s="49"/>
      <c r="IN190" s="49"/>
      <c r="IO190" s="49"/>
      <c r="IP190" s="49"/>
      <c r="IQ190" s="49"/>
      <c r="IR190" s="49"/>
      <c r="IS190" s="49"/>
      <c r="IT190" s="49"/>
      <c r="IU190" s="49"/>
      <c r="IV190" s="49"/>
      <c r="IW190" s="49"/>
      <c r="IX190" s="49"/>
      <c r="IY190" s="49"/>
      <c r="IZ190" s="49"/>
      <c r="JA190" s="49"/>
      <c r="JB190" s="49"/>
      <c r="JC190" s="49"/>
      <c r="JD190" s="49"/>
      <c r="JE190" s="49"/>
      <c r="JF190" s="49"/>
      <c r="JG190" s="49"/>
      <c r="JH190" s="49"/>
      <c r="JI190" s="49"/>
      <c r="JJ190" s="49"/>
      <c r="JK190" s="49"/>
      <c r="JL190" s="49"/>
      <c r="JM190" s="49"/>
      <c r="JN190" s="49"/>
    </row>
    <row r="191" spans="1:274" s="282" customFormat="1" ht="135" customHeight="1" x14ac:dyDescent="0.25">
      <c r="A191" s="1419">
        <v>170</v>
      </c>
      <c r="B191" s="1420" t="s">
        <v>1003</v>
      </c>
      <c r="C191" s="1424">
        <v>80101706</v>
      </c>
      <c r="D191" s="962" t="s">
        <v>960</v>
      </c>
      <c r="E191" s="1424" t="s">
        <v>132</v>
      </c>
      <c r="F191" s="1424">
        <v>1</v>
      </c>
      <c r="G191" s="1422" t="s">
        <v>172</v>
      </c>
      <c r="H191" s="1430" t="s">
        <v>1106</v>
      </c>
      <c r="I191" s="1424" t="s">
        <v>101</v>
      </c>
      <c r="J191" s="1424" t="s">
        <v>854</v>
      </c>
      <c r="K191" s="1424" t="s">
        <v>115</v>
      </c>
      <c r="L191" s="1041">
        <v>13387500</v>
      </c>
      <c r="M191" s="1041">
        <v>13387500</v>
      </c>
      <c r="N191" s="1418" t="s">
        <v>85</v>
      </c>
      <c r="O191" s="1418" t="s">
        <v>56</v>
      </c>
      <c r="P191" s="2021" t="s">
        <v>133</v>
      </c>
      <c r="Q191" s="49"/>
      <c r="R191" s="242" t="s">
        <v>1254</v>
      </c>
      <c r="S191" s="242" t="s">
        <v>632</v>
      </c>
      <c r="T191" s="33">
        <v>42472</v>
      </c>
      <c r="U191" s="1343" t="s">
        <v>695</v>
      </c>
      <c r="V191" s="266" t="s">
        <v>304</v>
      </c>
      <c r="W191" s="1946">
        <v>13387500</v>
      </c>
      <c r="X191" s="182"/>
      <c r="Y191" s="174">
        <f t="shared" si="4"/>
        <v>13387500</v>
      </c>
      <c r="Z191" s="174">
        <v>13387500</v>
      </c>
      <c r="AA191" s="430" t="s">
        <v>1251</v>
      </c>
      <c r="AB191" s="430" t="s">
        <v>1255</v>
      </c>
      <c r="AC191" s="430" t="s">
        <v>233</v>
      </c>
      <c r="AD191" s="266" t="s">
        <v>1256</v>
      </c>
      <c r="AE191" s="430" t="s">
        <v>56</v>
      </c>
      <c r="AF191" s="430" t="s">
        <v>56</v>
      </c>
      <c r="AG191" s="430" t="s">
        <v>56</v>
      </c>
      <c r="AH191" s="233" t="s">
        <v>1233</v>
      </c>
      <c r="AI191" s="234">
        <v>42472</v>
      </c>
      <c r="AJ191" s="234">
        <v>42729</v>
      </c>
      <c r="AK191" s="430" t="s">
        <v>397</v>
      </c>
      <c r="AL191" s="1769" t="s">
        <v>398</v>
      </c>
      <c r="AM191" s="1943" t="s">
        <v>56</v>
      </c>
      <c r="AN191" s="1943" t="s">
        <v>56</v>
      </c>
      <c r="AO191" s="1943" t="s">
        <v>56</v>
      </c>
      <c r="AP191" s="1943" t="s">
        <v>56</v>
      </c>
      <c r="AQ191" s="1943" t="s">
        <v>56</v>
      </c>
      <c r="AR191" s="1950">
        <v>1575000</v>
      </c>
      <c r="AS191" s="2030">
        <v>1575000</v>
      </c>
      <c r="AT191" s="182"/>
      <c r="AU191" s="2030">
        <v>1575000</v>
      </c>
      <c r="AV191" s="1950">
        <v>1575000</v>
      </c>
      <c r="AW191" s="1950">
        <v>1575000</v>
      </c>
      <c r="AX191" s="182"/>
      <c r="AY191" s="182"/>
      <c r="AZ191" s="182"/>
      <c r="BA191" s="182"/>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c r="FF191" s="49"/>
      <c r="FG191" s="49"/>
      <c r="FH191" s="49"/>
      <c r="FI191" s="49"/>
      <c r="FJ191" s="49"/>
      <c r="FK191" s="49"/>
      <c r="FL191" s="49"/>
      <c r="FM191" s="49"/>
      <c r="FN191" s="49"/>
      <c r="FO191" s="49"/>
      <c r="FP191" s="49"/>
      <c r="FQ191" s="49"/>
      <c r="FR191" s="49"/>
      <c r="FS191" s="49"/>
      <c r="FT191" s="49"/>
      <c r="FU191" s="49"/>
      <c r="FV191" s="49"/>
      <c r="FW191" s="49"/>
      <c r="FX191" s="49"/>
      <c r="FY191" s="49"/>
      <c r="FZ191" s="49"/>
      <c r="GA191" s="49"/>
      <c r="GB191" s="49"/>
      <c r="GC191" s="49"/>
      <c r="GD191" s="49"/>
      <c r="GE191" s="49"/>
      <c r="GF191" s="49"/>
      <c r="GG191" s="49"/>
      <c r="GH191" s="49"/>
      <c r="GI191" s="49"/>
      <c r="GJ191" s="49"/>
      <c r="GK191" s="49"/>
      <c r="GL191" s="49"/>
      <c r="GM191" s="49"/>
      <c r="GN191" s="49"/>
      <c r="GO191" s="49"/>
      <c r="GP191" s="49"/>
      <c r="GQ191" s="49"/>
      <c r="GR191" s="49"/>
      <c r="GS191" s="49"/>
      <c r="GT191" s="49"/>
      <c r="GU191" s="49"/>
      <c r="GV191" s="49"/>
      <c r="GW191" s="49"/>
      <c r="GX191" s="49"/>
      <c r="GY191" s="49"/>
      <c r="GZ191" s="49"/>
      <c r="HA191" s="49"/>
      <c r="HB191" s="49"/>
      <c r="HC191" s="49"/>
      <c r="HD191" s="49"/>
      <c r="HE191" s="49"/>
      <c r="HF191" s="49"/>
      <c r="HG191" s="49"/>
      <c r="HH191" s="49"/>
      <c r="HI191" s="49"/>
      <c r="HJ191" s="49"/>
      <c r="HK191" s="49"/>
      <c r="HL191" s="49"/>
      <c r="HM191" s="49"/>
      <c r="HN191" s="49"/>
      <c r="HO191" s="49"/>
      <c r="HP191" s="49"/>
      <c r="HQ191" s="49"/>
      <c r="HR191" s="49"/>
      <c r="HS191" s="49"/>
      <c r="HT191" s="49"/>
      <c r="HU191" s="49"/>
      <c r="HV191" s="49"/>
      <c r="HW191" s="49"/>
      <c r="HX191" s="49"/>
      <c r="HY191" s="49"/>
      <c r="HZ191" s="49"/>
      <c r="IA191" s="49"/>
      <c r="IB191" s="49"/>
      <c r="IC191" s="49"/>
      <c r="ID191" s="49"/>
      <c r="IE191" s="49"/>
      <c r="IF191" s="49"/>
      <c r="IG191" s="49"/>
      <c r="IH191" s="49"/>
      <c r="II191" s="49"/>
      <c r="IJ191" s="49"/>
      <c r="IK191" s="49"/>
      <c r="IL191" s="49"/>
      <c r="IM191" s="49"/>
      <c r="IN191" s="49"/>
      <c r="IO191" s="49"/>
      <c r="IP191" s="49"/>
      <c r="IQ191" s="49"/>
      <c r="IR191" s="49"/>
      <c r="IS191" s="49"/>
      <c r="IT191" s="49"/>
      <c r="IU191" s="49"/>
      <c r="IV191" s="49"/>
      <c r="IW191" s="49"/>
      <c r="IX191" s="49"/>
      <c r="IY191" s="49"/>
      <c r="IZ191" s="49"/>
      <c r="JA191" s="49"/>
      <c r="JB191" s="49"/>
      <c r="JC191" s="49"/>
      <c r="JD191" s="49"/>
      <c r="JE191" s="49"/>
      <c r="JF191" s="49"/>
      <c r="JG191" s="49"/>
      <c r="JH191" s="49"/>
      <c r="JI191" s="49"/>
      <c r="JJ191" s="49"/>
      <c r="JK191" s="49"/>
      <c r="JL191" s="49"/>
      <c r="JM191" s="49"/>
      <c r="JN191" s="49"/>
    </row>
    <row r="192" spans="1:274" s="282" customFormat="1" ht="135" customHeight="1" x14ac:dyDescent="0.25">
      <c r="A192" s="1419">
        <v>171</v>
      </c>
      <c r="B192" s="1424" t="s">
        <v>1004</v>
      </c>
      <c r="C192" s="1424">
        <v>80101706</v>
      </c>
      <c r="D192" s="962" t="s">
        <v>961</v>
      </c>
      <c r="E192" s="1424" t="s">
        <v>132</v>
      </c>
      <c r="F192" s="1424">
        <v>1</v>
      </c>
      <c r="G192" s="1422" t="s">
        <v>169</v>
      </c>
      <c r="H192" s="1430">
        <v>4</v>
      </c>
      <c r="I192" s="1424" t="s">
        <v>101</v>
      </c>
      <c r="J192" s="1424" t="s">
        <v>854</v>
      </c>
      <c r="K192" s="1424" t="s">
        <v>115</v>
      </c>
      <c r="L192" s="1041">
        <v>12600000</v>
      </c>
      <c r="M192" s="1041">
        <v>12600000</v>
      </c>
      <c r="N192" s="1418" t="s">
        <v>85</v>
      </c>
      <c r="O192" s="1418" t="s">
        <v>56</v>
      </c>
      <c r="P192" s="2021" t="s">
        <v>133</v>
      </c>
      <c r="Q192" s="49"/>
      <c r="R192" s="242" t="s">
        <v>1177</v>
      </c>
      <c r="S192" s="242" t="s">
        <v>296</v>
      </c>
      <c r="T192" s="33">
        <v>42461</v>
      </c>
      <c r="U192" s="1343" t="s">
        <v>1178</v>
      </c>
      <c r="V192" s="266" t="s">
        <v>220</v>
      </c>
      <c r="W192" s="1946">
        <v>12600000</v>
      </c>
      <c r="X192" s="182"/>
      <c r="Y192" s="174">
        <f t="shared" si="4"/>
        <v>12600000</v>
      </c>
      <c r="Z192" s="174">
        <v>12600000</v>
      </c>
      <c r="AA192" s="430" t="s">
        <v>1179</v>
      </c>
      <c r="AB192" s="266" t="s">
        <v>1180</v>
      </c>
      <c r="AC192" s="266" t="s">
        <v>233</v>
      </c>
      <c r="AD192" s="266" t="s">
        <v>1181</v>
      </c>
      <c r="AE192" s="266" t="s">
        <v>56</v>
      </c>
      <c r="AF192" s="266" t="s">
        <v>56</v>
      </c>
      <c r="AG192" s="266" t="s">
        <v>56</v>
      </c>
      <c r="AH192" s="1790" t="s">
        <v>1182</v>
      </c>
      <c r="AI192" s="1791">
        <v>42461</v>
      </c>
      <c r="AJ192" s="1791">
        <v>42551</v>
      </c>
      <c r="AK192" s="266" t="s">
        <v>1183</v>
      </c>
      <c r="AL192" s="1993" t="s">
        <v>1054</v>
      </c>
      <c r="AM192" s="1943" t="s">
        <v>56</v>
      </c>
      <c r="AN192" s="1943" t="s">
        <v>56</v>
      </c>
      <c r="AO192" s="1943" t="s">
        <v>56</v>
      </c>
      <c r="AP192" s="1943" t="s">
        <v>56</v>
      </c>
      <c r="AQ192" s="1943" t="s">
        <v>56</v>
      </c>
      <c r="AR192" s="1950">
        <v>3150000</v>
      </c>
      <c r="AS192" s="2032">
        <v>3150000</v>
      </c>
      <c r="AT192" s="182"/>
      <c r="AU192" s="2032">
        <v>3150000</v>
      </c>
      <c r="AV192" s="2030">
        <v>3150000</v>
      </c>
      <c r="AW192" s="182"/>
      <c r="AX192" s="182"/>
      <c r="AY192" s="182"/>
      <c r="AZ192" s="182"/>
      <c r="BA192" s="182"/>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c r="FF192" s="49"/>
      <c r="FG192" s="49"/>
      <c r="FH192" s="49"/>
      <c r="FI192" s="49"/>
      <c r="FJ192" s="49"/>
      <c r="FK192" s="49"/>
      <c r="FL192" s="49"/>
      <c r="FM192" s="49"/>
      <c r="FN192" s="49"/>
      <c r="FO192" s="49"/>
      <c r="FP192" s="49"/>
      <c r="FQ192" s="49"/>
      <c r="FR192" s="49"/>
      <c r="FS192" s="49"/>
      <c r="FT192" s="49"/>
      <c r="FU192" s="49"/>
      <c r="FV192" s="49"/>
      <c r="FW192" s="49"/>
      <c r="FX192" s="49"/>
      <c r="FY192" s="49"/>
      <c r="FZ192" s="49"/>
      <c r="GA192" s="49"/>
      <c r="GB192" s="49"/>
      <c r="GC192" s="49"/>
      <c r="GD192" s="49"/>
      <c r="GE192" s="49"/>
      <c r="GF192" s="49"/>
      <c r="GG192" s="49"/>
      <c r="GH192" s="49"/>
      <c r="GI192" s="49"/>
      <c r="GJ192" s="49"/>
      <c r="GK192" s="49"/>
      <c r="GL192" s="49"/>
      <c r="GM192" s="49"/>
      <c r="GN192" s="49"/>
      <c r="GO192" s="49"/>
      <c r="GP192" s="49"/>
      <c r="GQ192" s="49"/>
      <c r="GR192" s="49"/>
      <c r="GS192" s="49"/>
      <c r="GT192" s="49"/>
      <c r="GU192" s="49"/>
      <c r="GV192" s="49"/>
      <c r="GW192" s="49"/>
      <c r="GX192" s="49"/>
      <c r="GY192" s="49"/>
      <c r="GZ192" s="49"/>
      <c r="HA192" s="49"/>
      <c r="HB192" s="49"/>
      <c r="HC192" s="49"/>
      <c r="HD192" s="49"/>
      <c r="HE192" s="49"/>
      <c r="HF192" s="49"/>
      <c r="HG192" s="49"/>
      <c r="HH192" s="49"/>
      <c r="HI192" s="49"/>
      <c r="HJ192" s="49"/>
      <c r="HK192" s="49"/>
      <c r="HL192" s="49"/>
      <c r="HM192" s="49"/>
      <c r="HN192" s="49"/>
      <c r="HO192" s="49"/>
      <c r="HP192" s="49"/>
      <c r="HQ192" s="49"/>
      <c r="HR192" s="49"/>
      <c r="HS192" s="49"/>
      <c r="HT192" s="49"/>
      <c r="HU192" s="49"/>
      <c r="HV192" s="49"/>
      <c r="HW192" s="49"/>
      <c r="HX192" s="49"/>
      <c r="HY192" s="49"/>
      <c r="HZ192" s="49"/>
      <c r="IA192" s="49"/>
      <c r="IB192" s="49"/>
      <c r="IC192" s="49"/>
      <c r="ID192" s="49"/>
      <c r="IE192" s="49"/>
      <c r="IF192" s="49"/>
      <c r="IG192" s="49"/>
      <c r="IH192" s="49"/>
      <c r="II192" s="49"/>
      <c r="IJ192" s="49"/>
      <c r="IK192" s="49"/>
      <c r="IL192" s="49"/>
      <c r="IM192" s="49"/>
      <c r="IN192" s="49"/>
      <c r="IO192" s="49"/>
      <c r="IP192" s="49"/>
      <c r="IQ192" s="49"/>
      <c r="IR192" s="49"/>
      <c r="IS192" s="49"/>
      <c r="IT192" s="49"/>
      <c r="IU192" s="49"/>
      <c r="IV192" s="49"/>
      <c r="IW192" s="49"/>
      <c r="IX192" s="49"/>
      <c r="IY192" s="49"/>
      <c r="IZ192" s="49"/>
      <c r="JA192" s="49"/>
      <c r="JB192" s="49"/>
      <c r="JC192" s="49"/>
      <c r="JD192" s="49"/>
      <c r="JE192" s="49"/>
      <c r="JF192" s="49"/>
      <c r="JG192" s="49"/>
      <c r="JH192" s="49"/>
      <c r="JI192" s="49"/>
      <c r="JJ192" s="49"/>
      <c r="JK192" s="49"/>
      <c r="JL192" s="49"/>
      <c r="JM192" s="49"/>
      <c r="JN192" s="49"/>
    </row>
    <row r="193" spans="1:274" s="282" customFormat="1" ht="135" customHeight="1" x14ac:dyDescent="0.25">
      <c r="A193" s="1419">
        <v>172</v>
      </c>
      <c r="B193" s="1424" t="s">
        <v>1004</v>
      </c>
      <c r="C193" s="1424">
        <v>80101706</v>
      </c>
      <c r="D193" s="962" t="s">
        <v>962</v>
      </c>
      <c r="E193" s="1424" t="s">
        <v>132</v>
      </c>
      <c r="F193" s="1424">
        <v>1</v>
      </c>
      <c r="G193" s="1422" t="s">
        <v>169</v>
      </c>
      <c r="H193" s="1430">
        <v>9</v>
      </c>
      <c r="I193" s="1424" t="s">
        <v>101</v>
      </c>
      <c r="J193" s="1424" t="s">
        <v>854</v>
      </c>
      <c r="K193" s="1424" t="s">
        <v>115</v>
      </c>
      <c r="L193" s="1041">
        <v>63000000</v>
      </c>
      <c r="M193" s="1041">
        <v>63000000</v>
      </c>
      <c r="N193" s="1418" t="s">
        <v>85</v>
      </c>
      <c r="O193" s="1418" t="s">
        <v>56</v>
      </c>
      <c r="P193" s="2021" t="s">
        <v>133</v>
      </c>
      <c r="Q193" s="49"/>
      <c r="R193" s="242" t="s">
        <v>1184</v>
      </c>
      <c r="S193" s="242" t="s">
        <v>1185</v>
      </c>
      <c r="T193" s="33">
        <v>42465</v>
      </c>
      <c r="U193" s="1343" t="s">
        <v>1186</v>
      </c>
      <c r="V193" s="266" t="s">
        <v>220</v>
      </c>
      <c r="W193" s="1946">
        <v>63000000</v>
      </c>
      <c r="X193" s="182"/>
      <c r="Y193" s="174">
        <f t="shared" si="4"/>
        <v>63000000</v>
      </c>
      <c r="Z193" s="174">
        <v>63000000</v>
      </c>
      <c r="AA193" s="430" t="s">
        <v>1187</v>
      </c>
      <c r="AB193" s="430" t="s">
        <v>1188</v>
      </c>
      <c r="AC193" s="430" t="s">
        <v>233</v>
      </c>
      <c r="AD193" s="266"/>
      <c r="AE193" s="430" t="s">
        <v>56</v>
      </c>
      <c r="AF193" s="430" t="s">
        <v>56</v>
      </c>
      <c r="AG193" s="430" t="s">
        <v>56</v>
      </c>
      <c r="AH193" s="233" t="s">
        <v>1123</v>
      </c>
      <c r="AI193" s="234">
        <v>42465</v>
      </c>
      <c r="AJ193" s="234">
        <v>42734</v>
      </c>
      <c r="AK193" s="430" t="s">
        <v>1183</v>
      </c>
      <c r="AL193" s="1769" t="s">
        <v>1054</v>
      </c>
      <c r="AM193" s="1943" t="s">
        <v>56</v>
      </c>
      <c r="AN193" s="1943" t="s">
        <v>56</v>
      </c>
      <c r="AO193" s="1943" t="s">
        <v>56</v>
      </c>
      <c r="AP193" s="1943" t="s">
        <v>56</v>
      </c>
      <c r="AQ193" s="1943" t="s">
        <v>56</v>
      </c>
      <c r="AR193" s="1950">
        <v>7000000</v>
      </c>
      <c r="AS193" s="2030">
        <v>7000000</v>
      </c>
      <c r="AT193" s="182"/>
      <c r="AU193" s="2030">
        <v>7000000</v>
      </c>
      <c r="AV193" s="1950">
        <v>7000000</v>
      </c>
      <c r="AW193" s="1950">
        <v>7000000</v>
      </c>
      <c r="AX193" s="182"/>
      <c r="AY193" s="182"/>
      <c r="AZ193" s="182"/>
      <c r="BA193" s="182"/>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c r="FF193" s="49"/>
      <c r="FG193" s="49"/>
      <c r="FH193" s="49"/>
      <c r="FI193" s="49"/>
      <c r="FJ193" s="49"/>
      <c r="FK193" s="49"/>
      <c r="FL193" s="49"/>
      <c r="FM193" s="49"/>
      <c r="FN193" s="49"/>
      <c r="FO193" s="49"/>
      <c r="FP193" s="49"/>
      <c r="FQ193" s="49"/>
      <c r="FR193" s="49"/>
      <c r="FS193" s="49"/>
      <c r="FT193" s="49"/>
      <c r="FU193" s="49"/>
      <c r="FV193" s="49"/>
      <c r="FW193" s="49"/>
      <c r="FX193" s="49"/>
      <c r="FY193" s="49"/>
      <c r="FZ193" s="49"/>
      <c r="GA193" s="49"/>
      <c r="GB193" s="49"/>
      <c r="GC193" s="49"/>
      <c r="GD193" s="49"/>
      <c r="GE193" s="49"/>
      <c r="GF193" s="49"/>
      <c r="GG193" s="49"/>
      <c r="GH193" s="49"/>
      <c r="GI193" s="49"/>
      <c r="GJ193" s="49"/>
      <c r="GK193" s="49"/>
      <c r="GL193" s="49"/>
      <c r="GM193" s="49"/>
      <c r="GN193" s="49"/>
      <c r="GO193" s="49"/>
      <c r="GP193" s="49"/>
      <c r="GQ193" s="49"/>
      <c r="GR193" s="49"/>
      <c r="GS193" s="49"/>
      <c r="GT193" s="49"/>
      <c r="GU193" s="49"/>
      <c r="GV193" s="49"/>
      <c r="GW193" s="49"/>
      <c r="GX193" s="49"/>
      <c r="GY193" s="49"/>
      <c r="GZ193" s="49"/>
      <c r="HA193" s="49"/>
      <c r="HB193" s="49"/>
      <c r="HC193" s="49"/>
      <c r="HD193" s="49"/>
      <c r="HE193" s="49"/>
      <c r="HF193" s="49"/>
      <c r="HG193" s="49"/>
      <c r="HH193" s="49"/>
      <c r="HI193" s="49"/>
      <c r="HJ193" s="49"/>
      <c r="HK193" s="49"/>
      <c r="HL193" s="49"/>
      <c r="HM193" s="49"/>
      <c r="HN193" s="49"/>
      <c r="HO193" s="49"/>
      <c r="HP193" s="49"/>
      <c r="HQ193" s="49"/>
      <c r="HR193" s="49"/>
      <c r="HS193" s="49"/>
      <c r="HT193" s="49"/>
      <c r="HU193" s="49"/>
      <c r="HV193" s="49"/>
      <c r="HW193" s="49"/>
      <c r="HX193" s="49"/>
      <c r="HY193" s="49"/>
      <c r="HZ193" s="49"/>
      <c r="IA193" s="49"/>
      <c r="IB193" s="49"/>
      <c r="IC193" s="49"/>
      <c r="ID193" s="49"/>
      <c r="IE193" s="49"/>
      <c r="IF193" s="49"/>
      <c r="IG193" s="49"/>
      <c r="IH193" s="49"/>
      <c r="II193" s="49"/>
      <c r="IJ193" s="49"/>
      <c r="IK193" s="49"/>
      <c r="IL193" s="49"/>
      <c r="IM193" s="49"/>
      <c r="IN193" s="49"/>
      <c r="IO193" s="49"/>
      <c r="IP193" s="49"/>
      <c r="IQ193" s="49"/>
      <c r="IR193" s="49"/>
      <c r="IS193" s="49"/>
      <c r="IT193" s="49"/>
      <c r="IU193" s="49"/>
      <c r="IV193" s="49"/>
      <c r="IW193" s="49"/>
      <c r="IX193" s="49"/>
      <c r="IY193" s="49"/>
      <c r="IZ193" s="49"/>
      <c r="JA193" s="49"/>
      <c r="JB193" s="49"/>
      <c r="JC193" s="49"/>
      <c r="JD193" s="49"/>
      <c r="JE193" s="49"/>
      <c r="JF193" s="49"/>
      <c r="JG193" s="49"/>
      <c r="JH193" s="49"/>
      <c r="JI193" s="49"/>
      <c r="JJ193" s="49"/>
      <c r="JK193" s="49"/>
      <c r="JL193" s="49"/>
      <c r="JM193" s="49"/>
      <c r="JN193" s="49"/>
    </row>
    <row r="194" spans="1:274" s="282" customFormat="1" ht="95.25" customHeight="1" x14ac:dyDescent="0.25">
      <c r="A194" s="1419">
        <v>173</v>
      </c>
      <c r="B194" s="1420" t="s">
        <v>1000</v>
      </c>
      <c r="C194" s="1424">
        <v>80101706</v>
      </c>
      <c r="D194" s="962" t="s">
        <v>963</v>
      </c>
      <c r="E194" s="1424" t="s">
        <v>132</v>
      </c>
      <c r="F194" s="1424">
        <v>1</v>
      </c>
      <c r="G194" s="1422" t="s">
        <v>172</v>
      </c>
      <c r="H194" s="1430">
        <v>8</v>
      </c>
      <c r="I194" s="1424" t="s">
        <v>101</v>
      </c>
      <c r="J194" s="1424" t="s">
        <v>854</v>
      </c>
      <c r="K194" s="1424" t="s">
        <v>115</v>
      </c>
      <c r="L194" s="1041">
        <v>67200000</v>
      </c>
      <c r="M194" s="1041">
        <v>67200000</v>
      </c>
      <c r="N194" s="1418" t="s">
        <v>85</v>
      </c>
      <c r="O194" s="1418" t="s">
        <v>56</v>
      </c>
      <c r="P194" s="2021" t="s">
        <v>133</v>
      </c>
      <c r="Q194" s="49"/>
      <c r="R194" s="242" t="s">
        <v>1189</v>
      </c>
      <c r="S194" s="242" t="s">
        <v>627</v>
      </c>
      <c r="T194" s="33">
        <v>42466</v>
      </c>
      <c r="U194" s="1343" t="s">
        <v>1190</v>
      </c>
      <c r="V194" s="266" t="s">
        <v>220</v>
      </c>
      <c r="W194" s="1882">
        <v>67200000</v>
      </c>
      <c r="X194" s="182"/>
      <c r="Y194" s="174">
        <f t="shared" si="4"/>
        <v>67200000</v>
      </c>
      <c r="Z194" s="174">
        <v>67200000</v>
      </c>
      <c r="AA194" s="430" t="s">
        <v>1191</v>
      </c>
      <c r="AB194" s="430" t="s">
        <v>1192</v>
      </c>
      <c r="AC194" s="430" t="s">
        <v>233</v>
      </c>
      <c r="AD194" s="266" t="s">
        <v>1193</v>
      </c>
      <c r="AE194" s="430" t="s">
        <v>56</v>
      </c>
      <c r="AF194" s="430" t="s">
        <v>56</v>
      </c>
      <c r="AG194" s="430" t="s">
        <v>56</v>
      </c>
      <c r="AH194" s="233" t="s">
        <v>1194</v>
      </c>
      <c r="AI194" s="234">
        <v>42466</v>
      </c>
      <c r="AJ194" s="234">
        <v>42709</v>
      </c>
      <c r="AK194" s="430" t="s">
        <v>354</v>
      </c>
      <c r="AL194" s="1769" t="s">
        <v>355</v>
      </c>
      <c r="AM194" s="1943" t="s">
        <v>56</v>
      </c>
      <c r="AN194" s="1943" t="s">
        <v>56</v>
      </c>
      <c r="AO194" s="1943" t="s">
        <v>56</v>
      </c>
      <c r="AP194" s="1943" t="s">
        <v>56</v>
      </c>
      <c r="AQ194" s="1943" t="s">
        <v>56</v>
      </c>
      <c r="AR194" s="1950">
        <v>8400000</v>
      </c>
      <c r="AS194" s="1950">
        <v>8400000</v>
      </c>
      <c r="AT194" s="182"/>
      <c r="AU194" s="1950">
        <v>8400000</v>
      </c>
      <c r="AV194" s="1950">
        <v>5880000</v>
      </c>
      <c r="AW194" s="1950">
        <v>8400000</v>
      </c>
      <c r="AX194" s="182"/>
      <c r="AY194" s="182"/>
      <c r="AZ194" s="182"/>
      <c r="BA194" s="182"/>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c r="FF194" s="49"/>
      <c r="FG194" s="49"/>
      <c r="FH194" s="49"/>
      <c r="FI194" s="49"/>
      <c r="FJ194" s="49"/>
      <c r="FK194" s="49"/>
      <c r="FL194" s="49"/>
      <c r="FM194" s="49"/>
      <c r="FN194" s="49"/>
      <c r="FO194" s="49"/>
      <c r="FP194" s="49"/>
      <c r="FQ194" s="49"/>
      <c r="FR194" s="49"/>
      <c r="FS194" s="49"/>
      <c r="FT194" s="49"/>
      <c r="FU194" s="49"/>
      <c r="FV194" s="49"/>
      <c r="FW194" s="49"/>
      <c r="FX194" s="49"/>
      <c r="FY194" s="49"/>
      <c r="FZ194" s="49"/>
      <c r="GA194" s="49"/>
      <c r="GB194" s="49"/>
      <c r="GC194" s="49"/>
      <c r="GD194" s="49"/>
      <c r="GE194" s="49"/>
      <c r="GF194" s="49"/>
      <c r="GG194" s="49"/>
      <c r="GH194" s="49"/>
      <c r="GI194" s="49"/>
      <c r="GJ194" s="49"/>
      <c r="GK194" s="49"/>
      <c r="GL194" s="49"/>
      <c r="GM194" s="49"/>
      <c r="GN194" s="49"/>
      <c r="GO194" s="49"/>
      <c r="GP194" s="49"/>
      <c r="GQ194" s="49"/>
      <c r="GR194" s="49"/>
      <c r="GS194" s="49"/>
      <c r="GT194" s="49"/>
      <c r="GU194" s="49"/>
      <c r="GV194" s="49"/>
      <c r="GW194" s="49"/>
      <c r="GX194" s="49"/>
      <c r="GY194" s="49"/>
      <c r="GZ194" s="49"/>
      <c r="HA194" s="49"/>
      <c r="HB194" s="49"/>
      <c r="HC194" s="49"/>
      <c r="HD194" s="49"/>
      <c r="HE194" s="49"/>
      <c r="HF194" s="49"/>
      <c r="HG194" s="49"/>
      <c r="HH194" s="49"/>
      <c r="HI194" s="49"/>
      <c r="HJ194" s="49"/>
      <c r="HK194" s="49"/>
      <c r="HL194" s="49"/>
      <c r="HM194" s="49"/>
      <c r="HN194" s="49"/>
      <c r="HO194" s="49"/>
      <c r="HP194" s="49"/>
      <c r="HQ194" s="49"/>
      <c r="HR194" s="49"/>
      <c r="HS194" s="49"/>
      <c r="HT194" s="49"/>
      <c r="HU194" s="49"/>
      <c r="HV194" s="49"/>
      <c r="HW194" s="49"/>
      <c r="HX194" s="49"/>
      <c r="HY194" s="49"/>
      <c r="HZ194" s="49"/>
      <c r="IA194" s="49"/>
      <c r="IB194" s="49"/>
      <c r="IC194" s="49"/>
      <c r="ID194" s="49"/>
      <c r="IE194" s="49"/>
      <c r="IF194" s="49"/>
      <c r="IG194" s="49"/>
      <c r="IH194" s="49"/>
      <c r="II194" s="49"/>
      <c r="IJ194" s="49"/>
      <c r="IK194" s="49"/>
      <c r="IL194" s="49"/>
      <c r="IM194" s="49"/>
      <c r="IN194" s="49"/>
      <c r="IO194" s="49"/>
      <c r="IP194" s="49"/>
      <c r="IQ194" s="49"/>
      <c r="IR194" s="49"/>
      <c r="IS194" s="49"/>
      <c r="IT194" s="49"/>
      <c r="IU194" s="49"/>
      <c r="IV194" s="49"/>
      <c r="IW194" s="49"/>
      <c r="IX194" s="49"/>
      <c r="IY194" s="49"/>
      <c r="IZ194" s="49"/>
      <c r="JA194" s="49"/>
      <c r="JB194" s="49"/>
      <c r="JC194" s="49"/>
      <c r="JD194" s="49"/>
      <c r="JE194" s="49"/>
      <c r="JF194" s="49"/>
      <c r="JG194" s="49"/>
      <c r="JH194" s="49"/>
      <c r="JI194" s="49"/>
      <c r="JJ194" s="49"/>
      <c r="JK194" s="49"/>
      <c r="JL194" s="49"/>
      <c r="JM194" s="49"/>
      <c r="JN194" s="49"/>
    </row>
    <row r="195" spans="1:274" s="282" customFormat="1" ht="98.25" customHeight="1" x14ac:dyDescent="0.25">
      <c r="A195" s="1419">
        <v>174</v>
      </c>
      <c r="B195" s="1420" t="s">
        <v>1000</v>
      </c>
      <c r="C195" s="1424">
        <v>80101706</v>
      </c>
      <c r="D195" s="962" t="s">
        <v>964</v>
      </c>
      <c r="E195" s="1424" t="s">
        <v>132</v>
      </c>
      <c r="F195" s="1424">
        <v>1</v>
      </c>
      <c r="G195" s="1422" t="s">
        <v>172</v>
      </c>
      <c r="H195" s="1430">
        <v>8</v>
      </c>
      <c r="I195" s="1424" t="s">
        <v>101</v>
      </c>
      <c r="J195" s="1424" t="s">
        <v>854</v>
      </c>
      <c r="K195" s="1424" t="s">
        <v>115</v>
      </c>
      <c r="L195" s="1041">
        <v>32760000</v>
      </c>
      <c r="M195" s="1041">
        <v>32760000</v>
      </c>
      <c r="N195" s="1418" t="s">
        <v>85</v>
      </c>
      <c r="O195" s="1418" t="s">
        <v>56</v>
      </c>
      <c r="P195" s="2021" t="s">
        <v>133</v>
      </c>
      <c r="Q195" s="49"/>
      <c r="R195" s="242" t="s">
        <v>1306</v>
      </c>
      <c r="S195" s="242" t="s">
        <v>1307</v>
      </c>
      <c r="T195" s="33">
        <v>42475</v>
      </c>
      <c r="U195" s="1343" t="s">
        <v>1308</v>
      </c>
      <c r="V195" s="266" t="s">
        <v>220</v>
      </c>
      <c r="W195" s="1781">
        <v>32760000</v>
      </c>
      <c r="X195" s="182"/>
      <c r="Y195" s="174">
        <f t="shared" si="4"/>
        <v>32760000</v>
      </c>
      <c r="Z195" s="174">
        <v>32760000</v>
      </c>
      <c r="AA195" s="430" t="s">
        <v>1309</v>
      </c>
      <c r="AB195" s="430" t="s">
        <v>1310</v>
      </c>
      <c r="AC195" s="430" t="s">
        <v>233</v>
      </c>
      <c r="AD195" s="266" t="s">
        <v>1311</v>
      </c>
      <c r="AE195" s="430" t="s">
        <v>56</v>
      </c>
      <c r="AF195" s="430" t="s">
        <v>56</v>
      </c>
      <c r="AG195" s="430" t="s">
        <v>56</v>
      </c>
      <c r="AH195" s="233" t="s">
        <v>1194</v>
      </c>
      <c r="AI195" s="234">
        <v>42475</v>
      </c>
      <c r="AJ195" s="234">
        <v>42718</v>
      </c>
      <c r="AK195" s="430" t="s">
        <v>354</v>
      </c>
      <c r="AL195" s="1769" t="s">
        <v>355</v>
      </c>
      <c r="AM195" s="1943" t="s">
        <v>56</v>
      </c>
      <c r="AN195" s="1943" t="s">
        <v>56</v>
      </c>
      <c r="AO195" s="1943" t="s">
        <v>56</v>
      </c>
      <c r="AP195" s="1943" t="s">
        <v>56</v>
      </c>
      <c r="AQ195" s="1943" t="s">
        <v>56</v>
      </c>
      <c r="AR195" s="1950">
        <v>4095000</v>
      </c>
      <c r="AS195" s="1950">
        <v>4095000</v>
      </c>
      <c r="AT195" s="182"/>
      <c r="AU195" s="1950">
        <v>3139500</v>
      </c>
      <c r="AV195" s="1950">
        <v>1911000</v>
      </c>
      <c r="AW195" s="182"/>
      <c r="AX195" s="182"/>
      <c r="AY195" s="182"/>
      <c r="AZ195" s="182"/>
      <c r="BA195" s="182"/>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c r="FF195" s="49"/>
      <c r="FG195" s="49"/>
      <c r="FH195" s="49"/>
      <c r="FI195" s="49"/>
      <c r="FJ195" s="49"/>
      <c r="FK195" s="49"/>
      <c r="FL195" s="49"/>
      <c r="FM195" s="49"/>
      <c r="FN195" s="49"/>
      <c r="FO195" s="49"/>
      <c r="FP195" s="49"/>
      <c r="FQ195" s="49"/>
      <c r="FR195" s="49"/>
      <c r="FS195" s="49"/>
      <c r="FT195" s="49"/>
      <c r="FU195" s="49"/>
      <c r="FV195" s="49"/>
      <c r="FW195" s="49"/>
      <c r="FX195" s="49"/>
      <c r="FY195" s="49"/>
      <c r="FZ195" s="49"/>
      <c r="GA195" s="49"/>
      <c r="GB195" s="49"/>
      <c r="GC195" s="49"/>
      <c r="GD195" s="49"/>
      <c r="GE195" s="49"/>
      <c r="GF195" s="49"/>
      <c r="GG195" s="49"/>
      <c r="GH195" s="49"/>
      <c r="GI195" s="49"/>
      <c r="GJ195" s="49"/>
      <c r="GK195" s="49"/>
      <c r="GL195" s="49"/>
      <c r="GM195" s="49"/>
      <c r="GN195" s="49"/>
      <c r="GO195" s="49"/>
      <c r="GP195" s="49"/>
      <c r="GQ195" s="49"/>
      <c r="GR195" s="49"/>
      <c r="GS195" s="49"/>
      <c r="GT195" s="49"/>
      <c r="GU195" s="49"/>
      <c r="GV195" s="49"/>
      <c r="GW195" s="49"/>
      <c r="GX195" s="49"/>
      <c r="GY195" s="49"/>
      <c r="GZ195" s="49"/>
      <c r="HA195" s="49"/>
      <c r="HB195" s="49"/>
      <c r="HC195" s="49"/>
      <c r="HD195" s="49"/>
      <c r="HE195" s="49"/>
      <c r="HF195" s="49"/>
      <c r="HG195" s="49"/>
      <c r="HH195" s="49"/>
      <c r="HI195" s="49"/>
      <c r="HJ195" s="49"/>
      <c r="HK195" s="49"/>
      <c r="HL195" s="49"/>
      <c r="HM195" s="49"/>
      <c r="HN195" s="49"/>
      <c r="HO195" s="49"/>
      <c r="HP195" s="49"/>
      <c r="HQ195" s="49"/>
      <c r="HR195" s="49"/>
      <c r="HS195" s="49"/>
      <c r="HT195" s="49"/>
      <c r="HU195" s="49"/>
      <c r="HV195" s="49"/>
      <c r="HW195" s="49"/>
      <c r="HX195" s="49"/>
      <c r="HY195" s="49"/>
      <c r="HZ195" s="49"/>
      <c r="IA195" s="49"/>
      <c r="IB195" s="49"/>
      <c r="IC195" s="49"/>
      <c r="ID195" s="49"/>
      <c r="IE195" s="49"/>
      <c r="IF195" s="49"/>
      <c r="IG195" s="49"/>
      <c r="IH195" s="49"/>
      <c r="II195" s="49"/>
      <c r="IJ195" s="49"/>
      <c r="IK195" s="49"/>
      <c r="IL195" s="49"/>
      <c r="IM195" s="49"/>
      <c r="IN195" s="49"/>
      <c r="IO195" s="49"/>
      <c r="IP195" s="49"/>
      <c r="IQ195" s="49"/>
      <c r="IR195" s="49"/>
      <c r="IS195" s="49"/>
      <c r="IT195" s="49"/>
      <c r="IU195" s="49"/>
      <c r="IV195" s="49"/>
      <c r="IW195" s="49"/>
      <c r="IX195" s="49"/>
      <c r="IY195" s="49"/>
      <c r="IZ195" s="49"/>
      <c r="JA195" s="49"/>
      <c r="JB195" s="49"/>
      <c r="JC195" s="49"/>
      <c r="JD195" s="49"/>
      <c r="JE195" s="49"/>
      <c r="JF195" s="49"/>
      <c r="JG195" s="49"/>
      <c r="JH195" s="49"/>
      <c r="JI195" s="49"/>
      <c r="JJ195" s="49"/>
      <c r="JK195" s="49"/>
      <c r="JL195" s="49"/>
      <c r="JM195" s="49"/>
      <c r="JN195" s="49"/>
    </row>
    <row r="196" spans="1:274" s="282" customFormat="1" ht="103.5" customHeight="1" x14ac:dyDescent="0.25">
      <c r="A196" s="1419">
        <v>175</v>
      </c>
      <c r="B196" s="1420" t="s">
        <v>1000</v>
      </c>
      <c r="C196" s="1424">
        <v>80101706</v>
      </c>
      <c r="D196" s="962" t="s">
        <v>965</v>
      </c>
      <c r="E196" s="1424" t="s">
        <v>132</v>
      </c>
      <c r="F196" s="1424">
        <v>1</v>
      </c>
      <c r="G196" s="1422" t="s">
        <v>170</v>
      </c>
      <c r="H196" s="1430">
        <v>8</v>
      </c>
      <c r="I196" s="1424" t="s">
        <v>101</v>
      </c>
      <c r="J196" s="1424" t="s">
        <v>854</v>
      </c>
      <c r="K196" s="1424" t="s">
        <v>115</v>
      </c>
      <c r="L196" s="1041">
        <v>80000000</v>
      </c>
      <c r="M196" s="1041">
        <v>80000000</v>
      </c>
      <c r="N196" s="1418" t="s">
        <v>85</v>
      </c>
      <c r="O196" s="1418" t="s">
        <v>56</v>
      </c>
      <c r="P196" s="30" t="s">
        <v>133</v>
      </c>
      <c r="Q196" s="49"/>
      <c r="R196" s="242" t="s">
        <v>1482</v>
      </c>
      <c r="S196" s="242" t="s">
        <v>1483</v>
      </c>
      <c r="T196" s="33">
        <v>42493</v>
      </c>
      <c r="U196" s="1343" t="s">
        <v>1484</v>
      </c>
      <c r="V196" s="266" t="s">
        <v>220</v>
      </c>
      <c r="W196" s="1781">
        <v>80000000</v>
      </c>
      <c r="X196" s="182"/>
      <c r="Y196" s="174">
        <f t="shared" si="4"/>
        <v>80000000</v>
      </c>
      <c r="Z196" s="174">
        <v>80000000</v>
      </c>
      <c r="AA196" s="1768" t="s">
        <v>1485</v>
      </c>
      <c r="AB196" s="430" t="s">
        <v>1486</v>
      </c>
      <c r="AC196" s="430" t="s">
        <v>233</v>
      </c>
      <c r="AD196" s="266"/>
      <c r="AE196" s="430" t="s">
        <v>56</v>
      </c>
      <c r="AF196" s="430" t="s">
        <v>56</v>
      </c>
      <c r="AG196" s="430" t="s">
        <v>56</v>
      </c>
      <c r="AH196" s="233" t="s">
        <v>1426</v>
      </c>
      <c r="AI196" s="234">
        <v>42493</v>
      </c>
      <c r="AJ196" s="234">
        <v>42734</v>
      </c>
      <c r="AK196" s="430" t="s">
        <v>354</v>
      </c>
      <c r="AL196" s="1769" t="s">
        <v>355</v>
      </c>
      <c r="AM196" s="1943" t="s">
        <v>56</v>
      </c>
      <c r="AN196" s="1943" t="s">
        <v>56</v>
      </c>
      <c r="AO196" s="1943" t="s">
        <v>56</v>
      </c>
      <c r="AP196" s="1943" t="s">
        <v>56</v>
      </c>
      <c r="AQ196" s="1943" t="s">
        <v>56</v>
      </c>
      <c r="AR196" s="1943" t="s">
        <v>56</v>
      </c>
      <c r="AS196" s="1950">
        <v>10000000</v>
      </c>
      <c r="AT196" s="182"/>
      <c r="AU196" s="1950">
        <v>10000000</v>
      </c>
      <c r="AV196" s="1944" t="s">
        <v>56</v>
      </c>
      <c r="AW196" s="1950">
        <v>20000000</v>
      </c>
      <c r="AX196" s="182"/>
      <c r="AY196" s="182"/>
      <c r="AZ196" s="182"/>
      <c r="BA196" s="182"/>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c r="FF196" s="49"/>
      <c r="FG196" s="49"/>
      <c r="FH196" s="49"/>
      <c r="FI196" s="49"/>
      <c r="FJ196" s="49"/>
      <c r="FK196" s="49"/>
      <c r="FL196" s="49"/>
      <c r="FM196" s="49"/>
      <c r="FN196" s="49"/>
      <c r="FO196" s="49"/>
      <c r="FP196" s="49"/>
      <c r="FQ196" s="49"/>
      <c r="FR196" s="49"/>
      <c r="FS196" s="49"/>
      <c r="FT196" s="49"/>
      <c r="FU196" s="49"/>
      <c r="FV196" s="49"/>
      <c r="FW196" s="49"/>
      <c r="FX196" s="49"/>
      <c r="FY196" s="49"/>
      <c r="FZ196" s="49"/>
      <c r="GA196" s="49"/>
      <c r="GB196" s="49"/>
      <c r="GC196" s="49"/>
      <c r="GD196" s="49"/>
      <c r="GE196" s="49"/>
      <c r="GF196" s="49"/>
      <c r="GG196" s="49"/>
      <c r="GH196" s="49"/>
      <c r="GI196" s="49"/>
      <c r="GJ196" s="49"/>
      <c r="GK196" s="49"/>
      <c r="GL196" s="49"/>
      <c r="GM196" s="49"/>
      <c r="GN196" s="49"/>
      <c r="GO196" s="49"/>
      <c r="GP196" s="49"/>
      <c r="GQ196" s="49"/>
      <c r="GR196" s="49"/>
      <c r="GS196" s="49"/>
      <c r="GT196" s="49"/>
      <c r="GU196" s="49"/>
      <c r="GV196" s="49"/>
      <c r="GW196" s="49"/>
      <c r="GX196" s="49"/>
      <c r="GY196" s="49"/>
      <c r="GZ196" s="49"/>
      <c r="HA196" s="49"/>
      <c r="HB196" s="49"/>
      <c r="HC196" s="49"/>
      <c r="HD196" s="49"/>
      <c r="HE196" s="49"/>
      <c r="HF196" s="49"/>
      <c r="HG196" s="49"/>
      <c r="HH196" s="49"/>
      <c r="HI196" s="49"/>
      <c r="HJ196" s="49"/>
      <c r="HK196" s="49"/>
      <c r="HL196" s="49"/>
      <c r="HM196" s="49"/>
      <c r="HN196" s="49"/>
      <c r="HO196" s="49"/>
      <c r="HP196" s="49"/>
      <c r="HQ196" s="49"/>
      <c r="HR196" s="49"/>
      <c r="HS196" s="49"/>
      <c r="HT196" s="49"/>
      <c r="HU196" s="49"/>
      <c r="HV196" s="49"/>
      <c r="HW196" s="49"/>
      <c r="HX196" s="49"/>
      <c r="HY196" s="49"/>
      <c r="HZ196" s="49"/>
      <c r="IA196" s="49"/>
      <c r="IB196" s="49"/>
      <c r="IC196" s="49"/>
      <c r="ID196" s="49"/>
      <c r="IE196" s="49"/>
      <c r="IF196" s="49"/>
      <c r="IG196" s="49"/>
      <c r="IH196" s="49"/>
      <c r="II196" s="49"/>
      <c r="IJ196" s="49"/>
      <c r="IK196" s="49"/>
      <c r="IL196" s="49"/>
      <c r="IM196" s="49"/>
      <c r="IN196" s="49"/>
      <c r="IO196" s="49"/>
      <c r="IP196" s="49"/>
      <c r="IQ196" s="49"/>
      <c r="IR196" s="49"/>
      <c r="IS196" s="49"/>
      <c r="IT196" s="49"/>
      <c r="IU196" s="49"/>
      <c r="IV196" s="49"/>
      <c r="IW196" s="49"/>
      <c r="IX196" s="49"/>
      <c r="IY196" s="49"/>
      <c r="IZ196" s="49"/>
      <c r="JA196" s="49"/>
      <c r="JB196" s="49"/>
      <c r="JC196" s="49"/>
      <c r="JD196" s="49"/>
      <c r="JE196" s="49"/>
      <c r="JF196" s="49"/>
      <c r="JG196" s="49"/>
      <c r="JH196" s="49"/>
      <c r="JI196" s="49"/>
      <c r="JJ196" s="49"/>
      <c r="JK196" s="49"/>
      <c r="JL196" s="49"/>
      <c r="JM196" s="49"/>
      <c r="JN196" s="49"/>
    </row>
    <row r="197" spans="1:274" s="282" customFormat="1" ht="72.75" customHeight="1" x14ac:dyDescent="0.25">
      <c r="A197" s="1419">
        <v>176</v>
      </c>
      <c r="B197" s="1424" t="s">
        <v>1002</v>
      </c>
      <c r="C197" s="1424">
        <v>80101706</v>
      </c>
      <c r="D197" s="962" t="s">
        <v>966</v>
      </c>
      <c r="E197" s="1424" t="s">
        <v>132</v>
      </c>
      <c r="F197" s="1424">
        <v>1</v>
      </c>
      <c r="G197" s="1422" t="s">
        <v>169</v>
      </c>
      <c r="H197" s="1430">
        <v>9</v>
      </c>
      <c r="I197" s="1424" t="s">
        <v>101</v>
      </c>
      <c r="J197" s="1424" t="s">
        <v>854</v>
      </c>
      <c r="K197" s="1424" t="s">
        <v>115</v>
      </c>
      <c r="L197" s="1041">
        <v>23625000</v>
      </c>
      <c r="M197" s="1041">
        <v>23625000</v>
      </c>
      <c r="N197" s="1418" t="s">
        <v>85</v>
      </c>
      <c r="O197" s="1418" t="s">
        <v>56</v>
      </c>
      <c r="P197" s="2018" t="s">
        <v>133</v>
      </c>
      <c r="Q197" s="49"/>
      <c r="R197" s="242" t="s">
        <v>1195</v>
      </c>
      <c r="S197" s="1752" t="s">
        <v>2655</v>
      </c>
      <c r="T197" s="33">
        <v>42461</v>
      </c>
      <c r="U197" s="1343" t="s">
        <v>1196</v>
      </c>
      <c r="V197" s="266" t="s">
        <v>220</v>
      </c>
      <c r="W197" s="1946">
        <v>23625000</v>
      </c>
      <c r="X197" s="182"/>
      <c r="Y197" s="174">
        <f t="shared" si="4"/>
        <v>23625000</v>
      </c>
      <c r="Z197" s="174">
        <v>23625000</v>
      </c>
      <c r="AA197" s="430" t="s">
        <v>1197</v>
      </c>
      <c r="AB197" s="266" t="s">
        <v>1198</v>
      </c>
      <c r="AC197" s="266" t="s">
        <v>233</v>
      </c>
      <c r="AD197" s="266" t="s">
        <v>1199</v>
      </c>
      <c r="AE197" s="266" t="s">
        <v>56</v>
      </c>
      <c r="AF197" s="266" t="s">
        <v>56</v>
      </c>
      <c r="AG197" s="266" t="s">
        <v>56</v>
      </c>
      <c r="AH197" s="1790" t="s">
        <v>1160</v>
      </c>
      <c r="AI197" s="1791">
        <v>42461</v>
      </c>
      <c r="AJ197" s="1791">
        <v>42735</v>
      </c>
      <c r="AK197" s="266" t="s">
        <v>248</v>
      </c>
      <c r="AL197" s="1993" t="s">
        <v>1200</v>
      </c>
      <c r="AM197" s="1943" t="s">
        <v>56</v>
      </c>
      <c r="AN197" s="1943" t="s">
        <v>56</v>
      </c>
      <c r="AO197" s="1943" t="s">
        <v>56</v>
      </c>
      <c r="AP197" s="1943" t="s">
        <v>56</v>
      </c>
      <c r="AQ197" s="1943" t="s">
        <v>56</v>
      </c>
      <c r="AR197" s="2033" t="s">
        <v>2656</v>
      </c>
      <c r="AS197" s="2030">
        <v>6000000</v>
      </c>
      <c r="AT197" s="182"/>
      <c r="AU197" s="1950">
        <v>525000</v>
      </c>
      <c r="AV197" s="1950">
        <v>2625000</v>
      </c>
      <c r="AW197" s="2030">
        <v>2625000</v>
      </c>
      <c r="AX197" s="182"/>
      <c r="AY197" s="182"/>
      <c r="AZ197" s="182"/>
      <c r="BA197" s="182"/>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c r="FF197" s="49"/>
      <c r="FG197" s="49"/>
      <c r="FH197" s="49"/>
      <c r="FI197" s="49"/>
      <c r="FJ197" s="49"/>
      <c r="FK197" s="49"/>
      <c r="FL197" s="49"/>
      <c r="FM197" s="49"/>
      <c r="FN197" s="49"/>
      <c r="FO197" s="49"/>
      <c r="FP197" s="49"/>
      <c r="FQ197" s="49"/>
      <c r="FR197" s="49"/>
      <c r="FS197" s="49"/>
      <c r="FT197" s="49"/>
      <c r="FU197" s="49"/>
      <c r="FV197" s="49"/>
      <c r="FW197" s="49"/>
      <c r="FX197" s="49"/>
      <c r="FY197" s="49"/>
      <c r="FZ197" s="49"/>
      <c r="GA197" s="49"/>
      <c r="GB197" s="49"/>
      <c r="GC197" s="49"/>
      <c r="GD197" s="49"/>
      <c r="GE197" s="49"/>
      <c r="GF197" s="49"/>
      <c r="GG197" s="49"/>
      <c r="GH197" s="49"/>
      <c r="GI197" s="49"/>
      <c r="GJ197" s="49"/>
      <c r="GK197" s="49"/>
      <c r="GL197" s="49"/>
      <c r="GM197" s="49"/>
      <c r="GN197" s="49"/>
      <c r="GO197" s="49"/>
      <c r="GP197" s="49"/>
      <c r="GQ197" s="49"/>
      <c r="GR197" s="49"/>
      <c r="GS197" s="49"/>
      <c r="GT197" s="49"/>
      <c r="GU197" s="49"/>
      <c r="GV197" s="49"/>
      <c r="GW197" s="49"/>
      <c r="GX197" s="49"/>
      <c r="GY197" s="49"/>
      <c r="GZ197" s="49"/>
      <c r="HA197" s="49"/>
      <c r="HB197" s="49"/>
      <c r="HC197" s="49"/>
      <c r="HD197" s="49"/>
      <c r="HE197" s="49"/>
      <c r="HF197" s="49"/>
      <c r="HG197" s="49"/>
      <c r="HH197" s="49"/>
      <c r="HI197" s="49"/>
      <c r="HJ197" s="49"/>
      <c r="HK197" s="49"/>
      <c r="HL197" s="49"/>
      <c r="HM197" s="49"/>
      <c r="HN197" s="49"/>
      <c r="HO197" s="49"/>
      <c r="HP197" s="49"/>
      <c r="HQ197" s="49"/>
      <c r="HR197" s="49"/>
      <c r="HS197" s="49"/>
      <c r="HT197" s="49"/>
      <c r="HU197" s="49"/>
      <c r="HV197" s="49"/>
      <c r="HW197" s="49"/>
      <c r="HX197" s="49"/>
      <c r="HY197" s="49"/>
      <c r="HZ197" s="49"/>
      <c r="IA197" s="49"/>
      <c r="IB197" s="49"/>
      <c r="IC197" s="49"/>
      <c r="ID197" s="49"/>
      <c r="IE197" s="49"/>
      <c r="IF197" s="49"/>
      <c r="IG197" s="49"/>
      <c r="IH197" s="49"/>
      <c r="II197" s="49"/>
      <c r="IJ197" s="49"/>
      <c r="IK197" s="49"/>
      <c r="IL197" s="49"/>
      <c r="IM197" s="49"/>
      <c r="IN197" s="49"/>
      <c r="IO197" s="49"/>
      <c r="IP197" s="49"/>
      <c r="IQ197" s="49"/>
      <c r="IR197" s="49"/>
      <c r="IS197" s="49"/>
      <c r="IT197" s="49"/>
      <c r="IU197" s="49"/>
      <c r="IV197" s="49"/>
      <c r="IW197" s="49"/>
      <c r="IX197" s="49"/>
      <c r="IY197" s="49"/>
      <c r="IZ197" s="49"/>
      <c r="JA197" s="49"/>
      <c r="JB197" s="49"/>
      <c r="JC197" s="49"/>
      <c r="JD197" s="49"/>
      <c r="JE197" s="49"/>
      <c r="JF197" s="49"/>
      <c r="JG197" s="49"/>
      <c r="JH197" s="49"/>
      <c r="JI197" s="49"/>
      <c r="JJ197" s="49"/>
      <c r="JK197" s="49"/>
      <c r="JL197" s="49"/>
      <c r="JM197" s="49"/>
      <c r="JN197" s="49"/>
    </row>
    <row r="198" spans="1:274" s="282" customFormat="1" ht="74.25" customHeight="1" x14ac:dyDescent="0.25">
      <c r="A198" s="1419">
        <v>177</v>
      </c>
      <c r="B198" s="1424" t="s">
        <v>1002</v>
      </c>
      <c r="C198" s="1424">
        <v>80101706</v>
      </c>
      <c r="D198" s="962" t="s">
        <v>1201</v>
      </c>
      <c r="E198" s="1424" t="s">
        <v>132</v>
      </c>
      <c r="F198" s="1424">
        <v>1</v>
      </c>
      <c r="G198" s="1422" t="s">
        <v>173</v>
      </c>
      <c r="H198" s="1430">
        <v>8</v>
      </c>
      <c r="I198" s="1424" t="s">
        <v>101</v>
      </c>
      <c r="J198" s="1424" t="s">
        <v>854</v>
      </c>
      <c r="K198" s="1424" t="s">
        <v>115</v>
      </c>
      <c r="L198" s="1041">
        <v>64000000</v>
      </c>
      <c r="M198" s="1041">
        <v>64000000</v>
      </c>
      <c r="N198" s="1418" t="s">
        <v>85</v>
      </c>
      <c r="O198" s="1418" t="s">
        <v>56</v>
      </c>
      <c r="P198" s="30" t="s">
        <v>133</v>
      </c>
      <c r="Q198" s="49"/>
      <c r="R198" s="242" t="s">
        <v>2657</v>
      </c>
      <c r="S198" s="1752" t="s">
        <v>2658</v>
      </c>
      <c r="T198" s="231">
        <v>42479</v>
      </c>
      <c r="U198" s="227" t="s">
        <v>1196</v>
      </c>
      <c r="V198" s="430" t="s">
        <v>220</v>
      </c>
      <c r="W198" s="1875">
        <v>48000000</v>
      </c>
      <c r="X198" s="182"/>
      <c r="Y198" s="174">
        <f t="shared" si="4"/>
        <v>48000000</v>
      </c>
      <c r="Z198" s="174">
        <v>48000000</v>
      </c>
      <c r="AA198" s="430" t="s">
        <v>2659</v>
      </c>
      <c r="AB198" s="430" t="s">
        <v>2660</v>
      </c>
      <c r="AC198" s="430" t="s">
        <v>233</v>
      </c>
      <c r="AD198" s="266" t="s">
        <v>2661</v>
      </c>
      <c r="AE198" s="430" t="s">
        <v>56</v>
      </c>
      <c r="AF198" s="430" t="s">
        <v>56</v>
      </c>
      <c r="AG198" s="430" t="s">
        <v>56</v>
      </c>
      <c r="AH198" s="233" t="s">
        <v>2662</v>
      </c>
      <c r="AI198" s="234">
        <v>42479</v>
      </c>
      <c r="AJ198" s="234">
        <v>42722</v>
      </c>
      <c r="AK198" s="430" t="s">
        <v>2663</v>
      </c>
      <c r="AL198" s="1769" t="s">
        <v>1200</v>
      </c>
      <c r="AM198" s="1943" t="s">
        <v>56</v>
      </c>
      <c r="AN198" s="1943" t="s">
        <v>56</v>
      </c>
      <c r="AO198" s="1943" t="s">
        <v>56</v>
      </c>
      <c r="AP198" s="1943" t="s">
        <v>56</v>
      </c>
      <c r="AQ198" s="1943" t="s">
        <v>56</v>
      </c>
      <c r="AR198" s="1950">
        <v>6000000</v>
      </c>
      <c r="AS198" s="1950">
        <v>6000000</v>
      </c>
      <c r="AT198" s="182"/>
      <c r="AU198" s="1950">
        <v>6000000</v>
      </c>
      <c r="AV198" s="1950">
        <v>6000000</v>
      </c>
      <c r="AW198" s="1950">
        <v>6000000</v>
      </c>
      <c r="AX198" s="182"/>
      <c r="AY198" s="182"/>
      <c r="AZ198" s="182"/>
      <c r="BA198" s="182"/>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c r="FF198" s="49"/>
      <c r="FG198" s="49"/>
      <c r="FH198" s="49"/>
      <c r="FI198" s="49"/>
      <c r="FJ198" s="49"/>
      <c r="FK198" s="49"/>
      <c r="FL198" s="49"/>
      <c r="FM198" s="49"/>
      <c r="FN198" s="49"/>
      <c r="FO198" s="49"/>
      <c r="FP198" s="49"/>
      <c r="FQ198" s="49"/>
      <c r="FR198" s="49"/>
      <c r="FS198" s="49"/>
      <c r="FT198" s="49"/>
      <c r="FU198" s="49"/>
      <c r="FV198" s="49"/>
      <c r="FW198" s="49"/>
      <c r="FX198" s="49"/>
      <c r="FY198" s="49"/>
      <c r="FZ198" s="49"/>
      <c r="GA198" s="49"/>
      <c r="GB198" s="49"/>
      <c r="GC198" s="49"/>
      <c r="GD198" s="49"/>
      <c r="GE198" s="49"/>
      <c r="GF198" s="49"/>
      <c r="GG198" s="49"/>
      <c r="GH198" s="49"/>
      <c r="GI198" s="49"/>
      <c r="GJ198" s="49"/>
      <c r="GK198" s="49"/>
      <c r="GL198" s="49"/>
      <c r="GM198" s="49"/>
      <c r="GN198" s="49"/>
      <c r="GO198" s="49"/>
      <c r="GP198" s="49"/>
      <c r="GQ198" s="49"/>
      <c r="GR198" s="49"/>
      <c r="GS198" s="49"/>
      <c r="GT198" s="49"/>
      <c r="GU198" s="49"/>
      <c r="GV198" s="49"/>
      <c r="GW198" s="49"/>
      <c r="GX198" s="49"/>
      <c r="GY198" s="49"/>
      <c r="GZ198" s="49"/>
      <c r="HA198" s="49"/>
      <c r="HB198" s="49"/>
      <c r="HC198" s="49"/>
      <c r="HD198" s="49"/>
      <c r="HE198" s="49"/>
      <c r="HF198" s="49"/>
      <c r="HG198" s="49"/>
      <c r="HH198" s="49"/>
      <c r="HI198" s="49"/>
      <c r="HJ198" s="49"/>
      <c r="HK198" s="49"/>
      <c r="HL198" s="49"/>
      <c r="HM198" s="49"/>
      <c r="HN198" s="49"/>
      <c r="HO198" s="49"/>
      <c r="HP198" s="49"/>
      <c r="HQ198" s="49"/>
      <c r="HR198" s="49"/>
      <c r="HS198" s="49"/>
      <c r="HT198" s="49"/>
      <c r="HU198" s="49"/>
      <c r="HV198" s="49"/>
      <c r="HW198" s="49"/>
      <c r="HX198" s="49"/>
      <c r="HY198" s="49"/>
      <c r="HZ198" s="49"/>
      <c r="IA198" s="49"/>
      <c r="IB198" s="49"/>
      <c r="IC198" s="49"/>
      <c r="ID198" s="49"/>
      <c r="IE198" s="49"/>
      <c r="IF198" s="49"/>
      <c r="IG198" s="49"/>
      <c r="IH198" s="49"/>
      <c r="II198" s="49"/>
      <c r="IJ198" s="49"/>
      <c r="IK198" s="49"/>
      <c r="IL198" s="49"/>
      <c r="IM198" s="49"/>
      <c r="IN198" s="49"/>
      <c r="IO198" s="49"/>
      <c r="IP198" s="49"/>
      <c r="IQ198" s="49"/>
      <c r="IR198" s="49"/>
      <c r="IS198" s="49"/>
      <c r="IT198" s="49"/>
      <c r="IU198" s="49"/>
      <c r="IV198" s="49"/>
      <c r="IW198" s="49"/>
      <c r="IX198" s="49"/>
      <c r="IY198" s="49"/>
      <c r="IZ198" s="49"/>
      <c r="JA198" s="49"/>
      <c r="JB198" s="49"/>
      <c r="JC198" s="49"/>
      <c r="JD198" s="49"/>
      <c r="JE198" s="49"/>
      <c r="JF198" s="49"/>
      <c r="JG198" s="49"/>
      <c r="JH198" s="49"/>
      <c r="JI198" s="49"/>
      <c r="JJ198" s="49"/>
      <c r="JK198" s="49"/>
      <c r="JL198" s="49"/>
      <c r="JM198" s="49"/>
      <c r="JN198" s="49"/>
    </row>
    <row r="199" spans="1:274" s="282" customFormat="1" ht="91.5" customHeight="1" x14ac:dyDescent="0.25">
      <c r="A199" s="1419">
        <v>179</v>
      </c>
      <c r="B199" s="1420" t="s">
        <v>1010</v>
      </c>
      <c r="C199" s="1424">
        <v>80101706</v>
      </c>
      <c r="D199" s="962" t="s">
        <v>967</v>
      </c>
      <c r="E199" s="1424" t="s">
        <v>132</v>
      </c>
      <c r="F199" s="1424">
        <v>1</v>
      </c>
      <c r="G199" s="1422" t="s">
        <v>172</v>
      </c>
      <c r="H199" s="1430">
        <v>8</v>
      </c>
      <c r="I199" s="1424" t="s">
        <v>101</v>
      </c>
      <c r="J199" s="1424" t="s">
        <v>854</v>
      </c>
      <c r="K199" s="1424" t="s">
        <v>115</v>
      </c>
      <c r="L199" s="1041">
        <v>37800000</v>
      </c>
      <c r="M199" s="1041">
        <v>37800000</v>
      </c>
      <c r="N199" s="1418" t="s">
        <v>85</v>
      </c>
      <c r="O199" s="1418" t="s">
        <v>56</v>
      </c>
      <c r="P199" s="2018" t="s">
        <v>133</v>
      </c>
      <c r="Q199" s="49"/>
      <c r="R199" s="242" t="s">
        <v>1203</v>
      </c>
      <c r="S199" s="242" t="s">
        <v>418</v>
      </c>
      <c r="T199" s="231">
        <v>42466</v>
      </c>
      <c r="U199" s="227" t="s">
        <v>1204</v>
      </c>
      <c r="V199" s="430" t="s">
        <v>220</v>
      </c>
      <c r="W199" s="1767">
        <v>37800000</v>
      </c>
      <c r="X199" s="182"/>
      <c r="Y199" s="174">
        <f t="shared" si="4"/>
        <v>37800000</v>
      </c>
      <c r="Z199" s="174">
        <v>37800000</v>
      </c>
      <c r="AA199" s="430" t="s">
        <v>1205</v>
      </c>
      <c r="AB199" s="430" t="s">
        <v>1206</v>
      </c>
      <c r="AC199" s="430" t="s">
        <v>233</v>
      </c>
      <c r="AD199" s="266" t="s">
        <v>1207</v>
      </c>
      <c r="AE199" s="430" t="s">
        <v>56</v>
      </c>
      <c r="AF199" s="430" t="s">
        <v>56</v>
      </c>
      <c r="AG199" s="430" t="s">
        <v>56</v>
      </c>
      <c r="AH199" s="233" t="s">
        <v>1194</v>
      </c>
      <c r="AI199" s="234">
        <v>42466</v>
      </c>
      <c r="AJ199" s="234">
        <v>42709</v>
      </c>
      <c r="AK199" s="430" t="s">
        <v>425</v>
      </c>
      <c r="AL199" s="1769" t="s">
        <v>416</v>
      </c>
      <c r="AM199" s="1943" t="s">
        <v>56</v>
      </c>
      <c r="AN199" s="1943" t="s">
        <v>56</v>
      </c>
      <c r="AO199" s="1943" t="s">
        <v>56</v>
      </c>
      <c r="AP199" s="1943" t="s">
        <v>56</v>
      </c>
      <c r="AQ199" s="1943" t="s">
        <v>56</v>
      </c>
      <c r="AR199" s="1950">
        <v>4725000</v>
      </c>
      <c r="AS199" s="1950">
        <v>4725000</v>
      </c>
      <c r="AT199" s="182"/>
      <c r="AU199" s="1950">
        <v>4725000</v>
      </c>
      <c r="AV199" s="1950">
        <v>4725000</v>
      </c>
      <c r="AW199" s="1950">
        <v>4725000</v>
      </c>
      <c r="AX199" s="182"/>
      <c r="AY199" s="182"/>
      <c r="AZ199" s="182"/>
      <c r="BA199" s="182"/>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c r="FF199" s="49"/>
      <c r="FG199" s="49"/>
      <c r="FH199" s="49"/>
      <c r="FI199" s="49"/>
      <c r="FJ199" s="49"/>
      <c r="FK199" s="49"/>
      <c r="FL199" s="49"/>
      <c r="FM199" s="49"/>
      <c r="FN199" s="49"/>
      <c r="FO199" s="49"/>
      <c r="FP199" s="49"/>
      <c r="FQ199" s="49"/>
      <c r="FR199" s="49"/>
      <c r="FS199" s="49"/>
      <c r="FT199" s="49"/>
      <c r="FU199" s="49"/>
      <c r="FV199" s="49"/>
      <c r="FW199" s="49"/>
      <c r="FX199" s="49"/>
      <c r="FY199" s="49"/>
      <c r="FZ199" s="49"/>
      <c r="GA199" s="49"/>
      <c r="GB199" s="49"/>
      <c r="GC199" s="49"/>
      <c r="GD199" s="49"/>
      <c r="GE199" s="49"/>
      <c r="GF199" s="49"/>
      <c r="GG199" s="49"/>
      <c r="GH199" s="49"/>
      <c r="GI199" s="49"/>
      <c r="GJ199" s="49"/>
      <c r="GK199" s="49"/>
      <c r="GL199" s="49"/>
      <c r="GM199" s="49"/>
      <c r="GN199" s="49"/>
      <c r="GO199" s="49"/>
      <c r="GP199" s="49"/>
      <c r="GQ199" s="49"/>
      <c r="GR199" s="49"/>
      <c r="GS199" s="49"/>
      <c r="GT199" s="49"/>
      <c r="GU199" s="49"/>
      <c r="GV199" s="49"/>
      <c r="GW199" s="49"/>
      <c r="GX199" s="49"/>
      <c r="GY199" s="49"/>
      <c r="GZ199" s="49"/>
      <c r="HA199" s="49"/>
      <c r="HB199" s="49"/>
      <c r="HC199" s="49"/>
      <c r="HD199" s="49"/>
      <c r="HE199" s="49"/>
      <c r="HF199" s="49"/>
      <c r="HG199" s="49"/>
      <c r="HH199" s="49"/>
      <c r="HI199" s="49"/>
      <c r="HJ199" s="49"/>
      <c r="HK199" s="49"/>
      <c r="HL199" s="49"/>
      <c r="HM199" s="49"/>
      <c r="HN199" s="49"/>
      <c r="HO199" s="49"/>
      <c r="HP199" s="49"/>
      <c r="HQ199" s="49"/>
      <c r="HR199" s="49"/>
      <c r="HS199" s="49"/>
      <c r="HT199" s="49"/>
      <c r="HU199" s="49"/>
      <c r="HV199" s="49"/>
      <c r="HW199" s="49"/>
      <c r="HX199" s="49"/>
      <c r="HY199" s="49"/>
      <c r="HZ199" s="49"/>
      <c r="IA199" s="49"/>
      <c r="IB199" s="49"/>
      <c r="IC199" s="49"/>
      <c r="ID199" s="49"/>
      <c r="IE199" s="49"/>
      <c r="IF199" s="49"/>
      <c r="IG199" s="49"/>
      <c r="IH199" s="49"/>
      <c r="II199" s="49"/>
      <c r="IJ199" s="49"/>
      <c r="IK199" s="49"/>
      <c r="IL199" s="49"/>
      <c r="IM199" s="49"/>
      <c r="IN199" s="49"/>
      <c r="IO199" s="49"/>
      <c r="IP199" s="49"/>
      <c r="IQ199" s="49"/>
      <c r="IR199" s="49"/>
      <c r="IS199" s="49"/>
      <c r="IT199" s="49"/>
      <c r="IU199" s="49"/>
      <c r="IV199" s="49"/>
      <c r="IW199" s="49"/>
      <c r="IX199" s="49"/>
      <c r="IY199" s="49"/>
      <c r="IZ199" s="49"/>
      <c r="JA199" s="49"/>
      <c r="JB199" s="49"/>
      <c r="JC199" s="49"/>
      <c r="JD199" s="49"/>
      <c r="JE199" s="49"/>
      <c r="JF199" s="49"/>
      <c r="JG199" s="49"/>
      <c r="JH199" s="49"/>
      <c r="JI199" s="49"/>
      <c r="JJ199" s="49"/>
      <c r="JK199" s="49"/>
      <c r="JL199" s="49"/>
      <c r="JM199" s="49"/>
      <c r="JN199" s="49"/>
    </row>
    <row r="200" spans="1:274" s="282" customFormat="1" ht="87" customHeight="1" x14ac:dyDescent="0.25">
      <c r="A200" s="1419">
        <v>180</v>
      </c>
      <c r="B200" s="1420" t="s">
        <v>1010</v>
      </c>
      <c r="C200" s="1424">
        <v>80101706</v>
      </c>
      <c r="D200" s="962" t="s">
        <v>968</v>
      </c>
      <c r="E200" s="1424" t="s">
        <v>132</v>
      </c>
      <c r="F200" s="1424">
        <v>1</v>
      </c>
      <c r="G200" s="1422" t="s">
        <v>172</v>
      </c>
      <c r="H200" s="1430">
        <v>8</v>
      </c>
      <c r="I200" s="1424" t="s">
        <v>101</v>
      </c>
      <c r="J200" s="1424" t="s">
        <v>854</v>
      </c>
      <c r="K200" s="1424" t="s">
        <v>115</v>
      </c>
      <c r="L200" s="1041">
        <v>37800000</v>
      </c>
      <c r="M200" s="1041">
        <v>37800000</v>
      </c>
      <c r="N200" s="1418" t="s">
        <v>85</v>
      </c>
      <c r="O200" s="1418" t="s">
        <v>56</v>
      </c>
      <c r="P200" s="2021" t="s">
        <v>133</v>
      </c>
      <c r="Q200" s="49"/>
      <c r="R200" s="242" t="s">
        <v>1208</v>
      </c>
      <c r="S200" s="242" t="s">
        <v>420</v>
      </c>
      <c r="T200" s="33">
        <v>42466</v>
      </c>
      <c r="U200" s="1343" t="s">
        <v>1204</v>
      </c>
      <c r="V200" s="266" t="s">
        <v>220</v>
      </c>
      <c r="W200" s="1946">
        <v>37800000</v>
      </c>
      <c r="X200" s="182"/>
      <c r="Y200" s="174">
        <f t="shared" si="4"/>
        <v>37800000</v>
      </c>
      <c r="Z200" s="174">
        <v>37800000</v>
      </c>
      <c r="AA200" s="430" t="s">
        <v>1205</v>
      </c>
      <c r="AB200" s="430" t="s">
        <v>1209</v>
      </c>
      <c r="AC200" s="430" t="s">
        <v>233</v>
      </c>
      <c r="AD200" s="266" t="s">
        <v>1210</v>
      </c>
      <c r="AE200" s="430" t="s">
        <v>56</v>
      </c>
      <c r="AF200" s="430" t="s">
        <v>56</v>
      </c>
      <c r="AG200" s="430" t="s">
        <v>56</v>
      </c>
      <c r="AH200" s="233" t="s">
        <v>1194</v>
      </c>
      <c r="AI200" s="234">
        <v>42466</v>
      </c>
      <c r="AJ200" s="234">
        <v>42709</v>
      </c>
      <c r="AK200" s="430" t="s">
        <v>425</v>
      </c>
      <c r="AL200" s="1769" t="s">
        <v>416</v>
      </c>
      <c r="AM200" s="1943" t="s">
        <v>56</v>
      </c>
      <c r="AN200" s="1943" t="s">
        <v>56</v>
      </c>
      <c r="AO200" s="1943" t="s">
        <v>56</v>
      </c>
      <c r="AP200" s="1943" t="s">
        <v>56</v>
      </c>
      <c r="AQ200" s="1943" t="s">
        <v>56</v>
      </c>
      <c r="AR200" s="1950">
        <v>4725000</v>
      </c>
      <c r="AS200" s="1887">
        <v>4725000</v>
      </c>
      <c r="AT200" s="182"/>
      <c r="AU200" s="1887">
        <v>4725000</v>
      </c>
      <c r="AV200" s="1950">
        <v>4725000</v>
      </c>
      <c r="AW200" s="1950">
        <v>4725000</v>
      </c>
      <c r="AX200" s="182"/>
      <c r="AY200" s="182"/>
      <c r="AZ200" s="182"/>
      <c r="BA200" s="182"/>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c r="GX200" s="49"/>
      <c r="GY200" s="49"/>
      <c r="GZ200" s="49"/>
      <c r="HA200" s="49"/>
      <c r="HB200" s="49"/>
      <c r="HC200" s="49"/>
      <c r="HD200" s="49"/>
      <c r="HE200" s="49"/>
      <c r="HF200" s="49"/>
      <c r="HG200" s="49"/>
      <c r="HH200" s="49"/>
      <c r="HI200" s="49"/>
      <c r="HJ200" s="49"/>
      <c r="HK200" s="49"/>
      <c r="HL200" s="49"/>
      <c r="HM200" s="49"/>
      <c r="HN200" s="49"/>
      <c r="HO200" s="49"/>
      <c r="HP200" s="49"/>
      <c r="HQ200" s="49"/>
      <c r="HR200" s="49"/>
      <c r="HS200" s="49"/>
      <c r="HT200" s="49"/>
      <c r="HU200" s="49"/>
      <c r="HV200" s="49"/>
      <c r="HW200" s="49"/>
      <c r="HX200" s="49"/>
      <c r="HY200" s="49"/>
      <c r="HZ200" s="49"/>
      <c r="IA200" s="49"/>
      <c r="IB200" s="49"/>
      <c r="IC200" s="49"/>
      <c r="ID200" s="49"/>
      <c r="IE200" s="49"/>
      <c r="IF200" s="49"/>
      <c r="IG200" s="49"/>
      <c r="IH200" s="49"/>
      <c r="II200" s="49"/>
      <c r="IJ200" s="49"/>
      <c r="IK200" s="49"/>
      <c r="IL200" s="49"/>
      <c r="IM200" s="49"/>
      <c r="IN200" s="49"/>
      <c r="IO200" s="49"/>
      <c r="IP200" s="49"/>
      <c r="IQ200" s="49"/>
      <c r="IR200" s="49"/>
      <c r="IS200" s="49"/>
      <c r="IT200" s="49"/>
      <c r="IU200" s="49"/>
      <c r="IV200" s="49"/>
      <c r="IW200" s="49"/>
      <c r="IX200" s="49"/>
      <c r="IY200" s="49"/>
      <c r="IZ200" s="49"/>
      <c r="JA200" s="49"/>
      <c r="JB200" s="49"/>
      <c r="JC200" s="49"/>
      <c r="JD200" s="49"/>
      <c r="JE200" s="49"/>
      <c r="JF200" s="49"/>
      <c r="JG200" s="49"/>
      <c r="JH200" s="49"/>
      <c r="JI200" s="49"/>
      <c r="JJ200" s="49"/>
      <c r="JK200" s="49"/>
      <c r="JL200" s="49"/>
      <c r="JM200" s="49"/>
      <c r="JN200" s="49"/>
    </row>
    <row r="201" spans="1:274" s="282" customFormat="1" ht="106.5" customHeight="1" x14ac:dyDescent="0.25">
      <c r="A201" s="1419">
        <v>181</v>
      </c>
      <c r="B201" s="1424" t="s">
        <v>1010</v>
      </c>
      <c r="C201" s="1424">
        <v>80101706</v>
      </c>
      <c r="D201" s="962" t="s">
        <v>3331</v>
      </c>
      <c r="E201" s="1424" t="s">
        <v>132</v>
      </c>
      <c r="F201" s="1424">
        <v>1</v>
      </c>
      <c r="G201" s="1422" t="s">
        <v>168</v>
      </c>
      <c r="H201" s="1430" t="s">
        <v>2598</v>
      </c>
      <c r="I201" s="1424" t="s">
        <v>101</v>
      </c>
      <c r="J201" s="1424" t="s">
        <v>854</v>
      </c>
      <c r="K201" s="1424" t="s">
        <v>115</v>
      </c>
      <c r="L201" s="1035">
        <v>17000000</v>
      </c>
      <c r="M201" s="1035">
        <v>17000000</v>
      </c>
      <c r="N201" s="1418" t="s">
        <v>85</v>
      </c>
      <c r="O201" s="1418" t="s">
        <v>56</v>
      </c>
      <c r="P201" s="30" t="s">
        <v>133</v>
      </c>
      <c r="Q201" s="49"/>
      <c r="R201" s="242" t="s">
        <v>3612</v>
      </c>
      <c r="S201" s="242" t="s">
        <v>3613</v>
      </c>
      <c r="T201" s="33">
        <v>42646</v>
      </c>
      <c r="U201" s="34" t="s">
        <v>3614</v>
      </c>
      <c r="V201" s="266" t="s">
        <v>220</v>
      </c>
      <c r="W201" s="1781">
        <v>16987000</v>
      </c>
      <c r="X201" s="797"/>
      <c r="Y201" s="35">
        <f t="shared" si="4"/>
        <v>16987000</v>
      </c>
      <c r="Z201" s="35">
        <f t="shared" si="4"/>
        <v>16987000</v>
      </c>
      <c r="AA201" s="755" t="s">
        <v>3615</v>
      </c>
      <c r="AB201" s="430" t="s">
        <v>3616</v>
      </c>
      <c r="AC201" s="430" t="s">
        <v>233</v>
      </c>
      <c r="AD201" s="266" t="s">
        <v>3617</v>
      </c>
      <c r="AE201" s="430" t="s">
        <v>56</v>
      </c>
      <c r="AF201" s="430" t="s">
        <v>56</v>
      </c>
      <c r="AG201" s="430" t="s">
        <v>56</v>
      </c>
      <c r="AH201" s="755" t="s">
        <v>2739</v>
      </c>
      <c r="AI201" s="1791">
        <v>42646</v>
      </c>
      <c r="AJ201" s="234">
        <v>42734</v>
      </c>
      <c r="AK201" s="430" t="s">
        <v>2904</v>
      </c>
      <c r="AL201" s="1769" t="s">
        <v>416</v>
      </c>
      <c r="AM201" s="965"/>
      <c r="AN201" s="797"/>
      <c r="AO201" s="797"/>
      <c r="AP201" s="797"/>
      <c r="AQ201" s="797"/>
      <c r="AR201" s="797"/>
      <c r="AS201" s="797"/>
      <c r="AT201" s="797"/>
      <c r="AU201" s="797"/>
      <c r="AV201" s="797"/>
      <c r="AW201" s="797"/>
      <c r="AX201" s="797"/>
      <c r="AY201" s="797"/>
      <c r="AZ201" s="797"/>
      <c r="BA201" s="797"/>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c r="FF201" s="49"/>
      <c r="FG201" s="49"/>
      <c r="FH201" s="49"/>
      <c r="FI201" s="49"/>
      <c r="FJ201" s="49"/>
      <c r="FK201" s="49"/>
      <c r="FL201" s="49"/>
      <c r="FM201" s="49"/>
      <c r="FN201" s="49"/>
      <c r="FO201" s="49"/>
      <c r="FP201" s="49"/>
      <c r="FQ201" s="49"/>
      <c r="FR201" s="49"/>
      <c r="FS201" s="49"/>
      <c r="FT201" s="49"/>
      <c r="FU201" s="49"/>
      <c r="FV201" s="49"/>
      <c r="FW201" s="49"/>
      <c r="FX201" s="49"/>
      <c r="FY201" s="49"/>
      <c r="FZ201" s="49"/>
      <c r="GA201" s="49"/>
      <c r="GB201" s="49"/>
      <c r="GC201" s="49"/>
      <c r="GD201" s="49"/>
      <c r="GE201" s="49"/>
      <c r="GF201" s="49"/>
      <c r="GG201" s="49"/>
      <c r="GH201" s="49"/>
      <c r="GI201" s="49"/>
      <c r="GJ201" s="49"/>
      <c r="GK201" s="49"/>
      <c r="GL201" s="49"/>
      <c r="GM201" s="49"/>
      <c r="GN201" s="49"/>
      <c r="GO201" s="49"/>
      <c r="GP201" s="49"/>
      <c r="GQ201" s="49"/>
      <c r="GR201" s="49"/>
      <c r="GS201" s="49"/>
      <c r="GT201" s="49"/>
      <c r="GU201" s="49"/>
      <c r="GV201" s="49"/>
      <c r="GW201" s="49"/>
      <c r="GX201" s="49"/>
      <c r="GY201" s="49"/>
      <c r="GZ201" s="49"/>
      <c r="HA201" s="49"/>
      <c r="HB201" s="49"/>
      <c r="HC201" s="49"/>
      <c r="HD201" s="49"/>
      <c r="HE201" s="49"/>
      <c r="HF201" s="49"/>
      <c r="HG201" s="49"/>
      <c r="HH201" s="49"/>
      <c r="HI201" s="49"/>
      <c r="HJ201" s="49"/>
      <c r="HK201" s="49"/>
      <c r="HL201" s="49"/>
      <c r="HM201" s="49"/>
      <c r="HN201" s="49"/>
      <c r="HO201" s="49"/>
      <c r="HP201" s="49"/>
      <c r="HQ201" s="49"/>
      <c r="HR201" s="49"/>
      <c r="HS201" s="49"/>
      <c r="HT201" s="49"/>
      <c r="HU201" s="49"/>
      <c r="HV201" s="49"/>
      <c r="HW201" s="49"/>
      <c r="HX201" s="49"/>
      <c r="HY201" s="49"/>
      <c r="HZ201" s="49"/>
      <c r="IA201" s="49"/>
      <c r="IB201" s="49"/>
      <c r="IC201" s="49"/>
      <c r="ID201" s="49"/>
      <c r="IE201" s="49"/>
      <c r="IF201" s="49"/>
      <c r="IG201" s="49"/>
      <c r="IH201" s="49"/>
      <c r="II201" s="49"/>
      <c r="IJ201" s="49"/>
      <c r="IK201" s="49"/>
      <c r="IL201" s="49"/>
      <c r="IM201" s="49"/>
      <c r="IN201" s="49"/>
      <c r="IO201" s="49"/>
      <c r="IP201" s="49"/>
      <c r="IQ201" s="49"/>
      <c r="IR201" s="49"/>
      <c r="IS201" s="49"/>
      <c r="IT201" s="49"/>
      <c r="IU201" s="49"/>
      <c r="IV201" s="49"/>
      <c r="IW201" s="49"/>
      <c r="IX201" s="49"/>
      <c r="IY201" s="49"/>
      <c r="IZ201" s="49"/>
      <c r="JA201" s="49"/>
      <c r="JB201" s="49"/>
      <c r="JC201" s="49"/>
      <c r="JD201" s="49"/>
      <c r="JE201" s="49"/>
      <c r="JF201" s="49"/>
      <c r="JG201" s="49"/>
      <c r="JH201" s="49"/>
      <c r="JI201" s="49"/>
      <c r="JJ201" s="49"/>
      <c r="JK201" s="49"/>
      <c r="JL201" s="49"/>
      <c r="JM201" s="49"/>
      <c r="JN201" s="49"/>
    </row>
    <row r="202" spans="1:274" s="282" customFormat="1" ht="78.75" customHeight="1" x14ac:dyDescent="0.25">
      <c r="A202" s="1419">
        <v>182</v>
      </c>
      <c r="B202" s="1409" t="s">
        <v>1014</v>
      </c>
      <c r="C202" s="1424">
        <v>80101706</v>
      </c>
      <c r="D202" s="962" t="s">
        <v>1211</v>
      </c>
      <c r="E202" s="1424" t="s">
        <v>132</v>
      </c>
      <c r="F202" s="1424">
        <v>1</v>
      </c>
      <c r="G202" s="1422" t="s">
        <v>172</v>
      </c>
      <c r="H202" s="1430">
        <v>8</v>
      </c>
      <c r="I202" s="1424" t="s">
        <v>101</v>
      </c>
      <c r="J202" s="1424" t="s">
        <v>854</v>
      </c>
      <c r="K202" s="1424" t="s">
        <v>115</v>
      </c>
      <c r="L202" s="1041">
        <v>9030000</v>
      </c>
      <c r="M202" s="1041">
        <v>9030000</v>
      </c>
      <c r="N202" s="1418" t="s">
        <v>85</v>
      </c>
      <c r="O202" s="1418" t="s">
        <v>56</v>
      </c>
      <c r="P202" s="2018" t="s">
        <v>133</v>
      </c>
      <c r="Q202" s="49"/>
      <c r="R202" s="242" t="s">
        <v>1212</v>
      </c>
      <c r="S202" s="242" t="s">
        <v>613</v>
      </c>
      <c r="T202" s="33">
        <v>42466</v>
      </c>
      <c r="U202" s="1343" t="s">
        <v>1213</v>
      </c>
      <c r="V202" s="266" t="s">
        <v>220</v>
      </c>
      <c r="W202" s="1946">
        <v>9030000</v>
      </c>
      <c r="X202" s="35"/>
      <c r="Y202" s="174">
        <f t="shared" si="4"/>
        <v>9030000</v>
      </c>
      <c r="Z202" s="174">
        <v>9030000</v>
      </c>
      <c r="AA202" s="430" t="s">
        <v>1214</v>
      </c>
      <c r="AB202" s="266" t="s">
        <v>1215</v>
      </c>
      <c r="AC202" s="266" t="s">
        <v>233</v>
      </c>
      <c r="AD202" s="266" t="s">
        <v>1216</v>
      </c>
      <c r="AE202" s="266" t="s">
        <v>56</v>
      </c>
      <c r="AF202" s="266" t="s">
        <v>56</v>
      </c>
      <c r="AG202" s="266" t="s">
        <v>56</v>
      </c>
      <c r="AH202" s="1790" t="s">
        <v>1114</v>
      </c>
      <c r="AI202" s="1791">
        <v>42466</v>
      </c>
      <c r="AJ202" s="1791">
        <v>42526</v>
      </c>
      <c r="AK202" s="266" t="s">
        <v>618</v>
      </c>
      <c r="AL202" s="1993" t="s">
        <v>227</v>
      </c>
      <c r="AM202" s="1943" t="s">
        <v>56</v>
      </c>
      <c r="AN202" s="1943" t="s">
        <v>56</v>
      </c>
      <c r="AO202" s="1943" t="s">
        <v>56</v>
      </c>
      <c r="AP202" s="1943" t="s">
        <v>56</v>
      </c>
      <c r="AQ202" s="1943" t="s">
        <v>56</v>
      </c>
      <c r="AR202" s="1950">
        <v>4515000</v>
      </c>
      <c r="AS202" s="1887">
        <v>4515000</v>
      </c>
      <c r="AT202" s="182"/>
      <c r="AU202" s="182"/>
      <c r="AV202" s="182"/>
      <c r="AW202" s="182"/>
      <c r="AX202" s="182"/>
      <c r="AY202" s="182"/>
      <c r="AZ202" s="182"/>
      <c r="BA202" s="182"/>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c r="GX202" s="49"/>
      <c r="GY202" s="49"/>
      <c r="GZ202" s="49"/>
      <c r="HA202" s="49"/>
      <c r="HB202" s="49"/>
      <c r="HC202" s="49"/>
      <c r="HD202" s="49"/>
      <c r="HE202" s="49"/>
      <c r="HF202" s="49"/>
      <c r="HG202" s="49"/>
      <c r="HH202" s="49"/>
      <c r="HI202" s="49"/>
      <c r="HJ202" s="49"/>
      <c r="HK202" s="49"/>
      <c r="HL202" s="49"/>
      <c r="HM202" s="49"/>
      <c r="HN202" s="49"/>
      <c r="HO202" s="49"/>
      <c r="HP202" s="49"/>
      <c r="HQ202" s="49"/>
      <c r="HR202" s="49"/>
      <c r="HS202" s="49"/>
      <c r="HT202" s="49"/>
      <c r="HU202" s="49"/>
      <c r="HV202" s="49"/>
      <c r="HW202" s="49"/>
      <c r="HX202" s="49"/>
      <c r="HY202" s="49"/>
      <c r="HZ202" s="49"/>
      <c r="IA202" s="49"/>
      <c r="IB202" s="49"/>
      <c r="IC202" s="49"/>
      <c r="ID202" s="49"/>
      <c r="IE202" s="49"/>
      <c r="IF202" s="49"/>
      <c r="IG202" s="49"/>
      <c r="IH202" s="49"/>
      <c r="II202" s="49"/>
      <c r="IJ202" s="49"/>
      <c r="IK202" s="49"/>
      <c r="IL202" s="49"/>
      <c r="IM202" s="49"/>
      <c r="IN202" s="49"/>
      <c r="IO202" s="49"/>
      <c r="IP202" s="49"/>
      <c r="IQ202" s="49"/>
      <c r="IR202" s="49"/>
      <c r="IS202" s="49"/>
      <c r="IT202" s="49"/>
      <c r="IU202" s="49"/>
      <c r="IV202" s="49"/>
      <c r="IW202" s="49"/>
      <c r="IX202" s="49"/>
      <c r="IY202" s="49"/>
      <c r="IZ202" s="49"/>
      <c r="JA202" s="49"/>
      <c r="JB202" s="49"/>
      <c r="JC202" s="49"/>
      <c r="JD202" s="49"/>
      <c r="JE202" s="49"/>
      <c r="JF202" s="49"/>
      <c r="JG202" s="49"/>
      <c r="JH202" s="49"/>
      <c r="JI202" s="49"/>
      <c r="JJ202" s="49"/>
      <c r="JK202" s="49"/>
      <c r="JL202" s="49"/>
      <c r="JM202" s="49"/>
      <c r="JN202" s="49"/>
    </row>
    <row r="203" spans="1:274" s="282" customFormat="1" ht="100.5" customHeight="1" x14ac:dyDescent="0.25">
      <c r="A203" s="1419">
        <v>183</v>
      </c>
      <c r="B203" s="1409" t="s">
        <v>1014</v>
      </c>
      <c r="C203" s="1424">
        <v>80101706</v>
      </c>
      <c r="D203" s="962" t="s">
        <v>1387</v>
      </c>
      <c r="E203" s="1424" t="s">
        <v>132</v>
      </c>
      <c r="F203" s="1424">
        <v>1</v>
      </c>
      <c r="G203" s="1422" t="s">
        <v>170</v>
      </c>
      <c r="H203" s="1430">
        <v>8</v>
      </c>
      <c r="I203" s="1424" t="s">
        <v>101</v>
      </c>
      <c r="J203" s="1424" t="s">
        <v>854</v>
      </c>
      <c r="K203" s="1424" t="s">
        <v>115</v>
      </c>
      <c r="L203" s="1041">
        <v>28000000</v>
      </c>
      <c r="M203" s="1041">
        <v>28000000</v>
      </c>
      <c r="N203" s="1418" t="s">
        <v>85</v>
      </c>
      <c r="O203" s="1418" t="s">
        <v>56</v>
      </c>
      <c r="P203" s="2021" t="s">
        <v>133</v>
      </c>
      <c r="Q203" s="49"/>
      <c r="R203" s="242" t="s">
        <v>1487</v>
      </c>
      <c r="S203" s="242" t="s">
        <v>789</v>
      </c>
      <c r="T203" s="33">
        <v>42496</v>
      </c>
      <c r="U203" s="1343" t="s">
        <v>1488</v>
      </c>
      <c r="V203" s="266" t="s">
        <v>220</v>
      </c>
      <c r="W203" s="1781">
        <v>28000000</v>
      </c>
      <c r="X203" s="182"/>
      <c r="Y203" s="174">
        <f t="shared" si="4"/>
        <v>28000000</v>
      </c>
      <c r="Z203" s="174">
        <v>28000000</v>
      </c>
      <c r="AA203" s="1768" t="s">
        <v>1489</v>
      </c>
      <c r="AB203" s="430" t="s">
        <v>1490</v>
      </c>
      <c r="AC203" s="430" t="s">
        <v>233</v>
      </c>
      <c r="AD203" s="266"/>
      <c r="AE203" s="430" t="s">
        <v>56</v>
      </c>
      <c r="AF203" s="430" t="s">
        <v>56</v>
      </c>
      <c r="AG203" s="430" t="s">
        <v>56</v>
      </c>
      <c r="AH203" s="233" t="s">
        <v>1491</v>
      </c>
      <c r="AI203" s="234">
        <v>42493</v>
      </c>
      <c r="AJ203" s="234">
        <v>42734</v>
      </c>
      <c r="AK203" s="430" t="s">
        <v>1492</v>
      </c>
      <c r="AL203" s="1769" t="s">
        <v>227</v>
      </c>
      <c r="AM203" s="1943" t="s">
        <v>56</v>
      </c>
      <c r="AN203" s="1943" t="s">
        <v>56</v>
      </c>
      <c r="AO203" s="1943" t="s">
        <v>56</v>
      </c>
      <c r="AP203" s="1943" t="s">
        <v>56</v>
      </c>
      <c r="AQ203" s="1943" t="s">
        <v>56</v>
      </c>
      <c r="AR203" s="1943" t="s">
        <v>56</v>
      </c>
      <c r="AS203" s="1950">
        <v>3500000</v>
      </c>
      <c r="AT203" s="182"/>
      <c r="AU203" s="1950">
        <v>3500000</v>
      </c>
      <c r="AV203" s="1950">
        <v>3500000</v>
      </c>
      <c r="AW203" s="1950">
        <v>3500000</v>
      </c>
      <c r="AX203" s="182"/>
      <c r="AY203" s="182"/>
      <c r="AZ203" s="182"/>
      <c r="BA203" s="182"/>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c r="GX203" s="49"/>
      <c r="GY203" s="49"/>
      <c r="GZ203" s="49"/>
      <c r="HA203" s="49"/>
      <c r="HB203" s="49"/>
      <c r="HC203" s="49"/>
      <c r="HD203" s="49"/>
      <c r="HE203" s="49"/>
      <c r="HF203" s="49"/>
      <c r="HG203" s="49"/>
      <c r="HH203" s="49"/>
      <c r="HI203" s="49"/>
      <c r="HJ203" s="49"/>
      <c r="HK203" s="49"/>
      <c r="HL203" s="49"/>
      <c r="HM203" s="49"/>
      <c r="HN203" s="49"/>
      <c r="HO203" s="49"/>
      <c r="HP203" s="49"/>
      <c r="HQ203" s="49"/>
      <c r="HR203" s="49"/>
      <c r="HS203" s="49"/>
      <c r="HT203" s="49"/>
      <c r="HU203" s="49"/>
      <c r="HV203" s="49"/>
      <c r="HW203" s="49"/>
      <c r="HX203" s="49"/>
      <c r="HY203" s="49"/>
      <c r="HZ203" s="49"/>
      <c r="IA203" s="49"/>
      <c r="IB203" s="49"/>
      <c r="IC203" s="49"/>
      <c r="ID203" s="49"/>
      <c r="IE203" s="49"/>
      <c r="IF203" s="49"/>
      <c r="IG203" s="49"/>
      <c r="IH203" s="49"/>
      <c r="II203" s="49"/>
      <c r="IJ203" s="49"/>
      <c r="IK203" s="49"/>
      <c r="IL203" s="49"/>
      <c r="IM203" s="49"/>
      <c r="IN203" s="49"/>
      <c r="IO203" s="49"/>
      <c r="IP203" s="49"/>
      <c r="IQ203" s="49"/>
      <c r="IR203" s="49"/>
      <c r="IS203" s="49"/>
      <c r="IT203" s="49"/>
      <c r="IU203" s="49"/>
      <c r="IV203" s="49"/>
      <c r="IW203" s="49"/>
      <c r="IX203" s="49"/>
      <c r="IY203" s="49"/>
      <c r="IZ203" s="49"/>
      <c r="JA203" s="49"/>
      <c r="JB203" s="49"/>
      <c r="JC203" s="49"/>
      <c r="JD203" s="49"/>
      <c r="JE203" s="49"/>
      <c r="JF203" s="49"/>
      <c r="JG203" s="49"/>
      <c r="JH203" s="49"/>
      <c r="JI203" s="49"/>
      <c r="JJ203" s="49"/>
      <c r="JK203" s="49"/>
      <c r="JL203" s="49"/>
      <c r="JM203" s="49"/>
      <c r="JN203" s="49"/>
    </row>
    <row r="204" spans="1:274" s="282" customFormat="1" ht="72" customHeight="1" x14ac:dyDescent="0.25">
      <c r="A204" s="1573">
        <v>184</v>
      </c>
      <c r="B204" s="1519" t="s">
        <v>1014</v>
      </c>
      <c r="C204" s="1519">
        <v>80101706</v>
      </c>
      <c r="D204" s="2034" t="s">
        <v>969</v>
      </c>
      <c r="E204" s="1512" t="s">
        <v>132</v>
      </c>
      <c r="F204" s="1512">
        <v>1</v>
      </c>
      <c r="G204" s="1512" t="s">
        <v>172</v>
      </c>
      <c r="H204" s="2035">
        <v>8</v>
      </c>
      <c r="I204" s="1512" t="s">
        <v>101</v>
      </c>
      <c r="J204" s="1424" t="s">
        <v>997</v>
      </c>
      <c r="K204" s="1424" t="s">
        <v>115</v>
      </c>
      <c r="L204" s="1041">
        <v>21263000</v>
      </c>
      <c r="M204" s="1041">
        <v>21263000</v>
      </c>
      <c r="N204" s="944" t="s">
        <v>85</v>
      </c>
      <c r="O204" s="944" t="s">
        <v>56</v>
      </c>
      <c r="P204" s="30" t="s">
        <v>133</v>
      </c>
      <c r="Q204" s="49"/>
      <c r="R204" s="1795" t="s">
        <v>1257</v>
      </c>
      <c r="S204" s="1795" t="s">
        <v>326</v>
      </c>
      <c r="T204" s="1796">
        <v>42471</v>
      </c>
      <c r="U204" s="1521" t="s">
        <v>1258</v>
      </c>
      <c r="V204" s="1521" t="s">
        <v>220</v>
      </c>
      <c r="W204" s="1946">
        <v>21263000</v>
      </c>
      <c r="X204" s="182"/>
      <c r="Y204" s="174">
        <f t="shared" si="4"/>
        <v>21263000</v>
      </c>
      <c r="Z204" s="174">
        <v>21263000</v>
      </c>
      <c r="AA204" s="1760" t="s">
        <v>1259</v>
      </c>
      <c r="AB204" s="1521" t="s">
        <v>1260</v>
      </c>
      <c r="AC204" s="1521" t="s">
        <v>756</v>
      </c>
      <c r="AD204" s="1521"/>
      <c r="AE204" s="1521" t="s">
        <v>56</v>
      </c>
      <c r="AF204" s="1521" t="s">
        <v>56</v>
      </c>
      <c r="AG204" s="1521" t="s">
        <v>56</v>
      </c>
      <c r="AH204" s="1952" t="s">
        <v>1261</v>
      </c>
      <c r="AI204" s="1799">
        <v>42471</v>
      </c>
      <c r="AJ204" s="1799">
        <v>42734</v>
      </c>
      <c r="AK204" s="1521" t="s">
        <v>226</v>
      </c>
      <c r="AL204" s="2036" t="s">
        <v>227</v>
      </c>
      <c r="AM204" s="1943" t="s">
        <v>56</v>
      </c>
      <c r="AN204" s="1943" t="s">
        <v>56</v>
      </c>
      <c r="AO204" s="1943" t="s">
        <v>56</v>
      </c>
      <c r="AP204" s="1943" t="s">
        <v>56</v>
      </c>
      <c r="AQ204" s="1943" t="s">
        <v>56</v>
      </c>
      <c r="AR204" s="1950">
        <v>4725000</v>
      </c>
      <c r="AS204" s="1887">
        <v>4725000</v>
      </c>
      <c r="AT204" s="182"/>
      <c r="AU204" s="1887">
        <v>4725000</v>
      </c>
      <c r="AV204" s="1950">
        <v>4725000</v>
      </c>
      <c r="AW204" s="1950">
        <v>4725000</v>
      </c>
      <c r="AX204" s="182"/>
      <c r="AY204" s="182"/>
      <c r="AZ204" s="182"/>
      <c r="BA204" s="182"/>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c r="FF204" s="49"/>
      <c r="FG204" s="49"/>
      <c r="FH204" s="49"/>
      <c r="FI204" s="49"/>
      <c r="FJ204" s="49"/>
      <c r="FK204" s="49"/>
      <c r="FL204" s="49"/>
      <c r="FM204" s="49"/>
      <c r="FN204" s="49"/>
      <c r="FO204" s="49"/>
      <c r="FP204" s="49"/>
      <c r="FQ204" s="49"/>
      <c r="FR204" s="49"/>
      <c r="FS204" s="49"/>
      <c r="FT204" s="49"/>
      <c r="FU204" s="49"/>
      <c r="FV204" s="49"/>
      <c r="FW204" s="49"/>
      <c r="FX204" s="49"/>
      <c r="FY204" s="49"/>
      <c r="FZ204" s="49"/>
      <c r="GA204" s="49"/>
      <c r="GB204" s="49"/>
      <c r="GC204" s="49"/>
      <c r="GD204" s="49"/>
      <c r="GE204" s="49"/>
      <c r="GF204" s="49"/>
      <c r="GG204" s="49"/>
      <c r="GH204" s="49"/>
      <c r="GI204" s="49"/>
      <c r="GJ204" s="49"/>
      <c r="GK204" s="49"/>
      <c r="GL204" s="49"/>
      <c r="GM204" s="49"/>
      <c r="GN204" s="49"/>
      <c r="GO204" s="49"/>
      <c r="GP204" s="49"/>
      <c r="GQ204" s="49"/>
      <c r="GR204" s="49"/>
      <c r="GS204" s="49"/>
      <c r="GT204" s="49"/>
      <c r="GU204" s="49"/>
      <c r="GV204" s="49"/>
      <c r="GW204" s="49"/>
      <c r="GX204" s="49"/>
      <c r="GY204" s="49"/>
      <c r="GZ204" s="49"/>
      <c r="HA204" s="49"/>
      <c r="HB204" s="49"/>
      <c r="HC204" s="49"/>
      <c r="HD204" s="49"/>
      <c r="HE204" s="49"/>
      <c r="HF204" s="49"/>
      <c r="HG204" s="49"/>
      <c r="HH204" s="49"/>
      <c r="HI204" s="49"/>
      <c r="HJ204" s="49"/>
      <c r="HK204" s="49"/>
      <c r="HL204" s="49"/>
      <c r="HM204" s="49"/>
      <c r="HN204" s="49"/>
      <c r="HO204" s="49"/>
      <c r="HP204" s="49"/>
      <c r="HQ204" s="49"/>
      <c r="HR204" s="49"/>
      <c r="HS204" s="49"/>
      <c r="HT204" s="49"/>
      <c r="HU204" s="49"/>
      <c r="HV204" s="49"/>
      <c r="HW204" s="49"/>
      <c r="HX204" s="49"/>
      <c r="HY204" s="49"/>
      <c r="HZ204" s="49"/>
      <c r="IA204" s="49"/>
      <c r="IB204" s="49"/>
      <c r="IC204" s="49"/>
      <c r="ID204" s="49"/>
      <c r="IE204" s="49"/>
      <c r="IF204" s="49"/>
      <c r="IG204" s="49"/>
      <c r="IH204" s="49"/>
      <c r="II204" s="49"/>
      <c r="IJ204" s="49"/>
      <c r="IK204" s="49"/>
      <c r="IL204" s="49"/>
      <c r="IM204" s="49"/>
      <c r="IN204" s="49"/>
      <c r="IO204" s="49"/>
      <c r="IP204" s="49"/>
      <c r="IQ204" s="49"/>
      <c r="IR204" s="49"/>
      <c r="IS204" s="49"/>
      <c r="IT204" s="49"/>
      <c r="IU204" s="49"/>
      <c r="IV204" s="49"/>
      <c r="IW204" s="49"/>
      <c r="IX204" s="49"/>
      <c r="IY204" s="49"/>
      <c r="IZ204" s="49"/>
      <c r="JA204" s="49"/>
      <c r="JB204" s="49"/>
      <c r="JC204" s="49"/>
      <c r="JD204" s="49"/>
      <c r="JE204" s="49"/>
      <c r="JF204" s="49"/>
      <c r="JG204" s="49"/>
      <c r="JH204" s="49"/>
      <c r="JI204" s="49"/>
      <c r="JJ204" s="49"/>
      <c r="JK204" s="49"/>
      <c r="JL204" s="49"/>
      <c r="JM204" s="49"/>
      <c r="JN204" s="49"/>
    </row>
    <row r="205" spans="1:274" s="282" customFormat="1" ht="74.25" customHeight="1" x14ac:dyDescent="0.25">
      <c r="A205" s="1613"/>
      <c r="B205" s="1623"/>
      <c r="C205" s="1520"/>
      <c r="D205" s="1522"/>
      <c r="E205" s="1520"/>
      <c r="F205" s="1520"/>
      <c r="G205" s="1520"/>
      <c r="H205" s="1520"/>
      <c r="I205" s="1520"/>
      <c r="J205" s="1424" t="s">
        <v>996</v>
      </c>
      <c r="K205" s="1424" t="s">
        <v>115</v>
      </c>
      <c r="L205" s="1041">
        <v>21263000</v>
      </c>
      <c r="M205" s="1041">
        <v>21263000</v>
      </c>
      <c r="N205" s="944" t="s">
        <v>85</v>
      </c>
      <c r="O205" s="944" t="s">
        <v>56</v>
      </c>
      <c r="P205" s="22" t="s">
        <v>133</v>
      </c>
      <c r="Q205" s="49"/>
      <c r="R205" s="1802"/>
      <c r="S205" s="1802"/>
      <c r="T205" s="1803"/>
      <c r="U205" s="1522"/>
      <c r="V205" s="1522"/>
      <c r="W205" s="1946">
        <v>21262000</v>
      </c>
      <c r="X205" s="182"/>
      <c r="Y205" s="174">
        <f t="shared" si="4"/>
        <v>21262000</v>
      </c>
      <c r="Z205" s="174">
        <v>21262000</v>
      </c>
      <c r="AA205" s="1782"/>
      <c r="AB205" s="1522"/>
      <c r="AC205" s="1522"/>
      <c r="AD205" s="1522"/>
      <c r="AE205" s="1522"/>
      <c r="AF205" s="1522"/>
      <c r="AG205" s="1522"/>
      <c r="AH205" s="1958"/>
      <c r="AI205" s="1805"/>
      <c r="AJ205" s="1805"/>
      <c r="AK205" s="1522"/>
      <c r="AL205" s="2037"/>
      <c r="AM205" s="1943" t="s">
        <v>56</v>
      </c>
      <c r="AN205" s="1943" t="s">
        <v>56</v>
      </c>
      <c r="AO205" s="1943" t="s">
        <v>56</v>
      </c>
      <c r="AP205" s="1943" t="s">
        <v>56</v>
      </c>
      <c r="AQ205" s="1943" t="s">
        <v>56</v>
      </c>
      <c r="AR205" s="182"/>
      <c r="AS205" s="182"/>
      <c r="AT205" s="182"/>
      <c r="AU205" s="182"/>
      <c r="AV205" s="182"/>
      <c r="AW205" s="182"/>
      <c r="AX205" s="182"/>
      <c r="AY205" s="182"/>
      <c r="AZ205" s="182"/>
      <c r="BA205" s="182"/>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c r="GX205" s="49"/>
      <c r="GY205" s="49"/>
      <c r="GZ205" s="49"/>
      <c r="HA205" s="49"/>
      <c r="HB205" s="49"/>
      <c r="HC205" s="49"/>
      <c r="HD205" s="49"/>
      <c r="HE205" s="49"/>
      <c r="HF205" s="49"/>
      <c r="HG205" s="49"/>
      <c r="HH205" s="49"/>
      <c r="HI205" s="49"/>
      <c r="HJ205" s="49"/>
      <c r="HK205" s="49"/>
      <c r="HL205" s="49"/>
      <c r="HM205" s="49"/>
      <c r="HN205" s="49"/>
      <c r="HO205" s="49"/>
      <c r="HP205" s="49"/>
      <c r="HQ205" s="49"/>
      <c r="HR205" s="49"/>
      <c r="HS205" s="49"/>
      <c r="HT205" s="49"/>
      <c r="HU205" s="49"/>
      <c r="HV205" s="49"/>
      <c r="HW205" s="49"/>
      <c r="HX205" s="49"/>
      <c r="HY205" s="49"/>
      <c r="HZ205" s="49"/>
      <c r="IA205" s="49"/>
      <c r="IB205" s="49"/>
      <c r="IC205" s="49"/>
      <c r="ID205" s="49"/>
      <c r="IE205" s="49"/>
      <c r="IF205" s="49"/>
      <c r="IG205" s="49"/>
      <c r="IH205" s="49"/>
      <c r="II205" s="49"/>
      <c r="IJ205" s="49"/>
      <c r="IK205" s="49"/>
      <c r="IL205" s="49"/>
      <c r="IM205" s="49"/>
      <c r="IN205" s="49"/>
      <c r="IO205" s="49"/>
      <c r="IP205" s="49"/>
      <c r="IQ205" s="49"/>
      <c r="IR205" s="49"/>
      <c r="IS205" s="49"/>
      <c r="IT205" s="49"/>
      <c r="IU205" s="49"/>
      <c r="IV205" s="49"/>
      <c r="IW205" s="49"/>
      <c r="IX205" s="49"/>
      <c r="IY205" s="49"/>
      <c r="IZ205" s="49"/>
      <c r="JA205" s="49"/>
      <c r="JB205" s="49"/>
      <c r="JC205" s="49"/>
      <c r="JD205" s="49"/>
      <c r="JE205" s="49"/>
      <c r="JF205" s="49"/>
      <c r="JG205" s="49"/>
      <c r="JH205" s="49"/>
      <c r="JI205" s="49"/>
      <c r="JJ205" s="49"/>
      <c r="JK205" s="49"/>
      <c r="JL205" s="49"/>
      <c r="JM205" s="49"/>
      <c r="JN205" s="49"/>
    </row>
    <row r="206" spans="1:274" s="282" customFormat="1" ht="130.5" customHeight="1" x14ac:dyDescent="0.25">
      <c r="A206" s="1419">
        <v>185</v>
      </c>
      <c r="B206" s="1424" t="s">
        <v>1013</v>
      </c>
      <c r="C206" s="1424">
        <v>80101706</v>
      </c>
      <c r="D206" s="962" t="s">
        <v>970</v>
      </c>
      <c r="E206" s="1424" t="s">
        <v>132</v>
      </c>
      <c r="F206" s="1424">
        <v>1</v>
      </c>
      <c r="G206" s="1422" t="s">
        <v>172</v>
      </c>
      <c r="H206" s="1423">
        <v>8.5</v>
      </c>
      <c r="I206" s="1424" t="s">
        <v>101</v>
      </c>
      <c r="J206" s="1424" t="s">
        <v>854</v>
      </c>
      <c r="K206" s="1424" t="s">
        <v>115</v>
      </c>
      <c r="L206" s="1041">
        <v>77945000</v>
      </c>
      <c r="M206" s="1041">
        <v>77945000</v>
      </c>
      <c r="N206" s="1418" t="s">
        <v>85</v>
      </c>
      <c r="O206" s="1418" t="s">
        <v>56</v>
      </c>
      <c r="P206" s="2021" t="s">
        <v>133</v>
      </c>
      <c r="Q206" s="49"/>
      <c r="R206" s="242" t="s">
        <v>1217</v>
      </c>
      <c r="S206" s="242" t="s">
        <v>710</v>
      </c>
      <c r="T206" s="33">
        <v>42468</v>
      </c>
      <c r="U206" s="1343" t="s">
        <v>1218</v>
      </c>
      <c r="V206" s="266" t="s">
        <v>220</v>
      </c>
      <c r="W206" s="1946">
        <v>77945000</v>
      </c>
      <c r="X206" s="182"/>
      <c r="Y206" s="174">
        <f t="shared" si="4"/>
        <v>77945000</v>
      </c>
      <c r="Z206" s="174">
        <v>77945000</v>
      </c>
      <c r="AA206" s="430" t="s">
        <v>1219</v>
      </c>
      <c r="AB206" s="430" t="s">
        <v>1220</v>
      </c>
      <c r="AC206" s="430" t="s">
        <v>233</v>
      </c>
      <c r="AD206" s="266" t="s">
        <v>1221</v>
      </c>
      <c r="AE206" s="430" t="s">
        <v>56</v>
      </c>
      <c r="AF206" s="430" t="s">
        <v>56</v>
      </c>
      <c r="AG206" s="430" t="s">
        <v>56</v>
      </c>
      <c r="AH206" s="233" t="s">
        <v>1222</v>
      </c>
      <c r="AI206" s="234">
        <v>42468</v>
      </c>
      <c r="AJ206" s="234">
        <v>42733</v>
      </c>
      <c r="AK206" s="430" t="s">
        <v>715</v>
      </c>
      <c r="AL206" s="1769" t="s">
        <v>716</v>
      </c>
      <c r="AM206" s="1943" t="s">
        <v>56</v>
      </c>
      <c r="AN206" s="1943" t="s">
        <v>56</v>
      </c>
      <c r="AO206" s="1943" t="s">
        <v>56</v>
      </c>
      <c r="AP206" s="1943" t="s">
        <v>56</v>
      </c>
      <c r="AQ206" s="1943" t="s">
        <v>56</v>
      </c>
      <c r="AR206" s="1950">
        <v>8925000</v>
      </c>
      <c r="AS206" s="1950">
        <v>8925000</v>
      </c>
      <c r="AT206" s="182"/>
      <c r="AU206" s="1950">
        <v>8925000</v>
      </c>
      <c r="AV206" s="1950">
        <v>8925000</v>
      </c>
      <c r="AW206" s="1950">
        <v>8925000</v>
      </c>
      <c r="AX206" s="182"/>
      <c r="AY206" s="182"/>
      <c r="AZ206" s="182"/>
      <c r="BA206" s="182"/>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c r="GX206" s="49"/>
      <c r="GY206" s="49"/>
      <c r="GZ206" s="49"/>
      <c r="HA206" s="49"/>
      <c r="HB206" s="49"/>
      <c r="HC206" s="49"/>
      <c r="HD206" s="49"/>
      <c r="HE206" s="49"/>
      <c r="HF206" s="49"/>
      <c r="HG206" s="49"/>
      <c r="HH206" s="49"/>
      <c r="HI206" s="49"/>
      <c r="HJ206" s="49"/>
      <c r="HK206" s="49"/>
      <c r="HL206" s="49"/>
      <c r="HM206" s="49"/>
      <c r="HN206" s="49"/>
      <c r="HO206" s="49"/>
      <c r="HP206" s="49"/>
      <c r="HQ206" s="49"/>
      <c r="HR206" s="49"/>
      <c r="HS206" s="49"/>
      <c r="HT206" s="49"/>
      <c r="HU206" s="49"/>
      <c r="HV206" s="49"/>
      <c r="HW206" s="49"/>
      <c r="HX206" s="49"/>
      <c r="HY206" s="49"/>
      <c r="HZ206" s="49"/>
      <c r="IA206" s="49"/>
      <c r="IB206" s="49"/>
      <c r="IC206" s="49"/>
      <c r="ID206" s="49"/>
      <c r="IE206" s="49"/>
      <c r="IF206" s="49"/>
      <c r="IG206" s="49"/>
      <c r="IH206" s="49"/>
      <c r="II206" s="49"/>
      <c r="IJ206" s="49"/>
      <c r="IK206" s="49"/>
      <c r="IL206" s="49"/>
      <c r="IM206" s="49"/>
      <c r="IN206" s="49"/>
      <c r="IO206" s="49"/>
      <c r="IP206" s="49"/>
      <c r="IQ206" s="49"/>
      <c r="IR206" s="49"/>
      <c r="IS206" s="49"/>
      <c r="IT206" s="49"/>
      <c r="IU206" s="49"/>
      <c r="IV206" s="49"/>
      <c r="IW206" s="49"/>
      <c r="IX206" s="49"/>
      <c r="IY206" s="49"/>
      <c r="IZ206" s="49"/>
      <c r="JA206" s="49"/>
      <c r="JB206" s="49"/>
      <c r="JC206" s="49"/>
      <c r="JD206" s="49"/>
      <c r="JE206" s="49"/>
      <c r="JF206" s="49"/>
      <c r="JG206" s="49"/>
      <c r="JH206" s="49"/>
      <c r="JI206" s="49"/>
      <c r="JJ206" s="49"/>
      <c r="JK206" s="49"/>
      <c r="JL206" s="49"/>
      <c r="JM206" s="49"/>
      <c r="JN206" s="49"/>
    </row>
    <row r="207" spans="1:274" s="282" customFormat="1" ht="61.5" customHeight="1" x14ac:dyDescent="0.25">
      <c r="A207" s="1419">
        <v>186</v>
      </c>
      <c r="B207" s="1424" t="s">
        <v>1013</v>
      </c>
      <c r="C207" s="1424">
        <v>80101706</v>
      </c>
      <c r="D207" s="962" t="s">
        <v>971</v>
      </c>
      <c r="E207" s="1424" t="s">
        <v>132</v>
      </c>
      <c r="F207" s="1424">
        <v>1</v>
      </c>
      <c r="G207" s="1422" t="s">
        <v>170</v>
      </c>
      <c r="H207" s="1423">
        <v>8.5</v>
      </c>
      <c r="I207" s="1424" t="s">
        <v>101</v>
      </c>
      <c r="J207" s="1424" t="s">
        <v>135</v>
      </c>
      <c r="K207" s="1424" t="s">
        <v>115</v>
      </c>
      <c r="L207" s="1041">
        <v>19635000</v>
      </c>
      <c r="M207" s="1041">
        <v>19635000</v>
      </c>
      <c r="N207" s="1418" t="s">
        <v>85</v>
      </c>
      <c r="O207" s="1418" t="s">
        <v>56</v>
      </c>
      <c r="P207" s="2021" t="s">
        <v>133</v>
      </c>
      <c r="Q207" s="49"/>
      <c r="R207" s="242" t="s">
        <v>2664</v>
      </c>
      <c r="S207" s="1752" t="s">
        <v>2665</v>
      </c>
      <c r="T207" s="231">
        <v>42503</v>
      </c>
      <c r="U207" s="227" t="s">
        <v>2666</v>
      </c>
      <c r="V207" s="430" t="s">
        <v>220</v>
      </c>
      <c r="W207" s="1946">
        <v>18000000</v>
      </c>
      <c r="X207" s="182"/>
      <c r="Y207" s="174">
        <f t="shared" si="4"/>
        <v>18000000</v>
      </c>
      <c r="Z207" s="174">
        <v>18000000</v>
      </c>
      <c r="AA207" s="1768" t="s">
        <v>2667</v>
      </c>
      <c r="AB207" s="430" t="s">
        <v>2668</v>
      </c>
      <c r="AC207" s="430" t="s">
        <v>223</v>
      </c>
      <c r="AD207" s="266" t="s">
        <v>2669</v>
      </c>
      <c r="AE207" s="430" t="s">
        <v>56</v>
      </c>
      <c r="AF207" s="430" t="s">
        <v>56</v>
      </c>
      <c r="AG207" s="430" t="s">
        <v>56</v>
      </c>
      <c r="AH207" s="233" t="s">
        <v>2670</v>
      </c>
      <c r="AI207" s="234">
        <v>42503</v>
      </c>
      <c r="AJ207" s="234">
        <v>42734</v>
      </c>
      <c r="AK207" s="430" t="s">
        <v>2671</v>
      </c>
      <c r="AL207" s="1769" t="s">
        <v>931</v>
      </c>
      <c r="AM207" s="1943" t="s">
        <v>56</v>
      </c>
      <c r="AN207" s="1943" t="s">
        <v>56</v>
      </c>
      <c r="AO207" s="1943" t="s">
        <v>56</v>
      </c>
      <c r="AP207" s="1943" t="s">
        <v>56</v>
      </c>
      <c r="AQ207" s="1943" t="s">
        <v>56</v>
      </c>
      <c r="AR207" s="1944" t="s">
        <v>56</v>
      </c>
      <c r="AS207" s="2030">
        <v>2300000</v>
      </c>
      <c r="AT207" s="182"/>
      <c r="AU207" s="2030">
        <v>2300000</v>
      </c>
      <c r="AV207" s="1950">
        <v>2300000</v>
      </c>
      <c r="AW207" s="1950">
        <v>2300000</v>
      </c>
      <c r="AX207" s="182"/>
      <c r="AY207" s="182"/>
      <c r="AZ207" s="182"/>
      <c r="BA207" s="182"/>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c r="GX207" s="49"/>
      <c r="GY207" s="49"/>
      <c r="GZ207" s="49"/>
      <c r="HA207" s="49"/>
      <c r="HB207" s="49"/>
      <c r="HC207" s="49"/>
      <c r="HD207" s="49"/>
      <c r="HE207" s="49"/>
      <c r="HF207" s="49"/>
      <c r="HG207" s="49"/>
      <c r="HH207" s="49"/>
      <c r="HI207" s="49"/>
      <c r="HJ207" s="49"/>
      <c r="HK207" s="49"/>
      <c r="HL207" s="49"/>
      <c r="HM207" s="49"/>
      <c r="HN207" s="49"/>
      <c r="HO207" s="49"/>
      <c r="HP207" s="49"/>
      <c r="HQ207" s="49"/>
      <c r="HR207" s="49"/>
      <c r="HS207" s="49"/>
      <c r="HT207" s="49"/>
      <c r="HU207" s="49"/>
      <c r="HV207" s="49"/>
      <c r="HW207" s="49"/>
      <c r="HX207" s="49"/>
      <c r="HY207" s="49"/>
      <c r="HZ207" s="49"/>
      <c r="IA207" s="49"/>
      <c r="IB207" s="49"/>
      <c r="IC207" s="49"/>
      <c r="ID207" s="49"/>
      <c r="IE207" s="49"/>
      <c r="IF207" s="49"/>
      <c r="IG207" s="49"/>
      <c r="IH207" s="49"/>
      <c r="II207" s="49"/>
      <c r="IJ207" s="49"/>
      <c r="IK207" s="49"/>
      <c r="IL207" s="49"/>
      <c r="IM207" s="49"/>
      <c r="IN207" s="49"/>
      <c r="IO207" s="49"/>
      <c r="IP207" s="49"/>
      <c r="IQ207" s="49"/>
      <c r="IR207" s="49"/>
      <c r="IS207" s="49"/>
      <c r="IT207" s="49"/>
      <c r="IU207" s="49"/>
      <c r="IV207" s="49"/>
      <c r="IW207" s="49"/>
      <c r="IX207" s="49"/>
      <c r="IY207" s="49"/>
      <c r="IZ207" s="49"/>
      <c r="JA207" s="49"/>
      <c r="JB207" s="49"/>
      <c r="JC207" s="49"/>
      <c r="JD207" s="49"/>
      <c r="JE207" s="49"/>
      <c r="JF207" s="49"/>
      <c r="JG207" s="49"/>
      <c r="JH207" s="49"/>
      <c r="JI207" s="49"/>
      <c r="JJ207" s="49"/>
      <c r="JK207" s="49"/>
      <c r="JL207" s="49"/>
      <c r="JM207" s="49"/>
      <c r="JN207" s="49"/>
    </row>
    <row r="208" spans="1:274" s="282" customFormat="1" ht="66" customHeight="1" x14ac:dyDescent="0.25">
      <c r="A208" s="1573">
        <v>187</v>
      </c>
      <c r="B208" s="1512" t="s">
        <v>1013</v>
      </c>
      <c r="C208" s="1519">
        <v>80101706</v>
      </c>
      <c r="D208" s="2034" t="s">
        <v>972</v>
      </c>
      <c r="E208" s="1512" t="s">
        <v>132</v>
      </c>
      <c r="F208" s="1512">
        <v>1</v>
      </c>
      <c r="G208" s="1512" t="s">
        <v>169</v>
      </c>
      <c r="H208" s="1581">
        <v>8.8000000000000007</v>
      </c>
      <c r="I208" s="1512" t="s">
        <v>101</v>
      </c>
      <c r="J208" s="1424" t="s">
        <v>997</v>
      </c>
      <c r="K208" s="1424" t="s">
        <v>115</v>
      </c>
      <c r="L208" s="1041">
        <v>18550000</v>
      </c>
      <c r="M208" s="1041">
        <v>18550000</v>
      </c>
      <c r="N208" s="944" t="s">
        <v>85</v>
      </c>
      <c r="O208" s="944" t="s">
        <v>56</v>
      </c>
      <c r="P208" s="30" t="s">
        <v>133</v>
      </c>
      <c r="Q208" s="2038"/>
      <c r="R208" s="2039" t="s">
        <v>1065</v>
      </c>
      <c r="S208" s="2039" t="s">
        <v>1072</v>
      </c>
      <c r="T208" s="2040">
        <v>42459</v>
      </c>
      <c r="U208" s="2034" t="s">
        <v>1073</v>
      </c>
      <c r="V208" s="2034" t="s">
        <v>220</v>
      </c>
      <c r="W208" s="1946">
        <v>18550000</v>
      </c>
      <c r="X208" s="1951"/>
      <c r="Y208" s="2013">
        <f t="shared" si="4"/>
        <v>18550000</v>
      </c>
      <c r="Z208" s="2013">
        <v>18550000</v>
      </c>
      <c r="AA208" s="1873" t="s">
        <v>1074</v>
      </c>
      <c r="AB208" s="1873" t="s">
        <v>1075</v>
      </c>
      <c r="AC208" s="1873" t="s">
        <v>756</v>
      </c>
      <c r="AD208" s="1873"/>
      <c r="AE208" s="1873" t="s">
        <v>56</v>
      </c>
      <c r="AF208" s="1873" t="s">
        <v>56</v>
      </c>
      <c r="AG208" s="1873" t="s">
        <v>56</v>
      </c>
      <c r="AH208" s="1873" t="s">
        <v>1076</v>
      </c>
      <c r="AI208" s="1873">
        <v>42459</v>
      </c>
      <c r="AJ208" s="1873">
        <v>42726</v>
      </c>
      <c r="AK208" s="1873" t="s">
        <v>336</v>
      </c>
      <c r="AL208" s="2041" t="s">
        <v>337</v>
      </c>
      <c r="AM208" s="2042" t="s">
        <v>56</v>
      </c>
      <c r="AN208" s="1873" t="s">
        <v>56</v>
      </c>
      <c r="AO208" s="1873" t="s">
        <v>56</v>
      </c>
      <c r="AP208" s="1873" t="s">
        <v>56</v>
      </c>
      <c r="AQ208" s="1873" t="s">
        <v>56</v>
      </c>
      <c r="AR208" s="2043">
        <v>4200000</v>
      </c>
      <c r="AS208" s="2043">
        <v>4200000</v>
      </c>
      <c r="AT208" s="1873"/>
      <c r="AU208" s="2044">
        <v>4200000</v>
      </c>
      <c r="AV208" s="2044">
        <v>4200000</v>
      </c>
      <c r="AW208" s="2045">
        <v>4200000</v>
      </c>
      <c r="AX208" s="1873"/>
      <c r="AY208" s="1873"/>
      <c r="AZ208" s="1873"/>
      <c r="BA208" s="1873"/>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c r="FF208" s="49"/>
      <c r="FG208" s="49"/>
      <c r="FH208" s="49"/>
      <c r="FI208" s="49"/>
      <c r="FJ208" s="49"/>
      <c r="FK208" s="49"/>
      <c r="FL208" s="49"/>
      <c r="FM208" s="49"/>
      <c r="FN208" s="49"/>
      <c r="FO208" s="49"/>
      <c r="FP208" s="49"/>
      <c r="FQ208" s="49"/>
      <c r="FR208" s="49"/>
      <c r="FS208" s="49"/>
      <c r="FT208" s="49"/>
      <c r="FU208" s="49"/>
      <c r="FV208" s="49"/>
      <c r="FW208" s="49"/>
      <c r="FX208" s="49"/>
      <c r="FY208" s="49"/>
      <c r="FZ208" s="49"/>
      <c r="GA208" s="49"/>
      <c r="GB208" s="49"/>
      <c r="GC208" s="49"/>
      <c r="GD208" s="49"/>
      <c r="GE208" s="49"/>
      <c r="GF208" s="49"/>
      <c r="GG208" s="49"/>
      <c r="GH208" s="49"/>
      <c r="GI208" s="49"/>
      <c r="GJ208" s="49"/>
      <c r="GK208" s="49"/>
      <c r="GL208" s="49"/>
      <c r="GM208" s="49"/>
      <c r="GN208" s="49"/>
      <c r="GO208" s="49"/>
      <c r="GP208" s="49"/>
      <c r="GQ208" s="49"/>
      <c r="GR208" s="49"/>
      <c r="GS208" s="49"/>
      <c r="GT208" s="49"/>
      <c r="GU208" s="49"/>
      <c r="GV208" s="49"/>
      <c r="GW208" s="49"/>
      <c r="GX208" s="49"/>
      <c r="GY208" s="49"/>
      <c r="GZ208" s="49"/>
      <c r="HA208" s="49"/>
      <c r="HB208" s="49"/>
      <c r="HC208" s="49"/>
      <c r="HD208" s="49"/>
      <c r="HE208" s="49"/>
      <c r="HF208" s="49"/>
      <c r="HG208" s="49"/>
      <c r="HH208" s="49"/>
      <c r="HI208" s="49"/>
      <c r="HJ208" s="49"/>
      <c r="HK208" s="49"/>
      <c r="HL208" s="49"/>
      <c r="HM208" s="49"/>
      <c r="HN208" s="49"/>
      <c r="HO208" s="49"/>
      <c r="HP208" s="49"/>
      <c r="HQ208" s="49"/>
      <c r="HR208" s="49"/>
      <c r="HS208" s="49"/>
      <c r="HT208" s="49"/>
      <c r="HU208" s="49"/>
      <c r="HV208" s="49"/>
      <c r="HW208" s="49"/>
      <c r="HX208" s="49"/>
      <c r="HY208" s="49"/>
      <c r="HZ208" s="49"/>
      <c r="IA208" s="49"/>
      <c r="IB208" s="49"/>
      <c r="IC208" s="49"/>
      <c r="ID208" s="49"/>
      <c r="IE208" s="49"/>
      <c r="IF208" s="49"/>
      <c r="IG208" s="49"/>
      <c r="IH208" s="49"/>
      <c r="II208" s="49"/>
      <c r="IJ208" s="49"/>
      <c r="IK208" s="49"/>
      <c r="IL208" s="49"/>
      <c r="IM208" s="49"/>
      <c r="IN208" s="49"/>
      <c r="IO208" s="49"/>
      <c r="IP208" s="49"/>
      <c r="IQ208" s="49"/>
      <c r="IR208" s="49"/>
      <c r="IS208" s="49"/>
      <c r="IT208" s="49"/>
      <c r="IU208" s="49"/>
      <c r="IV208" s="49"/>
      <c r="IW208" s="49"/>
      <c r="IX208" s="49"/>
      <c r="IY208" s="49"/>
      <c r="IZ208" s="49"/>
      <c r="JA208" s="49"/>
      <c r="JB208" s="49"/>
      <c r="JC208" s="49"/>
      <c r="JD208" s="49"/>
      <c r="JE208" s="49"/>
      <c r="JF208" s="49"/>
      <c r="JG208" s="49"/>
      <c r="JH208" s="49"/>
      <c r="JI208" s="49"/>
      <c r="JJ208" s="49"/>
      <c r="JK208" s="49"/>
      <c r="JL208" s="49"/>
      <c r="JM208" s="49"/>
      <c r="JN208" s="49"/>
    </row>
    <row r="209" spans="1:274" s="282" customFormat="1" ht="38.25" customHeight="1" x14ac:dyDescent="0.25">
      <c r="A209" s="1613"/>
      <c r="B209" s="1520"/>
      <c r="C209" s="1520"/>
      <c r="D209" s="1522"/>
      <c r="E209" s="1520"/>
      <c r="F209" s="1520"/>
      <c r="G209" s="1520"/>
      <c r="H209" s="1599"/>
      <c r="I209" s="1520"/>
      <c r="J209" s="1424" t="s">
        <v>996</v>
      </c>
      <c r="K209" s="1424" t="s">
        <v>115</v>
      </c>
      <c r="L209" s="1041">
        <v>18550000</v>
      </c>
      <c r="M209" s="1041">
        <v>18550000</v>
      </c>
      <c r="N209" s="944" t="s">
        <v>85</v>
      </c>
      <c r="O209" s="944" t="s">
        <v>56</v>
      </c>
      <c r="P209" s="30" t="s">
        <v>133</v>
      </c>
      <c r="Q209" s="2038"/>
      <c r="R209" s="2039"/>
      <c r="S209" s="2039"/>
      <c r="T209" s="2040"/>
      <c r="U209" s="2034"/>
      <c r="V209" s="2034"/>
      <c r="W209" s="1946">
        <v>18550000</v>
      </c>
      <c r="X209" s="1951"/>
      <c r="Y209" s="2013">
        <v>18550000</v>
      </c>
      <c r="Z209" s="2013">
        <v>18550000</v>
      </c>
      <c r="AA209" s="1873"/>
      <c r="AB209" s="1873"/>
      <c r="AC209" s="1873"/>
      <c r="AD209" s="1873"/>
      <c r="AE209" s="1873"/>
      <c r="AF209" s="1873"/>
      <c r="AG209" s="1873"/>
      <c r="AH209" s="1873"/>
      <c r="AI209" s="1873"/>
      <c r="AJ209" s="1873"/>
      <c r="AK209" s="1873"/>
      <c r="AL209" s="2041"/>
      <c r="AM209" s="2042"/>
      <c r="AN209" s="1873"/>
      <c r="AO209" s="1873"/>
      <c r="AP209" s="1873"/>
      <c r="AQ209" s="1873"/>
      <c r="AR209" s="1782"/>
      <c r="AS209" s="1782"/>
      <c r="AT209" s="1873"/>
      <c r="AU209" s="1873"/>
      <c r="AV209" s="1873"/>
      <c r="AW209" s="1873"/>
      <c r="AX209" s="1873"/>
      <c r="AY209" s="1873"/>
      <c r="AZ209" s="1873"/>
      <c r="BA209" s="1873"/>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c r="FF209" s="49"/>
      <c r="FG209" s="49"/>
      <c r="FH209" s="49"/>
      <c r="FI209" s="49"/>
      <c r="FJ209" s="49"/>
      <c r="FK209" s="49"/>
      <c r="FL209" s="49"/>
      <c r="FM209" s="49"/>
      <c r="FN209" s="49"/>
      <c r="FO209" s="49"/>
      <c r="FP209" s="49"/>
      <c r="FQ209" s="49"/>
      <c r="FR209" s="49"/>
      <c r="FS209" s="49"/>
      <c r="FT209" s="49"/>
      <c r="FU209" s="49"/>
      <c r="FV209" s="49"/>
      <c r="FW209" s="49"/>
      <c r="FX209" s="49"/>
      <c r="FY209" s="49"/>
      <c r="FZ209" s="49"/>
      <c r="GA209" s="49"/>
      <c r="GB209" s="49"/>
      <c r="GC209" s="49"/>
      <c r="GD209" s="49"/>
      <c r="GE209" s="49"/>
      <c r="GF209" s="49"/>
      <c r="GG209" s="49"/>
      <c r="GH209" s="49"/>
      <c r="GI209" s="49"/>
      <c r="GJ209" s="49"/>
      <c r="GK209" s="49"/>
      <c r="GL209" s="49"/>
      <c r="GM209" s="49"/>
      <c r="GN209" s="49"/>
      <c r="GO209" s="49"/>
      <c r="GP209" s="49"/>
      <c r="GQ209" s="49"/>
      <c r="GR209" s="49"/>
      <c r="GS209" s="49"/>
      <c r="GT209" s="49"/>
      <c r="GU209" s="49"/>
      <c r="GV209" s="49"/>
      <c r="GW209" s="49"/>
      <c r="GX209" s="49"/>
      <c r="GY209" s="49"/>
      <c r="GZ209" s="49"/>
      <c r="HA209" s="49"/>
      <c r="HB209" s="49"/>
      <c r="HC209" s="49"/>
      <c r="HD209" s="49"/>
      <c r="HE209" s="49"/>
      <c r="HF209" s="49"/>
      <c r="HG209" s="49"/>
      <c r="HH209" s="49"/>
      <c r="HI209" s="49"/>
      <c r="HJ209" s="49"/>
      <c r="HK209" s="49"/>
      <c r="HL209" s="49"/>
      <c r="HM209" s="49"/>
      <c r="HN209" s="49"/>
      <c r="HO209" s="49"/>
      <c r="HP209" s="49"/>
      <c r="HQ209" s="49"/>
      <c r="HR209" s="49"/>
      <c r="HS209" s="49"/>
      <c r="HT209" s="49"/>
      <c r="HU209" s="49"/>
      <c r="HV209" s="49"/>
      <c r="HW209" s="49"/>
      <c r="HX209" s="49"/>
      <c r="HY209" s="49"/>
      <c r="HZ209" s="49"/>
      <c r="IA209" s="49"/>
      <c r="IB209" s="49"/>
      <c r="IC209" s="49"/>
      <c r="ID209" s="49"/>
      <c r="IE209" s="49"/>
      <c r="IF209" s="49"/>
      <c r="IG209" s="49"/>
      <c r="IH209" s="49"/>
      <c r="II209" s="49"/>
      <c r="IJ209" s="49"/>
      <c r="IK209" s="49"/>
      <c r="IL209" s="49"/>
      <c r="IM209" s="49"/>
      <c r="IN209" s="49"/>
      <c r="IO209" s="49"/>
      <c r="IP209" s="49"/>
      <c r="IQ209" s="49"/>
      <c r="IR209" s="49"/>
      <c r="IS209" s="49"/>
      <c r="IT209" s="49"/>
      <c r="IU209" s="49"/>
      <c r="IV209" s="49"/>
      <c r="IW209" s="49"/>
      <c r="IX209" s="49"/>
      <c r="IY209" s="49"/>
      <c r="IZ209" s="49"/>
      <c r="JA209" s="49"/>
      <c r="JB209" s="49"/>
      <c r="JC209" s="49"/>
      <c r="JD209" s="49"/>
      <c r="JE209" s="49"/>
      <c r="JF209" s="49"/>
      <c r="JG209" s="49"/>
      <c r="JH209" s="49"/>
      <c r="JI209" s="49"/>
      <c r="JJ209" s="49"/>
      <c r="JK209" s="49"/>
      <c r="JL209" s="49"/>
      <c r="JM209" s="49"/>
      <c r="JN209" s="49"/>
    </row>
    <row r="210" spans="1:274" s="282" customFormat="1" ht="48" customHeight="1" x14ac:dyDescent="0.25">
      <c r="A210" s="1573">
        <v>188</v>
      </c>
      <c r="B210" s="1512" t="s">
        <v>1013</v>
      </c>
      <c r="C210" s="1519">
        <v>80101706</v>
      </c>
      <c r="D210" s="2034" t="s">
        <v>972</v>
      </c>
      <c r="E210" s="1512" t="s">
        <v>132</v>
      </c>
      <c r="F210" s="1512">
        <v>1</v>
      </c>
      <c r="G210" s="1512" t="s">
        <v>169</v>
      </c>
      <c r="H210" s="1581">
        <v>8.8333333333333339</v>
      </c>
      <c r="I210" s="1512" t="s">
        <v>101</v>
      </c>
      <c r="J210" s="1424" t="s">
        <v>997</v>
      </c>
      <c r="K210" s="1424" t="s">
        <v>115</v>
      </c>
      <c r="L210" s="1041">
        <v>18550000</v>
      </c>
      <c r="M210" s="1041">
        <v>18550000</v>
      </c>
      <c r="N210" s="944" t="s">
        <v>85</v>
      </c>
      <c r="O210" s="944" t="s">
        <v>56</v>
      </c>
      <c r="P210" s="30" t="s">
        <v>133</v>
      </c>
      <c r="Q210" s="2046"/>
      <c r="R210" s="2039" t="s">
        <v>1066</v>
      </c>
      <c r="S210" s="2039" t="s">
        <v>339</v>
      </c>
      <c r="T210" s="2034">
        <v>42459</v>
      </c>
      <c r="U210" s="2034" t="s">
        <v>1073</v>
      </c>
      <c r="V210" s="2034" t="s">
        <v>220</v>
      </c>
      <c r="W210" s="1946">
        <v>18550000</v>
      </c>
      <c r="X210" s="1343"/>
      <c r="Y210" s="35">
        <f>SUM(W210+X210)</f>
        <v>18550000</v>
      </c>
      <c r="Z210" s="35">
        <v>18550000</v>
      </c>
      <c r="AA210" s="2034" t="s">
        <v>1074</v>
      </c>
      <c r="AB210" s="2034" t="s">
        <v>2672</v>
      </c>
      <c r="AC210" s="2034" t="s">
        <v>756</v>
      </c>
      <c r="AD210" s="2034"/>
      <c r="AE210" s="2034" t="s">
        <v>56</v>
      </c>
      <c r="AF210" s="2034" t="s">
        <v>56</v>
      </c>
      <c r="AG210" s="2034" t="s">
        <v>56</v>
      </c>
      <c r="AH210" s="2034" t="s">
        <v>1076</v>
      </c>
      <c r="AI210" s="2034">
        <v>42459</v>
      </c>
      <c r="AJ210" s="2034">
        <v>42726</v>
      </c>
      <c r="AK210" s="2034" t="s">
        <v>336</v>
      </c>
      <c r="AL210" s="2047" t="s">
        <v>337</v>
      </c>
      <c r="AM210" s="2048" t="s">
        <v>56</v>
      </c>
      <c r="AN210" s="2034" t="s">
        <v>56</v>
      </c>
      <c r="AO210" s="2034" t="s">
        <v>56</v>
      </c>
      <c r="AP210" s="2034" t="s">
        <v>56</v>
      </c>
      <c r="AQ210" s="2034" t="s">
        <v>56</v>
      </c>
      <c r="AR210" s="2049">
        <v>4200000</v>
      </c>
      <c r="AS210" s="2049">
        <v>4200000</v>
      </c>
      <c r="AT210" s="1512"/>
      <c r="AU210" s="2049">
        <v>4200000</v>
      </c>
      <c r="AV210" s="2049">
        <v>4200000</v>
      </c>
      <c r="AW210" s="2050">
        <v>4200000</v>
      </c>
      <c r="AX210" s="1512"/>
      <c r="AY210" s="1512"/>
      <c r="AZ210" s="1512"/>
      <c r="BA210" s="1512"/>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c r="FF210" s="49"/>
      <c r="FG210" s="49"/>
      <c r="FH210" s="49"/>
      <c r="FI210" s="49"/>
      <c r="FJ210" s="49"/>
      <c r="FK210" s="49"/>
      <c r="FL210" s="49"/>
      <c r="FM210" s="49"/>
      <c r="FN210" s="49"/>
      <c r="FO210" s="49"/>
      <c r="FP210" s="49"/>
      <c r="FQ210" s="49"/>
      <c r="FR210" s="49"/>
      <c r="FS210" s="49"/>
      <c r="FT210" s="49"/>
      <c r="FU210" s="49"/>
      <c r="FV210" s="49"/>
      <c r="FW210" s="49"/>
      <c r="FX210" s="49"/>
      <c r="FY210" s="49"/>
      <c r="FZ210" s="49"/>
      <c r="GA210" s="49"/>
      <c r="GB210" s="49"/>
      <c r="GC210" s="49"/>
      <c r="GD210" s="49"/>
      <c r="GE210" s="49"/>
      <c r="GF210" s="49"/>
      <c r="GG210" s="49"/>
      <c r="GH210" s="49"/>
      <c r="GI210" s="49"/>
      <c r="GJ210" s="49"/>
      <c r="GK210" s="49"/>
      <c r="GL210" s="49"/>
      <c r="GM210" s="49"/>
      <c r="GN210" s="49"/>
      <c r="GO210" s="49"/>
      <c r="GP210" s="49"/>
      <c r="GQ210" s="49"/>
      <c r="GR210" s="49"/>
      <c r="GS210" s="49"/>
      <c r="GT210" s="49"/>
      <c r="GU210" s="49"/>
      <c r="GV210" s="49"/>
      <c r="GW210" s="49"/>
      <c r="GX210" s="49"/>
      <c r="GY210" s="49"/>
      <c r="GZ210" s="49"/>
      <c r="HA210" s="49"/>
      <c r="HB210" s="49"/>
      <c r="HC210" s="49"/>
      <c r="HD210" s="49"/>
      <c r="HE210" s="49"/>
      <c r="HF210" s="49"/>
      <c r="HG210" s="49"/>
      <c r="HH210" s="49"/>
      <c r="HI210" s="49"/>
      <c r="HJ210" s="49"/>
      <c r="HK210" s="49"/>
      <c r="HL210" s="49"/>
      <c r="HM210" s="49"/>
      <c r="HN210" s="49"/>
      <c r="HO210" s="49"/>
      <c r="HP210" s="49"/>
      <c r="HQ210" s="49"/>
      <c r="HR210" s="49"/>
      <c r="HS210" s="49"/>
      <c r="HT210" s="49"/>
      <c r="HU210" s="49"/>
      <c r="HV210" s="49"/>
      <c r="HW210" s="49"/>
      <c r="HX210" s="49"/>
      <c r="HY210" s="49"/>
      <c r="HZ210" s="49"/>
      <c r="IA210" s="49"/>
      <c r="IB210" s="49"/>
      <c r="IC210" s="49"/>
      <c r="ID210" s="49"/>
      <c r="IE210" s="49"/>
      <c r="IF210" s="49"/>
      <c r="IG210" s="49"/>
      <c r="IH210" s="49"/>
      <c r="II210" s="49"/>
      <c r="IJ210" s="49"/>
      <c r="IK210" s="49"/>
      <c r="IL210" s="49"/>
      <c r="IM210" s="49"/>
      <c r="IN210" s="49"/>
      <c r="IO210" s="49"/>
      <c r="IP210" s="49"/>
      <c r="IQ210" s="49"/>
      <c r="IR210" s="49"/>
      <c r="IS210" s="49"/>
      <c r="IT210" s="49"/>
      <c r="IU210" s="49"/>
      <c r="IV210" s="49"/>
      <c r="IW210" s="49"/>
      <c r="IX210" s="49"/>
      <c r="IY210" s="49"/>
      <c r="IZ210" s="49"/>
      <c r="JA210" s="49"/>
      <c r="JB210" s="49"/>
      <c r="JC210" s="49"/>
      <c r="JD210" s="49"/>
      <c r="JE210" s="49"/>
      <c r="JF210" s="49"/>
      <c r="JG210" s="49"/>
      <c r="JH210" s="49"/>
      <c r="JI210" s="49"/>
      <c r="JJ210" s="49"/>
      <c r="JK210" s="49"/>
      <c r="JL210" s="49"/>
      <c r="JM210" s="49"/>
      <c r="JN210" s="49"/>
    </row>
    <row r="211" spans="1:274" s="282" customFormat="1" ht="54.75" customHeight="1" x14ac:dyDescent="0.25">
      <c r="A211" s="1613"/>
      <c r="B211" s="1520"/>
      <c r="C211" s="1520"/>
      <c r="D211" s="1522"/>
      <c r="E211" s="1520"/>
      <c r="F211" s="1520"/>
      <c r="G211" s="1520"/>
      <c r="H211" s="1599"/>
      <c r="I211" s="1520"/>
      <c r="J211" s="1424" t="s">
        <v>996</v>
      </c>
      <c r="K211" s="1424" t="s">
        <v>115</v>
      </c>
      <c r="L211" s="1041">
        <v>18550000</v>
      </c>
      <c r="M211" s="1041">
        <v>18550000</v>
      </c>
      <c r="N211" s="944" t="s">
        <v>85</v>
      </c>
      <c r="O211" s="944" t="s">
        <v>56</v>
      </c>
      <c r="P211" s="30" t="s">
        <v>133</v>
      </c>
      <c r="Q211" s="2046"/>
      <c r="R211" s="2039"/>
      <c r="S211" s="2039"/>
      <c r="T211" s="1512"/>
      <c r="U211" s="1512"/>
      <c r="V211" s="1512"/>
      <c r="W211" s="1946">
        <v>18550000</v>
      </c>
      <c r="X211" s="126"/>
      <c r="Y211" s="174">
        <v>18550000</v>
      </c>
      <c r="Z211" s="174">
        <v>18550000</v>
      </c>
      <c r="AA211" s="1512"/>
      <c r="AB211" s="1512"/>
      <c r="AC211" s="1512"/>
      <c r="AD211" s="1512"/>
      <c r="AE211" s="1512"/>
      <c r="AF211" s="1512"/>
      <c r="AG211" s="1512"/>
      <c r="AH211" s="1512"/>
      <c r="AI211" s="1512"/>
      <c r="AJ211" s="1512"/>
      <c r="AK211" s="1512"/>
      <c r="AL211" s="2051"/>
      <c r="AM211" s="2052"/>
      <c r="AN211" s="1512"/>
      <c r="AO211" s="1512"/>
      <c r="AP211" s="1512"/>
      <c r="AQ211" s="1512"/>
      <c r="AR211" s="1512"/>
      <c r="AS211" s="1512"/>
      <c r="AT211" s="1512"/>
      <c r="AU211" s="1512"/>
      <c r="AV211" s="1512"/>
      <c r="AW211" s="1512"/>
      <c r="AX211" s="1512"/>
      <c r="AY211" s="1512"/>
      <c r="AZ211" s="1512"/>
      <c r="BA211" s="1512"/>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c r="GX211" s="49"/>
      <c r="GY211" s="49"/>
      <c r="GZ211" s="49"/>
      <c r="HA211" s="49"/>
      <c r="HB211" s="49"/>
      <c r="HC211" s="49"/>
      <c r="HD211" s="49"/>
      <c r="HE211" s="49"/>
      <c r="HF211" s="49"/>
      <c r="HG211" s="49"/>
      <c r="HH211" s="49"/>
      <c r="HI211" s="49"/>
      <c r="HJ211" s="49"/>
      <c r="HK211" s="49"/>
      <c r="HL211" s="49"/>
      <c r="HM211" s="49"/>
      <c r="HN211" s="49"/>
      <c r="HO211" s="49"/>
      <c r="HP211" s="49"/>
      <c r="HQ211" s="49"/>
      <c r="HR211" s="49"/>
      <c r="HS211" s="49"/>
      <c r="HT211" s="49"/>
      <c r="HU211" s="49"/>
      <c r="HV211" s="49"/>
      <c r="HW211" s="49"/>
      <c r="HX211" s="49"/>
      <c r="HY211" s="49"/>
      <c r="HZ211" s="49"/>
      <c r="IA211" s="49"/>
      <c r="IB211" s="49"/>
      <c r="IC211" s="49"/>
      <c r="ID211" s="49"/>
      <c r="IE211" s="49"/>
      <c r="IF211" s="49"/>
      <c r="IG211" s="49"/>
      <c r="IH211" s="49"/>
      <c r="II211" s="49"/>
      <c r="IJ211" s="49"/>
      <c r="IK211" s="49"/>
      <c r="IL211" s="49"/>
      <c r="IM211" s="49"/>
      <c r="IN211" s="49"/>
      <c r="IO211" s="49"/>
      <c r="IP211" s="49"/>
      <c r="IQ211" s="49"/>
      <c r="IR211" s="49"/>
      <c r="IS211" s="49"/>
      <c r="IT211" s="49"/>
      <c r="IU211" s="49"/>
      <c r="IV211" s="49"/>
      <c r="IW211" s="49"/>
      <c r="IX211" s="49"/>
      <c r="IY211" s="49"/>
      <c r="IZ211" s="49"/>
      <c r="JA211" s="49"/>
      <c r="JB211" s="49"/>
      <c r="JC211" s="49"/>
      <c r="JD211" s="49"/>
      <c r="JE211" s="49"/>
      <c r="JF211" s="49"/>
      <c r="JG211" s="49"/>
      <c r="JH211" s="49"/>
      <c r="JI211" s="49"/>
      <c r="JJ211" s="49"/>
      <c r="JK211" s="49"/>
      <c r="JL211" s="49"/>
      <c r="JM211" s="49"/>
      <c r="JN211" s="49"/>
    </row>
    <row r="212" spans="1:274" s="282" customFormat="1" ht="59.25" customHeight="1" x14ac:dyDescent="0.25">
      <c r="A212" s="2053">
        <v>189</v>
      </c>
      <c r="B212" s="1519" t="s">
        <v>716</v>
      </c>
      <c r="C212" s="1519">
        <v>80101706</v>
      </c>
      <c r="D212" s="1521" t="s">
        <v>1223</v>
      </c>
      <c r="E212" s="1519" t="s">
        <v>132</v>
      </c>
      <c r="F212" s="1519">
        <v>1</v>
      </c>
      <c r="G212" s="1519" t="s">
        <v>172</v>
      </c>
      <c r="H212" s="2054">
        <v>8.5</v>
      </c>
      <c r="I212" s="1519" t="s">
        <v>101</v>
      </c>
      <c r="J212" s="1424" t="s">
        <v>997</v>
      </c>
      <c r="K212" s="1424" t="s">
        <v>115</v>
      </c>
      <c r="L212" s="1041">
        <v>7586500</v>
      </c>
      <c r="M212" s="1041">
        <v>7586500</v>
      </c>
      <c r="N212" s="1418" t="s">
        <v>85</v>
      </c>
      <c r="O212" s="1418" t="s">
        <v>56</v>
      </c>
      <c r="P212" s="30" t="s">
        <v>133</v>
      </c>
      <c r="Q212" s="49"/>
      <c r="R212" s="1795" t="s">
        <v>1262</v>
      </c>
      <c r="S212" s="1795" t="s">
        <v>753</v>
      </c>
      <c r="T212" s="1796">
        <v>42472</v>
      </c>
      <c r="U212" s="1521" t="s">
        <v>1263</v>
      </c>
      <c r="V212" s="1521" t="s">
        <v>220</v>
      </c>
      <c r="W212" s="1946">
        <v>7586500</v>
      </c>
      <c r="X212" s="182"/>
      <c r="Y212" s="174">
        <v>7586500</v>
      </c>
      <c r="Z212" s="174">
        <v>7586500</v>
      </c>
      <c r="AA212" s="1760" t="s">
        <v>1264</v>
      </c>
      <c r="AB212" s="1521" t="s">
        <v>1265</v>
      </c>
      <c r="AC212" s="1521" t="s">
        <v>756</v>
      </c>
      <c r="AD212" s="1521"/>
      <c r="AE212" s="1521" t="s">
        <v>56</v>
      </c>
      <c r="AF212" s="1521" t="s">
        <v>56</v>
      </c>
      <c r="AG212" s="1521" t="s">
        <v>56</v>
      </c>
      <c r="AH212" s="1952" t="s">
        <v>1266</v>
      </c>
      <c r="AI212" s="1799">
        <v>42472</v>
      </c>
      <c r="AJ212" s="1799">
        <v>42729</v>
      </c>
      <c r="AK212" s="1521" t="s">
        <v>336</v>
      </c>
      <c r="AL212" s="2036" t="s">
        <v>337</v>
      </c>
      <c r="AM212" s="1943" t="s">
        <v>56</v>
      </c>
      <c r="AN212" s="1944" t="s">
        <v>56</v>
      </c>
      <c r="AO212" s="1944" t="s">
        <v>56</v>
      </c>
      <c r="AP212" s="1944" t="s">
        <v>56</v>
      </c>
      <c r="AQ212" s="1944" t="s">
        <v>56</v>
      </c>
      <c r="AR212" s="1950">
        <v>1785000</v>
      </c>
      <c r="AS212" s="1887">
        <v>1785000</v>
      </c>
      <c r="AT212" s="182"/>
      <c r="AU212" s="1887">
        <v>1785000</v>
      </c>
      <c r="AV212" s="1950">
        <v>1785000</v>
      </c>
      <c r="AW212" s="1950">
        <v>1785000</v>
      </c>
      <c r="AX212" s="182"/>
      <c r="AY212" s="182"/>
      <c r="AZ212" s="182"/>
      <c r="BA212" s="182"/>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c r="FF212" s="49"/>
      <c r="FG212" s="49"/>
      <c r="FH212" s="49"/>
      <c r="FI212" s="49"/>
      <c r="FJ212" s="49"/>
      <c r="FK212" s="49"/>
      <c r="FL212" s="49"/>
      <c r="FM212" s="49"/>
      <c r="FN212" s="49"/>
      <c r="FO212" s="49"/>
      <c r="FP212" s="49"/>
      <c r="FQ212" s="49"/>
      <c r="FR212" s="49"/>
      <c r="FS212" s="49"/>
      <c r="FT212" s="49"/>
      <c r="FU212" s="49"/>
      <c r="FV212" s="49"/>
      <c r="FW212" s="49"/>
      <c r="FX212" s="49"/>
      <c r="FY212" s="49"/>
      <c r="FZ212" s="49"/>
      <c r="GA212" s="49"/>
      <c r="GB212" s="49"/>
      <c r="GC212" s="49"/>
      <c r="GD212" s="49"/>
      <c r="GE212" s="49"/>
      <c r="GF212" s="49"/>
      <c r="GG212" s="49"/>
      <c r="GH212" s="49"/>
      <c r="GI212" s="49"/>
      <c r="GJ212" s="49"/>
      <c r="GK212" s="49"/>
      <c r="GL212" s="49"/>
      <c r="GM212" s="49"/>
      <c r="GN212" s="49"/>
      <c r="GO212" s="49"/>
      <c r="GP212" s="49"/>
      <c r="GQ212" s="49"/>
      <c r="GR212" s="49"/>
      <c r="GS212" s="49"/>
      <c r="GT212" s="49"/>
      <c r="GU212" s="49"/>
      <c r="GV212" s="49"/>
      <c r="GW212" s="49"/>
      <c r="GX212" s="49"/>
      <c r="GY212" s="49"/>
      <c r="GZ212" s="49"/>
      <c r="HA212" s="49"/>
      <c r="HB212" s="49"/>
      <c r="HC212" s="49"/>
      <c r="HD212" s="49"/>
      <c r="HE212" s="49"/>
      <c r="HF212" s="49"/>
      <c r="HG212" s="49"/>
      <c r="HH212" s="49"/>
      <c r="HI212" s="49"/>
      <c r="HJ212" s="49"/>
      <c r="HK212" s="49"/>
      <c r="HL212" s="49"/>
      <c r="HM212" s="49"/>
      <c r="HN212" s="49"/>
      <c r="HO212" s="49"/>
      <c r="HP212" s="49"/>
      <c r="HQ212" s="49"/>
      <c r="HR212" s="49"/>
      <c r="HS212" s="49"/>
      <c r="HT212" s="49"/>
      <c r="HU212" s="49"/>
      <c r="HV212" s="49"/>
      <c r="HW212" s="49"/>
      <c r="HX212" s="49"/>
      <c r="HY212" s="49"/>
      <c r="HZ212" s="49"/>
      <c r="IA212" s="49"/>
      <c r="IB212" s="49"/>
      <c r="IC212" s="49"/>
      <c r="ID212" s="49"/>
      <c r="IE212" s="49"/>
      <c r="IF212" s="49"/>
      <c r="IG212" s="49"/>
      <c r="IH212" s="49"/>
      <c r="II212" s="49"/>
      <c r="IJ212" s="49"/>
      <c r="IK212" s="49"/>
      <c r="IL212" s="49"/>
      <c r="IM212" s="49"/>
      <c r="IN212" s="49"/>
      <c r="IO212" s="49"/>
      <c r="IP212" s="49"/>
      <c r="IQ212" s="49"/>
      <c r="IR212" s="49"/>
      <c r="IS212" s="49"/>
      <c r="IT212" s="49"/>
      <c r="IU212" s="49"/>
      <c r="IV212" s="49"/>
      <c r="IW212" s="49"/>
      <c r="IX212" s="49"/>
      <c r="IY212" s="49"/>
      <c r="IZ212" s="49"/>
      <c r="JA212" s="49"/>
      <c r="JB212" s="49"/>
      <c r="JC212" s="49"/>
      <c r="JD212" s="49"/>
      <c r="JE212" s="49"/>
      <c r="JF212" s="49"/>
      <c r="JG212" s="49"/>
      <c r="JH212" s="49"/>
      <c r="JI212" s="49"/>
      <c r="JJ212" s="49"/>
      <c r="JK212" s="49"/>
      <c r="JL212" s="49"/>
      <c r="JM212" s="49"/>
      <c r="JN212" s="49"/>
    </row>
    <row r="213" spans="1:274" s="282" customFormat="1" ht="51.75" customHeight="1" x14ac:dyDescent="0.25">
      <c r="A213" s="2055"/>
      <c r="B213" s="1520"/>
      <c r="C213" s="1520"/>
      <c r="D213" s="1522"/>
      <c r="E213" s="1520"/>
      <c r="F213" s="1520"/>
      <c r="G213" s="1520"/>
      <c r="H213" s="1599"/>
      <c r="I213" s="1520"/>
      <c r="J213" s="1424" t="s">
        <v>996</v>
      </c>
      <c r="K213" s="1424" t="s">
        <v>115</v>
      </c>
      <c r="L213" s="1041">
        <v>7586500</v>
      </c>
      <c r="M213" s="1041">
        <v>7586500</v>
      </c>
      <c r="N213" s="944" t="s">
        <v>85</v>
      </c>
      <c r="O213" s="944" t="s">
        <v>56</v>
      </c>
      <c r="P213" s="30" t="s">
        <v>133</v>
      </c>
      <c r="Q213" s="49"/>
      <c r="R213" s="1802"/>
      <c r="S213" s="1802"/>
      <c r="T213" s="1803"/>
      <c r="U213" s="1522"/>
      <c r="V213" s="1522"/>
      <c r="W213" s="1946">
        <v>7586500</v>
      </c>
      <c r="X213" s="182"/>
      <c r="Y213" s="174">
        <v>7586500</v>
      </c>
      <c r="Z213" s="174">
        <v>7586500</v>
      </c>
      <c r="AA213" s="1782"/>
      <c r="AB213" s="1522"/>
      <c r="AC213" s="1522"/>
      <c r="AD213" s="1522"/>
      <c r="AE213" s="1522"/>
      <c r="AF213" s="1522"/>
      <c r="AG213" s="1522"/>
      <c r="AH213" s="1958"/>
      <c r="AI213" s="1805"/>
      <c r="AJ213" s="1805"/>
      <c r="AK213" s="1522"/>
      <c r="AL213" s="2037"/>
      <c r="AM213" s="562"/>
      <c r="AN213" s="182"/>
      <c r="AO213" s="182"/>
      <c r="AP213" s="182"/>
      <c r="AQ213" s="182"/>
      <c r="AR213" s="182"/>
      <c r="AS213" s="182"/>
      <c r="AT213" s="182"/>
      <c r="AU213" s="182"/>
      <c r="AV213" s="182"/>
      <c r="AW213" s="182"/>
      <c r="AX213" s="182"/>
      <c r="AY213" s="182"/>
      <c r="AZ213" s="182"/>
      <c r="BA213" s="182"/>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c r="FF213" s="49"/>
      <c r="FG213" s="49"/>
      <c r="FH213" s="49"/>
      <c r="FI213" s="49"/>
      <c r="FJ213" s="49"/>
      <c r="FK213" s="49"/>
      <c r="FL213" s="49"/>
      <c r="FM213" s="49"/>
      <c r="FN213" s="49"/>
      <c r="FO213" s="49"/>
      <c r="FP213" s="49"/>
      <c r="FQ213" s="49"/>
      <c r="FR213" s="49"/>
      <c r="FS213" s="49"/>
      <c r="FT213" s="49"/>
      <c r="FU213" s="49"/>
      <c r="FV213" s="49"/>
      <c r="FW213" s="49"/>
      <c r="FX213" s="49"/>
      <c r="FY213" s="49"/>
      <c r="FZ213" s="49"/>
      <c r="GA213" s="49"/>
      <c r="GB213" s="49"/>
      <c r="GC213" s="49"/>
      <c r="GD213" s="49"/>
      <c r="GE213" s="49"/>
      <c r="GF213" s="49"/>
      <c r="GG213" s="49"/>
      <c r="GH213" s="49"/>
      <c r="GI213" s="49"/>
      <c r="GJ213" s="49"/>
      <c r="GK213" s="49"/>
      <c r="GL213" s="49"/>
      <c r="GM213" s="49"/>
      <c r="GN213" s="49"/>
      <c r="GO213" s="49"/>
      <c r="GP213" s="49"/>
      <c r="GQ213" s="49"/>
      <c r="GR213" s="49"/>
      <c r="GS213" s="49"/>
      <c r="GT213" s="49"/>
      <c r="GU213" s="49"/>
      <c r="GV213" s="49"/>
      <c r="GW213" s="49"/>
      <c r="GX213" s="49"/>
      <c r="GY213" s="49"/>
      <c r="GZ213" s="49"/>
      <c r="HA213" s="49"/>
      <c r="HB213" s="49"/>
      <c r="HC213" s="49"/>
      <c r="HD213" s="49"/>
      <c r="HE213" s="49"/>
      <c r="HF213" s="49"/>
      <c r="HG213" s="49"/>
      <c r="HH213" s="49"/>
      <c r="HI213" s="49"/>
      <c r="HJ213" s="49"/>
      <c r="HK213" s="49"/>
      <c r="HL213" s="49"/>
      <c r="HM213" s="49"/>
      <c r="HN213" s="49"/>
      <c r="HO213" s="49"/>
      <c r="HP213" s="49"/>
      <c r="HQ213" s="49"/>
      <c r="HR213" s="49"/>
      <c r="HS213" s="49"/>
      <c r="HT213" s="49"/>
      <c r="HU213" s="49"/>
      <c r="HV213" s="49"/>
      <c r="HW213" s="49"/>
      <c r="HX213" s="49"/>
      <c r="HY213" s="49"/>
      <c r="HZ213" s="49"/>
      <c r="IA213" s="49"/>
      <c r="IB213" s="49"/>
      <c r="IC213" s="49"/>
      <c r="ID213" s="49"/>
      <c r="IE213" s="49"/>
      <c r="IF213" s="49"/>
      <c r="IG213" s="49"/>
      <c r="IH213" s="49"/>
      <c r="II213" s="49"/>
      <c r="IJ213" s="49"/>
      <c r="IK213" s="49"/>
      <c r="IL213" s="49"/>
      <c r="IM213" s="49"/>
      <c r="IN213" s="49"/>
      <c r="IO213" s="49"/>
      <c r="IP213" s="49"/>
      <c r="IQ213" s="49"/>
      <c r="IR213" s="49"/>
      <c r="IS213" s="49"/>
      <c r="IT213" s="49"/>
      <c r="IU213" s="49"/>
      <c r="IV213" s="49"/>
      <c r="IW213" s="49"/>
      <c r="IX213" s="49"/>
      <c r="IY213" s="49"/>
      <c r="IZ213" s="49"/>
      <c r="JA213" s="49"/>
      <c r="JB213" s="49"/>
      <c r="JC213" s="49"/>
      <c r="JD213" s="49"/>
      <c r="JE213" s="49"/>
      <c r="JF213" s="49"/>
      <c r="JG213" s="49"/>
      <c r="JH213" s="49"/>
      <c r="JI213" s="49"/>
      <c r="JJ213" s="49"/>
      <c r="JK213" s="49"/>
      <c r="JL213" s="49"/>
      <c r="JM213" s="49"/>
      <c r="JN213" s="49"/>
    </row>
    <row r="214" spans="1:274" s="282" customFormat="1" ht="60" customHeight="1" x14ac:dyDescent="0.25">
      <c r="A214" s="1419">
        <v>190</v>
      </c>
      <c r="B214" s="1424" t="s">
        <v>1012</v>
      </c>
      <c r="C214" s="1420">
        <v>81111812</v>
      </c>
      <c r="D214" s="248" t="s">
        <v>977</v>
      </c>
      <c r="E214" s="1424" t="s">
        <v>132</v>
      </c>
      <c r="F214" s="1420">
        <v>1</v>
      </c>
      <c r="G214" s="1422" t="s">
        <v>171</v>
      </c>
      <c r="H214" s="1430">
        <v>12</v>
      </c>
      <c r="I214" s="1052" t="s">
        <v>148</v>
      </c>
      <c r="J214" s="1424" t="s">
        <v>2819</v>
      </c>
      <c r="K214" s="1420" t="s">
        <v>115</v>
      </c>
      <c r="L214" s="1036">
        <v>20600000</v>
      </c>
      <c r="M214" s="1036">
        <v>20600000</v>
      </c>
      <c r="N214" s="944" t="s">
        <v>85</v>
      </c>
      <c r="O214" s="944" t="s">
        <v>56</v>
      </c>
      <c r="P214" s="61" t="s">
        <v>61</v>
      </c>
      <c r="Q214" s="49"/>
      <c r="R214" s="242" t="s">
        <v>3391</v>
      </c>
      <c r="S214" s="242" t="s">
        <v>3392</v>
      </c>
      <c r="T214" s="33">
        <v>42632</v>
      </c>
      <c r="U214" s="182"/>
      <c r="V214" s="182"/>
      <c r="W214" s="2056">
        <v>20600000</v>
      </c>
      <c r="X214" s="182"/>
      <c r="Y214" s="174">
        <f t="shared" ref="Y214:Z270" si="6">SUM(W214+X214)</f>
        <v>20600000</v>
      </c>
      <c r="Z214" s="174">
        <f t="shared" si="6"/>
        <v>20600000</v>
      </c>
      <c r="AA214" s="182"/>
      <c r="AB214" s="182"/>
      <c r="AC214" s="182"/>
      <c r="AD214" s="182"/>
      <c r="AE214" s="182"/>
      <c r="AF214" s="182"/>
      <c r="AG214" s="182"/>
      <c r="AH214" s="182"/>
      <c r="AI214" s="182"/>
      <c r="AJ214" s="182"/>
      <c r="AK214" s="182"/>
      <c r="AL214" s="599"/>
      <c r="AM214" s="562"/>
      <c r="AN214" s="182"/>
      <c r="AO214" s="182"/>
      <c r="AP214" s="182"/>
      <c r="AQ214" s="182"/>
      <c r="AR214" s="182"/>
      <c r="AS214" s="182"/>
      <c r="AT214" s="182"/>
      <c r="AU214" s="182"/>
      <c r="AV214" s="182"/>
      <c r="AW214" s="182"/>
      <c r="AX214" s="182"/>
      <c r="AY214" s="182"/>
      <c r="AZ214" s="182"/>
      <c r="BA214" s="182"/>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c r="GO214" s="49"/>
      <c r="GP214" s="49"/>
      <c r="GQ214" s="49"/>
      <c r="GR214" s="49"/>
      <c r="GS214" s="49"/>
      <c r="GT214" s="49"/>
      <c r="GU214" s="49"/>
      <c r="GV214" s="49"/>
      <c r="GW214" s="49"/>
      <c r="GX214" s="49"/>
      <c r="GY214" s="49"/>
      <c r="GZ214" s="49"/>
      <c r="HA214" s="49"/>
      <c r="HB214" s="49"/>
      <c r="HC214" s="49"/>
      <c r="HD214" s="49"/>
      <c r="HE214" s="49"/>
      <c r="HF214" s="49"/>
      <c r="HG214" s="49"/>
      <c r="HH214" s="49"/>
      <c r="HI214" s="49"/>
      <c r="HJ214" s="49"/>
      <c r="HK214" s="49"/>
      <c r="HL214" s="49"/>
      <c r="HM214" s="49"/>
      <c r="HN214" s="49"/>
      <c r="HO214" s="49"/>
      <c r="HP214" s="49"/>
      <c r="HQ214" s="49"/>
      <c r="HR214" s="49"/>
      <c r="HS214" s="49"/>
      <c r="HT214" s="49"/>
      <c r="HU214" s="49"/>
      <c r="HV214" s="49"/>
      <c r="HW214" s="49"/>
      <c r="HX214" s="49"/>
      <c r="HY214" s="49"/>
      <c r="HZ214" s="49"/>
      <c r="IA214" s="49"/>
      <c r="IB214" s="49"/>
      <c r="IC214" s="49"/>
      <c r="ID214" s="49"/>
      <c r="IE214" s="49"/>
      <c r="IF214" s="49"/>
      <c r="IG214" s="49"/>
      <c r="IH214" s="49"/>
      <c r="II214" s="49"/>
      <c r="IJ214" s="49"/>
      <c r="IK214" s="49"/>
      <c r="IL214" s="49"/>
      <c r="IM214" s="49"/>
      <c r="IN214" s="49"/>
      <c r="IO214" s="49"/>
      <c r="IP214" s="49"/>
      <c r="IQ214" s="49"/>
      <c r="IR214" s="49"/>
      <c r="IS214" s="49"/>
      <c r="IT214" s="49"/>
      <c r="IU214" s="49"/>
      <c r="IV214" s="49"/>
      <c r="IW214" s="49"/>
      <c r="IX214" s="49"/>
      <c r="IY214" s="49"/>
      <c r="IZ214" s="49"/>
      <c r="JA214" s="49"/>
      <c r="JB214" s="49"/>
      <c r="JC214" s="49"/>
      <c r="JD214" s="49"/>
      <c r="JE214" s="49"/>
      <c r="JF214" s="49"/>
      <c r="JG214" s="49"/>
      <c r="JH214" s="49"/>
      <c r="JI214" s="49"/>
      <c r="JJ214" s="49"/>
      <c r="JK214" s="49"/>
      <c r="JL214" s="49"/>
      <c r="JM214" s="49"/>
      <c r="JN214" s="49"/>
    </row>
    <row r="215" spans="1:274" s="282" customFormat="1" ht="79.5" customHeight="1" x14ac:dyDescent="0.25">
      <c r="A215" s="1419">
        <v>191</v>
      </c>
      <c r="B215" s="1424" t="s">
        <v>1012</v>
      </c>
      <c r="C215" s="1420">
        <v>81112501</v>
      </c>
      <c r="D215" s="248" t="s">
        <v>978</v>
      </c>
      <c r="E215" s="1424" t="s">
        <v>132</v>
      </c>
      <c r="F215" s="1420">
        <v>1</v>
      </c>
      <c r="G215" s="1422" t="s">
        <v>979</v>
      </c>
      <c r="H215" s="1430">
        <v>12</v>
      </c>
      <c r="I215" s="1424" t="s">
        <v>84</v>
      </c>
      <c r="J215" s="1420" t="s">
        <v>60</v>
      </c>
      <c r="K215" s="1420" t="s">
        <v>55</v>
      </c>
      <c r="L215" s="1036">
        <v>209000000</v>
      </c>
      <c r="M215" s="1036">
        <v>209000000</v>
      </c>
      <c r="N215" s="944" t="s">
        <v>85</v>
      </c>
      <c r="O215" s="944" t="s">
        <v>56</v>
      </c>
      <c r="P215" s="61" t="s">
        <v>61</v>
      </c>
      <c r="Q215" s="49"/>
      <c r="R215" s="242" t="s">
        <v>2840</v>
      </c>
      <c r="S215" s="1780" t="s">
        <v>2841</v>
      </c>
      <c r="T215" s="33">
        <v>42559</v>
      </c>
      <c r="U215" s="34" t="s">
        <v>2842</v>
      </c>
      <c r="V215" s="266" t="s">
        <v>602</v>
      </c>
      <c r="W215" s="1781">
        <v>208136287</v>
      </c>
      <c r="X215" s="182"/>
      <c r="Y215" s="174">
        <f t="shared" si="6"/>
        <v>208136287</v>
      </c>
      <c r="Z215" s="174">
        <v>208136287</v>
      </c>
      <c r="AA215" s="755" t="s">
        <v>2843</v>
      </c>
      <c r="AB215" s="430" t="s">
        <v>2844</v>
      </c>
      <c r="AC215" s="430" t="s">
        <v>35</v>
      </c>
      <c r="AD215" s="266" t="s">
        <v>2845</v>
      </c>
      <c r="AE215" s="430" t="s">
        <v>56</v>
      </c>
      <c r="AF215" s="430" t="s">
        <v>56</v>
      </c>
      <c r="AG215" s="430" t="s">
        <v>56</v>
      </c>
      <c r="AH215" s="755" t="s">
        <v>2846</v>
      </c>
      <c r="AI215" s="234">
        <v>42643</v>
      </c>
      <c r="AJ215" s="234">
        <v>43007</v>
      </c>
      <c r="AK215" s="430" t="s">
        <v>2847</v>
      </c>
      <c r="AL215" s="1769" t="s">
        <v>1500</v>
      </c>
      <c r="AM215" s="562"/>
      <c r="AN215" s="182"/>
      <c r="AO215" s="182"/>
      <c r="AP215" s="182"/>
      <c r="AQ215" s="182"/>
      <c r="AR215" s="182"/>
      <c r="AS215" s="182"/>
      <c r="AT215" s="182"/>
      <c r="AU215" s="182"/>
      <c r="AV215" s="182"/>
      <c r="AW215" s="182"/>
      <c r="AX215" s="182"/>
      <c r="AY215" s="182"/>
      <c r="AZ215" s="182"/>
      <c r="BA215" s="182"/>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c r="FF215" s="49"/>
      <c r="FG215" s="49"/>
      <c r="FH215" s="49"/>
      <c r="FI215" s="49"/>
      <c r="FJ215" s="49"/>
      <c r="FK215" s="49"/>
      <c r="FL215" s="49"/>
      <c r="FM215" s="49"/>
      <c r="FN215" s="49"/>
      <c r="FO215" s="49"/>
      <c r="FP215" s="49"/>
      <c r="FQ215" s="49"/>
      <c r="FR215" s="49"/>
      <c r="FS215" s="49"/>
      <c r="FT215" s="49"/>
      <c r="FU215" s="49"/>
      <c r="FV215" s="49"/>
      <c r="FW215" s="49"/>
      <c r="FX215" s="49"/>
      <c r="FY215" s="49"/>
      <c r="FZ215" s="49"/>
      <c r="GA215" s="49"/>
      <c r="GB215" s="49"/>
      <c r="GC215" s="49"/>
      <c r="GD215" s="49"/>
      <c r="GE215" s="49"/>
      <c r="GF215" s="49"/>
      <c r="GG215" s="49"/>
      <c r="GH215" s="49"/>
      <c r="GI215" s="49"/>
      <c r="GJ215" s="49"/>
      <c r="GK215" s="49"/>
      <c r="GL215" s="49"/>
      <c r="GM215" s="49"/>
      <c r="GN215" s="49"/>
      <c r="GO215" s="49"/>
      <c r="GP215" s="49"/>
      <c r="GQ215" s="49"/>
      <c r="GR215" s="49"/>
      <c r="GS215" s="49"/>
      <c r="GT215" s="49"/>
      <c r="GU215" s="49"/>
      <c r="GV215" s="49"/>
      <c r="GW215" s="49"/>
      <c r="GX215" s="49"/>
      <c r="GY215" s="49"/>
      <c r="GZ215" s="49"/>
      <c r="HA215" s="49"/>
      <c r="HB215" s="49"/>
      <c r="HC215" s="49"/>
      <c r="HD215" s="49"/>
      <c r="HE215" s="49"/>
      <c r="HF215" s="49"/>
      <c r="HG215" s="49"/>
      <c r="HH215" s="49"/>
      <c r="HI215" s="49"/>
      <c r="HJ215" s="49"/>
      <c r="HK215" s="49"/>
      <c r="HL215" s="49"/>
      <c r="HM215" s="49"/>
      <c r="HN215" s="49"/>
      <c r="HO215" s="49"/>
      <c r="HP215" s="49"/>
      <c r="HQ215" s="49"/>
      <c r="HR215" s="49"/>
      <c r="HS215" s="49"/>
      <c r="HT215" s="49"/>
      <c r="HU215" s="49"/>
      <c r="HV215" s="49"/>
      <c r="HW215" s="49"/>
      <c r="HX215" s="49"/>
      <c r="HY215" s="49"/>
      <c r="HZ215" s="49"/>
      <c r="IA215" s="49"/>
      <c r="IB215" s="49"/>
      <c r="IC215" s="49"/>
      <c r="ID215" s="49"/>
      <c r="IE215" s="49"/>
      <c r="IF215" s="49"/>
      <c r="IG215" s="49"/>
      <c r="IH215" s="49"/>
      <c r="II215" s="49"/>
      <c r="IJ215" s="49"/>
      <c r="IK215" s="49"/>
      <c r="IL215" s="49"/>
      <c r="IM215" s="49"/>
      <c r="IN215" s="49"/>
      <c r="IO215" s="49"/>
      <c r="IP215" s="49"/>
      <c r="IQ215" s="49"/>
      <c r="IR215" s="49"/>
      <c r="IS215" s="49"/>
      <c r="IT215" s="49"/>
      <c r="IU215" s="49"/>
      <c r="IV215" s="49"/>
      <c r="IW215" s="49"/>
      <c r="IX215" s="49"/>
      <c r="IY215" s="49"/>
      <c r="IZ215" s="49"/>
      <c r="JA215" s="49"/>
      <c r="JB215" s="49"/>
      <c r="JC215" s="49"/>
      <c r="JD215" s="49"/>
      <c r="JE215" s="49"/>
      <c r="JF215" s="49"/>
      <c r="JG215" s="49"/>
      <c r="JH215" s="49"/>
      <c r="JI215" s="49"/>
      <c r="JJ215" s="49"/>
      <c r="JK215" s="49"/>
      <c r="JL215" s="49"/>
      <c r="JM215" s="49"/>
      <c r="JN215" s="49"/>
    </row>
    <row r="216" spans="1:274" s="282" customFormat="1" ht="121.5" customHeight="1" x14ac:dyDescent="0.25">
      <c r="A216" s="1419">
        <v>192</v>
      </c>
      <c r="B216" s="1424" t="s">
        <v>1012</v>
      </c>
      <c r="C216" s="1420">
        <v>81112501</v>
      </c>
      <c r="D216" s="248" t="s">
        <v>2925</v>
      </c>
      <c r="E216" s="1424" t="s">
        <v>132</v>
      </c>
      <c r="F216" s="1420">
        <v>1</v>
      </c>
      <c r="G216" s="1422" t="s">
        <v>979</v>
      </c>
      <c r="H216" s="1430">
        <v>1</v>
      </c>
      <c r="I216" s="1424" t="s">
        <v>84</v>
      </c>
      <c r="J216" s="1424" t="s">
        <v>2819</v>
      </c>
      <c r="K216" s="1420" t="s">
        <v>115</v>
      </c>
      <c r="L216" s="1036">
        <v>581748245.27999997</v>
      </c>
      <c r="M216" s="1036">
        <v>581748245.27999997</v>
      </c>
      <c r="N216" s="944" t="s">
        <v>85</v>
      </c>
      <c r="O216" s="944" t="s">
        <v>56</v>
      </c>
      <c r="P216" s="61" t="s">
        <v>61</v>
      </c>
      <c r="Q216" s="49"/>
      <c r="R216" s="242" t="s">
        <v>3572</v>
      </c>
      <c r="S216" s="242" t="s">
        <v>2841</v>
      </c>
      <c r="T216" s="33">
        <v>42647</v>
      </c>
      <c r="U216" s="34" t="s">
        <v>3573</v>
      </c>
      <c r="V216" s="266" t="s">
        <v>587</v>
      </c>
      <c r="W216" s="1781">
        <v>581748245.27999997</v>
      </c>
      <c r="X216" s="797"/>
      <c r="Y216" s="35">
        <f t="shared" si="6"/>
        <v>581748245.27999997</v>
      </c>
      <c r="Z216" s="35">
        <v>581748245.27999997</v>
      </c>
      <c r="AA216" s="755" t="s">
        <v>3574</v>
      </c>
      <c r="AB216" s="430" t="s">
        <v>3575</v>
      </c>
      <c r="AC216" s="430" t="s">
        <v>358</v>
      </c>
      <c r="AD216" s="266" t="s">
        <v>3576</v>
      </c>
      <c r="AE216" s="430" t="s">
        <v>56</v>
      </c>
      <c r="AF216" s="430" t="s">
        <v>56</v>
      </c>
      <c r="AG216" s="430" t="s">
        <v>56</v>
      </c>
      <c r="AH216" s="755" t="s">
        <v>3577</v>
      </c>
      <c r="AI216" s="1791">
        <v>42648</v>
      </c>
      <c r="AJ216" s="1791">
        <v>43012</v>
      </c>
      <c r="AK216" s="430" t="s">
        <v>3578</v>
      </c>
      <c r="AL216" s="1769" t="s">
        <v>1500</v>
      </c>
      <c r="AM216" s="562"/>
      <c r="AN216" s="182"/>
      <c r="AO216" s="182"/>
      <c r="AP216" s="182"/>
      <c r="AQ216" s="182"/>
      <c r="AR216" s="182"/>
      <c r="AS216" s="182"/>
      <c r="AT216" s="182"/>
      <c r="AU216" s="182"/>
      <c r="AV216" s="182"/>
      <c r="AW216" s="182"/>
      <c r="AX216" s="182"/>
      <c r="AY216" s="182"/>
      <c r="AZ216" s="182"/>
      <c r="BA216" s="182"/>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c r="GX216" s="49"/>
      <c r="GY216" s="49"/>
      <c r="GZ216" s="49"/>
      <c r="HA216" s="49"/>
      <c r="HB216" s="49"/>
      <c r="HC216" s="49"/>
      <c r="HD216" s="49"/>
      <c r="HE216" s="49"/>
      <c r="HF216" s="49"/>
      <c r="HG216" s="49"/>
      <c r="HH216" s="49"/>
      <c r="HI216" s="49"/>
      <c r="HJ216" s="49"/>
      <c r="HK216" s="49"/>
      <c r="HL216" s="49"/>
      <c r="HM216" s="49"/>
      <c r="HN216" s="49"/>
      <c r="HO216" s="49"/>
      <c r="HP216" s="49"/>
      <c r="HQ216" s="49"/>
      <c r="HR216" s="49"/>
      <c r="HS216" s="49"/>
      <c r="HT216" s="49"/>
      <c r="HU216" s="49"/>
      <c r="HV216" s="49"/>
      <c r="HW216" s="49"/>
      <c r="HX216" s="49"/>
      <c r="HY216" s="49"/>
      <c r="HZ216" s="49"/>
      <c r="IA216" s="49"/>
      <c r="IB216" s="49"/>
      <c r="IC216" s="49"/>
      <c r="ID216" s="49"/>
      <c r="IE216" s="49"/>
      <c r="IF216" s="49"/>
      <c r="IG216" s="49"/>
      <c r="IH216" s="49"/>
      <c r="II216" s="49"/>
      <c r="IJ216" s="49"/>
      <c r="IK216" s="49"/>
      <c r="IL216" s="49"/>
      <c r="IM216" s="49"/>
      <c r="IN216" s="49"/>
      <c r="IO216" s="49"/>
      <c r="IP216" s="49"/>
      <c r="IQ216" s="49"/>
      <c r="IR216" s="49"/>
      <c r="IS216" s="49"/>
      <c r="IT216" s="49"/>
      <c r="IU216" s="49"/>
      <c r="IV216" s="49"/>
      <c r="IW216" s="49"/>
      <c r="IX216" s="49"/>
      <c r="IY216" s="49"/>
      <c r="IZ216" s="49"/>
      <c r="JA216" s="49"/>
      <c r="JB216" s="49"/>
      <c r="JC216" s="49"/>
      <c r="JD216" s="49"/>
      <c r="JE216" s="49"/>
      <c r="JF216" s="49"/>
      <c r="JG216" s="49"/>
      <c r="JH216" s="49"/>
      <c r="JI216" s="49"/>
      <c r="JJ216" s="49"/>
      <c r="JK216" s="49"/>
      <c r="JL216" s="49"/>
      <c r="JM216" s="49"/>
      <c r="JN216" s="49"/>
    </row>
    <row r="217" spans="1:274" s="282" customFormat="1" ht="59.25" customHeight="1" x14ac:dyDescent="0.25">
      <c r="A217" s="1419">
        <v>193</v>
      </c>
      <c r="B217" s="1424" t="s">
        <v>1012</v>
      </c>
      <c r="C217" s="1420">
        <v>93151502</v>
      </c>
      <c r="D217" s="248" t="s">
        <v>981</v>
      </c>
      <c r="E217" s="1424" t="s">
        <v>132</v>
      </c>
      <c r="F217" s="1420">
        <v>1</v>
      </c>
      <c r="G217" s="1422" t="s">
        <v>168</v>
      </c>
      <c r="H217" s="1430">
        <v>3</v>
      </c>
      <c r="I217" s="1424" t="s">
        <v>84</v>
      </c>
      <c r="J217" s="1420" t="s">
        <v>840</v>
      </c>
      <c r="K217" s="1424" t="s">
        <v>55</v>
      </c>
      <c r="L217" s="1041">
        <v>277210000</v>
      </c>
      <c r="M217" s="1041">
        <v>277210000</v>
      </c>
      <c r="N217" s="944" t="s">
        <v>85</v>
      </c>
      <c r="O217" s="944" t="s">
        <v>56</v>
      </c>
      <c r="P217" s="61" t="s">
        <v>61</v>
      </c>
      <c r="Q217" s="49"/>
      <c r="R217" s="242" t="s">
        <v>3579</v>
      </c>
      <c r="S217" s="242" t="s">
        <v>3580</v>
      </c>
      <c r="T217" s="33">
        <v>42643</v>
      </c>
      <c r="U217" s="34" t="s">
        <v>3581</v>
      </c>
      <c r="V217" s="266" t="s">
        <v>602</v>
      </c>
      <c r="W217" s="1781">
        <v>264416513.19999999</v>
      </c>
      <c r="X217" s="182"/>
      <c r="Y217" s="174">
        <f t="shared" si="6"/>
        <v>264416513.19999999</v>
      </c>
      <c r="Z217" s="174">
        <f t="shared" si="6"/>
        <v>264416513.19999999</v>
      </c>
      <c r="AA217" s="755" t="s">
        <v>3582</v>
      </c>
      <c r="AB217" s="430" t="s">
        <v>3583</v>
      </c>
      <c r="AC217" s="430" t="s">
        <v>35</v>
      </c>
      <c r="AD217" s="266" t="s">
        <v>3584</v>
      </c>
      <c r="AE217" s="430" t="s">
        <v>56</v>
      </c>
      <c r="AF217" s="430" t="s">
        <v>56</v>
      </c>
      <c r="AG217" s="430" t="s">
        <v>56</v>
      </c>
      <c r="AH217" s="755" t="s">
        <v>3585</v>
      </c>
      <c r="AI217" s="1791">
        <v>42643</v>
      </c>
      <c r="AJ217" s="1791">
        <v>43007</v>
      </c>
      <c r="AK217" s="430" t="s">
        <v>3586</v>
      </c>
      <c r="AL217" s="174" t="s">
        <v>1500</v>
      </c>
      <c r="AM217" s="562"/>
      <c r="AN217" s="182"/>
      <c r="AO217" s="182"/>
      <c r="AP217" s="182"/>
      <c r="AQ217" s="182"/>
      <c r="AR217" s="182"/>
      <c r="AS217" s="182"/>
      <c r="AT217" s="182"/>
      <c r="AU217" s="182"/>
      <c r="AV217" s="182"/>
      <c r="AW217" s="182"/>
      <c r="AX217" s="182"/>
      <c r="AY217" s="182"/>
      <c r="AZ217" s="182"/>
      <c r="BA217" s="182"/>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c r="GX217" s="49"/>
      <c r="GY217" s="49"/>
      <c r="GZ217" s="49"/>
      <c r="HA217" s="49"/>
      <c r="HB217" s="49"/>
      <c r="HC217" s="49"/>
      <c r="HD217" s="49"/>
      <c r="HE217" s="49"/>
      <c r="HF217" s="49"/>
      <c r="HG217" s="49"/>
      <c r="HH217" s="49"/>
      <c r="HI217" s="49"/>
      <c r="HJ217" s="49"/>
      <c r="HK217" s="49"/>
      <c r="HL217" s="49"/>
      <c r="HM217" s="49"/>
      <c r="HN217" s="49"/>
      <c r="HO217" s="49"/>
      <c r="HP217" s="49"/>
      <c r="HQ217" s="49"/>
      <c r="HR217" s="49"/>
      <c r="HS217" s="49"/>
      <c r="HT217" s="49"/>
      <c r="HU217" s="49"/>
      <c r="HV217" s="49"/>
      <c r="HW217" s="49"/>
      <c r="HX217" s="49"/>
      <c r="HY217" s="49"/>
      <c r="HZ217" s="49"/>
      <c r="IA217" s="49"/>
      <c r="IB217" s="49"/>
      <c r="IC217" s="49"/>
      <c r="ID217" s="49"/>
      <c r="IE217" s="49"/>
      <c r="IF217" s="49"/>
      <c r="IG217" s="49"/>
      <c r="IH217" s="49"/>
      <c r="II217" s="49"/>
      <c r="IJ217" s="49"/>
      <c r="IK217" s="49"/>
      <c r="IL217" s="49"/>
      <c r="IM217" s="49"/>
      <c r="IN217" s="49"/>
      <c r="IO217" s="49"/>
      <c r="IP217" s="49"/>
      <c r="IQ217" s="49"/>
      <c r="IR217" s="49"/>
      <c r="IS217" s="49"/>
      <c r="IT217" s="49"/>
      <c r="IU217" s="49"/>
      <c r="IV217" s="49"/>
      <c r="IW217" s="49"/>
      <c r="IX217" s="49"/>
      <c r="IY217" s="49"/>
      <c r="IZ217" s="49"/>
      <c r="JA217" s="49"/>
      <c r="JB217" s="49"/>
      <c r="JC217" s="49"/>
      <c r="JD217" s="49"/>
      <c r="JE217" s="49"/>
      <c r="JF217" s="49"/>
      <c r="JG217" s="49"/>
      <c r="JH217" s="49"/>
      <c r="JI217" s="49"/>
      <c r="JJ217" s="49"/>
      <c r="JK217" s="49"/>
      <c r="JL217" s="49"/>
      <c r="JM217" s="49"/>
      <c r="JN217" s="49"/>
    </row>
    <row r="218" spans="1:274" s="282" customFormat="1" ht="42.75" customHeight="1" x14ac:dyDescent="0.25">
      <c r="A218" s="1419">
        <v>194</v>
      </c>
      <c r="B218" s="1424" t="s">
        <v>1012</v>
      </c>
      <c r="C218" s="1420">
        <v>43201827</v>
      </c>
      <c r="D218" s="248" t="s">
        <v>982</v>
      </c>
      <c r="E218" s="1424" t="s">
        <v>132</v>
      </c>
      <c r="F218" s="1420">
        <v>1</v>
      </c>
      <c r="G218" s="1422" t="s">
        <v>168</v>
      </c>
      <c r="H218" s="1430" t="s">
        <v>3463</v>
      </c>
      <c r="I218" s="1052" t="s">
        <v>148</v>
      </c>
      <c r="J218" s="1424" t="s">
        <v>2819</v>
      </c>
      <c r="K218" s="1420" t="s">
        <v>115</v>
      </c>
      <c r="L218" s="1093">
        <v>50000000</v>
      </c>
      <c r="M218" s="1036">
        <v>50000000</v>
      </c>
      <c r="N218" s="944" t="s">
        <v>85</v>
      </c>
      <c r="O218" s="944" t="s">
        <v>56</v>
      </c>
      <c r="P218" s="61" t="s">
        <v>61</v>
      </c>
      <c r="Q218" s="49"/>
      <c r="R218" s="182"/>
      <c r="S218" s="602"/>
      <c r="T218" s="182"/>
      <c r="U218" s="182"/>
      <c r="V218" s="182"/>
      <c r="W218" s="1193"/>
      <c r="X218" s="182"/>
      <c r="Y218" s="174">
        <f t="shared" si="6"/>
        <v>0</v>
      </c>
      <c r="Z218" s="174">
        <v>0</v>
      </c>
      <c r="AA218" s="182"/>
      <c r="AB218" s="182"/>
      <c r="AC218" s="182"/>
      <c r="AD218" s="182"/>
      <c r="AE218" s="182"/>
      <c r="AF218" s="182"/>
      <c r="AG218" s="182"/>
      <c r="AH218" s="182"/>
      <c r="AI218" s="182"/>
      <c r="AJ218" s="182"/>
      <c r="AK218" s="182"/>
      <c r="AL218" s="599"/>
      <c r="AM218" s="562"/>
      <c r="AN218" s="182"/>
      <c r="AO218" s="182"/>
      <c r="AP218" s="182"/>
      <c r="AQ218" s="182"/>
      <c r="AR218" s="182"/>
      <c r="AS218" s="182"/>
      <c r="AT218" s="182"/>
      <c r="AU218" s="182"/>
      <c r="AV218" s="182"/>
      <c r="AW218" s="182"/>
      <c r="AX218" s="182"/>
      <c r="AY218" s="182"/>
      <c r="AZ218" s="182"/>
      <c r="BA218" s="182"/>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c r="FF218" s="49"/>
      <c r="FG218" s="49"/>
      <c r="FH218" s="49"/>
      <c r="FI218" s="49"/>
      <c r="FJ218" s="49"/>
      <c r="FK218" s="49"/>
      <c r="FL218" s="49"/>
      <c r="FM218" s="49"/>
      <c r="FN218" s="49"/>
      <c r="FO218" s="49"/>
      <c r="FP218" s="49"/>
      <c r="FQ218" s="49"/>
      <c r="FR218" s="49"/>
      <c r="FS218" s="49"/>
      <c r="FT218" s="49"/>
      <c r="FU218" s="49"/>
      <c r="FV218" s="49"/>
      <c r="FW218" s="49"/>
      <c r="FX218" s="49"/>
      <c r="FY218" s="49"/>
      <c r="FZ218" s="49"/>
      <c r="GA218" s="49"/>
      <c r="GB218" s="49"/>
      <c r="GC218" s="49"/>
      <c r="GD218" s="49"/>
      <c r="GE218" s="49"/>
      <c r="GF218" s="49"/>
      <c r="GG218" s="49"/>
      <c r="GH218" s="49"/>
      <c r="GI218" s="49"/>
      <c r="GJ218" s="49"/>
      <c r="GK218" s="49"/>
      <c r="GL218" s="49"/>
      <c r="GM218" s="49"/>
      <c r="GN218" s="49"/>
      <c r="GO218" s="49"/>
      <c r="GP218" s="49"/>
      <c r="GQ218" s="49"/>
      <c r="GR218" s="49"/>
      <c r="GS218" s="49"/>
      <c r="GT218" s="49"/>
      <c r="GU218" s="49"/>
      <c r="GV218" s="49"/>
      <c r="GW218" s="49"/>
      <c r="GX218" s="49"/>
      <c r="GY218" s="49"/>
      <c r="GZ218" s="49"/>
      <c r="HA218" s="49"/>
      <c r="HB218" s="49"/>
      <c r="HC218" s="49"/>
      <c r="HD218" s="49"/>
      <c r="HE218" s="49"/>
      <c r="HF218" s="49"/>
      <c r="HG218" s="49"/>
      <c r="HH218" s="49"/>
      <c r="HI218" s="49"/>
      <c r="HJ218" s="49"/>
      <c r="HK218" s="49"/>
      <c r="HL218" s="49"/>
      <c r="HM218" s="49"/>
      <c r="HN218" s="49"/>
      <c r="HO218" s="49"/>
      <c r="HP218" s="49"/>
      <c r="HQ218" s="49"/>
      <c r="HR218" s="49"/>
      <c r="HS218" s="49"/>
      <c r="HT218" s="49"/>
      <c r="HU218" s="49"/>
      <c r="HV218" s="49"/>
      <c r="HW218" s="49"/>
      <c r="HX218" s="49"/>
      <c r="HY218" s="49"/>
      <c r="HZ218" s="49"/>
      <c r="IA218" s="49"/>
      <c r="IB218" s="49"/>
      <c r="IC218" s="49"/>
      <c r="ID218" s="49"/>
      <c r="IE218" s="49"/>
      <c r="IF218" s="49"/>
      <c r="IG218" s="49"/>
      <c r="IH218" s="49"/>
      <c r="II218" s="49"/>
      <c r="IJ218" s="49"/>
      <c r="IK218" s="49"/>
      <c r="IL218" s="49"/>
      <c r="IM218" s="49"/>
      <c r="IN218" s="49"/>
      <c r="IO218" s="49"/>
      <c r="IP218" s="49"/>
      <c r="IQ218" s="49"/>
      <c r="IR218" s="49"/>
      <c r="IS218" s="49"/>
      <c r="IT218" s="49"/>
      <c r="IU218" s="49"/>
      <c r="IV218" s="49"/>
      <c r="IW218" s="49"/>
      <c r="IX218" s="49"/>
      <c r="IY218" s="49"/>
      <c r="IZ218" s="49"/>
      <c r="JA218" s="49"/>
      <c r="JB218" s="49"/>
      <c r="JC218" s="49"/>
      <c r="JD218" s="49"/>
      <c r="JE218" s="49"/>
      <c r="JF218" s="49"/>
      <c r="JG218" s="49"/>
      <c r="JH218" s="49"/>
      <c r="JI218" s="49"/>
      <c r="JJ218" s="49"/>
      <c r="JK218" s="49"/>
      <c r="JL218" s="49"/>
      <c r="JM218" s="49"/>
      <c r="JN218" s="49"/>
    </row>
    <row r="219" spans="1:274" s="282" customFormat="1" ht="160.5" customHeight="1" x14ac:dyDescent="0.25">
      <c r="A219" s="1419">
        <v>195</v>
      </c>
      <c r="B219" s="1424" t="s">
        <v>1012</v>
      </c>
      <c r="C219" s="1420">
        <v>43211508</v>
      </c>
      <c r="D219" s="248" t="s">
        <v>983</v>
      </c>
      <c r="E219" s="1424" t="s">
        <v>132</v>
      </c>
      <c r="F219" s="1420">
        <v>1</v>
      </c>
      <c r="G219" s="1422" t="s">
        <v>170</v>
      </c>
      <c r="H219" s="1430">
        <v>1</v>
      </c>
      <c r="I219" s="1052" t="s">
        <v>980</v>
      </c>
      <c r="J219" s="1424" t="s">
        <v>2819</v>
      </c>
      <c r="K219" s="1420" t="s">
        <v>115</v>
      </c>
      <c r="L219" s="1036">
        <v>16903678</v>
      </c>
      <c r="M219" s="1036">
        <v>16903678</v>
      </c>
      <c r="N219" s="944" t="s">
        <v>85</v>
      </c>
      <c r="O219" s="944" t="s">
        <v>56</v>
      </c>
      <c r="P219" s="61" t="s">
        <v>61</v>
      </c>
      <c r="Q219" s="49"/>
      <c r="R219" s="242" t="s">
        <v>1388</v>
      </c>
      <c r="S219" s="242" t="s">
        <v>1389</v>
      </c>
      <c r="T219" s="33">
        <v>42478</v>
      </c>
      <c r="U219" s="1343" t="s">
        <v>1390</v>
      </c>
      <c r="V219" s="266" t="s">
        <v>587</v>
      </c>
      <c r="W219" s="1946">
        <v>16488120</v>
      </c>
      <c r="X219" s="182"/>
      <c r="Y219" s="174">
        <f t="shared" si="6"/>
        <v>16488120</v>
      </c>
      <c r="Z219" s="174">
        <v>16488120</v>
      </c>
      <c r="AA219" s="430" t="s">
        <v>1391</v>
      </c>
      <c r="AB219" s="430" t="s">
        <v>1392</v>
      </c>
      <c r="AC219" s="430" t="s">
        <v>358</v>
      </c>
      <c r="AD219" s="266" t="s">
        <v>1393</v>
      </c>
      <c r="AE219" s="430" t="s">
        <v>56</v>
      </c>
      <c r="AF219" s="430" t="s">
        <v>56</v>
      </c>
      <c r="AG219" s="430" t="s">
        <v>56</v>
      </c>
      <c r="AH219" s="233" t="s">
        <v>1394</v>
      </c>
      <c r="AI219" s="234">
        <v>42481</v>
      </c>
      <c r="AJ219" s="234">
        <v>42510</v>
      </c>
      <c r="AK219" s="430" t="s">
        <v>370</v>
      </c>
      <c r="AL219" s="1769" t="s">
        <v>361</v>
      </c>
      <c r="AM219" s="1943" t="s">
        <v>56</v>
      </c>
      <c r="AN219" s="1943" t="s">
        <v>56</v>
      </c>
      <c r="AO219" s="1943" t="s">
        <v>56</v>
      </c>
      <c r="AP219" s="1943" t="s">
        <v>56</v>
      </c>
      <c r="AQ219" s="1950">
        <v>16488120</v>
      </c>
      <c r="AR219" s="1943" t="s">
        <v>56</v>
      </c>
      <c r="AS219" s="1943" t="s">
        <v>56</v>
      </c>
      <c r="AT219" s="1886">
        <v>16488120</v>
      </c>
      <c r="AU219" s="1986">
        <v>464000</v>
      </c>
      <c r="AV219" s="1943" t="s">
        <v>56</v>
      </c>
      <c r="AW219" s="1943" t="s">
        <v>56</v>
      </c>
      <c r="AX219" s="1943" t="s">
        <v>56</v>
      </c>
      <c r="AY219" s="1943" t="s">
        <v>56</v>
      </c>
      <c r="AZ219" s="1943" t="s">
        <v>56</v>
      </c>
      <c r="BA219" s="1943" t="s">
        <v>56</v>
      </c>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c r="FF219" s="49"/>
      <c r="FG219" s="49"/>
      <c r="FH219" s="49"/>
      <c r="FI219" s="49"/>
      <c r="FJ219" s="49"/>
      <c r="FK219" s="49"/>
      <c r="FL219" s="49"/>
      <c r="FM219" s="49"/>
      <c r="FN219" s="49"/>
      <c r="FO219" s="49"/>
      <c r="FP219" s="49"/>
      <c r="FQ219" s="49"/>
      <c r="FR219" s="49"/>
      <c r="FS219" s="49"/>
      <c r="FT219" s="49"/>
      <c r="FU219" s="49"/>
      <c r="FV219" s="49"/>
      <c r="FW219" s="49"/>
      <c r="FX219" s="49"/>
      <c r="FY219" s="49"/>
      <c r="FZ219" s="49"/>
      <c r="GA219" s="49"/>
      <c r="GB219" s="49"/>
      <c r="GC219" s="49"/>
      <c r="GD219" s="49"/>
      <c r="GE219" s="49"/>
      <c r="GF219" s="49"/>
      <c r="GG219" s="49"/>
      <c r="GH219" s="49"/>
      <c r="GI219" s="49"/>
      <c r="GJ219" s="49"/>
      <c r="GK219" s="49"/>
      <c r="GL219" s="49"/>
      <c r="GM219" s="49"/>
      <c r="GN219" s="49"/>
      <c r="GO219" s="49"/>
      <c r="GP219" s="49"/>
      <c r="GQ219" s="49"/>
      <c r="GR219" s="49"/>
      <c r="GS219" s="49"/>
      <c r="GT219" s="49"/>
      <c r="GU219" s="49"/>
      <c r="GV219" s="49"/>
      <c r="GW219" s="49"/>
      <c r="GX219" s="49"/>
      <c r="GY219" s="49"/>
      <c r="GZ219" s="49"/>
      <c r="HA219" s="49"/>
      <c r="HB219" s="49"/>
      <c r="HC219" s="49"/>
      <c r="HD219" s="49"/>
      <c r="HE219" s="49"/>
      <c r="HF219" s="49"/>
      <c r="HG219" s="49"/>
      <c r="HH219" s="49"/>
      <c r="HI219" s="49"/>
      <c r="HJ219" s="49"/>
      <c r="HK219" s="49"/>
      <c r="HL219" s="49"/>
      <c r="HM219" s="49"/>
      <c r="HN219" s="49"/>
      <c r="HO219" s="49"/>
      <c r="HP219" s="49"/>
      <c r="HQ219" s="49"/>
      <c r="HR219" s="49"/>
      <c r="HS219" s="49"/>
      <c r="HT219" s="49"/>
      <c r="HU219" s="49"/>
      <c r="HV219" s="49"/>
      <c r="HW219" s="49"/>
      <c r="HX219" s="49"/>
      <c r="HY219" s="49"/>
      <c r="HZ219" s="49"/>
      <c r="IA219" s="49"/>
      <c r="IB219" s="49"/>
      <c r="IC219" s="49"/>
      <c r="ID219" s="49"/>
      <c r="IE219" s="49"/>
      <c r="IF219" s="49"/>
      <c r="IG219" s="49"/>
      <c r="IH219" s="49"/>
      <c r="II219" s="49"/>
      <c r="IJ219" s="49"/>
      <c r="IK219" s="49"/>
      <c r="IL219" s="49"/>
      <c r="IM219" s="49"/>
      <c r="IN219" s="49"/>
      <c r="IO219" s="49"/>
      <c r="IP219" s="49"/>
      <c r="IQ219" s="49"/>
      <c r="IR219" s="49"/>
      <c r="IS219" s="49"/>
      <c r="IT219" s="49"/>
      <c r="IU219" s="49"/>
      <c r="IV219" s="49"/>
      <c r="IW219" s="49"/>
      <c r="IX219" s="49"/>
      <c r="IY219" s="49"/>
      <c r="IZ219" s="49"/>
      <c r="JA219" s="49"/>
      <c r="JB219" s="49"/>
      <c r="JC219" s="49"/>
      <c r="JD219" s="49"/>
      <c r="JE219" s="49"/>
      <c r="JF219" s="49"/>
      <c r="JG219" s="49"/>
      <c r="JH219" s="49"/>
      <c r="JI219" s="49"/>
      <c r="JJ219" s="49"/>
      <c r="JK219" s="49"/>
      <c r="JL219" s="49"/>
      <c r="JM219" s="49"/>
      <c r="JN219" s="49"/>
    </row>
    <row r="220" spans="1:274" s="282" customFormat="1" ht="181.5" customHeight="1" x14ac:dyDescent="0.25">
      <c r="A220" s="1419">
        <v>196</v>
      </c>
      <c r="B220" s="1424" t="s">
        <v>1012</v>
      </c>
      <c r="C220" s="1420">
        <v>43232309</v>
      </c>
      <c r="D220" s="248" t="s">
        <v>984</v>
      </c>
      <c r="E220" s="1424" t="s">
        <v>132</v>
      </c>
      <c r="F220" s="1420">
        <v>1</v>
      </c>
      <c r="G220" s="1422" t="s">
        <v>175</v>
      </c>
      <c r="H220" s="1430">
        <v>24</v>
      </c>
      <c r="I220" s="1052" t="s">
        <v>148</v>
      </c>
      <c r="J220" s="1424" t="s">
        <v>2819</v>
      </c>
      <c r="K220" s="1420" t="s">
        <v>115</v>
      </c>
      <c r="L220" s="1036">
        <v>709000000</v>
      </c>
      <c r="M220" s="1036">
        <v>709000000</v>
      </c>
      <c r="N220" s="944" t="s">
        <v>85</v>
      </c>
      <c r="O220" s="944" t="s">
        <v>56</v>
      </c>
      <c r="P220" s="61" t="s">
        <v>61</v>
      </c>
      <c r="Q220" s="49"/>
      <c r="R220" s="242" t="s">
        <v>3393</v>
      </c>
      <c r="S220" s="242" t="s">
        <v>3394</v>
      </c>
      <c r="T220" s="33">
        <v>42611</v>
      </c>
      <c r="U220" s="34" t="s">
        <v>3395</v>
      </c>
      <c r="V220" s="266" t="s">
        <v>587</v>
      </c>
      <c r="W220" s="1781">
        <v>708458143</v>
      </c>
      <c r="X220" s="182"/>
      <c r="Y220" s="174">
        <f t="shared" si="6"/>
        <v>708458143</v>
      </c>
      <c r="Z220" s="174">
        <v>708458143</v>
      </c>
      <c r="AA220" s="755" t="s">
        <v>3396</v>
      </c>
      <c r="AB220" s="430" t="s">
        <v>3397</v>
      </c>
      <c r="AC220" s="430" t="s">
        <v>358</v>
      </c>
      <c r="AD220" s="266" t="s">
        <v>3398</v>
      </c>
      <c r="AE220" s="182"/>
      <c r="AF220" s="182"/>
      <c r="AG220" s="182"/>
      <c r="AH220" s="755" t="s">
        <v>3399</v>
      </c>
      <c r="AI220" s="1791">
        <v>42699</v>
      </c>
      <c r="AJ220" s="234">
        <v>43428</v>
      </c>
      <c r="AK220" s="430" t="s">
        <v>3400</v>
      </c>
      <c r="AL220" s="1769" t="s">
        <v>1500</v>
      </c>
      <c r="AM220" s="562"/>
      <c r="AN220" s="182"/>
      <c r="AO220" s="182"/>
      <c r="AP220" s="182"/>
      <c r="AQ220" s="182"/>
      <c r="AR220" s="182"/>
      <c r="AS220" s="182"/>
      <c r="AT220" s="182"/>
      <c r="AU220" s="182"/>
      <c r="AV220" s="182"/>
      <c r="AW220" s="182"/>
      <c r="AX220" s="182"/>
      <c r="AY220" s="182"/>
      <c r="AZ220" s="182"/>
      <c r="BA220" s="182"/>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c r="FF220" s="49"/>
      <c r="FG220" s="49"/>
      <c r="FH220" s="49"/>
      <c r="FI220" s="49"/>
      <c r="FJ220" s="49"/>
      <c r="FK220" s="49"/>
      <c r="FL220" s="49"/>
      <c r="FM220" s="49"/>
      <c r="FN220" s="49"/>
      <c r="FO220" s="49"/>
      <c r="FP220" s="49"/>
      <c r="FQ220" s="49"/>
      <c r="FR220" s="49"/>
      <c r="FS220" s="49"/>
      <c r="FT220" s="49"/>
      <c r="FU220" s="49"/>
      <c r="FV220" s="49"/>
      <c r="FW220" s="49"/>
      <c r="FX220" s="49"/>
      <c r="FY220" s="49"/>
      <c r="FZ220" s="49"/>
      <c r="GA220" s="49"/>
      <c r="GB220" s="49"/>
      <c r="GC220" s="49"/>
      <c r="GD220" s="49"/>
      <c r="GE220" s="49"/>
      <c r="GF220" s="49"/>
      <c r="GG220" s="49"/>
      <c r="GH220" s="49"/>
      <c r="GI220" s="49"/>
      <c r="GJ220" s="49"/>
      <c r="GK220" s="49"/>
      <c r="GL220" s="49"/>
      <c r="GM220" s="49"/>
      <c r="GN220" s="49"/>
      <c r="GO220" s="49"/>
      <c r="GP220" s="49"/>
      <c r="GQ220" s="49"/>
      <c r="GR220" s="49"/>
      <c r="GS220" s="49"/>
      <c r="GT220" s="49"/>
      <c r="GU220" s="49"/>
      <c r="GV220" s="49"/>
      <c r="GW220" s="49"/>
      <c r="GX220" s="49"/>
      <c r="GY220" s="49"/>
      <c r="GZ220" s="49"/>
      <c r="HA220" s="49"/>
      <c r="HB220" s="49"/>
      <c r="HC220" s="49"/>
      <c r="HD220" s="49"/>
      <c r="HE220" s="49"/>
      <c r="HF220" s="49"/>
      <c r="HG220" s="49"/>
      <c r="HH220" s="49"/>
      <c r="HI220" s="49"/>
      <c r="HJ220" s="49"/>
      <c r="HK220" s="49"/>
      <c r="HL220" s="49"/>
      <c r="HM220" s="49"/>
      <c r="HN220" s="49"/>
      <c r="HO220" s="49"/>
      <c r="HP220" s="49"/>
      <c r="HQ220" s="49"/>
      <c r="HR220" s="49"/>
      <c r="HS220" s="49"/>
      <c r="HT220" s="49"/>
      <c r="HU220" s="49"/>
      <c r="HV220" s="49"/>
      <c r="HW220" s="49"/>
      <c r="HX220" s="49"/>
      <c r="HY220" s="49"/>
      <c r="HZ220" s="49"/>
      <c r="IA220" s="49"/>
      <c r="IB220" s="49"/>
      <c r="IC220" s="49"/>
      <c r="ID220" s="49"/>
      <c r="IE220" s="49"/>
      <c r="IF220" s="49"/>
      <c r="IG220" s="49"/>
      <c r="IH220" s="49"/>
      <c r="II220" s="49"/>
      <c r="IJ220" s="49"/>
      <c r="IK220" s="49"/>
      <c r="IL220" s="49"/>
      <c r="IM220" s="49"/>
      <c r="IN220" s="49"/>
      <c r="IO220" s="49"/>
      <c r="IP220" s="49"/>
      <c r="IQ220" s="49"/>
      <c r="IR220" s="49"/>
      <c r="IS220" s="49"/>
      <c r="IT220" s="49"/>
      <c r="IU220" s="49"/>
      <c r="IV220" s="49"/>
      <c r="IW220" s="49"/>
      <c r="IX220" s="49"/>
      <c r="IY220" s="49"/>
      <c r="IZ220" s="49"/>
      <c r="JA220" s="49"/>
      <c r="JB220" s="49"/>
      <c r="JC220" s="49"/>
      <c r="JD220" s="49"/>
      <c r="JE220" s="49"/>
      <c r="JF220" s="49"/>
      <c r="JG220" s="49"/>
      <c r="JH220" s="49"/>
      <c r="JI220" s="49"/>
      <c r="JJ220" s="49"/>
      <c r="JK220" s="49"/>
      <c r="JL220" s="49"/>
      <c r="JM220" s="49"/>
      <c r="JN220" s="49"/>
    </row>
    <row r="221" spans="1:274" s="282" customFormat="1" ht="119.25" customHeight="1" x14ac:dyDescent="0.25">
      <c r="A221" s="1419">
        <v>197</v>
      </c>
      <c r="B221" s="1424" t="s">
        <v>1012</v>
      </c>
      <c r="C221" s="1420">
        <v>81112501</v>
      </c>
      <c r="D221" s="248" t="s">
        <v>1395</v>
      </c>
      <c r="E221" s="1424" t="s">
        <v>132</v>
      </c>
      <c r="F221" s="1420">
        <v>1</v>
      </c>
      <c r="G221" s="1422" t="s">
        <v>173</v>
      </c>
      <c r="H221" s="1430">
        <v>12</v>
      </c>
      <c r="I221" s="1052" t="s">
        <v>985</v>
      </c>
      <c r="J221" s="1424" t="s">
        <v>2819</v>
      </c>
      <c r="K221" s="1420" t="s">
        <v>115</v>
      </c>
      <c r="L221" s="1036">
        <v>58966920</v>
      </c>
      <c r="M221" s="1036">
        <v>58966920</v>
      </c>
      <c r="N221" s="944" t="s">
        <v>85</v>
      </c>
      <c r="O221" s="944" t="s">
        <v>56</v>
      </c>
      <c r="P221" s="61" t="s">
        <v>61</v>
      </c>
      <c r="Q221" s="49"/>
      <c r="R221" s="242" t="s">
        <v>2673</v>
      </c>
      <c r="S221" s="242" t="s">
        <v>2674</v>
      </c>
      <c r="T221" s="33">
        <v>42528</v>
      </c>
      <c r="U221" s="1343" t="s">
        <v>2675</v>
      </c>
      <c r="V221" s="266" t="s">
        <v>587</v>
      </c>
      <c r="W221" s="1946">
        <v>51770403.140000001</v>
      </c>
      <c r="X221" s="797"/>
      <c r="Y221" s="35">
        <f t="shared" si="6"/>
        <v>51770403.140000001</v>
      </c>
      <c r="Z221" s="35">
        <v>51770403.140000001</v>
      </c>
      <c r="AA221" s="2057" t="s">
        <v>2676</v>
      </c>
      <c r="AB221" s="266" t="s">
        <v>2677</v>
      </c>
      <c r="AC221" s="266" t="s">
        <v>358</v>
      </c>
      <c r="AD221" s="266" t="s">
        <v>2678</v>
      </c>
      <c r="AE221" s="266" t="s">
        <v>56</v>
      </c>
      <c r="AF221" s="266" t="s">
        <v>56</v>
      </c>
      <c r="AG221" s="266" t="s">
        <v>56</v>
      </c>
      <c r="AH221" s="1790" t="s">
        <v>2679</v>
      </c>
      <c r="AI221" s="1791">
        <v>42528</v>
      </c>
      <c r="AJ221" s="1791">
        <v>42732</v>
      </c>
      <c r="AK221" s="266" t="s">
        <v>2680</v>
      </c>
      <c r="AL221" s="1993" t="s">
        <v>1500</v>
      </c>
      <c r="AM221" s="1943" t="s">
        <v>56</v>
      </c>
      <c r="AN221" s="1943" t="s">
        <v>56</v>
      </c>
      <c r="AO221" s="1943" t="s">
        <v>56</v>
      </c>
      <c r="AP221" s="1943" t="s">
        <v>56</v>
      </c>
      <c r="AQ221" s="1943" t="s">
        <v>56</v>
      </c>
      <c r="AR221" s="1943" t="s">
        <v>56</v>
      </c>
      <c r="AS221" s="1950">
        <v>51770403.140000001</v>
      </c>
      <c r="AT221" s="182"/>
      <c r="AU221" s="182"/>
      <c r="AV221" s="182"/>
      <c r="AW221" s="182"/>
      <c r="AX221" s="182"/>
      <c r="AY221" s="182"/>
      <c r="AZ221" s="182"/>
      <c r="BA221" s="182"/>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c r="FF221" s="49"/>
      <c r="FG221" s="49"/>
      <c r="FH221" s="49"/>
      <c r="FI221" s="49"/>
      <c r="FJ221" s="49"/>
      <c r="FK221" s="49"/>
      <c r="FL221" s="49"/>
      <c r="FM221" s="49"/>
      <c r="FN221" s="49"/>
      <c r="FO221" s="49"/>
      <c r="FP221" s="49"/>
      <c r="FQ221" s="49"/>
      <c r="FR221" s="49"/>
      <c r="FS221" s="49"/>
      <c r="FT221" s="49"/>
      <c r="FU221" s="49"/>
      <c r="FV221" s="49"/>
      <c r="FW221" s="49"/>
      <c r="FX221" s="49"/>
      <c r="FY221" s="49"/>
      <c r="FZ221" s="49"/>
      <c r="GA221" s="49"/>
      <c r="GB221" s="49"/>
      <c r="GC221" s="49"/>
      <c r="GD221" s="49"/>
      <c r="GE221" s="49"/>
      <c r="GF221" s="49"/>
      <c r="GG221" s="49"/>
      <c r="GH221" s="49"/>
      <c r="GI221" s="49"/>
      <c r="GJ221" s="49"/>
      <c r="GK221" s="49"/>
      <c r="GL221" s="49"/>
      <c r="GM221" s="49"/>
      <c r="GN221" s="49"/>
      <c r="GO221" s="49"/>
      <c r="GP221" s="49"/>
      <c r="GQ221" s="49"/>
      <c r="GR221" s="49"/>
      <c r="GS221" s="49"/>
      <c r="GT221" s="49"/>
      <c r="GU221" s="49"/>
      <c r="GV221" s="49"/>
      <c r="GW221" s="49"/>
      <c r="GX221" s="49"/>
      <c r="GY221" s="49"/>
      <c r="GZ221" s="49"/>
      <c r="HA221" s="49"/>
      <c r="HB221" s="49"/>
      <c r="HC221" s="49"/>
      <c r="HD221" s="49"/>
      <c r="HE221" s="49"/>
      <c r="HF221" s="49"/>
      <c r="HG221" s="49"/>
      <c r="HH221" s="49"/>
      <c r="HI221" s="49"/>
      <c r="HJ221" s="49"/>
      <c r="HK221" s="49"/>
      <c r="HL221" s="49"/>
      <c r="HM221" s="49"/>
      <c r="HN221" s="49"/>
      <c r="HO221" s="49"/>
      <c r="HP221" s="49"/>
      <c r="HQ221" s="49"/>
      <c r="HR221" s="49"/>
      <c r="HS221" s="49"/>
      <c r="HT221" s="49"/>
      <c r="HU221" s="49"/>
      <c r="HV221" s="49"/>
      <c r="HW221" s="49"/>
      <c r="HX221" s="49"/>
      <c r="HY221" s="49"/>
      <c r="HZ221" s="49"/>
      <c r="IA221" s="49"/>
      <c r="IB221" s="49"/>
      <c r="IC221" s="49"/>
      <c r="ID221" s="49"/>
      <c r="IE221" s="49"/>
      <c r="IF221" s="49"/>
      <c r="IG221" s="49"/>
      <c r="IH221" s="49"/>
      <c r="II221" s="49"/>
      <c r="IJ221" s="49"/>
      <c r="IK221" s="49"/>
      <c r="IL221" s="49"/>
      <c r="IM221" s="49"/>
      <c r="IN221" s="49"/>
      <c r="IO221" s="49"/>
      <c r="IP221" s="49"/>
      <c r="IQ221" s="49"/>
      <c r="IR221" s="49"/>
      <c r="IS221" s="49"/>
      <c r="IT221" s="49"/>
      <c r="IU221" s="49"/>
      <c r="IV221" s="49"/>
      <c r="IW221" s="49"/>
      <c r="IX221" s="49"/>
      <c r="IY221" s="49"/>
      <c r="IZ221" s="49"/>
      <c r="JA221" s="49"/>
      <c r="JB221" s="49"/>
      <c r="JC221" s="49"/>
      <c r="JD221" s="49"/>
      <c r="JE221" s="49"/>
      <c r="JF221" s="49"/>
      <c r="JG221" s="49"/>
      <c r="JH221" s="49"/>
      <c r="JI221" s="49"/>
      <c r="JJ221" s="49"/>
      <c r="JK221" s="49"/>
      <c r="JL221" s="49"/>
      <c r="JM221" s="49"/>
      <c r="JN221" s="49"/>
    </row>
    <row r="222" spans="1:274" s="282" customFormat="1" ht="42.75" customHeight="1" x14ac:dyDescent="0.4">
      <c r="A222" s="1419">
        <v>199</v>
      </c>
      <c r="B222" s="1424" t="s">
        <v>1012</v>
      </c>
      <c r="C222" s="1420">
        <v>81161712</v>
      </c>
      <c r="D222" s="248" t="s">
        <v>987</v>
      </c>
      <c r="E222" s="1424" t="s">
        <v>132</v>
      </c>
      <c r="F222" s="1420">
        <v>1</v>
      </c>
      <c r="G222" s="1422" t="s">
        <v>171</v>
      </c>
      <c r="H222" s="1430">
        <v>9</v>
      </c>
      <c r="I222" s="1052" t="s">
        <v>148</v>
      </c>
      <c r="J222" s="1424" t="s">
        <v>2819</v>
      </c>
      <c r="K222" s="1420" t="s">
        <v>115</v>
      </c>
      <c r="L222" s="1036">
        <v>310104573</v>
      </c>
      <c r="M222" s="1036">
        <v>310104573</v>
      </c>
      <c r="N222" s="944" t="s">
        <v>85</v>
      </c>
      <c r="O222" s="944" t="s">
        <v>56</v>
      </c>
      <c r="P222" s="61" t="s">
        <v>61</v>
      </c>
      <c r="Q222" s="49"/>
      <c r="R222" s="2058"/>
      <c r="S222" s="602"/>
      <c r="T222" s="182"/>
      <c r="U222" s="182"/>
      <c r="V222" s="182"/>
      <c r="W222" s="1193"/>
      <c r="X222" s="182"/>
      <c r="Y222" s="174">
        <f t="shared" si="6"/>
        <v>0</v>
      </c>
      <c r="Z222" s="174">
        <v>0</v>
      </c>
      <c r="AA222" s="182"/>
      <c r="AB222" s="182"/>
      <c r="AC222" s="182"/>
      <c r="AD222" s="182"/>
      <c r="AE222" s="182"/>
      <c r="AF222" s="182"/>
      <c r="AG222" s="182"/>
      <c r="AH222" s="182"/>
      <c r="AI222" s="182"/>
      <c r="AJ222" s="182"/>
      <c r="AK222" s="182"/>
      <c r="AL222" s="599"/>
      <c r="AM222" s="562"/>
      <c r="AN222" s="182"/>
      <c r="AO222" s="182"/>
      <c r="AP222" s="182"/>
      <c r="AQ222" s="182"/>
      <c r="AR222" s="182"/>
      <c r="AS222" s="182"/>
      <c r="AT222" s="182"/>
      <c r="AU222" s="182"/>
      <c r="AV222" s="182"/>
      <c r="AW222" s="182"/>
      <c r="AX222" s="182"/>
      <c r="AY222" s="182"/>
      <c r="AZ222" s="182"/>
      <c r="BA222" s="182"/>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c r="FF222" s="49"/>
      <c r="FG222" s="49"/>
      <c r="FH222" s="49"/>
      <c r="FI222" s="49"/>
      <c r="FJ222" s="49"/>
      <c r="FK222" s="49"/>
      <c r="FL222" s="49"/>
      <c r="FM222" s="49"/>
      <c r="FN222" s="49"/>
      <c r="FO222" s="49"/>
      <c r="FP222" s="49"/>
      <c r="FQ222" s="49"/>
      <c r="FR222" s="49"/>
      <c r="FS222" s="49"/>
      <c r="FT222" s="49"/>
      <c r="FU222" s="49"/>
      <c r="FV222" s="49"/>
      <c r="FW222" s="49"/>
      <c r="FX222" s="49"/>
      <c r="FY222" s="49"/>
      <c r="FZ222" s="49"/>
      <c r="GA222" s="49"/>
      <c r="GB222" s="49"/>
      <c r="GC222" s="49"/>
      <c r="GD222" s="49"/>
      <c r="GE222" s="49"/>
      <c r="GF222" s="49"/>
      <c r="GG222" s="49"/>
      <c r="GH222" s="49"/>
      <c r="GI222" s="49"/>
      <c r="GJ222" s="49"/>
      <c r="GK222" s="49"/>
      <c r="GL222" s="49"/>
      <c r="GM222" s="49"/>
      <c r="GN222" s="49"/>
      <c r="GO222" s="49"/>
      <c r="GP222" s="49"/>
      <c r="GQ222" s="49"/>
      <c r="GR222" s="49"/>
      <c r="GS222" s="49"/>
      <c r="GT222" s="49"/>
      <c r="GU222" s="49"/>
      <c r="GV222" s="49"/>
      <c r="GW222" s="49"/>
      <c r="GX222" s="49"/>
      <c r="GY222" s="49"/>
      <c r="GZ222" s="49"/>
      <c r="HA222" s="49"/>
      <c r="HB222" s="49"/>
      <c r="HC222" s="49"/>
      <c r="HD222" s="49"/>
      <c r="HE222" s="49"/>
      <c r="HF222" s="49"/>
      <c r="HG222" s="49"/>
      <c r="HH222" s="49"/>
      <c r="HI222" s="49"/>
      <c r="HJ222" s="49"/>
      <c r="HK222" s="49"/>
      <c r="HL222" s="49"/>
      <c r="HM222" s="49"/>
      <c r="HN222" s="49"/>
      <c r="HO222" s="49"/>
      <c r="HP222" s="49"/>
      <c r="HQ222" s="49"/>
      <c r="HR222" s="49"/>
      <c r="HS222" s="49"/>
      <c r="HT222" s="49"/>
      <c r="HU222" s="49"/>
      <c r="HV222" s="49"/>
      <c r="HW222" s="49"/>
      <c r="HX222" s="49"/>
      <c r="HY222" s="49"/>
      <c r="HZ222" s="49"/>
      <c r="IA222" s="49"/>
      <c r="IB222" s="49"/>
      <c r="IC222" s="49"/>
      <c r="ID222" s="49"/>
      <c r="IE222" s="49"/>
      <c r="IF222" s="49"/>
      <c r="IG222" s="49"/>
      <c r="IH222" s="49"/>
      <c r="II222" s="49"/>
      <c r="IJ222" s="49"/>
      <c r="IK222" s="49"/>
      <c r="IL222" s="49"/>
      <c r="IM222" s="49"/>
      <c r="IN222" s="49"/>
      <c r="IO222" s="49"/>
      <c r="IP222" s="49"/>
      <c r="IQ222" s="49"/>
      <c r="IR222" s="49"/>
      <c r="IS222" s="49"/>
      <c r="IT222" s="49"/>
      <c r="IU222" s="49"/>
      <c r="IV222" s="49"/>
      <c r="IW222" s="49"/>
      <c r="IX222" s="49"/>
      <c r="IY222" s="49"/>
      <c r="IZ222" s="49"/>
      <c r="JA222" s="49"/>
      <c r="JB222" s="49"/>
      <c r="JC222" s="49"/>
      <c r="JD222" s="49"/>
      <c r="JE222" s="49"/>
      <c r="JF222" s="49"/>
      <c r="JG222" s="49"/>
      <c r="JH222" s="49"/>
      <c r="JI222" s="49"/>
      <c r="JJ222" s="49"/>
      <c r="JK222" s="49"/>
      <c r="JL222" s="49"/>
      <c r="JM222" s="49"/>
      <c r="JN222" s="49"/>
    </row>
    <row r="223" spans="1:274" s="282" customFormat="1" ht="81" customHeight="1" x14ac:dyDescent="0.25">
      <c r="A223" s="1419">
        <v>201</v>
      </c>
      <c r="B223" s="1424" t="s">
        <v>1012</v>
      </c>
      <c r="C223" s="1420">
        <v>43222815</v>
      </c>
      <c r="D223" s="248" t="s">
        <v>1765</v>
      </c>
      <c r="E223" s="1424" t="s">
        <v>132</v>
      </c>
      <c r="F223" s="1420">
        <v>1</v>
      </c>
      <c r="G223" s="1422" t="s">
        <v>171</v>
      </c>
      <c r="H223" s="1430">
        <v>2</v>
      </c>
      <c r="I223" s="1052" t="s">
        <v>148</v>
      </c>
      <c r="J223" s="1424" t="s">
        <v>2819</v>
      </c>
      <c r="K223" s="1420" t="s">
        <v>115</v>
      </c>
      <c r="L223" s="1036">
        <v>347500000</v>
      </c>
      <c r="M223" s="1036">
        <v>347500000</v>
      </c>
      <c r="N223" s="944" t="s">
        <v>85</v>
      </c>
      <c r="O223" s="944" t="s">
        <v>56</v>
      </c>
      <c r="P223" s="61" t="s">
        <v>61</v>
      </c>
      <c r="Q223" s="49"/>
      <c r="R223" s="242" t="s">
        <v>3587</v>
      </c>
      <c r="S223" s="242" t="s">
        <v>3588</v>
      </c>
      <c r="T223" s="33">
        <v>42642</v>
      </c>
      <c r="U223" s="34" t="s">
        <v>3589</v>
      </c>
      <c r="V223" s="266" t="s">
        <v>587</v>
      </c>
      <c r="W223" s="1781">
        <v>183800000</v>
      </c>
      <c r="X223" s="797"/>
      <c r="Y223" s="35">
        <f t="shared" si="6"/>
        <v>183800000</v>
      </c>
      <c r="Z223" s="35">
        <v>183800000</v>
      </c>
      <c r="AA223" s="755" t="s">
        <v>3590</v>
      </c>
      <c r="AB223" s="430" t="s">
        <v>3591</v>
      </c>
      <c r="AC223" s="430" t="s">
        <v>358</v>
      </c>
      <c r="AD223" s="266" t="s">
        <v>3592</v>
      </c>
      <c r="AE223" s="430" t="s">
        <v>3593</v>
      </c>
      <c r="AF223" s="234">
        <v>42642</v>
      </c>
      <c r="AG223" s="234">
        <v>42648</v>
      </c>
      <c r="AH223" s="755" t="s">
        <v>3594</v>
      </c>
      <c r="AI223" s="1791">
        <v>42648</v>
      </c>
      <c r="AJ223" s="234">
        <v>42708</v>
      </c>
      <c r="AK223" s="430" t="s">
        <v>3595</v>
      </c>
      <c r="AL223" s="174" t="s">
        <v>1500</v>
      </c>
      <c r="AM223" s="562"/>
      <c r="AN223" s="182"/>
      <c r="AO223" s="182"/>
      <c r="AP223" s="182"/>
      <c r="AQ223" s="182"/>
      <c r="AR223" s="182"/>
      <c r="AS223" s="182"/>
      <c r="AT223" s="182"/>
      <c r="AU223" s="182"/>
      <c r="AV223" s="182"/>
      <c r="AW223" s="182"/>
      <c r="AX223" s="182"/>
      <c r="AY223" s="182"/>
      <c r="AZ223" s="182"/>
      <c r="BA223" s="182"/>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c r="FF223" s="49"/>
      <c r="FG223" s="49"/>
      <c r="FH223" s="49"/>
      <c r="FI223" s="49"/>
      <c r="FJ223" s="49"/>
      <c r="FK223" s="49"/>
      <c r="FL223" s="49"/>
      <c r="FM223" s="49"/>
      <c r="FN223" s="49"/>
      <c r="FO223" s="49"/>
      <c r="FP223" s="49"/>
      <c r="FQ223" s="49"/>
      <c r="FR223" s="49"/>
      <c r="FS223" s="49"/>
      <c r="FT223" s="49"/>
      <c r="FU223" s="49"/>
      <c r="FV223" s="49"/>
      <c r="FW223" s="49"/>
      <c r="FX223" s="49"/>
      <c r="FY223" s="49"/>
      <c r="FZ223" s="49"/>
      <c r="GA223" s="49"/>
      <c r="GB223" s="49"/>
      <c r="GC223" s="49"/>
      <c r="GD223" s="49"/>
      <c r="GE223" s="49"/>
      <c r="GF223" s="49"/>
      <c r="GG223" s="49"/>
      <c r="GH223" s="49"/>
      <c r="GI223" s="49"/>
      <c r="GJ223" s="49"/>
      <c r="GK223" s="49"/>
      <c r="GL223" s="49"/>
      <c r="GM223" s="49"/>
      <c r="GN223" s="49"/>
      <c r="GO223" s="49"/>
      <c r="GP223" s="49"/>
      <c r="GQ223" s="49"/>
      <c r="GR223" s="49"/>
      <c r="GS223" s="49"/>
      <c r="GT223" s="49"/>
      <c r="GU223" s="49"/>
      <c r="GV223" s="49"/>
      <c r="GW223" s="49"/>
      <c r="GX223" s="49"/>
      <c r="GY223" s="49"/>
      <c r="GZ223" s="49"/>
      <c r="HA223" s="49"/>
      <c r="HB223" s="49"/>
      <c r="HC223" s="49"/>
      <c r="HD223" s="49"/>
      <c r="HE223" s="49"/>
      <c r="HF223" s="49"/>
      <c r="HG223" s="49"/>
      <c r="HH223" s="49"/>
      <c r="HI223" s="49"/>
      <c r="HJ223" s="49"/>
      <c r="HK223" s="49"/>
      <c r="HL223" s="49"/>
      <c r="HM223" s="49"/>
      <c r="HN223" s="49"/>
      <c r="HO223" s="49"/>
      <c r="HP223" s="49"/>
      <c r="HQ223" s="49"/>
      <c r="HR223" s="49"/>
      <c r="HS223" s="49"/>
      <c r="HT223" s="49"/>
      <c r="HU223" s="49"/>
      <c r="HV223" s="49"/>
      <c r="HW223" s="49"/>
      <c r="HX223" s="49"/>
      <c r="HY223" s="49"/>
      <c r="HZ223" s="49"/>
      <c r="IA223" s="49"/>
      <c r="IB223" s="49"/>
      <c r="IC223" s="49"/>
      <c r="ID223" s="49"/>
      <c r="IE223" s="49"/>
      <c r="IF223" s="49"/>
      <c r="IG223" s="49"/>
      <c r="IH223" s="49"/>
      <c r="II223" s="49"/>
      <c r="IJ223" s="49"/>
      <c r="IK223" s="49"/>
      <c r="IL223" s="49"/>
      <c r="IM223" s="49"/>
      <c r="IN223" s="49"/>
      <c r="IO223" s="49"/>
      <c r="IP223" s="49"/>
      <c r="IQ223" s="49"/>
      <c r="IR223" s="49"/>
      <c r="IS223" s="49"/>
      <c r="IT223" s="49"/>
      <c r="IU223" s="49"/>
      <c r="IV223" s="49"/>
      <c r="IW223" s="49"/>
      <c r="IX223" s="49"/>
      <c r="IY223" s="49"/>
      <c r="IZ223" s="49"/>
      <c r="JA223" s="49"/>
      <c r="JB223" s="49"/>
      <c r="JC223" s="49"/>
      <c r="JD223" s="49"/>
      <c r="JE223" s="49"/>
      <c r="JF223" s="49"/>
      <c r="JG223" s="49"/>
      <c r="JH223" s="49"/>
      <c r="JI223" s="49"/>
      <c r="JJ223" s="49"/>
      <c r="JK223" s="49"/>
      <c r="JL223" s="49"/>
      <c r="JM223" s="49"/>
      <c r="JN223" s="49"/>
    </row>
    <row r="224" spans="1:274" s="282" customFormat="1" ht="84.75" customHeight="1" x14ac:dyDescent="0.25">
      <c r="A224" s="1419">
        <v>203</v>
      </c>
      <c r="B224" s="1424" t="s">
        <v>1012</v>
      </c>
      <c r="C224" s="1420">
        <v>81112501</v>
      </c>
      <c r="D224" s="248" t="s">
        <v>990</v>
      </c>
      <c r="E224" s="1424" t="s">
        <v>132</v>
      </c>
      <c r="F224" s="1420">
        <v>1</v>
      </c>
      <c r="G224" s="1422" t="s">
        <v>168</v>
      </c>
      <c r="H224" s="1430" t="s">
        <v>591</v>
      </c>
      <c r="I224" s="1052" t="s">
        <v>148</v>
      </c>
      <c r="J224" s="1424" t="s">
        <v>2819</v>
      </c>
      <c r="K224" s="1420" t="s">
        <v>115</v>
      </c>
      <c r="L224" s="1036">
        <v>28054978</v>
      </c>
      <c r="M224" s="1036">
        <v>28054978</v>
      </c>
      <c r="N224" s="944" t="s">
        <v>85</v>
      </c>
      <c r="O224" s="944" t="s">
        <v>56</v>
      </c>
      <c r="P224" s="61" t="s">
        <v>61</v>
      </c>
      <c r="Q224" s="49"/>
      <c r="R224" s="182"/>
      <c r="S224" s="602"/>
      <c r="T224" s="182"/>
      <c r="U224" s="182"/>
      <c r="V224" s="182"/>
      <c r="W224" s="2059"/>
      <c r="X224" s="797"/>
      <c r="Y224" s="35">
        <f t="shared" si="6"/>
        <v>0</v>
      </c>
      <c r="Z224" s="35">
        <v>0</v>
      </c>
      <c r="AA224" s="182"/>
      <c r="AB224" s="182"/>
      <c r="AC224" s="182"/>
      <c r="AD224" s="182"/>
      <c r="AE224" s="182"/>
      <c r="AF224" s="182"/>
      <c r="AG224" s="182"/>
      <c r="AH224" s="182"/>
      <c r="AI224" s="182"/>
      <c r="AJ224" s="182"/>
      <c r="AK224" s="182"/>
      <c r="AL224" s="599"/>
      <c r="AM224" s="562"/>
      <c r="AN224" s="182"/>
      <c r="AO224" s="182"/>
      <c r="AP224" s="182"/>
      <c r="AQ224" s="182"/>
      <c r="AR224" s="182"/>
      <c r="AS224" s="182"/>
      <c r="AT224" s="182"/>
      <c r="AU224" s="182"/>
      <c r="AV224" s="182"/>
      <c r="AW224" s="182"/>
      <c r="AX224" s="182"/>
      <c r="AY224" s="182"/>
      <c r="AZ224" s="182"/>
      <c r="BA224" s="182"/>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c r="FF224" s="49"/>
      <c r="FG224" s="49"/>
      <c r="FH224" s="49"/>
      <c r="FI224" s="49"/>
      <c r="FJ224" s="49"/>
      <c r="FK224" s="49"/>
      <c r="FL224" s="49"/>
      <c r="FM224" s="49"/>
      <c r="FN224" s="49"/>
      <c r="FO224" s="49"/>
      <c r="FP224" s="49"/>
      <c r="FQ224" s="49"/>
      <c r="FR224" s="49"/>
      <c r="FS224" s="49"/>
      <c r="FT224" s="49"/>
      <c r="FU224" s="49"/>
      <c r="FV224" s="49"/>
      <c r="FW224" s="49"/>
      <c r="FX224" s="49"/>
      <c r="FY224" s="49"/>
      <c r="FZ224" s="49"/>
      <c r="GA224" s="49"/>
      <c r="GB224" s="49"/>
      <c r="GC224" s="49"/>
      <c r="GD224" s="49"/>
      <c r="GE224" s="49"/>
      <c r="GF224" s="49"/>
      <c r="GG224" s="49"/>
      <c r="GH224" s="49"/>
      <c r="GI224" s="49"/>
      <c r="GJ224" s="49"/>
      <c r="GK224" s="49"/>
      <c r="GL224" s="49"/>
      <c r="GM224" s="49"/>
      <c r="GN224" s="49"/>
      <c r="GO224" s="49"/>
      <c r="GP224" s="49"/>
      <c r="GQ224" s="49"/>
      <c r="GR224" s="49"/>
      <c r="GS224" s="49"/>
      <c r="GT224" s="49"/>
      <c r="GU224" s="49"/>
      <c r="GV224" s="49"/>
      <c r="GW224" s="49"/>
      <c r="GX224" s="49"/>
      <c r="GY224" s="49"/>
      <c r="GZ224" s="49"/>
      <c r="HA224" s="49"/>
      <c r="HB224" s="49"/>
      <c r="HC224" s="49"/>
      <c r="HD224" s="49"/>
      <c r="HE224" s="49"/>
      <c r="HF224" s="49"/>
      <c r="HG224" s="49"/>
      <c r="HH224" s="49"/>
      <c r="HI224" s="49"/>
      <c r="HJ224" s="49"/>
      <c r="HK224" s="49"/>
      <c r="HL224" s="49"/>
      <c r="HM224" s="49"/>
      <c r="HN224" s="49"/>
      <c r="HO224" s="49"/>
      <c r="HP224" s="49"/>
      <c r="HQ224" s="49"/>
      <c r="HR224" s="49"/>
      <c r="HS224" s="49"/>
      <c r="HT224" s="49"/>
      <c r="HU224" s="49"/>
      <c r="HV224" s="49"/>
      <c r="HW224" s="49"/>
      <c r="HX224" s="49"/>
      <c r="HY224" s="49"/>
      <c r="HZ224" s="49"/>
      <c r="IA224" s="49"/>
      <c r="IB224" s="49"/>
      <c r="IC224" s="49"/>
      <c r="ID224" s="49"/>
      <c r="IE224" s="49"/>
      <c r="IF224" s="49"/>
      <c r="IG224" s="49"/>
      <c r="IH224" s="49"/>
      <c r="II224" s="49"/>
      <c r="IJ224" s="49"/>
      <c r="IK224" s="49"/>
      <c r="IL224" s="49"/>
      <c r="IM224" s="49"/>
      <c r="IN224" s="49"/>
      <c r="IO224" s="49"/>
      <c r="IP224" s="49"/>
      <c r="IQ224" s="49"/>
      <c r="IR224" s="49"/>
      <c r="IS224" s="49"/>
      <c r="IT224" s="49"/>
      <c r="IU224" s="49"/>
      <c r="IV224" s="49"/>
      <c r="IW224" s="49"/>
      <c r="IX224" s="49"/>
      <c r="IY224" s="49"/>
      <c r="IZ224" s="49"/>
      <c r="JA224" s="49"/>
      <c r="JB224" s="49"/>
      <c r="JC224" s="49"/>
      <c r="JD224" s="49"/>
      <c r="JE224" s="49"/>
      <c r="JF224" s="49"/>
      <c r="JG224" s="49"/>
      <c r="JH224" s="49"/>
      <c r="JI224" s="49"/>
      <c r="JJ224" s="49"/>
      <c r="JK224" s="49"/>
      <c r="JL224" s="49"/>
      <c r="JM224" s="49"/>
      <c r="JN224" s="49"/>
    </row>
    <row r="225" spans="1:274" s="282" customFormat="1" ht="78" customHeight="1" x14ac:dyDescent="0.25">
      <c r="A225" s="1419">
        <v>204</v>
      </c>
      <c r="B225" s="1424" t="s">
        <v>1012</v>
      </c>
      <c r="C225" s="1420">
        <v>81112501</v>
      </c>
      <c r="D225" s="248" t="s">
        <v>991</v>
      </c>
      <c r="E225" s="1424" t="s">
        <v>132</v>
      </c>
      <c r="F225" s="1420">
        <v>1</v>
      </c>
      <c r="G225" s="1422" t="s">
        <v>173</v>
      </c>
      <c r="H225" s="1430">
        <v>12</v>
      </c>
      <c r="I225" s="1052" t="s">
        <v>93</v>
      </c>
      <c r="J225" s="1424" t="s">
        <v>2819</v>
      </c>
      <c r="K225" s="1420" t="s">
        <v>115</v>
      </c>
      <c r="L225" s="1036">
        <v>18200000</v>
      </c>
      <c r="M225" s="1036">
        <v>18200000</v>
      </c>
      <c r="N225" s="944" t="s">
        <v>85</v>
      </c>
      <c r="O225" s="944" t="s">
        <v>56</v>
      </c>
      <c r="P225" s="61" t="s">
        <v>61</v>
      </c>
      <c r="Q225" s="49"/>
      <c r="R225" s="242" t="s">
        <v>2681</v>
      </c>
      <c r="S225" s="242" t="s">
        <v>2682</v>
      </c>
      <c r="T225" s="33">
        <v>42506</v>
      </c>
      <c r="U225" s="1343" t="s">
        <v>2683</v>
      </c>
      <c r="V225" s="266" t="s">
        <v>602</v>
      </c>
      <c r="W225" s="1946">
        <v>13500000</v>
      </c>
      <c r="X225" s="182"/>
      <c r="Y225" s="174">
        <f t="shared" si="6"/>
        <v>13500000</v>
      </c>
      <c r="Z225" s="174">
        <v>13500000</v>
      </c>
      <c r="AA225" s="1768" t="s">
        <v>2684</v>
      </c>
      <c r="AB225" s="430" t="s">
        <v>2653</v>
      </c>
      <c r="AC225" s="430" t="s">
        <v>233</v>
      </c>
      <c r="AD225" s="266" t="s">
        <v>2685</v>
      </c>
      <c r="AE225" s="430" t="s">
        <v>56</v>
      </c>
      <c r="AF225" s="430" t="s">
        <v>56</v>
      </c>
      <c r="AG225" s="430" t="s">
        <v>56</v>
      </c>
      <c r="AH225" s="233" t="s">
        <v>2686</v>
      </c>
      <c r="AI225" s="234">
        <v>42506</v>
      </c>
      <c r="AJ225" s="234">
        <v>42870</v>
      </c>
      <c r="AK225" s="430" t="s">
        <v>1095</v>
      </c>
      <c r="AL225" s="1769" t="s">
        <v>1500</v>
      </c>
      <c r="AM225" s="562"/>
      <c r="AN225" s="182"/>
      <c r="AO225" s="182"/>
      <c r="AP225" s="182"/>
      <c r="AQ225" s="182"/>
      <c r="AR225" s="182"/>
      <c r="AS225" s="182"/>
      <c r="AT225" s="182"/>
      <c r="AU225" s="182"/>
      <c r="AV225" s="182"/>
      <c r="AW225" s="182"/>
      <c r="AX225" s="182"/>
      <c r="AY225" s="182"/>
      <c r="AZ225" s="182"/>
      <c r="BA225" s="182"/>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c r="FF225" s="49"/>
      <c r="FG225" s="49"/>
      <c r="FH225" s="49"/>
      <c r="FI225" s="49"/>
      <c r="FJ225" s="49"/>
      <c r="FK225" s="49"/>
      <c r="FL225" s="49"/>
      <c r="FM225" s="49"/>
      <c r="FN225" s="49"/>
      <c r="FO225" s="49"/>
      <c r="FP225" s="49"/>
      <c r="FQ225" s="49"/>
      <c r="FR225" s="49"/>
      <c r="FS225" s="49"/>
      <c r="FT225" s="49"/>
      <c r="FU225" s="49"/>
      <c r="FV225" s="49"/>
      <c r="FW225" s="49"/>
      <c r="FX225" s="49"/>
      <c r="FY225" s="49"/>
      <c r="FZ225" s="49"/>
      <c r="GA225" s="49"/>
      <c r="GB225" s="49"/>
      <c r="GC225" s="49"/>
      <c r="GD225" s="49"/>
      <c r="GE225" s="49"/>
      <c r="GF225" s="49"/>
      <c r="GG225" s="49"/>
      <c r="GH225" s="49"/>
      <c r="GI225" s="49"/>
      <c r="GJ225" s="49"/>
      <c r="GK225" s="49"/>
      <c r="GL225" s="49"/>
      <c r="GM225" s="49"/>
      <c r="GN225" s="49"/>
      <c r="GO225" s="49"/>
      <c r="GP225" s="49"/>
      <c r="GQ225" s="49"/>
      <c r="GR225" s="49"/>
      <c r="GS225" s="49"/>
      <c r="GT225" s="49"/>
      <c r="GU225" s="49"/>
      <c r="GV225" s="49"/>
      <c r="GW225" s="49"/>
      <c r="GX225" s="49"/>
      <c r="GY225" s="49"/>
      <c r="GZ225" s="49"/>
      <c r="HA225" s="49"/>
      <c r="HB225" s="49"/>
      <c r="HC225" s="49"/>
      <c r="HD225" s="49"/>
      <c r="HE225" s="49"/>
      <c r="HF225" s="49"/>
      <c r="HG225" s="49"/>
      <c r="HH225" s="49"/>
      <c r="HI225" s="49"/>
      <c r="HJ225" s="49"/>
      <c r="HK225" s="49"/>
      <c r="HL225" s="49"/>
      <c r="HM225" s="49"/>
      <c r="HN225" s="49"/>
      <c r="HO225" s="49"/>
      <c r="HP225" s="49"/>
      <c r="HQ225" s="49"/>
      <c r="HR225" s="49"/>
      <c r="HS225" s="49"/>
      <c r="HT225" s="49"/>
      <c r="HU225" s="49"/>
      <c r="HV225" s="49"/>
      <c r="HW225" s="49"/>
      <c r="HX225" s="49"/>
      <c r="HY225" s="49"/>
      <c r="HZ225" s="49"/>
      <c r="IA225" s="49"/>
      <c r="IB225" s="49"/>
      <c r="IC225" s="49"/>
      <c r="ID225" s="49"/>
      <c r="IE225" s="49"/>
      <c r="IF225" s="49"/>
      <c r="IG225" s="49"/>
      <c r="IH225" s="49"/>
      <c r="II225" s="49"/>
      <c r="IJ225" s="49"/>
      <c r="IK225" s="49"/>
      <c r="IL225" s="49"/>
      <c r="IM225" s="49"/>
      <c r="IN225" s="49"/>
      <c r="IO225" s="49"/>
      <c r="IP225" s="49"/>
      <c r="IQ225" s="49"/>
      <c r="IR225" s="49"/>
      <c r="IS225" s="49"/>
      <c r="IT225" s="49"/>
      <c r="IU225" s="49"/>
      <c r="IV225" s="49"/>
      <c r="IW225" s="49"/>
      <c r="IX225" s="49"/>
      <c r="IY225" s="49"/>
      <c r="IZ225" s="49"/>
      <c r="JA225" s="49"/>
      <c r="JB225" s="49"/>
      <c r="JC225" s="49"/>
      <c r="JD225" s="49"/>
      <c r="JE225" s="49"/>
      <c r="JF225" s="49"/>
      <c r="JG225" s="49"/>
      <c r="JH225" s="49"/>
      <c r="JI225" s="49"/>
      <c r="JJ225" s="49"/>
      <c r="JK225" s="49"/>
      <c r="JL225" s="49"/>
      <c r="JM225" s="49"/>
      <c r="JN225" s="49"/>
    </row>
    <row r="226" spans="1:274" s="282" customFormat="1" ht="46.5" customHeight="1" x14ac:dyDescent="0.25">
      <c r="A226" s="1673">
        <v>205</v>
      </c>
      <c r="B226" s="1519" t="s">
        <v>1012</v>
      </c>
      <c r="C226" s="1676">
        <v>93151502</v>
      </c>
      <c r="D226" s="2060" t="s">
        <v>992</v>
      </c>
      <c r="E226" s="1519" t="s">
        <v>132</v>
      </c>
      <c r="F226" s="1676">
        <v>1</v>
      </c>
      <c r="G226" s="1761" t="s">
        <v>175</v>
      </c>
      <c r="H226" s="1680">
        <v>6</v>
      </c>
      <c r="I226" s="1682" t="s">
        <v>81</v>
      </c>
      <c r="J226" s="126" t="s">
        <v>136</v>
      </c>
      <c r="K226" s="1413" t="s">
        <v>115</v>
      </c>
      <c r="L226" s="1036">
        <v>100000000</v>
      </c>
      <c r="M226" s="1036">
        <v>100000000</v>
      </c>
      <c r="N226" s="1665" t="s">
        <v>85</v>
      </c>
      <c r="O226" s="1665" t="s">
        <v>56</v>
      </c>
      <c r="P226" s="1667" t="s">
        <v>61</v>
      </c>
      <c r="Q226" s="49"/>
      <c r="R226" s="1795" t="s">
        <v>3249</v>
      </c>
      <c r="S226" s="1795" t="s">
        <v>2957</v>
      </c>
      <c r="T226" s="1796">
        <v>42607</v>
      </c>
      <c r="U226" s="1521" t="s">
        <v>3250</v>
      </c>
      <c r="V226" s="1521" t="s">
        <v>2755</v>
      </c>
      <c r="W226" s="1955">
        <v>440000000</v>
      </c>
      <c r="X226" s="1957"/>
      <c r="Y226" s="174">
        <v>100000000</v>
      </c>
      <c r="Z226" s="174">
        <v>100000000</v>
      </c>
      <c r="AA226" s="2061" t="s">
        <v>3251</v>
      </c>
      <c r="AB226" s="1760" t="s">
        <v>3252</v>
      </c>
      <c r="AC226" s="1760" t="s">
        <v>358</v>
      </c>
      <c r="AD226" s="1521" t="s">
        <v>3253</v>
      </c>
      <c r="AE226" s="1760" t="s">
        <v>739</v>
      </c>
      <c r="AF226" s="1815">
        <v>42607</v>
      </c>
      <c r="AG226" s="1815">
        <v>42611</v>
      </c>
      <c r="AH226" s="1760" t="s">
        <v>3254</v>
      </c>
      <c r="AI226" s="1799">
        <v>42611</v>
      </c>
      <c r="AJ226" s="1815">
        <v>42734</v>
      </c>
      <c r="AK226" s="1760" t="s">
        <v>370</v>
      </c>
      <c r="AL226" s="2062" t="s">
        <v>1500</v>
      </c>
      <c r="AM226" s="2063"/>
      <c r="AN226" s="1957"/>
      <c r="AO226" s="1957"/>
      <c r="AP226" s="1957"/>
      <c r="AQ226" s="1957"/>
      <c r="AR226" s="1957"/>
      <c r="AS226" s="1957"/>
      <c r="AT226" s="1957"/>
      <c r="AU226" s="1957"/>
      <c r="AV226" s="1957"/>
      <c r="AW226" s="1957"/>
      <c r="AX226" s="1957"/>
      <c r="AY226" s="1957"/>
      <c r="AZ226" s="1957"/>
      <c r="BA226" s="1957"/>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c r="FF226" s="49"/>
      <c r="FG226" s="49"/>
      <c r="FH226" s="49"/>
      <c r="FI226" s="49"/>
      <c r="FJ226" s="49"/>
      <c r="FK226" s="49"/>
      <c r="FL226" s="49"/>
      <c r="FM226" s="49"/>
      <c r="FN226" s="49"/>
      <c r="FO226" s="49"/>
      <c r="FP226" s="49"/>
      <c r="FQ226" s="49"/>
      <c r="FR226" s="49"/>
      <c r="FS226" s="49"/>
      <c r="FT226" s="49"/>
      <c r="FU226" s="49"/>
      <c r="FV226" s="49"/>
      <c r="FW226" s="49"/>
      <c r="FX226" s="49"/>
      <c r="FY226" s="49"/>
      <c r="FZ226" s="49"/>
      <c r="GA226" s="49"/>
      <c r="GB226" s="49"/>
      <c r="GC226" s="49"/>
      <c r="GD226" s="49"/>
      <c r="GE226" s="49"/>
      <c r="GF226" s="49"/>
      <c r="GG226" s="49"/>
      <c r="GH226" s="49"/>
      <c r="GI226" s="49"/>
      <c r="GJ226" s="49"/>
      <c r="GK226" s="49"/>
      <c r="GL226" s="49"/>
      <c r="GM226" s="49"/>
      <c r="GN226" s="49"/>
      <c r="GO226" s="49"/>
      <c r="GP226" s="49"/>
      <c r="GQ226" s="49"/>
      <c r="GR226" s="49"/>
      <c r="GS226" s="49"/>
      <c r="GT226" s="49"/>
      <c r="GU226" s="49"/>
      <c r="GV226" s="49"/>
      <c r="GW226" s="49"/>
      <c r="GX226" s="49"/>
      <c r="GY226" s="49"/>
      <c r="GZ226" s="49"/>
      <c r="HA226" s="49"/>
      <c r="HB226" s="49"/>
      <c r="HC226" s="49"/>
      <c r="HD226" s="49"/>
      <c r="HE226" s="49"/>
      <c r="HF226" s="49"/>
      <c r="HG226" s="49"/>
      <c r="HH226" s="49"/>
      <c r="HI226" s="49"/>
      <c r="HJ226" s="49"/>
      <c r="HK226" s="49"/>
      <c r="HL226" s="49"/>
      <c r="HM226" s="49"/>
      <c r="HN226" s="49"/>
      <c r="HO226" s="49"/>
      <c r="HP226" s="49"/>
      <c r="HQ226" s="49"/>
      <c r="HR226" s="49"/>
      <c r="HS226" s="49"/>
      <c r="HT226" s="49"/>
      <c r="HU226" s="49"/>
      <c r="HV226" s="49"/>
      <c r="HW226" s="49"/>
      <c r="HX226" s="49"/>
      <c r="HY226" s="49"/>
      <c r="HZ226" s="49"/>
      <c r="IA226" s="49"/>
      <c r="IB226" s="49"/>
      <c r="IC226" s="49"/>
      <c r="ID226" s="49"/>
      <c r="IE226" s="49"/>
      <c r="IF226" s="49"/>
      <c r="IG226" s="49"/>
      <c r="IH226" s="49"/>
      <c r="II226" s="49"/>
      <c r="IJ226" s="49"/>
      <c r="IK226" s="49"/>
      <c r="IL226" s="49"/>
      <c r="IM226" s="49"/>
      <c r="IN226" s="49"/>
      <c r="IO226" s="49"/>
      <c r="IP226" s="49"/>
      <c r="IQ226" s="49"/>
      <c r="IR226" s="49"/>
      <c r="IS226" s="49"/>
      <c r="IT226" s="49"/>
      <c r="IU226" s="49"/>
      <c r="IV226" s="49"/>
      <c r="IW226" s="49"/>
      <c r="IX226" s="49"/>
      <c r="IY226" s="49"/>
      <c r="IZ226" s="49"/>
      <c r="JA226" s="49"/>
      <c r="JB226" s="49"/>
      <c r="JC226" s="49"/>
      <c r="JD226" s="49"/>
      <c r="JE226" s="49"/>
      <c r="JF226" s="49"/>
      <c r="JG226" s="49"/>
      <c r="JH226" s="49"/>
      <c r="JI226" s="49"/>
      <c r="JJ226" s="49"/>
      <c r="JK226" s="49"/>
      <c r="JL226" s="49"/>
      <c r="JM226" s="49"/>
      <c r="JN226" s="49"/>
    </row>
    <row r="227" spans="1:274" s="282" customFormat="1" ht="63" customHeight="1" x14ac:dyDescent="0.25">
      <c r="A227" s="1613"/>
      <c r="B227" s="1520"/>
      <c r="C227" s="1677"/>
      <c r="D227" s="2064"/>
      <c r="E227" s="1520"/>
      <c r="F227" s="1677"/>
      <c r="G227" s="1783"/>
      <c r="H227" s="1681"/>
      <c r="I227" s="1683"/>
      <c r="J227" s="126" t="s">
        <v>2819</v>
      </c>
      <c r="K227" s="1420" t="s">
        <v>115</v>
      </c>
      <c r="L227" s="1036">
        <f>51437184+209000000+100000000-23945000+3825434.32</f>
        <v>340317618.31999999</v>
      </c>
      <c r="M227" s="1036">
        <v>340317618.31999999</v>
      </c>
      <c r="N227" s="1666"/>
      <c r="O227" s="1666"/>
      <c r="P227" s="1668"/>
      <c r="Q227" s="49"/>
      <c r="R227" s="1802"/>
      <c r="S227" s="1802"/>
      <c r="T227" s="1803"/>
      <c r="U227" s="1522"/>
      <c r="V227" s="1522"/>
      <c r="W227" s="2065"/>
      <c r="X227" s="1974"/>
      <c r="Y227" s="2066">
        <v>340000000</v>
      </c>
      <c r="Z227" s="2066">
        <v>340000000</v>
      </c>
      <c r="AA227" s="1975"/>
      <c r="AB227" s="1782"/>
      <c r="AC227" s="1782"/>
      <c r="AD227" s="1522"/>
      <c r="AE227" s="1782"/>
      <c r="AF227" s="1824"/>
      <c r="AG227" s="1824"/>
      <c r="AH227" s="1782"/>
      <c r="AI227" s="1805"/>
      <c r="AJ227" s="1824"/>
      <c r="AK227" s="1782"/>
      <c r="AL227" s="2067"/>
      <c r="AM227" s="2068"/>
      <c r="AN227" s="1974"/>
      <c r="AO227" s="1974"/>
      <c r="AP227" s="1974"/>
      <c r="AQ227" s="1974"/>
      <c r="AR227" s="1974"/>
      <c r="AS227" s="1974"/>
      <c r="AT227" s="1974"/>
      <c r="AU227" s="1974"/>
      <c r="AV227" s="1974"/>
      <c r="AW227" s="1974"/>
      <c r="AX227" s="1974"/>
      <c r="AY227" s="1974"/>
      <c r="AZ227" s="1974"/>
      <c r="BA227" s="1974"/>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c r="FF227" s="49"/>
      <c r="FG227" s="49"/>
      <c r="FH227" s="49"/>
      <c r="FI227" s="49"/>
      <c r="FJ227" s="49"/>
      <c r="FK227" s="49"/>
      <c r="FL227" s="49"/>
      <c r="FM227" s="49"/>
      <c r="FN227" s="49"/>
      <c r="FO227" s="49"/>
      <c r="FP227" s="49"/>
      <c r="FQ227" s="49"/>
      <c r="FR227" s="49"/>
      <c r="FS227" s="49"/>
      <c r="FT227" s="49"/>
      <c r="FU227" s="49"/>
      <c r="FV227" s="49"/>
      <c r="FW227" s="49"/>
      <c r="FX227" s="49"/>
      <c r="FY227" s="49"/>
      <c r="FZ227" s="49"/>
      <c r="GA227" s="49"/>
      <c r="GB227" s="49"/>
      <c r="GC227" s="49"/>
      <c r="GD227" s="49"/>
      <c r="GE227" s="49"/>
      <c r="GF227" s="49"/>
      <c r="GG227" s="49"/>
      <c r="GH227" s="49"/>
      <c r="GI227" s="49"/>
      <c r="GJ227" s="49"/>
      <c r="GK227" s="49"/>
      <c r="GL227" s="49"/>
      <c r="GM227" s="49"/>
      <c r="GN227" s="49"/>
      <c r="GO227" s="49"/>
      <c r="GP227" s="49"/>
      <c r="GQ227" s="49"/>
      <c r="GR227" s="49"/>
      <c r="GS227" s="49"/>
      <c r="GT227" s="49"/>
      <c r="GU227" s="49"/>
      <c r="GV227" s="49"/>
      <c r="GW227" s="49"/>
      <c r="GX227" s="49"/>
      <c r="GY227" s="49"/>
      <c r="GZ227" s="49"/>
      <c r="HA227" s="49"/>
      <c r="HB227" s="49"/>
      <c r="HC227" s="49"/>
      <c r="HD227" s="49"/>
      <c r="HE227" s="49"/>
      <c r="HF227" s="49"/>
      <c r="HG227" s="49"/>
      <c r="HH227" s="49"/>
      <c r="HI227" s="49"/>
      <c r="HJ227" s="49"/>
      <c r="HK227" s="49"/>
      <c r="HL227" s="49"/>
      <c r="HM227" s="49"/>
      <c r="HN227" s="49"/>
      <c r="HO227" s="49"/>
      <c r="HP227" s="49"/>
      <c r="HQ227" s="49"/>
      <c r="HR227" s="49"/>
      <c r="HS227" s="49"/>
      <c r="HT227" s="49"/>
      <c r="HU227" s="49"/>
      <c r="HV227" s="49"/>
      <c r="HW227" s="49"/>
      <c r="HX227" s="49"/>
      <c r="HY227" s="49"/>
      <c r="HZ227" s="49"/>
      <c r="IA227" s="49"/>
      <c r="IB227" s="49"/>
      <c r="IC227" s="49"/>
      <c r="ID227" s="49"/>
      <c r="IE227" s="49"/>
      <c r="IF227" s="49"/>
      <c r="IG227" s="49"/>
      <c r="IH227" s="49"/>
      <c r="II227" s="49"/>
      <c r="IJ227" s="49"/>
      <c r="IK227" s="49"/>
      <c r="IL227" s="49"/>
      <c r="IM227" s="49"/>
      <c r="IN227" s="49"/>
      <c r="IO227" s="49"/>
      <c r="IP227" s="49"/>
      <c r="IQ227" s="49"/>
      <c r="IR227" s="49"/>
      <c r="IS227" s="49"/>
      <c r="IT227" s="49"/>
      <c r="IU227" s="49"/>
      <c r="IV227" s="49"/>
      <c r="IW227" s="49"/>
      <c r="IX227" s="49"/>
      <c r="IY227" s="49"/>
      <c r="IZ227" s="49"/>
      <c r="JA227" s="49"/>
      <c r="JB227" s="49"/>
      <c r="JC227" s="49"/>
      <c r="JD227" s="49"/>
      <c r="JE227" s="49"/>
      <c r="JF227" s="49"/>
      <c r="JG227" s="49"/>
      <c r="JH227" s="49"/>
      <c r="JI227" s="49"/>
      <c r="JJ227" s="49"/>
      <c r="JK227" s="49"/>
      <c r="JL227" s="49"/>
      <c r="JM227" s="49"/>
      <c r="JN227" s="49"/>
    </row>
    <row r="228" spans="1:274" s="282" customFormat="1" ht="59.25" customHeight="1" x14ac:dyDescent="0.25">
      <c r="A228" s="1419">
        <v>207</v>
      </c>
      <c r="B228" s="1424" t="s">
        <v>1012</v>
      </c>
      <c r="C228" s="1420">
        <v>43211507</v>
      </c>
      <c r="D228" s="248" t="s">
        <v>994</v>
      </c>
      <c r="E228" s="1424" t="s">
        <v>132</v>
      </c>
      <c r="F228" s="1420">
        <v>1</v>
      </c>
      <c r="G228" s="1422" t="s">
        <v>979</v>
      </c>
      <c r="H228" s="1430">
        <v>2</v>
      </c>
      <c r="I228" s="1052" t="s">
        <v>148</v>
      </c>
      <c r="J228" s="1424" t="s">
        <v>2819</v>
      </c>
      <c r="K228" s="1420" t="s">
        <v>115</v>
      </c>
      <c r="L228" s="1036">
        <v>78000000</v>
      </c>
      <c r="M228" s="1036">
        <v>78000000</v>
      </c>
      <c r="N228" s="944" t="s">
        <v>85</v>
      </c>
      <c r="O228" s="944" t="s">
        <v>56</v>
      </c>
      <c r="P228" s="61" t="s">
        <v>61</v>
      </c>
      <c r="Q228" s="49"/>
      <c r="R228" s="242" t="s">
        <v>3401</v>
      </c>
      <c r="S228" s="242" t="s">
        <v>3402</v>
      </c>
      <c r="T228" s="33">
        <v>42636</v>
      </c>
      <c r="U228" s="182"/>
      <c r="V228" s="182"/>
      <c r="W228" s="2069">
        <v>77715325</v>
      </c>
      <c r="X228" s="182"/>
      <c r="Y228" s="174">
        <f t="shared" si="6"/>
        <v>77715325</v>
      </c>
      <c r="Z228" s="174">
        <f t="shared" si="6"/>
        <v>77715325</v>
      </c>
      <c r="AA228" s="182"/>
      <c r="AB228" s="182"/>
      <c r="AC228" s="182"/>
      <c r="AD228" s="182"/>
      <c r="AE228" s="182"/>
      <c r="AF228" s="182"/>
      <c r="AG228" s="182"/>
      <c r="AH228" s="182"/>
      <c r="AI228" s="182"/>
      <c r="AJ228" s="182"/>
      <c r="AK228" s="182"/>
      <c r="AL228" s="599"/>
      <c r="AM228" s="562"/>
      <c r="AN228" s="182"/>
      <c r="AO228" s="182"/>
      <c r="AP228" s="182"/>
      <c r="AQ228" s="182"/>
      <c r="AR228" s="182"/>
      <c r="AS228" s="182"/>
      <c r="AT228" s="182"/>
      <c r="AU228" s="182"/>
      <c r="AV228" s="182"/>
      <c r="AW228" s="182"/>
      <c r="AX228" s="182"/>
      <c r="AY228" s="182"/>
      <c r="AZ228" s="182"/>
      <c r="BA228" s="182"/>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c r="FF228" s="49"/>
      <c r="FG228" s="49"/>
      <c r="FH228" s="49"/>
      <c r="FI228" s="49"/>
      <c r="FJ228" s="49"/>
      <c r="FK228" s="49"/>
      <c r="FL228" s="49"/>
      <c r="FM228" s="49"/>
      <c r="FN228" s="49"/>
      <c r="FO228" s="49"/>
      <c r="FP228" s="49"/>
      <c r="FQ228" s="49"/>
      <c r="FR228" s="49"/>
      <c r="FS228" s="49"/>
      <c r="FT228" s="49"/>
      <c r="FU228" s="49"/>
      <c r="FV228" s="49"/>
      <c r="FW228" s="49"/>
      <c r="FX228" s="49"/>
      <c r="FY228" s="49"/>
      <c r="FZ228" s="49"/>
      <c r="GA228" s="49"/>
      <c r="GB228" s="49"/>
      <c r="GC228" s="49"/>
      <c r="GD228" s="49"/>
      <c r="GE228" s="49"/>
      <c r="GF228" s="49"/>
      <c r="GG228" s="49"/>
      <c r="GH228" s="49"/>
      <c r="GI228" s="49"/>
      <c r="GJ228" s="49"/>
      <c r="GK228" s="49"/>
      <c r="GL228" s="49"/>
      <c r="GM228" s="49"/>
      <c r="GN228" s="49"/>
      <c r="GO228" s="49"/>
      <c r="GP228" s="49"/>
      <c r="GQ228" s="49"/>
      <c r="GR228" s="49"/>
      <c r="GS228" s="49"/>
      <c r="GT228" s="49"/>
      <c r="GU228" s="49"/>
      <c r="GV228" s="49"/>
      <c r="GW228" s="49"/>
      <c r="GX228" s="49"/>
      <c r="GY228" s="49"/>
      <c r="GZ228" s="49"/>
      <c r="HA228" s="49"/>
      <c r="HB228" s="49"/>
      <c r="HC228" s="49"/>
      <c r="HD228" s="49"/>
      <c r="HE228" s="49"/>
      <c r="HF228" s="49"/>
      <c r="HG228" s="49"/>
      <c r="HH228" s="49"/>
      <c r="HI228" s="49"/>
      <c r="HJ228" s="49"/>
      <c r="HK228" s="49"/>
      <c r="HL228" s="49"/>
      <c r="HM228" s="49"/>
      <c r="HN228" s="49"/>
      <c r="HO228" s="49"/>
      <c r="HP228" s="49"/>
      <c r="HQ228" s="49"/>
      <c r="HR228" s="49"/>
      <c r="HS228" s="49"/>
      <c r="HT228" s="49"/>
      <c r="HU228" s="49"/>
      <c r="HV228" s="49"/>
      <c r="HW228" s="49"/>
      <c r="HX228" s="49"/>
      <c r="HY228" s="49"/>
      <c r="HZ228" s="49"/>
      <c r="IA228" s="49"/>
      <c r="IB228" s="49"/>
      <c r="IC228" s="49"/>
      <c r="ID228" s="49"/>
      <c r="IE228" s="49"/>
      <c r="IF228" s="49"/>
      <c r="IG228" s="49"/>
      <c r="IH228" s="49"/>
      <c r="II228" s="49"/>
      <c r="IJ228" s="49"/>
      <c r="IK228" s="49"/>
      <c r="IL228" s="49"/>
      <c r="IM228" s="49"/>
      <c r="IN228" s="49"/>
      <c r="IO228" s="49"/>
      <c r="IP228" s="49"/>
      <c r="IQ228" s="49"/>
      <c r="IR228" s="49"/>
      <c r="IS228" s="49"/>
      <c r="IT228" s="49"/>
      <c r="IU228" s="49"/>
      <c r="IV228" s="49"/>
      <c r="IW228" s="49"/>
      <c r="IX228" s="49"/>
      <c r="IY228" s="49"/>
      <c r="IZ228" s="49"/>
      <c r="JA228" s="49"/>
      <c r="JB228" s="49"/>
      <c r="JC228" s="49"/>
      <c r="JD228" s="49"/>
      <c r="JE228" s="49"/>
      <c r="JF228" s="49"/>
      <c r="JG228" s="49"/>
      <c r="JH228" s="49"/>
      <c r="JI228" s="49"/>
      <c r="JJ228" s="49"/>
      <c r="JK228" s="49"/>
      <c r="JL228" s="49"/>
      <c r="JM228" s="49"/>
      <c r="JN228" s="49"/>
    </row>
    <row r="229" spans="1:274" s="282" customFormat="1" ht="84.75" customHeight="1" x14ac:dyDescent="0.25">
      <c r="A229" s="1419">
        <v>208</v>
      </c>
      <c r="B229" s="1424" t="s">
        <v>1012</v>
      </c>
      <c r="C229" s="1420">
        <v>43211507</v>
      </c>
      <c r="D229" s="248" t="s">
        <v>1396</v>
      </c>
      <c r="E229" s="1424" t="s">
        <v>132</v>
      </c>
      <c r="F229" s="1420">
        <v>1</v>
      </c>
      <c r="G229" s="1422" t="s">
        <v>172</v>
      </c>
      <c r="H229" s="1430">
        <v>2</v>
      </c>
      <c r="I229" s="1052" t="s">
        <v>93</v>
      </c>
      <c r="J229" s="1424" t="s">
        <v>2819</v>
      </c>
      <c r="K229" s="1420" t="s">
        <v>115</v>
      </c>
      <c r="L229" s="1036">
        <v>6432248</v>
      </c>
      <c r="M229" s="1036">
        <v>6432248</v>
      </c>
      <c r="N229" s="944" t="s">
        <v>85</v>
      </c>
      <c r="O229" s="944" t="s">
        <v>56</v>
      </c>
      <c r="P229" s="61" t="s">
        <v>61</v>
      </c>
      <c r="Q229" s="49"/>
      <c r="R229" s="242" t="s">
        <v>1493</v>
      </c>
      <c r="S229" s="242" t="s">
        <v>1494</v>
      </c>
      <c r="T229" s="33">
        <v>42489</v>
      </c>
      <c r="U229" s="227" t="s">
        <v>1495</v>
      </c>
      <c r="V229" s="430" t="s">
        <v>587</v>
      </c>
      <c r="W229" s="1946">
        <v>3036148</v>
      </c>
      <c r="X229" s="182"/>
      <c r="Y229" s="174">
        <f t="shared" si="6"/>
        <v>3036148</v>
      </c>
      <c r="Z229" s="174">
        <v>3036148</v>
      </c>
      <c r="AA229" s="430" t="s">
        <v>1496</v>
      </c>
      <c r="AB229" s="430" t="s">
        <v>1497</v>
      </c>
      <c r="AC229" s="430" t="s">
        <v>358</v>
      </c>
      <c r="AD229" s="266" t="s">
        <v>1446</v>
      </c>
      <c r="AE229" s="430" t="s">
        <v>56</v>
      </c>
      <c r="AF229" s="430" t="s">
        <v>56</v>
      </c>
      <c r="AG229" s="430" t="s">
        <v>56</v>
      </c>
      <c r="AH229" s="233" t="s">
        <v>1498</v>
      </c>
      <c r="AI229" s="234">
        <v>42489</v>
      </c>
      <c r="AJ229" s="234">
        <v>42518</v>
      </c>
      <c r="AK229" s="430" t="s">
        <v>1499</v>
      </c>
      <c r="AL229" s="1769" t="s">
        <v>1500</v>
      </c>
      <c r="AM229" s="2070"/>
      <c r="AN229" s="174"/>
      <c r="AO229" s="182"/>
      <c r="AP229" s="182"/>
      <c r="AQ229" s="182"/>
      <c r="AR229" s="182"/>
      <c r="AS229" s="182"/>
      <c r="AT229" s="182"/>
      <c r="AU229" s="182"/>
      <c r="AV229" s="182"/>
      <c r="AW229" s="182"/>
      <c r="AX229" s="182"/>
      <c r="AY229" s="182"/>
      <c r="AZ229" s="182"/>
      <c r="BA229" s="182"/>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c r="FF229" s="49"/>
      <c r="FG229" s="49"/>
      <c r="FH229" s="49"/>
      <c r="FI229" s="49"/>
      <c r="FJ229" s="49"/>
      <c r="FK229" s="49"/>
      <c r="FL229" s="49"/>
      <c r="FM229" s="49"/>
      <c r="FN229" s="49"/>
      <c r="FO229" s="49"/>
      <c r="FP229" s="49"/>
      <c r="FQ229" s="49"/>
      <c r="FR229" s="49"/>
      <c r="FS229" s="49"/>
      <c r="FT229" s="49"/>
      <c r="FU229" s="49"/>
      <c r="FV229" s="49"/>
      <c r="FW229" s="49"/>
      <c r="FX229" s="49"/>
      <c r="FY229" s="49"/>
      <c r="FZ229" s="49"/>
      <c r="GA229" s="49"/>
      <c r="GB229" s="49"/>
      <c r="GC229" s="49"/>
      <c r="GD229" s="49"/>
      <c r="GE229" s="49"/>
      <c r="GF229" s="49"/>
      <c r="GG229" s="49"/>
      <c r="GH229" s="49"/>
      <c r="GI229" s="49"/>
      <c r="GJ229" s="49"/>
      <c r="GK229" s="49"/>
      <c r="GL229" s="49"/>
      <c r="GM229" s="49"/>
      <c r="GN229" s="49"/>
      <c r="GO229" s="49"/>
      <c r="GP229" s="49"/>
      <c r="GQ229" s="49"/>
      <c r="GR229" s="49"/>
      <c r="GS229" s="49"/>
      <c r="GT229" s="49"/>
      <c r="GU229" s="49"/>
      <c r="GV229" s="49"/>
      <c r="GW229" s="49"/>
      <c r="GX229" s="49"/>
      <c r="GY229" s="49"/>
      <c r="GZ229" s="49"/>
      <c r="HA229" s="49"/>
      <c r="HB229" s="49"/>
      <c r="HC229" s="49"/>
      <c r="HD229" s="49"/>
      <c r="HE229" s="49"/>
      <c r="HF229" s="49"/>
      <c r="HG229" s="49"/>
      <c r="HH229" s="49"/>
      <c r="HI229" s="49"/>
      <c r="HJ229" s="49"/>
      <c r="HK229" s="49"/>
      <c r="HL229" s="49"/>
      <c r="HM229" s="49"/>
      <c r="HN229" s="49"/>
      <c r="HO229" s="49"/>
      <c r="HP229" s="49"/>
      <c r="HQ229" s="49"/>
      <c r="HR229" s="49"/>
      <c r="HS229" s="49"/>
      <c r="HT229" s="49"/>
      <c r="HU229" s="49"/>
      <c r="HV229" s="49"/>
      <c r="HW229" s="49"/>
      <c r="HX229" s="49"/>
      <c r="HY229" s="49"/>
      <c r="HZ229" s="49"/>
      <c r="IA229" s="49"/>
      <c r="IB229" s="49"/>
      <c r="IC229" s="49"/>
      <c r="ID229" s="49"/>
      <c r="IE229" s="49"/>
      <c r="IF229" s="49"/>
      <c r="IG229" s="49"/>
      <c r="IH229" s="49"/>
      <c r="II229" s="49"/>
      <c r="IJ229" s="49"/>
      <c r="IK229" s="49"/>
      <c r="IL229" s="49"/>
      <c r="IM229" s="49"/>
      <c r="IN229" s="49"/>
      <c r="IO229" s="49"/>
      <c r="IP229" s="49"/>
      <c r="IQ229" s="49"/>
      <c r="IR229" s="49"/>
      <c r="IS229" s="49"/>
      <c r="IT229" s="49"/>
      <c r="IU229" s="49"/>
      <c r="IV229" s="49"/>
      <c r="IW229" s="49"/>
      <c r="IX229" s="49"/>
      <c r="IY229" s="49"/>
      <c r="IZ229" s="49"/>
      <c r="JA229" s="49"/>
      <c r="JB229" s="49"/>
      <c r="JC229" s="49"/>
      <c r="JD229" s="49"/>
      <c r="JE229" s="49"/>
      <c r="JF229" s="49"/>
      <c r="JG229" s="49"/>
      <c r="JH229" s="49"/>
      <c r="JI229" s="49"/>
      <c r="JJ229" s="49"/>
      <c r="JK229" s="49"/>
      <c r="JL229" s="49"/>
      <c r="JM229" s="49"/>
      <c r="JN229" s="49"/>
    </row>
    <row r="230" spans="1:274" s="282" customFormat="1" ht="96.75" customHeight="1" x14ac:dyDescent="0.25">
      <c r="A230" s="1419">
        <v>210</v>
      </c>
      <c r="B230" s="1420" t="s">
        <v>416</v>
      </c>
      <c r="C230" s="1420">
        <v>80101706</v>
      </c>
      <c r="D230" s="1916" t="s">
        <v>1019</v>
      </c>
      <c r="E230" s="1420" t="s">
        <v>132</v>
      </c>
      <c r="F230" s="1420">
        <v>1</v>
      </c>
      <c r="G230" s="1422" t="s">
        <v>169</v>
      </c>
      <c r="H230" s="1430">
        <v>9</v>
      </c>
      <c r="I230" s="1424" t="s">
        <v>101</v>
      </c>
      <c r="J230" s="1919" t="s">
        <v>854</v>
      </c>
      <c r="K230" s="1420" t="s">
        <v>115</v>
      </c>
      <c r="L230" s="1041">
        <v>47250000</v>
      </c>
      <c r="M230" s="1036">
        <v>47250000</v>
      </c>
      <c r="N230" s="1421" t="s">
        <v>85</v>
      </c>
      <c r="O230" s="1421" t="s">
        <v>56</v>
      </c>
      <c r="P230" s="30" t="s">
        <v>133</v>
      </c>
      <c r="Q230" s="49"/>
      <c r="R230" s="242" t="s">
        <v>1224</v>
      </c>
      <c r="S230" s="242" t="s">
        <v>411</v>
      </c>
      <c r="T230" s="33">
        <v>42465</v>
      </c>
      <c r="U230" s="1343" t="s">
        <v>1225</v>
      </c>
      <c r="V230" s="266" t="s">
        <v>220</v>
      </c>
      <c r="W230" s="1946">
        <v>47250000</v>
      </c>
      <c r="X230" s="1944">
        <f>(-5250000)</f>
        <v>-5250000</v>
      </c>
      <c r="Y230" s="174">
        <f>SUM(W230+X230)</f>
        <v>42000000</v>
      </c>
      <c r="Z230" s="174">
        <v>42000000</v>
      </c>
      <c r="AA230" s="430" t="s">
        <v>1226</v>
      </c>
      <c r="AB230" s="266" t="s">
        <v>1227</v>
      </c>
      <c r="AC230" s="266" t="s">
        <v>233</v>
      </c>
      <c r="AD230" s="266"/>
      <c r="AE230" s="266" t="s">
        <v>56</v>
      </c>
      <c r="AF230" s="266" t="s">
        <v>56</v>
      </c>
      <c r="AG230" s="266" t="s">
        <v>56</v>
      </c>
      <c r="AH230" s="1790" t="s">
        <v>1228</v>
      </c>
      <c r="AI230" s="1791">
        <v>42465</v>
      </c>
      <c r="AJ230" s="1791">
        <v>42708</v>
      </c>
      <c r="AK230" s="266" t="s">
        <v>415</v>
      </c>
      <c r="AL230" s="1993" t="s">
        <v>416</v>
      </c>
      <c r="AM230" s="1943" t="s">
        <v>56</v>
      </c>
      <c r="AN230" s="1943" t="s">
        <v>56</v>
      </c>
      <c r="AO230" s="1943" t="s">
        <v>56</v>
      </c>
      <c r="AP230" s="1943" t="s">
        <v>56</v>
      </c>
      <c r="AQ230" s="1943" t="s">
        <v>56</v>
      </c>
      <c r="AR230" s="1950">
        <v>5250000</v>
      </c>
      <c r="AS230" s="1950">
        <v>5250000</v>
      </c>
      <c r="AT230" s="182"/>
      <c r="AU230" s="1950">
        <v>2975000</v>
      </c>
      <c r="AV230" s="1950">
        <v>1575000</v>
      </c>
      <c r="AW230" s="1950">
        <v>5250000</v>
      </c>
      <c r="AX230" s="182"/>
      <c r="AY230" s="182"/>
      <c r="AZ230" s="182"/>
      <c r="BA230" s="182"/>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c r="FF230" s="49"/>
      <c r="FG230" s="49"/>
      <c r="FH230" s="49"/>
      <c r="FI230" s="49"/>
      <c r="FJ230" s="49"/>
      <c r="FK230" s="49"/>
      <c r="FL230" s="49"/>
      <c r="FM230" s="49"/>
      <c r="FN230" s="49"/>
      <c r="FO230" s="49"/>
      <c r="FP230" s="49"/>
      <c r="FQ230" s="49"/>
      <c r="FR230" s="49"/>
      <c r="FS230" s="49"/>
      <c r="FT230" s="49"/>
      <c r="FU230" s="49"/>
      <c r="FV230" s="49"/>
      <c r="FW230" s="49"/>
      <c r="FX230" s="49"/>
      <c r="FY230" s="49"/>
      <c r="FZ230" s="49"/>
      <c r="GA230" s="49"/>
      <c r="GB230" s="49"/>
      <c r="GC230" s="49"/>
      <c r="GD230" s="49"/>
      <c r="GE230" s="49"/>
      <c r="GF230" s="49"/>
      <c r="GG230" s="49"/>
      <c r="GH230" s="49"/>
      <c r="GI230" s="49"/>
      <c r="GJ230" s="49"/>
      <c r="GK230" s="49"/>
      <c r="GL230" s="49"/>
      <c r="GM230" s="49"/>
      <c r="GN230" s="49"/>
      <c r="GO230" s="49"/>
      <c r="GP230" s="49"/>
      <c r="GQ230" s="49"/>
      <c r="GR230" s="49"/>
      <c r="GS230" s="49"/>
      <c r="GT230" s="49"/>
      <c r="GU230" s="49"/>
      <c r="GV230" s="49"/>
      <c r="GW230" s="49"/>
      <c r="GX230" s="49"/>
      <c r="GY230" s="49"/>
      <c r="GZ230" s="49"/>
      <c r="HA230" s="49"/>
      <c r="HB230" s="49"/>
      <c r="HC230" s="49"/>
      <c r="HD230" s="49"/>
      <c r="HE230" s="49"/>
      <c r="HF230" s="49"/>
      <c r="HG230" s="49"/>
      <c r="HH230" s="49"/>
      <c r="HI230" s="49"/>
      <c r="HJ230" s="49"/>
      <c r="HK230" s="49"/>
      <c r="HL230" s="49"/>
      <c r="HM230" s="49"/>
      <c r="HN230" s="49"/>
      <c r="HO230" s="49"/>
      <c r="HP230" s="49"/>
      <c r="HQ230" s="49"/>
      <c r="HR230" s="49"/>
      <c r="HS230" s="49"/>
      <c r="HT230" s="49"/>
      <c r="HU230" s="49"/>
      <c r="HV230" s="49"/>
      <c r="HW230" s="49"/>
      <c r="HX230" s="49"/>
      <c r="HY230" s="49"/>
      <c r="HZ230" s="49"/>
      <c r="IA230" s="49"/>
      <c r="IB230" s="49"/>
      <c r="IC230" s="49"/>
      <c r="ID230" s="49"/>
      <c r="IE230" s="49"/>
      <c r="IF230" s="49"/>
      <c r="IG230" s="49"/>
      <c r="IH230" s="49"/>
      <c r="II230" s="49"/>
      <c r="IJ230" s="49"/>
      <c r="IK230" s="49"/>
      <c r="IL230" s="49"/>
      <c r="IM230" s="49"/>
      <c r="IN230" s="49"/>
      <c r="IO230" s="49"/>
      <c r="IP230" s="49"/>
      <c r="IQ230" s="49"/>
      <c r="IR230" s="49"/>
      <c r="IS230" s="49"/>
      <c r="IT230" s="49"/>
      <c r="IU230" s="49"/>
      <c r="IV230" s="49"/>
      <c r="IW230" s="49"/>
      <c r="IX230" s="49"/>
      <c r="IY230" s="49"/>
      <c r="IZ230" s="49"/>
      <c r="JA230" s="49"/>
      <c r="JB230" s="49"/>
      <c r="JC230" s="49"/>
      <c r="JD230" s="49"/>
      <c r="JE230" s="49"/>
      <c r="JF230" s="49"/>
      <c r="JG230" s="49"/>
      <c r="JH230" s="49"/>
      <c r="JI230" s="49"/>
      <c r="JJ230" s="49"/>
      <c r="JK230" s="49"/>
      <c r="JL230" s="49"/>
      <c r="JM230" s="49"/>
      <c r="JN230" s="49"/>
    </row>
    <row r="231" spans="1:274" s="282" customFormat="1" ht="65.25" customHeight="1" x14ac:dyDescent="0.25">
      <c r="A231" s="1419">
        <v>211</v>
      </c>
      <c r="B231" s="1420" t="s">
        <v>1005</v>
      </c>
      <c r="C231" s="1420" t="s">
        <v>1104</v>
      </c>
      <c r="D231" s="218" t="s">
        <v>1229</v>
      </c>
      <c r="E231" s="1420" t="s">
        <v>99</v>
      </c>
      <c r="F231" s="1420">
        <v>1</v>
      </c>
      <c r="G231" s="1422" t="s">
        <v>173</v>
      </c>
      <c r="H231" s="1430" t="s">
        <v>591</v>
      </c>
      <c r="I231" s="1420" t="s">
        <v>93</v>
      </c>
      <c r="J231" s="1420" t="s">
        <v>78</v>
      </c>
      <c r="K231" s="1420" t="s">
        <v>55</v>
      </c>
      <c r="L231" s="1035">
        <v>1250000</v>
      </c>
      <c r="M231" s="1036">
        <v>1250000</v>
      </c>
      <c r="N231" s="1421" t="s">
        <v>85</v>
      </c>
      <c r="O231" s="1421" t="s">
        <v>56</v>
      </c>
      <c r="P231" s="31" t="s">
        <v>86</v>
      </c>
      <c r="Q231" s="49"/>
      <c r="R231" s="242" t="s">
        <v>2877</v>
      </c>
      <c r="S231" s="1780" t="s">
        <v>2876</v>
      </c>
      <c r="T231" s="33">
        <v>42566</v>
      </c>
      <c r="U231" s="34" t="s">
        <v>2875</v>
      </c>
      <c r="V231" s="266" t="s">
        <v>602</v>
      </c>
      <c r="W231" s="1781">
        <v>1088924</v>
      </c>
      <c r="X231" s="1781">
        <v>95120</v>
      </c>
      <c r="Y231" s="174">
        <f t="shared" si="6"/>
        <v>1184044</v>
      </c>
      <c r="Z231" s="174">
        <v>1184044</v>
      </c>
      <c r="AA231" s="755" t="s">
        <v>2874</v>
      </c>
      <c r="AB231" s="430" t="s">
        <v>2873</v>
      </c>
      <c r="AC231" s="430" t="s">
        <v>35</v>
      </c>
      <c r="AD231" s="266" t="s">
        <v>2872</v>
      </c>
      <c r="AE231" s="430" t="s">
        <v>56</v>
      </c>
      <c r="AF231" s="430" t="s">
        <v>56</v>
      </c>
      <c r="AG231" s="430" t="s">
        <v>56</v>
      </c>
      <c r="AH231" s="755" t="s">
        <v>2871</v>
      </c>
      <c r="AI231" s="234">
        <v>42566</v>
      </c>
      <c r="AJ231" s="234">
        <v>42580</v>
      </c>
      <c r="AK231" s="430" t="s">
        <v>215</v>
      </c>
      <c r="AL231" s="1769" t="s">
        <v>2619</v>
      </c>
      <c r="AM231" s="1943" t="s">
        <v>56</v>
      </c>
      <c r="AN231" s="1943" t="s">
        <v>56</v>
      </c>
      <c r="AO231" s="1943" t="s">
        <v>56</v>
      </c>
      <c r="AP231" s="1943" t="s">
        <v>56</v>
      </c>
      <c r="AQ231" s="1943" t="s">
        <v>56</v>
      </c>
      <c r="AR231" s="1943" t="s">
        <v>56</v>
      </c>
      <c r="AS231" s="1943" t="s">
        <v>56</v>
      </c>
      <c r="AT231" s="1943" t="s">
        <v>56</v>
      </c>
      <c r="AU231" s="1943" t="s">
        <v>56</v>
      </c>
      <c r="AV231" s="1950">
        <v>1184044</v>
      </c>
      <c r="AW231" s="182"/>
      <c r="AX231" s="182"/>
      <c r="AY231" s="182"/>
      <c r="AZ231" s="182"/>
      <c r="BA231" s="182"/>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c r="FF231" s="49"/>
      <c r="FG231" s="49"/>
      <c r="FH231" s="49"/>
      <c r="FI231" s="49"/>
      <c r="FJ231" s="49"/>
      <c r="FK231" s="49"/>
      <c r="FL231" s="49"/>
      <c r="FM231" s="49"/>
      <c r="FN231" s="49"/>
      <c r="FO231" s="49"/>
      <c r="FP231" s="49"/>
      <c r="FQ231" s="49"/>
      <c r="FR231" s="49"/>
      <c r="FS231" s="49"/>
      <c r="FT231" s="49"/>
      <c r="FU231" s="49"/>
      <c r="FV231" s="49"/>
      <c r="FW231" s="49"/>
      <c r="FX231" s="49"/>
      <c r="FY231" s="49"/>
      <c r="FZ231" s="49"/>
      <c r="GA231" s="49"/>
      <c r="GB231" s="49"/>
      <c r="GC231" s="49"/>
      <c r="GD231" s="49"/>
      <c r="GE231" s="49"/>
      <c r="GF231" s="49"/>
      <c r="GG231" s="49"/>
      <c r="GH231" s="49"/>
      <c r="GI231" s="49"/>
      <c r="GJ231" s="49"/>
      <c r="GK231" s="49"/>
      <c r="GL231" s="49"/>
      <c r="GM231" s="49"/>
      <c r="GN231" s="49"/>
      <c r="GO231" s="49"/>
      <c r="GP231" s="49"/>
      <c r="GQ231" s="49"/>
      <c r="GR231" s="49"/>
      <c r="GS231" s="49"/>
      <c r="GT231" s="49"/>
      <c r="GU231" s="49"/>
      <c r="GV231" s="49"/>
      <c r="GW231" s="49"/>
      <c r="GX231" s="49"/>
      <c r="GY231" s="49"/>
      <c r="GZ231" s="49"/>
      <c r="HA231" s="49"/>
      <c r="HB231" s="49"/>
      <c r="HC231" s="49"/>
      <c r="HD231" s="49"/>
      <c r="HE231" s="49"/>
      <c r="HF231" s="49"/>
      <c r="HG231" s="49"/>
      <c r="HH231" s="49"/>
      <c r="HI231" s="49"/>
      <c r="HJ231" s="49"/>
      <c r="HK231" s="49"/>
      <c r="HL231" s="49"/>
      <c r="HM231" s="49"/>
      <c r="HN231" s="49"/>
      <c r="HO231" s="49"/>
      <c r="HP231" s="49"/>
      <c r="HQ231" s="49"/>
      <c r="HR231" s="49"/>
      <c r="HS231" s="49"/>
      <c r="HT231" s="49"/>
      <c r="HU231" s="49"/>
      <c r="HV231" s="49"/>
      <c r="HW231" s="49"/>
      <c r="HX231" s="49"/>
      <c r="HY231" s="49"/>
      <c r="HZ231" s="49"/>
      <c r="IA231" s="49"/>
      <c r="IB231" s="49"/>
      <c r="IC231" s="49"/>
      <c r="ID231" s="49"/>
      <c r="IE231" s="49"/>
      <c r="IF231" s="49"/>
      <c r="IG231" s="49"/>
      <c r="IH231" s="49"/>
      <c r="II231" s="49"/>
      <c r="IJ231" s="49"/>
      <c r="IK231" s="49"/>
      <c r="IL231" s="49"/>
      <c r="IM231" s="49"/>
      <c r="IN231" s="49"/>
      <c r="IO231" s="49"/>
      <c r="IP231" s="49"/>
      <c r="IQ231" s="49"/>
      <c r="IR231" s="49"/>
      <c r="IS231" s="49"/>
      <c r="IT231" s="49"/>
      <c r="IU231" s="49"/>
      <c r="IV231" s="49"/>
      <c r="IW231" s="49"/>
      <c r="IX231" s="49"/>
      <c r="IY231" s="49"/>
      <c r="IZ231" s="49"/>
      <c r="JA231" s="49"/>
      <c r="JB231" s="49"/>
      <c r="JC231" s="49"/>
      <c r="JD231" s="49"/>
      <c r="JE231" s="49"/>
      <c r="JF231" s="49"/>
      <c r="JG231" s="49"/>
      <c r="JH231" s="49"/>
      <c r="JI231" s="49"/>
      <c r="JJ231" s="49"/>
      <c r="JK231" s="49"/>
      <c r="JL231" s="49"/>
      <c r="JM231" s="49"/>
      <c r="JN231" s="49"/>
    </row>
    <row r="232" spans="1:274" s="282" customFormat="1" ht="135" customHeight="1" x14ac:dyDescent="0.25">
      <c r="A232" s="1419">
        <v>212</v>
      </c>
      <c r="B232" s="1420" t="s">
        <v>1003</v>
      </c>
      <c r="C232" s="1420">
        <v>80101706</v>
      </c>
      <c r="D232" s="1916" t="s">
        <v>960</v>
      </c>
      <c r="E232" s="1420" t="s">
        <v>132</v>
      </c>
      <c r="F232" s="1420">
        <v>1</v>
      </c>
      <c r="G232" s="1422" t="s">
        <v>172</v>
      </c>
      <c r="H232" s="1423">
        <v>8.5</v>
      </c>
      <c r="I232" s="1424" t="s">
        <v>101</v>
      </c>
      <c r="J232" s="1424" t="s">
        <v>854</v>
      </c>
      <c r="K232" s="1420" t="s">
        <v>115</v>
      </c>
      <c r="L232" s="1041">
        <v>13387500</v>
      </c>
      <c r="M232" s="1036">
        <v>13387500</v>
      </c>
      <c r="N232" s="1421" t="s">
        <v>85</v>
      </c>
      <c r="O232" s="1421" t="s">
        <v>56</v>
      </c>
      <c r="P232" s="30" t="s">
        <v>133</v>
      </c>
      <c r="Q232" s="49"/>
      <c r="R232" s="242" t="s">
        <v>1267</v>
      </c>
      <c r="S232" s="242" t="s">
        <v>718</v>
      </c>
      <c r="T232" s="33">
        <v>42472</v>
      </c>
      <c r="U232" s="1343" t="s">
        <v>695</v>
      </c>
      <c r="V232" s="266" t="s">
        <v>304</v>
      </c>
      <c r="W232" s="1946">
        <v>13387500</v>
      </c>
      <c r="X232" s="182"/>
      <c r="Y232" s="174">
        <f t="shared" si="6"/>
        <v>13387500</v>
      </c>
      <c r="Z232" s="174">
        <v>13387500</v>
      </c>
      <c r="AA232" s="430" t="s">
        <v>1251</v>
      </c>
      <c r="AB232" s="430" t="s">
        <v>1268</v>
      </c>
      <c r="AC232" s="430" t="s">
        <v>233</v>
      </c>
      <c r="AD232" s="266" t="s">
        <v>1269</v>
      </c>
      <c r="AE232" s="430" t="s">
        <v>56</v>
      </c>
      <c r="AF232" s="430" t="s">
        <v>56</v>
      </c>
      <c r="AG232" s="430" t="s">
        <v>56</v>
      </c>
      <c r="AH232" s="233" t="s">
        <v>1233</v>
      </c>
      <c r="AI232" s="234">
        <v>42472</v>
      </c>
      <c r="AJ232" s="234">
        <v>42729</v>
      </c>
      <c r="AK232" s="430" t="s">
        <v>397</v>
      </c>
      <c r="AL232" s="1769" t="s">
        <v>398</v>
      </c>
      <c r="AM232" s="1943" t="s">
        <v>56</v>
      </c>
      <c r="AN232" s="1943" t="s">
        <v>56</v>
      </c>
      <c r="AO232" s="1943" t="s">
        <v>56</v>
      </c>
      <c r="AP232" s="1943" t="s">
        <v>56</v>
      </c>
      <c r="AQ232" s="1943" t="s">
        <v>56</v>
      </c>
      <c r="AR232" s="1950">
        <v>1575000</v>
      </c>
      <c r="AS232" s="2030">
        <v>1575000</v>
      </c>
      <c r="AT232" s="182"/>
      <c r="AU232" s="2030">
        <v>1575000</v>
      </c>
      <c r="AV232" s="1950">
        <v>1575000</v>
      </c>
      <c r="AW232" s="1950">
        <v>1575000</v>
      </c>
      <c r="AX232" s="182"/>
      <c r="AY232" s="182"/>
      <c r="AZ232" s="182"/>
      <c r="BA232" s="182"/>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c r="FF232" s="49"/>
      <c r="FG232" s="49"/>
      <c r="FH232" s="49"/>
      <c r="FI232" s="49"/>
      <c r="FJ232" s="49"/>
      <c r="FK232" s="49"/>
      <c r="FL232" s="49"/>
      <c r="FM232" s="49"/>
      <c r="FN232" s="49"/>
      <c r="FO232" s="49"/>
      <c r="FP232" s="49"/>
      <c r="FQ232" s="49"/>
      <c r="FR232" s="49"/>
      <c r="FS232" s="49"/>
      <c r="FT232" s="49"/>
      <c r="FU232" s="49"/>
      <c r="FV232" s="49"/>
      <c r="FW232" s="49"/>
      <c r="FX232" s="49"/>
      <c r="FY232" s="49"/>
      <c r="FZ232" s="49"/>
      <c r="GA232" s="49"/>
      <c r="GB232" s="49"/>
      <c r="GC232" s="49"/>
      <c r="GD232" s="49"/>
      <c r="GE232" s="49"/>
      <c r="GF232" s="49"/>
      <c r="GG232" s="49"/>
      <c r="GH232" s="49"/>
      <c r="GI232" s="49"/>
      <c r="GJ232" s="49"/>
      <c r="GK232" s="49"/>
      <c r="GL232" s="49"/>
      <c r="GM232" s="49"/>
      <c r="GN232" s="49"/>
      <c r="GO232" s="49"/>
      <c r="GP232" s="49"/>
      <c r="GQ232" s="49"/>
      <c r="GR232" s="49"/>
      <c r="GS232" s="49"/>
      <c r="GT232" s="49"/>
      <c r="GU232" s="49"/>
      <c r="GV232" s="49"/>
      <c r="GW232" s="49"/>
      <c r="GX232" s="49"/>
      <c r="GY232" s="49"/>
      <c r="GZ232" s="49"/>
      <c r="HA232" s="49"/>
      <c r="HB232" s="49"/>
      <c r="HC232" s="49"/>
      <c r="HD232" s="49"/>
      <c r="HE232" s="49"/>
      <c r="HF232" s="49"/>
      <c r="HG232" s="49"/>
      <c r="HH232" s="49"/>
      <c r="HI232" s="49"/>
      <c r="HJ232" s="49"/>
      <c r="HK232" s="49"/>
      <c r="HL232" s="49"/>
      <c r="HM232" s="49"/>
      <c r="HN232" s="49"/>
      <c r="HO232" s="49"/>
      <c r="HP232" s="49"/>
      <c r="HQ232" s="49"/>
      <c r="HR232" s="49"/>
      <c r="HS232" s="49"/>
      <c r="HT232" s="49"/>
      <c r="HU232" s="49"/>
      <c r="HV232" s="49"/>
      <c r="HW232" s="49"/>
      <c r="HX232" s="49"/>
      <c r="HY232" s="49"/>
      <c r="HZ232" s="49"/>
      <c r="IA232" s="49"/>
      <c r="IB232" s="49"/>
      <c r="IC232" s="49"/>
      <c r="ID232" s="49"/>
      <c r="IE232" s="49"/>
      <c r="IF232" s="49"/>
      <c r="IG232" s="49"/>
      <c r="IH232" s="49"/>
      <c r="II232" s="49"/>
      <c r="IJ232" s="49"/>
      <c r="IK232" s="49"/>
      <c r="IL232" s="49"/>
      <c r="IM232" s="49"/>
      <c r="IN232" s="49"/>
      <c r="IO232" s="49"/>
      <c r="IP232" s="49"/>
      <c r="IQ232" s="49"/>
      <c r="IR232" s="49"/>
      <c r="IS232" s="49"/>
      <c r="IT232" s="49"/>
      <c r="IU232" s="49"/>
      <c r="IV232" s="49"/>
      <c r="IW232" s="49"/>
      <c r="IX232" s="49"/>
      <c r="IY232" s="49"/>
      <c r="IZ232" s="49"/>
      <c r="JA232" s="49"/>
      <c r="JB232" s="49"/>
      <c r="JC232" s="49"/>
      <c r="JD232" s="49"/>
      <c r="JE232" s="49"/>
      <c r="JF232" s="49"/>
      <c r="JG232" s="49"/>
      <c r="JH232" s="49"/>
      <c r="JI232" s="49"/>
      <c r="JJ232" s="49"/>
      <c r="JK232" s="49"/>
      <c r="JL232" s="49"/>
      <c r="JM232" s="49"/>
      <c r="JN232" s="49"/>
    </row>
    <row r="233" spans="1:274" s="282" customFormat="1" ht="87.75" customHeight="1" x14ac:dyDescent="0.25">
      <c r="A233" s="1573">
        <v>213</v>
      </c>
      <c r="B233" s="1575" t="s">
        <v>999</v>
      </c>
      <c r="C233" s="1676">
        <v>80101706</v>
      </c>
      <c r="D233" s="1577" t="s">
        <v>1036</v>
      </c>
      <c r="E233" s="1575" t="s">
        <v>132</v>
      </c>
      <c r="F233" s="1575">
        <v>1</v>
      </c>
      <c r="G233" s="1579" t="s">
        <v>172</v>
      </c>
      <c r="H233" s="1581">
        <v>8.8000000000000007</v>
      </c>
      <c r="I233" s="1512" t="s">
        <v>84</v>
      </c>
      <c r="J233" s="1424" t="s">
        <v>1520</v>
      </c>
      <c r="K233" s="1420" t="s">
        <v>115</v>
      </c>
      <c r="L233" s="2071">
        <v>25000000</v>
      </c>
      <c r="M233" s="1036">
        <v>25000000</v>
      </c>
      <c r="N233" s="1421" t="s">
        <v>85</v>
      </c>
      <c r="O233" s="1421" t="s">
        <v>56</v>
      </c>
      <c r="P233" s="30" t="s">
        <v>133</v>
      </c>
      <c r="Q233" s="49"/>
      <c r="R233" s="1795" t="s">
        <v>1397</v>
      </c>
      <c r="S233" s="1795" t="s">
        <v>1358</v>
      </c>
      <c r="T233" s="1796">
        <v>42482</v>
      </c>
      <c r="U233" s="1521" t="s">
        <v>1398</v>
      </c>
      <c r="V233" s="1521" t="s">
        <v>210</v>
      </c>
      <c r="W233" s="1946">
        <v>25000000</v>
      </c>
      <c r="X233" s="182"/>
      <c r="Y233" s="174">
        <f t="shared" si="6"/>
        <v>25000000</v>
      </c>
      <c r="Z233" s="174">
        <v>25000000</v>
      </c>
      <c r="AA233" s="1760" t="s">
        <v>1399</v>
      </c>
      <c r="AB233" s="1760" t="s">
        <v>1400</v>
      </c>
      <c r="AC233" s="1760" t="s">
        <v>223</v>
      </c>
      <c r="AD233" s="1521" t="s">
        <v>1401</v>
      </c>
      <c r="AE233" s="1760" t="s">
        <v>56</v>
      </c>
      <c r="AF233" s="1760" t="s">
        <v>56</v>
      </c>
      <c r="AG233" s="1760" t="s">
        <v>56</v>
      </c>
      <c r="AH233" s="2072" t="s">
        <v>1402</v>
      </c>
      <c r="AI233" s="1815">
        <v>42485</v>
      </c>
      <c r="AJ233" s="1815">
        <v>42582</v>
      </c>
      <c r="AK233" s="1760" t="s">
        <v>730</v>
      </c>
      <c r="AL233" s="2073" t="s">
        <v>736</v>
      </c>
      <c r="AM233" s="1953" t="s">
        <v>56</v>
      </c>
      <c r="AN233" s="1954" t="s">
        <v>56</v>
      </c>
      <c r="AO233" s="1954" t="s">
        <v>56</v>
      </c>
      <c r="AP233" s="1954" t="s">
        <v>56</v>
      </c>
      <c r="AQ233" s="1954" t="s">
        <v>56</v>
      </c>
      <c r="AR233" s="1950">
        <v>1703062</v>
      </c>
      <c r="AS233" s="2033" t="s">
        <v>2896</v>
      </c>
      <c r="AT233" s="182"/>
      <c r="AU233" s="1950">
        <v>1968890</v>
      </c>
      <c r="AV233" s="2033" t="s">
        <v>3403</v>
      </c>
      <c r="AW233" s="2033" t="s">
        <v>3404</v>
      </c>
      <c r="AX233" s="182"/>
      <c r="AY233" s="182"/>
      <c r="AZ233" s="182"/>
      <c r="BA233" s="182"/>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c r="FF233" s="49"/>
      <c r="FG233" s="49"/>
      <c r="FH233" s="49"/>
      <c r="FI233" s="49"/>
      <c r="FJ233" s="49"/>
      <c r="FK233" s="49"/>
      <c r="FL233" s="49"/>
      <c r="FM233" s="49"/>
      <c r="FN233" s="49"/>
      <c r="FO233" s="49"/>
      <c r="FP233" s="49"/>
      <c r="FQ233" s="49"/>
      <c r="FR233" s="49"/>
      <c r="FS233" s="49"/>
      <c r="FT233" s="49"/>
      <c r="FU233" s="49"/>
      <c r="FV233" s="49"/>
      <c r="FW233" s="49"/>
      <c r="FX233" s="49"/>
      <c r="FY233" s="49"/>
      <c r="FZ233" s="49"/>
      <c r="GA233" s="49"/>
      <c r="GB233" s="49"/>
      <c r="GC233" s="49"/>
      <c r="GD233" s="49"/>
      <c r="GE233" s="49"/>
      <c r="GF233" s="49"/>
      <c r="GG233" s="49"/>
      <c r="GH233" s="49"/>
      <c r="GI233" s="49"/>
      <c r="GJ233" s="49"/>
      <c r="GK233" s="49"/>
      <c r="GL233" s="49"/>
      <c r="GM233" s="49"/>
      <c r="GN233" s="49"/>
      <c r="GO233" s="49"/>
      <c r="GP233" s="49"/>
      <c r="GQ233" s="49"/>
      <c r="GR233" s="49"/>
      <c r="GS233" s="49"/>
      <c r="GT233" s="49"/>
      <c r="GU233" s="49"/>
      <c r="GV233" s="49"/>
      <c r="GW233" s="49"/>
      <c r="GX233" s="49"/>
      <c r="GY233" s="49"/>
      <c r="GZ233" s="49"/>
      <c r="HA233" s="49"/>
      <c r="HB233" s="49"/>
      <c r="HC233" s="49"/>
      <c r="HD233" s="49"/>
      <c r="HE233" s="49"/>
      <c r="HF233" s="49"/>
      <c r="HG233" s="49"/>
      <c r="HH233" s="49"/>
      <c r="HI233" s="49"/>
      <c r="HJ233" s="49"/>
      <c r="HK233" s="49"/>
      <c r="HL233" s="49"/>
      <c r="HM233" s="49"/>
      <c r="HN233" s="49"/>
      <c r="HO233" s="49"/>
      <c r="HP233" s="49"/>
      <c r="HQ233" s="49"/>
      <c r="HR233" s="49"/>
      <c r="HS233" s="49"/>
      <c r="HT233" s="49"/>
      <c r="HU233" s="49"/>
      <c r="HV233" s="49"/>
      <c r="HW233" s="49"/>
      <c r="HX233" s="49"/>
      <c r="HY233" s="49"/>
      <c r="HZ233" s="49"/>
      <c r="IA233" s="49"/>
      <c r="IB233" s="49"/>
      <c r="IC233" s="49"/>
      <c r="ID233" s="49"/>
      <c r="IE233" s="49"/>
      <c r="IF233" s="49"/>
      <c r="IG233" s="49"/>
      <c r="IH233" s="49"/>
      <c r="II233" s="49"/>
      <c r="IJ233" s="49"/>
      <c r="IK233" s="49"/>
      <c r="IL233" s="49"/>
      <c r="IM233" s="49"/>
      <c r="IN233" s="49"/>
      <c r="IO233" s="49"/>
      <c r="IP233" s="49"/>
      <c r="IQ233" s="49"/>
      <c r="IR233" s="49"/>
      <c r="IS233" s="49"/>
      <c r="IT233" s="49"/>
      <c r="IU233" s="49"/>
      <c r="IV233" s="49"/>
      <c r="IW233" s="49"/>
      <c r="IX233" s="49"/>
      <c r="IY233" s="49"/>
      <c r="IZ233" s="49"/>
      <c r="JA233" s="49"/>
      <c r="JB233" s="49"/>
      <c r="JC233" s="49"/>
      <c r="JD233" s="49"/>
      <c r="JE233" s="49"/>
      <c r="JF233" s="49"/>
      <c r="JG233" s="49"/>
      <c r="JH233" s="49"/>
      <c r="JI233" s="49"/>
      <c r="JJ233" s="49"/>
      <c r="JK233" s="49"/>
      <c r="JL233" s="49"/>
      <c r="JM233" s="49"/>
      <c r="JN233" s="49"/>
    </row>
    <row r="234" spans="1:274" s="282" customFormat="1" ht="70.5" customHeight="1" x14ac:dyDescent="0.25">
      <c r="A234" s="1573"/>
      <c r="B234" s="1575"/>
      <c r="C234" s="1677"/>
      <c r="D234" s="1577"/>
      <c r="E234" s="1575"/>
      <c r="F234" s="1575"/>
      <c r="G234" s="1579"/>
      <c r="H234" s="1581"/>
      <c r="I234" s="1512"/>
      <c r="J234" s="1424" t="s">
        <v>1521</v>
      </c>
      <c r="K234" s="1420" t="s">
        <v>115</v>
      </c>
      <c r="L234" s="2071">
        <v>112700000</v>
      </c>
      <c r="M234" s="1036">
        <v>112700000</v>
      </c>
      <c r="N234" s="1944" t="s">
        <v>85</v>
      </c>
      <c r="O234" s="1421" t="s">
        <v>56</v>
      </c>
      <c r="P234" s="30" t="s">
        <v>133</v>
      </c>
      <c r="Q234" s="49"/>
      <c r="R234" s="1802"/>
      <c r="S234" s="1802"/>
      <c r="T234" s="1803"/>
      <c r="U234" s="1522"/>
      <c r="V234" s="1522"/>
      <c r="W234" s="1946">
        <v>112700000</v>
      </c>
      <c r="X234" s="182"/>
      <c r="Y234" s="174">
        <f t="shared" si="6"/>
        <v>112700000</v>
      </c>
      <c r="Z234" s="174">
        <v>112700000</v>
      </c>
      <c r="AA234" s="1782"/>
      <c r="AB234" s="1782"/>
      <c r="AC234" s="1782"/>
      <c r="AD234" s="1522"/>
      <c r="AE234" s="1782"/>
      <c r="AF234" s="1782"/>
      <c r="AG234" s="1782"/>
      <c r="AH234" s="2074"/>
      <c r="AI234" s="1824"/>
      <c r="AJ234" s="1824"/>
      <c r="AK234" s="1782"/>
      <c r="AL234" s="2067"/>
      <c r="AM234" s="1970"/>
      <c r="AN234" s="1960"/>
      <c r="AO234" s="1960"/>
      <c r="AP234" s="1960"/>
      <c r="AQ234" s="1960"/>
      <c r="AR234" s="182"/>
      <c r="AS234" s="182"/>
      <c r="AT234" s="182"/>
      <c r="AU234" s="182"/>
      <c r="AV234" s="182"/>
      <c r="AW234" s="182"/>
      <c r="AX234" s="182"/>
      <c r="AY234" s="182"/>
      <c r="AZ234" s="182"/>
      <c r="BA234" s="182"/>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c r="FF234" s="49"/>
      <c r="FG234" s="49"/>
      <c r="FH234" s="49"/>
      <c r="FI234" s="49"/>
      <c r="FJ234" s="49"/>
      <c r="FK234" s="49"/>
      <c r="FL234" s="49"/>
      <c r="FM234" s="49"/>
      <c r="FN234" s="49"/>
      <c r="FO234" s="49"/>
      <c r="FP234" s="49"/>
      <c r="FQ234" s="49"/>
      <c r="FR234" s="49"/>
      <c r="FS234" s="49"/>
      <c r="FT234" s="49"/>
      <c r="FU234" s="49"/>
      <c r="FV234" s="49"/>
      <c r="FW234" s="49"/>
      <c r="FX234" s="49"/>
      <c r="FY234" s="49"/>
      <c r="FZ234" s="49"/>
      <c r="GA234" s="49"/>
      <c r="GB234" s="49"/>
      <c r="GC234" s="49"/>
      <c r="GD234" s="49"/>
      <c r="GE234" s="49"/>
      <c r="GF234" s="49"/>
      <c r="GG234" s="49"/>
      <c r="GH234" s="49"/>
      <c r="GI234" s="49"/>
      <c r="GJ234" s="49"/>
      <c r="GK234" s="49"/>
      <c r="GL234" s="49"/>
      <c r="GM234" s="49"/>
      <c r="GN234" s="49"/>
      <c r="GO234" s="49"/>
      <c r="GP234" s="49"/>
      <c r="GQ234" s="49"/>
      <c r="GR234" s="49"/>
      <c r="GS234" s="49"/>
      <c r="GT234" s="49"/>
      <c r="GU234" s="49"/>
      <c r="GV234" s="49"/>
      <c r="GW234" s="49"/>
      <c r="GX234" s="49"/>
      <c r="GY234" s="49"/>
      <c r="GZ234" s="49"/>
      <c r="HA234" s="49"/>
      <c r="HB234" s="49"/>
      <c r="HC234" s="49"/>
      <c r="HD234" s="49"/>
      <c r="HE234" s="49"/>
      <c r="HF234" s="49"/>
      <c r="HG234" s="49"/>
      <c r="HH234" s="49"/>
      <c r="HI234" s="49"/>
      <c r="HJ234" s="49"/>
      <c r="HK234" s="49"/>
      <c r="HL234" s="49"/>
      <c r="HM234" s="49"/>
      <c r="HN234" s="49"/>
      <c r="HO234" s="49"/>
      <c r="HP234" s="49"/>
      <c r="HQ234" s="49"/>
      <c r="HR234" s="49"/>
      <c r="HS234" s="49"/>
      <c r="HT234" s="49"/>
      <c r="HU234" s="49"/>
      <c r="HV234" s="49"/>
      <c r="HW234" s="49"/>
      <c r="HX234" s="49"/>
      <c r="HY234" s="49"/>
      <c r="HZ234" s="49"/>
      <c r="IA234" s="49"/>
      <c r="IB234" s="49"/>
      <c r="IC234" s="49"/>
      <c r="ID234" s="49"/>
      <c r="IE234" s="49"/>
      <c r="IF234" s="49"/>
      <c r="IG234" s="49"/>
      <c r="IH234" s="49"/>
      <c r="II234" s="49"/>
      <c r="IJ234" s="49"/>
      <c r="IK234" s="49"/>
      <c r="IL234" s="49"/>
      <c r="IM234" s="49"/>
      <c r="IN234" s="49"/>
      <c r="IO234" s="49"/>
      <c r="IP234" s="49"/>
      <c r="IQ234" s="49"/>
      <c r="IR234" s="49"/>
      <c r="IS234" s="49"/>
      <c r="IT234" s="49"/>
      <c r="IU234" s="49"/>
      <c r="IV234" s="49"/>
      <c r="IW234" s="49"/>
      <c r="IX234" s="49"/>
      <c r="IY234" s="49"/>
      <c r="IZ234" s="49"/>
      <c r="JA234" s="49"/>
      <c r="JB234" s="49"/>
      <c r="JC234" s="49"/>
      <c r="JD234" s="49"/>
      <c r="JE234" s="49"/>
      <c r="JF234" s="49"/>
      <c r="JG234" s="49"/>
      <c r="JH234" s="49"/>
      <c r="JI234" s="49"/>
      <c r="JJ234" s="49"/>
      <c r="JK234" s="49"/>
      <c r="JL234" s="49"/>
      <c r="JM234" s="49"/>
      <c r="JN234" s="49"/>
    </row>
    <row r="235" spans="1:274" s="282" customFormat="1" ht="99" customHeight="1" x14ac:dyDescent="0.25">
      <c r="A235" s="1419">
        <v>214</v>
      </c>
      <c r="B235" s="1420" t="s">
        <v>1003</v>
      </c>
      <c r="C235" s="1424">
        <v>80101706</v>
      </c>
      <c r="D235" s="962" t="s">
        <v>130</v>
      </c>
      <c r="E235" s="1424" t="s">
        <v>132</v>
      </c>
      <c r="F235" s="1424">
        <v>1</v>
      </c>
      <c r="G235" s="1422" t="s">
        <v>169</v>
      </c>
      <c r="H235" s="1430" t="s">
        <v>1106</v>
      </c>
      <c r="I235" s="1424" t="s">
        <v>101</v>
      </c>
      <c r="J235" s="1424" t="s">
        <v>854</v>
      </c>
      <c r="K235" s="1424" t="s">
        <v>115</v>
      </c>
      <c r="L235" s="1041">
        <v>20527500</v>
      </c>
      <c r="M235" s="1036">
        <v>20527500</v>
      </c>
      <c r="N235" s="944" t="s">
        <v>85</v>
      </c>
      <c r="O235" s="944" t="s">
        <v>56</v>
      </c>
      <c r="P235" s="30" t="s">
        <v>133</v>
      </c>
      <c r="Q235" s="49"/>
      <c r="R235" s="1377" t="s">
        <v>1270</v>
      </c>
      <c r="S235" s="1377" t="s">
        <v>1271</v>
      </c>
      <c r="T235" s="1378">
        <v>42472</v>
      </c>
      <c r="U235" s="2075" t="s">
        <v>1272</v>
      </c>
      <c r="V235" s="1425" t="s">
        <v>220</v>
      </c>
      <c r="W235" s="1946">
        <v>20527500</v>
      </c>
      <c r="X235" s="973"/>
      <c r="Y235" s="1411">
        <f t="shared" si="6"/>
        <v>20527500</v>
      </c>
      <c r="Z235" s="1411">
        <v>20527500</v>
      </c>
      <c r="AA235" s="2076" t="s">
        <v>1243</v>
      </c>
      <c r="AB235" s="2076" t="s">
        <v>1273</v>
      </c>
      <c r="AC235" s="2076" t="s">
        <v>233</v>
      </c>
      <c r="AD235" s="1425" t="s">
        <v>1274</v>
      </c>
      <c r="AE235" s="2076" t="s">
        <v>56</v>
      </c>
      <c r="AF235" s="2076" t="s">
        <v>56</v>
      </c>
      <c r="AG235" s="2076" t="s">
        <v>56</v>
      </c>
      <c r="AH235" s="2077" t="s">
        <v>1233</v>
      </c>
      <c r="AI235" s="2078">
        <v>42472</v>
      </c>
      <c r="AJ235" s="2078">
        <v>42729</v>
      </c>
      <c r="AK235" s="2076" t="s">
        <v>397</v>
      </c>
      <c r="AL235" s="2079" t="s">
        <v>398</v>
      </c>
      <c r="AM235" s="1977" t="s">
        <v>56</v>
      </c>
      <c r="AN235" s="1977" t="s">
        <v>56</v>
      </c>
      <c r="AO235" s="1977" t="s">
        <v>56</v>
      </c>
      <c r="AP235" s="1977" t="s">
        <v>56</v>
      </c>
      <c r="AQ235" s="1977" t="s">
        <v>56</v>
      </c>
      <c r="AR235" s="1978">
        <v>2415000</v>
      </c>
      <c r="AS235" s="2080">
        <v>2415000</v>
      </c>
      <c r="AT235" s="973"/>
      <c r="AU235" s="2080">
        <v>2415000</v>
      </c>
      <c r="AV235" s="1978">
        <v>2415000</v>
      </c>
      <c r="AW235" s="1978">
        <v>2415000</v>
      </c>
      <c r="AX235" s="973"/>
      <c r="AY235" s="973"/>
      <c r="AZ235" s="973"/>
      <c r="BA235" s="973"/>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c r="FF235" s="49"/>
      <c r="FG235" s="49"/>
      <c r="FH235" s="49"/>
      <c r="FI235" s="49"/>
      <c r="FJ235" s="49"/>
      <c r="FK235" s="49"/>
      <c r="FL235" s="49"/>
      <c r="FM235" s="49"/>
      <c r="FN235" s="49"/>
      <c r="FO235" s="49"/>
      <c r="FP235" s="49"/>
      <c r="FQ235" s="49"/>
      <c r="FR235" s="49"/>
      <c r="FS235" s="49"/>
      <c r="FT235" s="49"/>
      <c r="FU235" s="49"/>
      <c r="FV235" s="49"/>
      <c r="FW235" s="49"/>
      <c r="FX235" s="49"/>
      <c r="FY235" s="49"/>
      <c r="FZ235" s="49"/>
      <c r="GA235" s="49"/>
      <c r="GB235" s="49"/>
      <c r="GC235" s="49"/>
      <c r="GD235" s="49"/>
      <c r="GE235" s="49"/>
      <c r="GF235" s="49"/>
      <c r="GG235" s="49"/>
      <c r="GH235" s="49"/>
      <c r="GI235" s="49"/>
      <c r="GJ235" s="49"/>
      <c r="GK235" s="49"/>
      <c r="GL235" s="49"/>
      <c r="GM235" s="49"/>
      <c r="GN235" s="49"/>
      <c r="GO235" s="49"/>
      <c r="GP235" s="49"/>
      <c r="GQ235" s="49"/>
      <c r="GR235" s="49"/>
      <c r="GS235" s="49"/>
      <c r="GT235" s="49"/>
      <c r="GU235" s="49"/>
      <c r="GV235" s="49"/>
      <c r="GW235" s="49"/>
      <c r="GX235" s="49"/>
      <c r="GY235" s="49"/>
      <c r="GZ235" s="49"/>
      <c r="HA235" s="49"/>
      <c r="HB235" s="49"/>
      <c r="HC235" s="49"/>
      <c r="HD235" s="49"/>
      <c r="HE235" s="49"/>
      <c r="HF235" s="49"/>
      <c r="HG235" s="49"/>
      <c r="HH235" s="49"/>
      <c r="HI235" s="49"/>
      <c r="HJ235" s="49"/>
      <c r="HK235" s="49"/>
      <c r="HL235" s="49"/>
      <c r="HM235" s="49"/>
      <c r="HN235" s="49"/>
      <c r="HO235" s="49"/>
      <c r="HP235" s="49"/>
      <c r="HQ235" s="49"/>
      <c r="HR235" s="49"/>
      <c r="HS235" s="49"/>
      <c r="HT235" s="49"/>
      <c r="HU235" s="49"/>
      <c r="HV235" s="49"/>
      <c r="HW235" s="49"/>
      <c r="HX235" s="49"/>
      <c r="HY235" s="49"/>
      <c r="HZ235" s="49"/>
      <c r="IA235" s="49"/>
      <c r="IB235" s="49"/>
      <c r="IC235" s="49"/>
      <c r="ID235" s="49"/>
      <c r="IE235" s="49"/>
      <c r="IF235" s="49"/>
      <c r="IG235" s="49"/>
      <c r="IH235" s="49"/>
      <c r="II235" s="49"/>
      <c r="IJ235" s="49"/>
      <c r="IK235" s="49"/>
      <c r="IL235" s="49"/>
      <c r="IM235" s="49"/>
      <c r="IN235" s="49"/>
      <c r="IO235" s="49"/>
      <c r="IP235" s="49"/>
      <c r="IQ235" s="49"/>
      <c r="IR235" s="49"/>
      <c r="IS235" s="49"/>
      <c r="IT235" s="49"/>
      <c r="IU235" s="49"/>
      <c r="IV235" s="49"/>
      <c r="IW235" s="49"/>
      <c r="IX235" s="49"/>
      <c r="IY235" s="49"/>
      <c r="IZ235" s="49"/>
      <c r="JA235" s="49"/>
      <c r="JB235" s="49"/>
      <c r="JC235" s="49"/>
      <c r="JD235" s="49"/>
      <c r="JE235" s="49"/>
      <c r="JF235" s="49"/>
      <c r="JG235" s="49"/>
      <c r="JH235" s="49"/>
      <c r="JI235" s="49"/>
      <c r="JJ235" s="49"/>
      <c r="JK235" s="49"/>
      <c r="JL235" s="49"/>
      <c r="JM235" s="49"/>
      <c r="JN235" s="49"/>
    </row>
    <row r="236" spans="1:274" s="282" customFormat="1" ht="123" customHeight="1" x14ac:dyDescent="0.25">
      <c r="A236" s="1419">
        <v>216</v>
      </c>
      <c r="B236" s="1420" t="s">
        <v>1000</v>
      </c>
      <c r="C236" s="1424">
        <v>80101706</v>
      </c>
      <c r="D236" s="962" t="s">
        <v>1314</v>
      </c>
      <c r="E236" s="1424" t="s">
        <v>132</v>
      </c>
      <c r="F236" s="1424">
        <v>1</v>
      </c>
      <c r="G236" s="1422" t="s">
        <v>170</v>
      </c>
      <c r="H236" s="1430">
        <v>8</v>
      </c>
      <c r="I236" s="1424" t="s">
        <v>101</v>
      </c>
      <c r="J236" s="1424" t="s">
        <v>854</v>
      </c>
      <c r="K236" s="1424" t="s">
        <v>115</v>
      </c>
      <c r="L236" s="1041">
        <v>56000000</v>
      </c>
      <c r="M236" s="1036">
        <v>56000000</v>
      </c>
      <c r="N236" s="944" t="s">
        <v>85</v>
      </c>
      <c r="O236" s="944" t="s">
        <v>56</v>
      </c>
      <c r="P236" s="30" t="s">
        <v>133</v>
      </c>
      <c r="Q236" s="49"/>
      <c r="R236" s="242" t="s">
        <v>1501</v>
      </c>
      <c r="S236" s="242" t="s">
        <v>1502</v>
      </c>
      <c r="T236" s="33">
        <v>42493</v>
      </c>
      <c r="U236" s="1343" t="s">
        <v>1503</v>
      </c>
      <c r="V236" s="266" t="s">
        <v>220</v>
      </c>
      <c r="W236" s="1946">
        <v>56000000</v>
      </c>
      <c r="X236" s="182"/>
      <c r="Y236" s="174">
        <f t="shared" si="6"/>
        <v>56000000</v>
      </c>
      <c r="Z236" s="174">
        <v>56000000</v>
      </c>
      <c r="AA236" s="1768" t="s">
        <v>1470</v>
      </c>
      <c r="AB236" s="430" t="s">
        <v>1424</v>
      </c>
      <c r="AC236" s="430" t="s">
        <v>233</v>
      </c>
      <c r="AD236" s="266"/>
      <c r="AE236" s="430" t="s">
        <v>56</v>
      </c>
      <c r="AF236" s="430" t="s">
        <v>56</v>
      </c>
      <c r="AG236" s="430" t="s">
        <v>56</v>
      </c>
      <c r="AH236" s="233" t="s">
        <v>1426</v>
      </c>
      <c r="AI236" s="234">
        <v>42493</v>
      </c>
      <c r="AJ236" s="234">
        <v>42734</v>
      </c>
      <c r="AK236" s="430" t="s">
        <v>354</v>
      </c>
      <c r="AL236" s="1769" t="s">
        <v>355</v>
      </c>
      <c r="AM236" s="1986" t="s">
        <v>56</v>
      </c>
      <c r="AN236" s="1950" t="s">
        <v>56</v>
      </c>
      <c r="AO236" s="1950" t="s">
        <v>56</v>
      </c>
      <c r="AP236" s="1950" t="s">
        <v>56</v>
      </c>
      <c r="AQ236" s="1950" t="s">
        <v>56</v>
      </c>
      <c r="AR236" s="1950" t="s">
        <v>56</v>
      </c>
      <c r="AS236" s="1950" t="s">
        <v>56</v>
      </c>
      <c r="AT236" s="1950" t="s">
        <v>56</v>
      </c>
      <c r="AU236" s="1950">
        <v>7000000</v>
      </c>
      <c r="AV236" s="1950">
        <v>7000000</v>
      </c>
      <c r="AW236" s="182"/>
      <c r="AX236" s="182"/>
      <c r="AY236" s="182"/>
      <c r="AZ236" s="182"/>
      <c r="BA236" s="182"/>
      <c r="BB236" s="182"/>
      <c r="BC236" s="182"/>
      <c r="BD236" s="182"/>
      <c r="BE236" s="182"/>
      <c r="BF236" s="182"/>
      <c r="BG236" s="182"/>
      <c r="BH236" s="182"/>
      <c r="BI236" s="182"/>
      <c r="BJ236" s="182"/>
      <c r="BK236" s="182"/>
      <c r="BL236" s="182"/>
      <c r="BM236" s="182"/>
      <c r="BN236" s="182"/>
      <c r="BO236" s="182"/>
      <c r="BP236" s="182"/>
      <c r="BQ236" s="182"/>
      <c r="BR236" s="182"/>
      <c r="BS236" s="182"/>
      <c r="BT236" s="182"/>
      <c r="BU236" s="182"/>
      <c r="BV236" s="182"/>
      <c r="BW236" s="182"/>
      <c r="BX236" s="182"/>
      <c r="BY236" s="182"/>
      <c r="BZ236" s="182"/>
      <c r="CA236" s="182"/>
      <c r="CB236" s="182"/>
      <c r="CC236" s="182"/>
      <c r="CD236" s="182"/>
      <c r="CE236" s="182"/>
      <c r="CF236" s="182"/>
      <c r="CG236" s="182"/>
      <c r="CH236" s="182"/>
      <c r="CI236" s="182"/>
      <c r="CJ236" s="182"/>
      <c r="CK236" s="182"/>
      <c r="CL236" s="182"/>
      <c r="CM236" s="182"/>
      <c r="CN236" s="182"/>
      <c r="CO236" s="182"/>
      <c r="CP236" s="182"/>
      <c r="CQ236" s="182"/>
      <c r="CR236" s="182"/>
      <c r="CS236" s="182"/>
      <c r="CT236" s="182"/>
      <c r="CU236" s="182"/>
      <c r="CV236" s="182"/>
      <c r="CW236" s="182"/>
      <c r="CX236" s="182"/>
      <c r="CY236" s="182"/>
      <c r="CZ236" s="182"/>
      <c r="DA236" s="182"/>
      <c r="DB236" s="182"/>
      <c r="DC236" s="182"/>
      <c r="DD236" s="182"/>
      <c r="DE236" s="182"/>
      <c r="DF236" s="182"/>
      <c r="DG236" s="182"/>
      <c r="DH236" s="182"/>
      <c r="DI236" s="182"/>
      <c r="DJ236" s="182"/>
      <c r="DK236" s="182"/>
      <c r="DL236" s="182"/>
      <c r="DM236" s="182"/>
      <c r="DN236" s="182"/>
      <c r="DO236" s="182"/>
      <c r="DP236" s="182"/>
      <c r="DQ236" s="182"/>
      <c r="DR236" s="182"/>
      <c r="DS236" s="182"/>
      <c r="DT236" s="182"/>
      <c r="DU236" s="182"/>
      <c r="DV236" s="182"/>
      <c r="DW236" s="182"/>
      <c r="DX236" s="182"/>
      <c r="DY236" s="182"/>
      <c r="DZ236" s="182"/>
      <c r="EA236" s="182"/>
      <c r="EB236" s="182"/>
      <c r="EC236" s="182"/>
      <c r="ED236" s="182"/>
      <c r="EE236" s="182"/>
      <c r="EF236" s="182"/>
      <c r="EG236" s="182"/>
      <c r="EH236" s="182"/>
      <c r="EI236" s="182"/>
      <c r="EJ236" s="182"/>
      <c r="EK236" s="182"/>
      <c r="EL236" s="182"/>
      <c r="EM236" s="182"/>
      <c r="EN236" s="182"/>
      <c r="EO236" s="182"/>
      <c r="EP236" s="49"/>
      <c r="EQ236" s="49"/>
      <c r="ER236" s="49"/>
      <c r="ES236" s="49"/>
      <c r="ET236" s="49"/>
      <c r="EU236" s="49"/>
      <c r="EV236" s="49"/>
      <c r="EW236" s="49"/>
      <c r="EX236" s="49"/>
      <c r="EY236" s="49"/>
      <c r="EZ236" s="49"/>
      <c r="FA236" s="49"/>
      <c r="FB236" s="49"/>
      <c r="FC236" s="49"/>
      <c r="FD236" s="49"/>
      <c r="FE236" s="49"/>
      <c r="FF236" s="49"/>
      <c r="FG236" s="49"/>
      <c r="FH236" s="49"/>
      <c r="FI236" s="49"/>
      <c r="FJ236" s="49"/>
      <c r="FK236" s="49"/>
      <c r="FL236" s="49"/>
      <c r="FM236" s="49"/>
      <c r="FN236" s="49"/>
      <c r="FO236" s="49"/>
      <c r="FP236" s="49"/>
      <c r="FQ236" s="49"/>
      <c r="FR236" s="49"/>
      <c r="FS236" s="49"/>
      <c r="FT236" s="49"/>
      <c r="FU236" s="49"/>
      <c r="FV236" s="49"/>
      <c r="FW236" s="49"/>
      <c r="FX236" s="49"/>
      <c r="FY236" s="49"/>
      <c r="FZ236" s="49"/>
      <c r="GA236" s="49"/>
      <c r="GB236" s="49"/>
      <c r="GC236" s="49"/>
      <c r="GD236" s="49"/>
      <c r="GE236" s="49"/>
      <c r="GF236" s="49"/>
      <c r="GG236" s="49"/>
      <c r="GH236" s="49"/>
      <c r="GI236" s="49"/>
      <c r="GJ236" s="49"/>
      <c r="GK236" s="49"/>
      <c r="GL236" s="49"/>
      <c r="GM236" s="49"/>
      <c r="GN236" s="49"/>
      <c r="GO236" s="49"/>
      <c r="GP236" s="49"/>
      <c r="GQ236" s="49"/>
      <c r="GR236" s="49"/>
      <c r="GS236" s="49"/>
      <c r="GT236" s="49"/>
      <c r="GU236" s="49"/>
      <c r="GV236" s="49"/>
      <c r="GW236" s="49"/>
      <c r="GX236" s="49"/>
      <c r="GY236" s="49"/>
      <c r="GZ236" s="49"/>
      <c r="HA236" s="49"/>
      <c r="HB236" s="49"/>
      <c r="HC236" s="49"/>
      <c r="HD236" s="49"/>
      <c r="HE236" s="49"/>
      <c r="HF236" s="49"/>
      <c r="HG236" s="49"/>
      <c r="HH236" s="49"/>
      <c r="HI236" s="49"/>
      <c r="HJ236" s="49"/>
      <c r="HK236" s="49"/>
      <c r="HL236" s="49"/>
      <c r="HM236" s="49"/>
      <c r="HN236" s="49"/>
      <c r="HO236" s="49"/>
      <c r="HP236" s="49"/>
      <c r="HQ236" s="49"/>
      <c r="HR236" s="49"/>
      <c r="HS236" s="49"/>
      <c r="HT236" s="49"/>
      <c r="HU236" s="49"/>
      <c r="HV236" s="49"/>
      <c r="HW236" s="49"/>
      <c r="HX236" s="49"/>
      <c r="HY236" s="49"/>
      <c r="HZ236" s="49"/>
      <c r="IA236" s="49"/>
      <c r="IB236" s="49"/>
      <c r="IC236" s="49"/>
      <c r="ID236" s="49"/>
      <c r="IE236" s="49"/>
      <c r="IF236" s="49"/>
      <c r="IG236" s="49"/>
      <c r="IH236" s="49"/>
      <c r="II236" s="49"/>
      <c r="IJ236" s="49"/>
      <c r="IK236" s="49"/>
      <c r="IL236" s="49"/>
      <c r="IM236" s="49"/>
      <c r="IN236" s="49"/>
      <c r="IO236" s="49"/>
      <c r="IP236" s="49"/>
      <c r="IQ236" s="49"/>
      <c r="IR236" s="49"/>
      <c r="IS236" s="49"/>
      <c r="IT236" s="49"/>
      <c r="IU236" s="49"/>
      <c r="IV236" s="49"/>
      <c r="IW236" s="49"/>
      <c r="IX236" s="49"/>
      <c r="IY236" s="49"/>
      <c r="IZ236" s="49"/>
      <c r="JA236" s="49"/>
      <c r="JB236" s="49"/>
      <c r="JC236" s="49"/>
      <c r="JD236" s="49"/>
      <c r="JE236" s="49"/>
      <c r="JF236" s="49"/>
      <c r="JG236" s="49"/>
      <c r="JH236" s="49"/>
      <c r="JI236" s="49"/>
      <c r="JJ236" s="49"/>
      <c r="JK236" s="49"/>
      <c r="JL236" s="49"/>
      <c r="JM236" s="49"/>
      <c r="JN236" s="49"/>
    </row>
    <row r="237" spans="1:274" s="282" customFormat="1" ht="61.5" customHeight="1" x14ac:dyDescent="0.25">
      <c r="A237" s="1419">
        <v>218</v>
      </c>
      <c r="B237" s="1420" t="s">
        <v>1000</v>
      </c>
      <c r="C237" s="1424">
        <v>80101706</v>
      </c>
      <c r="D237" s="962" t="s">
        <v>1316</v>
      </c>
      <c r="E237" s="1424" t="s">
        <v>132</v>
      </c>
      <c r="F237" s="1424">
        <v>1</v>
      </c>
      <c r="G237" s="1422" t="s">
        <v>173</v>
      </c>
      <c r="H237" s="1430">
        <v>4</v>
      </c>
      <c r="I237" s="1424" t="s">
        <v>101</v>
      </c>
      <c r="J237" s="1424" t="s">
        <v>854</v>
      </c>
      <c r="K237" s="1424" t="s">
        <v>115</v>
      </c>
      <c r="L237" s="1041">
        <v>40000000</v>
      </c>
      <c r="M237" s="1036">
        <v>40000000</v>
      </c>
      <c r="N237" s="944" t="s">
        <v>85</v>
      </c>
      <c r="O237" s="944" t="s">
        <v>56</v>
      </c>
      <c r="P237" s="30" t="s">
        <v>133</v>
      </c>
      <c r="Q237" s="49"/>
      <c r="R237" s="242" t="s">
        <v>2687</v>
      </c>
      <c r="S237" s="242" t="s">
        <v>2688</v>
      </c>
      <c r="T237" s="33">
        <v>42503</v>
      </c>
      <c r="U237" s="1343" t="s">
        <v>2689</v>
      </c>
      <c r="V237" s="266" t="s">
        <v>220</v>
      </c>
      <c r="W237" s="1946">
        <v>40000000</v>
      </c>
      <c r="X237" s="182"/>
      <c r="Y237" s="174">
        <f t="shared" si="6"/>
        <v>40000000</v>
      </c>
      <c r="Z237" s="174">
        <v>40000000</v>
      </c>
      <c r="AA237" s="1768" t="s">
        <v>2690</v>
      </c>
      <c r="AB237" s="430" t="s">
        <v>2691</v>
      </c>
      <c r="AC237" s="430" t="s">
        <v>233</v>
      </c>
      <c r="AD237" s="266" t="s">
        <v>2692</v>
      </c>
      <c r="AE237" s="430" t="s">
        <v>56</v>
      </c>
      <c r="AF237" s="430" t="s">
        <v>56</v>
      </c>
      <c r="AG237" s="430" t="s">
        <v>56</v>
      </c>
      <c r="AH237" s="233" t="s">
        <v>2693</v>
      </c>
      <c r="AI237" s="234">
        <v>42503</v>
      </c>
      <c r="AJ237" s="234">
        <v>42625</v>
      </c>
      <c r="AK237" s="430" t="s">
        <v>2694</v>
      </c>
      <c r="AL237" s="1769" t="s">
        <v>398</v>
      </c>
      <c r="AM237" s="1943" t="s">
        <v>56</v>
      </c>
      <c r="AN237" s="1944" t="s">
        <v>56</v>
      </c>
      <c r="AO237" s="1944" t="s">
        <v>56</v>
      </c>
      <c r="AP237" s="1944" t="s">
        <v>56</v>
      </c>
      <c r="AQ237" s="1944" t="s">
        <v>56</v>
      </c>
      <c r="AR237" s="1944" t="s">
        <v>56</v>
      </c>
      <c r="AS237" s="2030">
        <v>10000000</v>
      </c>
      <c r="AT237" s="182"/>
      <c r="AU237" s="2030">
        <v>10000000</v>
      </c>
      <c r="AV237" s="1950">
        <v>10000000</v>
      </c>
      <c r="AW237" s="182"/>
      <c r="AX237" s="182"/>
      <c r="AY237" s="182"/>
      <c r="AZ237" s="182"/>
      <c r="BA237" s="182"/>
      <c r="BB237" s="182"/>
      <c r="BC237" s="182"/>
      <c r="BD237" s="182"/>
      <c r="BE237" s="182"/>
      <c r="BF237" s="182"/>
      <c r="BG237" s="182"/>
      <c r="BH237" s="182"/>
      <c r="BI237" s="182"/>
      <c r="BJ237" s="182"/>
      <c r="BK237" s="182"/>
      <c r="BL237" s="182"/>
      <c r="BM237" s="182"/>
      <c r="BN237" s="182"/>
      <c r="BO237" s="182"/>
      <c r="BP237" s="182"/>
      <c r="BQ237" s="182"/>
      <c r="BR237" s="182"/>
      <c r="BS237" s="182"/>
      <c r="BT237" s="182"/>
      <c r="BU237" s="182"/>
      <c r="BV237" s="182"/>
      <c r="BW237" s="182"/>
      <c r="BX237" s="182"/>
      <c r="BY237" s="182"/>
      <c r="BZ237" s="182"/>
      <c r="CA237" s="182"/>
      <c r="CB237" s="182"/>
      <c r="CC237" s="182"/>
      <c r="CD237" s="182"/>
      <c r="CE237" s="182"/>
      <c r="CF237" s="182"/>
      <c r="CG237" s="182"/>
      <c r="CH237" s="182"/>
      <c r="CI237" s="182"/>
      <c r="CJ237" s="182"/>
      <c r="CK237" s="182"/>
      <c r="CL237" s="182"/>
      <c r="CM237" s="182"/>
      <c r="CN237" s="182"/>
      <c r="CO237" s="182"/>
      <c r="CP237" s="182"/>
      <c r="CQ237" s="182"/>
      <c r="CR237" s="182"/>
      <c r="CS237" s="182"/>
      <c r="CT237" s="182"/>
      <c r="CU237" s="182"/>
      <c r="CV237" s="182"/>
      <c r="CW237" s="182"/>
      <c r="CX237" s="182"/>
      <c r="CY237" s="182"/>
      <c r="CZ237" s="182"/>
      <c r="DA237" s="182"/>
      <c r="DB237" s="182"/>
      <c r="DC237" s="182"/>
      <c r="DD237" s="182"/>
      <c r="DE237" s="182"/>
      <c r="DF237" s="182"/>
      <c r="DG237" s="182"/>
      <c r="DH237" s="182"/>
      <c r="DI237" s="182"/>
      <c r="DJ237" s="182"/>
      <c r="DK237" s="182"/>
      <c r="DL237" s="182"/>
      <c r="DM237" s="182"/>
      <c r="DN237" s="182"/>
      <c r="DO237" s="182"/>
      <c r="DP237" s="182"/>
      <c r="DQ237" s="182"/>
      <c r="DR237" s="182"/>
      <c r="DS237" s="182"/>
      <c r="DT237" s="182"/>
      <c r="DU237" s="182"/>
      <c r="DV237" s="182"/>
      <c r="DW237" s="182"/>
      <c r="DX237" s="182"/>
      <c r="DY237" s="182"/>
      <c r="DZ237" s="182"/>
      <c r="EA237" s="182"/>
      <c r="EB237" s="182"/>
      <c r="EC237" s="182"/>
      <c r="ED237" s="182"/>
      <c r="EE237" s="182"/>
      <c r="EF237" s="182"/>
      <c r="EG237" s="182"/>
      <c r="EH237" s="182"/>
      <c r="EI237" s="182"/>
      <c r="EJ237" s="182"/>
      <c r="EK237" s="182"/>
      <c r="EL237" s="182"/>
      <c r="EM237" s="182"/>
      <c r="EN237" s="182"/>
      <c r="EO237" s="182"/>
      <c r="EP237" s="49"/>
      <c r="EQ237" s="49"/>
      <c r="ER237" s="49"/>
      <c r="ES237" s="49"/>
      <c r="ET237" s="49"/>
      <c r="EU237" s="49"/>
      <c r="EV237" s="49"/>
      <c r="EW237" s="49"/>
      <c r="EX237" s="49"/>
      <c r="EY237" s="49"/>
      <c r="EZ237" s="49"/>
      <c r="FA237" s="49"/>
      <c r="FB237" s="49"/>
      <c r="FC237" s="49"/>
      <c r="FD237" s="49"/>
      <c r="FE237" s="49"/>
      <c r="FF237" s="49"/>
      <c r="FG237" s="49"/>
      <c r="FH237" s="49"/>
      <c r="FI237" s="49"/>
      <c r="FJ237" s="49"/>
      <c r="FK237" s="49"/>
      <c r="FL237" s="49"/>
      <c r="FM237" s="49"/>
      <c r="FN237" s="49"/>
      <c r="FO237" s="49"/>
      <c r="FP237" s="49"/>
      <c r="FQ237" s="49"/>
      <c r="FR237" s="49"/>
      <c r="FS237" s="49"/>
      <c r="FT237" s="49"/>
      <c r="FU237" s="49"/>
      <c r="FV237" s="49"/>
      <c r="FW237" s="49"/>
      <c r="FX237" s="49"/>
      <c r="FY237" s="49"/>
      <c r="FZ237" s="49"/>
      <c r="GA237" s="49"/>
      <c r="GB237" s="49"/>
      <c r="GC237" s="49"/>
      <c r="GD237" s="49"/>
      <c r="GE237" s="49"/>
      <c r="GF237" s="49"/>
      <c r="GG237" s="49"/>
      <c r="GH237" s="49"/>
      <c r="GI237" s="49"/>
      <c r="GJ237" s="49"/>
      <c r="GK237" s="49"/>
      <c r="GL237" s="49"/>
      <c r="GM237" s="49"/>
      <c r="GN237" s="49"/>
      <c r="GO237" s="49"/>
      <c r="GP237" s="49"/>
      <c r="GQ237" s="49"/>
      <c r="GR237" s="49"/>
      <c r="GS237" s="49"/>
      <c r="GT237" s="49"/>
      <c r="GU237" s="49"/>
      <c r="GV237" s="49"/>
      <c r="GW237" s="49"/>
      <c r="GX237" s="49"/>
      <c r="GY237" s="49"/>
      <c r="GZ237" s="49"/>
      <c r="HA237" s="49"/>
      <c r="HB237" s="49"/>
      <c r="HC237" s="49"/>
      <c r="HD237" s="49"/>
      <c r="HE237" s="49"/>
      <c r="HF237" s="49"/>
      <c r="HG237" s="49"/>
      <c r="HH237" s="49"/>
      <c r="HI237" s="49"/>
      <c r="HJ237" s="49"/>
      <c r="HK237" s="49"/>
      <c r="HL237" s="49"/>
      <c r="HM237" s="49"/>
      <c r="HN237" s="49"/>
      <c r="HO237" s="49"/>
      <c r="HP237" s="49"/>
      <c r="HQ237" s="49"/>
      <c r="HR237" s="49"/>
      <c r="HS237" s="49"/>
      <c r="HT237" s="49"/>
      <c r="HU237" s="49"/>
      <c r="HV237" s="49"/>
      <c r="HW237" s="49"/>
      <c r="HX237" s="49"/>
      <c r="HY237" s="49"/>
      <c r="HZ237" s="49"/>
      <c r="IA237" s="49"/>
      <c r="IB237" s="49"/>
      <c r="IC237" s="49"/>
      <c r="ID237" s="49"/>
      <c r="IE237" s="49"/>
      <c r="IF237" s="49"/>
      <c r="IG237" s="49"/>
      <c r="IH237" s="49"/>
      <c r="II237" s="49"/>
      <c r="IJ237" s="49"/>
      <c r="IK237" s="49"/>
      <c r="IL237" s="49"/>
      <c r="IM237" s="49"/>
      <c r="IN237" s="49"/>
      <c r="IO237" s="49"/>
      <c r="IP237" s="49"/>
      <c r="IQ237" s="49"/>
      <c r="IR237" s="49"/>
      <c r="IS237" s="49"/>
      <c r="IT237" s="49"/>
      <c r="IU237" s="49"/>
      <c r="IV237" s="49"/>
      <c r="IW237" s="49"/>
      <c r="IX237" s="49"/>
      <c r="IY237" s="49"/>
      <c r="IZ237" s="49"/>
      <c r="JA237" s="49"/>
      <c r="JB237" s="49"/>
      <c r="JC237" s="49"/>
      <c r="JD237" s="49"/>
      <c r="JE237" s="49"/>
      <c r="JF237" s="49"/>
      <c r="JG237" s="49"/>
      <c r="JH237" s="49"/>
      <c r="JI237" s="49"/>
      <c r="JJ237" s="49"/>
      <c r="JK237" s="49"/>
      <c r="JL237" s="49"/>
      <c r="JM237" s="49"/>
      <c r="JN237" s="49"/>
    </row>
    <row r="238" spans="1:274" s="282" customFormat="1" ht="83.25" customHeight="1" x14ac:dyDescent="0.25">
      <c r="A238" s="1419">
        <v>219</v>
      </c>
      <c r="B238" s="1420" t="s">
        <v>1001</v>
      </c>
      <c r="C238" s="1424">
        <v>80101706</v>
      </c>
      <c r="D238" s="962" t="s">
        <v>1317</v>
      </c>
      <c r="E238" s="1424" t="s">
        <v>132</v>
      </c>
      <c r="F238" s="1424">
        <v>1</v>
      </c>
      <c r="G238" s="1422" t="s">
        <v>171</v>
      </c>
      <c r="H238" s="1430">
        <v>2</v>
      </c>
      <c r="I238" s="1424" t="s">
        <v>101</v>
      </c>
      <c r="J238" s="1424" t="s">
        <v>851</v>
      </c>
      <c r="K238" s="1424" t="s">
        <v>115</v>
      </c>
      <c r="L238" s="1041">
        <v>13000000</v>
      </c>
      <c r="M238" s="1036">
        <v>13000000</v>
      </c>
      <c r="N238" s="944" t="s">
        <v>85</v>
      </c>
      <c r="O238" s="944" t="s">
        <v>56</v>
      </c>
      <c r="P238" s="30" t="s">
        <v>133</v>
      </c>
      <c r="Q238" s="49"/>
      <c r="R238" s="182"/>
      <c r="S238" s="602"/>
      <c r="T238" s="182"/>
      <c r="U238" s="182"/>
      <c r="V238" s="182"/>
      <c r="W238" s="1946">
        <v>13000000</v>
      </c>
      <c r="X238" s="182"/>
      <c r="Y238" s="174">
        <f t="shared" si="6"/>
        <v>13000000</v>
      </c>
      <c r="Z238" s="174">
        <v>13000000</v>
      </c>
      <c r="AA238" s="182"/>
      <c r="AB238" s="182"/>
      <c r="AC238" s="182"/>
      <c r="AD238" s="182"/>
      <c r="AE238" s="182"/>
      <c r="AF238" s="182"/>
      <c r="AG238" s="182"/>
      <c r="AH238" s="182"/>
      <c r="AI238" s="182"/>
      <c r="AJ238" s="182"/>
      <c r="AK238" s="182"/>
      <c r="AL238" s="599"/>
      <c r="AM238" s="562"/>
      <c r="AN238" s="182"/>
      <c r="AO238" s="182"/>
      <c r="AP238" s="182"/>
      <c r="AQ238" s="182"/>
      <c r="AR238" s="182"/>
      <c r="AS238" s="182"/>
      <c r="AT238" s="182"/>
      <c r="AU238" s="182"/>
      <c r="AV238" s="182"/>
      <c r="AW238" s="182"/>
      <c r="AX238" s="182"/>
      <c r="AY238" s="182"/>
      <c r="AZ238" s="182"/>
      <c r="BA238" s="182"/>
      <c r="BB238" s="182"/>
      <c r="BC238" s="182"/>
      <c r="BD238" s="182"/>
      <c r="BE238" s="182"/>
      <c r="BF238" s="182"/>
      <c r="BG238" s="182"/>
      <c r="BH238" s="182"/>
      <c r="BI238" s="182"/>
      <c r="BJ238" s="182"/>
      <c r="BK238" s="182"/>
      <c r="BL238" s="182"/>
      <c r="BM238" s="182"/>
      <c r="BN238" s="182"/>
      <c r="BO238" s="182"/>
      <c r="BP238" s="182"/>
      <c r="BQ238" s="182"/>
      <c r="BR238" s="182"/>
      <c r="BS238" s="182"/>
      <c r="BT238" s="182"/>
      <c r="BU238" s="182"/>
      <c r="BV238" s="182"/>
      <c r="BW238" s="182"/>
      <c r="BX238" s="182"/>
      <c r="BY238" s="182"/>
      <c r="BZ238" s="182"/>
      <c r="CA238" s="182"/>
      <c r="CB238" s="182"/>
      <c r="CC238" s="182"/>
      <c r="CD238" s="182"/>
      <c r="CE238" s="182"/>
      <c r="CF238" s="182"/>
      <c r="CG238" s="182"/>
      <c r="CH238" s="182"/>
      <c r="CI238" s="182"/>
      <c r="CJ238" s="182"/>
      <c r="CK238" s="182"/>
      <c r="CL238" s="182"/>
      <c r="CM238" s="182"/>
      <c r="CN238" s="182"/>
      <c r="CO238" s="182"/>
      <c r="CP238" s="182"/>
      <c r="CQ238" s="182"/>
      <c r="CR238" s="182"/>
      <c r="CS238" s="182"/>
      <c r="CT238" s="182"/>
      <c r="CU238" s="182"/>
      <c r="CV238" s="182"/>
      <c r="CW238" s="182"/>
      <c r="CX238" s="182"/>
      <c r="CY238" s="182"/>
      <c r="CZ238" s="182"/>
      <c r="DA238" s="182"/>
      <c r="DB238" s="182"/>
      <c r="DC238" s="182"/>
      <c r="DD238" s="182"/>
      <c r="DE238" s="182"/>
      <c r="DF238" s="182"/>
      <c r="DG238" s="182"/>
      <c r="DH238" s="182"/>
      <c r="DI238" s="182"/>
      <c r="DJ238" s="182"/>
      <c r="DK238" s="182"/>
      <c r="DL238" s="182"/>
      <c r="DM238" s="182"/>
      <c r="DN238" s="182"/>
      <c r="DO238" s="182"/>
      <c r="DP238" s="182"/>
      <c r="DQ238" s="182"/>
      <c r="DR238" s="182"/>
      <c r="DS238" s="182"/>
      <c r="DT238" s="182"/>
      <c r="DU238" s="182"/>
      <c r="DV238" s="182"/>
      <c r="DW238" s="182"/>
      <c r="DX238" s="182"/>
      <c r="DY238" s="182"/>
      <c r="DZ238" s="182"/>
      <c r="EA238" s="182"/>
      <c r="EB238" s="182"/>
      <c r="EC238" s="182"/>
      <c r="ED238" s="182"/>
      <c r="EE238" s="182"/>
      <c r="EF238" s="182"/>
      <c r="EG238" s="182"/>
      <c r="EH238" s="182"/>
      <c r="EI238" s="182"/>
      <c r="EJ238" s="182"/>
      <c r="EK238" s="182"/>
      <c r="EL238" s="182"/>
      <c r="EM238" s="182"/>
      <c r="EN238" s="182"/>
      <c r="EO238" s="182"/>
      <c r="EP238" s="49"/>
      <c r="EQ238" s="49"/>
      <c r="ER238" s="49"/>
      <c r="ES238" s="49"/>
      <c r="ET238" s="49"/>
      <c r="EU238" s="49"/>
      <c r="EV238" s="49"/>
      <c r="EW238" s="49"/>
      <c r="EX238" s="49"/>
      <c r="EY238" s="49"/>
      <c r="EZ238" s="49"/>
      <c r="FA238" s="49"/>
      <c r="FB238" s="49"/>
      <c r="FC238" s="49"/>
      <c r="FD238" s="49"/>
      <c r="FE238" s="49"/>
      <c r="FF238" s="49"/>
      <c r="FG238" s="49"/>
      <c r="FH238" s="49"/>
      <c r="FI238" s="49"/>
      <c r="FJ238" s="49"/>
      <c r="FK238" s="49"/>
      <c r="FL238" s="49"/>
      <c r="FM238" s="49"/>
      <c r="FN238" s="49"/>
      <c r="FO238" s="49"/>
      <c r="FP238" s="49"/>
      <c r="FQ238" s="49"/>
      <c r="FR238" s="49"/>
      <c r="FS238" s="49"/>
      <c r="FT238" s="49"/>
      <c r="FU238" s="49"/>
      <c r="FV238" s="49"/>
      <c r="FW238" s="49"/>
      <c r="FX238" s="49"/>
      <c r="FY238" s="49"/>
      <c r="FZ238" s="49"/>
      <c r="GA238" s="49"/>
      <c r="GB238" s="49"/>
      <c r="GC238" s="49"/>
      <c r="GD238" s="49"/>
      <c r="GE238" s="49"/>
      <c r="GF238" s="49"/>
      <c r="GG238" s="49"/>
      <c r="GH238" s="49"/>
      <c r="GI238" s="49"/>
      <c r="GJ238" s="49"/>
      <c r="GK238" s="49"/>
      <c r="GL238" s="49"/>
      <c r="GM238" s="49"/>
      <c r="GN238" s="49"/>
      <c r="GO238" s="49"/>
      <c r="GP238" s="49"/>
      <c r="GQ238" s="49"/>
      <c r="GR238" s="49"/>
      <c r="GS238" s="49"/>
      <c r="GT238" s="49"/>
      <c r="GU238" s="49"/>
      <c r="GV238" s="49"/>
      <c r="GW238" s="49"/>
      <c r="GX238" s="49"/>
      <c r="GY238" s="49"/>
      <c r="GZ238" s="49"/>
      <c r="HA238" s="49"/>
      <c r="HB238" s="49"/>
      <c r="HC238" s="49"/>
      <c r="HD238" s="49"/>
      <c r="HE238" s="49"/>
      <c r="HF238" s="49"/>
      <c r="HG238" s="49"/>
      <c r="HH238" s="49"/>
      <c r="HI238" s="49"/>
      <c r="HJ238" s="49"/>
      <c r="HK238" s="49"/>
      <c r="HL238" s="49"/>
      <c r="HM238" s="49"/>
      <c r="HN238" s="49"/>
      <c r="HO238" s="49"/>
      <c r="HP238" s="49"/>
      <c r="HQ238" s="49"/>
      <c r="HR238" s="49"/>
      <c r="HS238" s="49"/>
      <c r="HT238" s="49"/>
      <c r="HU238" s="49"/>
      <c r="HV238" s="49"/>
      <c r="HW238" s="49"/>
      <c r="HX238" s="49"/>
      <c r="HY238" s="49"/>
      <c r="HZ238" s="49"/>
      <c r="IA238" s="49"/>
      <c r="IB238" s="49"/>
      <c r="IC238" s="49"/>
      <c r="ID238" s="49"/>
      <c r="IE238" s="49"/>
      <c r="IF238" s="49"/>
      <c r="IG238" s="49"/>
      <c r="IH238" s="49"/>
      <c r="II238" s="49"/>
      <c r="IJ238" s="49"/>
      <c r="IK238" s="49"/>
      <c r="IL238" s="49"/>
      <c r="IM238" s="49"/>
      <c r="IN238" s="49"/>
      <c r="IO238" s="49"/>
      <c r="IP238" s="49"/>
      <c r="IQ238" s="49"/>
      <c r="IR238" s="49"/>
      <c r="IS238" s="49"/>
      <c r="IT238" s="49"/>
      <c r="IU238" s="49"/>
      <c r="IV238" s="49"/>
      <c r="IW238" s="49"/>
      <c r="IX238" s="49"/>
      <c r="IY238" s="49"/>
      <c r="IZ238" s="49"/>
      <c r="JA238" s="49"/>
      <c r="JB238" s="49"/>
      <c r="JC238" s="49"/>
      <c r="JD238" s="49"/>
      <c r="JE238" s="49"/>
      <c r="JF238" s="49"/>
      <c r="JG238" s="49"/>
      <c r="JH238" s="49"/>
      <c r="JI238" s="49"/>
      <c r="JJ238" s="49"/>
      <c r="JK238" s="49"/>
      <c r="JL238" s="49"/>
      <c r="JM238" s="49"/>
      <c r="JN238" s="49"/>
    </row>
    <row r="239" spans="1:274" s="49" customFormat="1" ht="105.75" customHeight="1" x14ac:dyDescent="0.25">
      <c r="A239" s="1419">
        <v>220</v>
      </c>
      <c r="B239" s="1420" t="s">
        <v>1001</v>
      </c>
      <c r="C239" s="1424">
        <v>80101706</v>
      </c>
      <c r="D239" s="962" t="s">
        <v>954</v>
      </c>
      <c r="E239" s="1424" t="s">
        <v>132</v>
      </c>
      <c r="F239" s="1424">
        <v>1</v>
      </c>
      <c r="G239" s="1422" t="s">
        <v>173</v>
      </c>
      <c r="H239" s="1430">
        <v>8</v>
      </c>
      <c r="I239" s="1424" t="s">
        <v>101</v>
      </c>
      <c r="J239" s="1424" t="s">
        <v>854</v>
      </c>
      <c r="K239" s="1424" t="s">
        <v>115</v>
      </c>
      <c r="L239" s="1041">
        <v>29400000</v>
      </c>
      <c r="M239" s="1036">
        <v>29400000</v>
      </c>
      <c r="N239" s="944" t="s">
        <v>85</v>
      </c>
      <c r="O239" s="944" t="s">
        <v>56</v>
      </c>
      <c r="P239" s="30" t="s">
        <v>133</v>
      </c>
      <c r="R239" s="242" t="s">
        <v>2695</v>
      </c>
      <c r="S239" s="242" t="s">
        <v>2696</v>
      </c>
      <c r="T239" s="33">
        <v>42496</v>
      </c>
      <c r="U239" s="1343" t="s">
        <v>2697</v>
      </c>
      <c r="V239" s="266" t="s">
        <v>220</v>
      </c>
      <c r="W239" s="1946">
        <v>27930000</v>
      </c>
      <c r="X239" s="182"/>
      <c r="Y239" s="174">
        <f t="shared" si="6"/>
        <v>27930000</v>
      </c>
      <c r="Z239" s="174">
        <v>27930000</v>
      </c>
      <c r="AA239" s="1768" t="s">
        <v>2698</v>
      </c>
      <c r="AB239" s="430" t="s">
        <v>2699</v>
      </c>
      <c r="AC239" s="430" t="s">
        <v>233</v>
      </c>
      <c r="AD239" s="266" t="s">
        <v>2700</v>
      </c>
      <c r="AE239" s="430" t="s">
        <v>56</v>
      </c>
      <c r="AF239" s="430" t="s">
        <v>56</v>
      </c>
      <c r="AG239" s="430" t="s">
        <v>56</v>
      </c>
      <c r="AH239" s="233" t="s">
        <v>2701</v>
      </c>
      <c r="AI239" s="234">
        <v>42496</v>
      </c>
      <c r="AJ239" s="234">
        <v>42726</v>
      </c>
      <c r="AK239" s="430" t="s">
        <v>1161</v>
      </c>
      <c r="AL239" s="1769" t="s">
        <v>249</v>
      </c>
      <c r="AM239" s="1943" t="s">
        <v>56</v>
      </c>
      <c r="AN239" s="1944" t="s">
        <v>56</v>
      </c>
      <c r="AO239" s="1944" t="s">
        <v>56</v>
      </c>
      <c r="AP239" s="1944" t="s">
        <v>56</v>
      </c>
      <c r="AQ239" s="1944" t="s">
        <v>56</v>
      </c>
      <c r="AR239" s="1944" t="s">
        <v>56</v>
      </c>
      <c r="AS239" s="1950">
        <v>3675000</v>
      </c>
      <c r="AT239" s="182"/>
      <c r="AU239" s="1950">
        <v>3675000</v>
      </c>
      <c r="AV239" s="1950">
        <v>3675000</v>
      </c>
      <c r="AW239" s="1950">
        <v>3675000</v>
      </c>
      <c r="AX239" s="182"/>
      <c r="AY239" s="182"/>
      <c r="AZ239" s="182"/>
      <c r="BA239" s="182"/>
      <c r="BB239" s="182"/>
      <c r="BC239" s="182"/>
      <c r="BD239" s="182"/>
      <c r="BE239" s="182"/>
      <c r="BF239" s="182"/>
      <c r="BG239" s="182"/>
      <c r="BH239" s="182"/>
      <c r="BI239" s="182"/>
      <c r="BJ239" s="182"/>
      <c r="BK239" s="182"/>
      <c r="BL239" s="182"/>
      <c r="BM239" s="182"/>
      <c r="BN239" s="182"/>
      <c r="BO239" s="182"/>
      <c r="BP239" s="182"/>
      <c r="BQ239" s="182"/>
      <c r="BR239" s="182"/>
      <c r="BS239" s="182"/>
      <c r="BT239" s="182"/>
      <c r="BU239" s="182"/>
      <c r="BV239" s="182"/>
      <c r="BW239" s="182"/>
      <c r="BX239" s="182"/>
      <c r="BY239" s="182"/>
      <c r="BZ239" s="182"/>
      <c r="CA239" s="182"/>
      <c r="CB239" s="182"/>
      <c r="CC239" s="182"/>
      <c r="CD239" s="182"/>
      <c r="CE239" s="182"/>
      <c r="CF239" s="182"/>
      <c r="CG239" s="182"/>
      <c r="CH239" s="182"/>
      <c r="CI239" s="182"/>
      <c r="CJ239" s="182"/>
      <c r="CK239" s="182"/>
      <c r="CL239" s="182"/>
      <c r="CM239" s="182"/>
      <c r="CN239" s="182"/>
      <c r="CO239" s="182"/>
      <c r="CP239" s="182"/>
      <c r="CQ239" s="182"/>
      <c r="CR239" s="182"/>
      <c r="CS239" s="182"/>
      <c r="CT239" s="182"/>
      <c r="CU239" s="182"/>
      <c r="CV239" s="182"/>
      <c r="CW239" s="182"/>
      <c r="CX239" s="182"/>
      <c r="CY239" s="182"/>
      <c r="CZ239" s="182"/>
      <c r="DA239" s="182"/>
      <c r="DB239" s="182"/>
      <c r="DC239" s="182"/>
      <c r="DD239" s="182"/>
      <c r="DE239" s="182"/>
      <c r="DF239" s="182"/>
      <c r="DG239" s="182"/>
      <c r="DH239" s="182"/>
      <c r="DI239" s="182"/>
      <c r="DJ239" s="182"/>
      <c r="DK239" s="182"/>
      <c r="DL239" s="182"/>
      <c r="DM239" s="182"/>
      <c r="DN239" s="182"/>
      <c r="DO239" s="182"/>
      <c r="DP239" s="182"/>
      <c r="DQ239" s="182"/>
      <c r="DR239" s="182"/>
      <c r="DS239" s="182"/>
      <c r="DT239" s="182"/>
      <c r="DU239" s="182"/>
      <c r="DV239" s="182"/>
      <c r="DW239" s="182"/>
      <c r="DX239" s="182"/>
      <c r="DY239" s="182"/>
      <c r="DZ239" s="182"/>
      <c r="EA239" s="182"/>
      <c r="EB239" s="182"/>
      <c r="EC239" s="182"/>
      <c r="ED239" s="182"/>
      <c r="EE239" s="182"/>
      <c r="EF239" s="182"/>
      <c r="EG239" s="182"/>
      <c r="EH239" s="182"/>
      <c r="EI239" s="182"/>
      <c r="EJ239" s="182"/>
      <c r="EK239" s="182"/>
      <c r="EL239" s="182"/>
      <c r="EM239" s="182"/>
      <c r="EN239" s="182"/>
      <c r="EO239" s="182"/>
    </row>
    <row r="240" spans="1:274" s="49" customFormat="1" ht="73.5" customHeight="1" x14ac:dyDescent="0.25">
      <c r="A240" s="1419">
        <v>225</v>
      </c>
      <c r="B240" s="1413" t="s">
        <v>1002</v>
      </c>
      <c r="C240" s="1409">
        <v>80101706</v>
      </c>
      <c r="D240" s="2081" t="s">
        <v>1320</v>
      </c>
      <c r="E240" s="1409" t="s">
        <v>132</v>
      </c>
      <c r="F240" s="1409">
        <v>1</v>
      </c>
      <c r="G240" s="1988" t="s">
        <v>173</v>
      </c>
      <c r="H240" s="1416">
        <v>6</v>
      </c>
      <c r="I240" s="1409" t="s">
        <v>101</v>
      </c>
      <c r="J240" s="1409" t="s">
        <v>854</v>
      </c>
      <c r="K240" s="1409" t="s">
        <v>115</v>
      </c>
      <c r="L240" s="1989">
        <v>60000000</v>
      </c>
      <c r="M240" s="1036">
        <v>60000000</v>
      </c>
      <c r="N240" s="1418" t="s">
        <v>85</v>
      </c>
      <c r="O240" s="1418" t="s">
        <v>56</v>
      </c>
      <c r="P240" s="2021" t="s">
        <v>133</v>
      </c>
      <c r="R240" s="242" t="s">
        <v>2702</v>
      </c>
      <c r="S240" s="242" t="s">
        <v>2703</v>
      </c>
      <c r="T240" s="33">
        <v>42522</v>
      </c>
      <c r="U240" s="1343" t="s">
        <v>2704</v>
      </c>
      <c r="V240" s="266" t="s">
        <v>220</v>
      </c>
      <c r="W240" s="1946">
        <v>60000000</v>
      </c>
      <c r="X240" s="182"/>
      <c r="Y240" s="174">
        <f t="shared" si="6"/>
        <v>60000000</v>
      </c>
      <c r="Z240" s="174">
        <v>60000000</v>
      </c>
      <c r="AA240" s="1768" t="s">
        <v>2705</v>
      </c>
      <c r="AB240" s="430" t="s">
        <v>2706</v>
      </c>
      <c r="AC240" s="430" t="s">
        <v>233</v>
      </c>
      <c r="AD240" s="266" t="s">
        <v>2707</v>
      </c>
      <c r="AE240" s="430" t="s">
        <v>56</v>
      </c>
      <c r="AF240" s="430" t="s">
        <v>56</v>
      </c>
      <c r="AG240" s="430" t="s">
        <v>56</v>
      </c>
      <c r="AH240" s="233" t="s">
        <v>2708</v>
      </c>
      <c r="AI240" s="234">
        <v>42522</v>
      </c>
      <c r="AJ240" s="234">
        <v>42704</v>
      </c>
      <c r="AK240" s="430" t="s">
        <v>2663</v>
      </c>
      <c r="AL240" s="1769" t="s">
        <v>1200</v>
      </c>
      <c r="AM240" s="1943" t="s">
        <v>56</v>
      </c>
      <c r="AN240" s="1944" t="s">
        <v>56</v>
      </c>
      <c r="AO240" s="1944" t="s">
        <v>56</v>
      </c>
      <c r="AP240" s="1944" t="s">
        <v>56</v>
      </c>
      <c r="AQ240" s="1944" t="s">
        <v>56</v>
      </c>
      <c r="AR240" s="1944" t="s">
        <v>56</v>
      </c>
      <c r="AS240" s="1944" t="s">
        <v>56</v>
      </c>
      <c r="AT240" s="1944" t="s">
        <v>56</v>
      </c>
      <c r="AU240" s="1950">
        <v>10000000</v>
      </c>
      <c r="AV240" s="1944" t="s">
        <v>56</v>
      </c>
      <c r="AW240" s="1950">
        <v>10000000</v>
      </c>
      <c r="AX240" s="182"/>
      <c r="AY240" s="182"/>
      <c r="AZ240" s="182"/>
      <c r="BA240" s="182"/>
      <c r="BB240" s="182"/>
      <c r="BC240" s="182"/>
      <c r="BD240" s="182"/>
      <c r="BE240" s="182"/>
      <c r="BF240" s="182"/>
      <c r="BG240" s="182"/>
      <c r="BH240" s="182"/>
      <c r="BI240" s="182"/>
      <c r="BJ240" s="182"/>
      <c r="BK240" s="182"/>
      <c r="BL240" s="182"/>
      <c r="BM240" s="182"/>
      <c r="BN240" s="182"/>
      <c r="BO240" s="182"/>
      <c r="BP240" s="182"/>
      <c r="BQ240" s="182"/>
      <c r="BR240" s="182"/>
      <c r="BS240" s="182"/>
      <c r="BT240" s="182"/>
      <c r="BU240" s="182"/>
      <c r="BV240" s="182"/>
      <c r="BW240" s="182"/>
      <c r="BX240" s="182"/>
      <c r="BY240" s="182"/>
      <c r="BZ240" s="182"/>
      <c r="CA240" s="182"/>
      <c r="CB240" s="182"/>
      <c r="CC240" s="182"/>
      <c r="CD240" s="182"/>
      <c r="CE240" s="182"/>
      <c r="CF240" s="182"/>
      <c r="CG240" s="182"/>
      <c r="CH240" s="182"/>
      <c r="CI240" s="182"/>
      <c r="CJ240" s="182"/>
      <c r="CK240" s="182"/>
      <c r="CL240" s="182"/>
      <c r="CM240" s="182"/>
      <c r="CN240" s="182"/>
      <c r="CO240" s="182"/>
      <c r="CP240" s="182"/>
      <c r="CQ240" s="182"/>
      <c r="CR240" s="182"/>
      <c r="CS240" s="182"/>
      <c r="CT240" s="182"/>
      <c r="CU240" s="182"/>
      <c r="CV240" s="182"/>
      <c r="CW240" s="182"/>
      <c r="CX240" s="182"/>
      <c r="CY240" s="182"/>
      <c r="CZ240" s="182"/>
      <c r="DA240" s="182"/>
      <c r="DB240" s="182"/>
      <c r="DC240" s="182"/>
      <c r="DD240" s="182"/>
      <c r="DE240" s="182"/>
      <c r="DF240" s="182"/>
      <c r="DG240" s="182"/>
      <c r="DH240" s="182"/>
      <c r="DI240" s="182"/>
      <c r="DJ240" s="182"/>
      <c r="DK240" s="182"/>
      <c r="DL240" s="182"/>
      <c r="DM240" s="182"/>
      <c r="DN240" s="182"/>
      <c r="DO240" s="182"/>
      <c r="DP240" s="182"/>
      <c r="DQ240" s="182"/>
      <c r="DR240" s="182"/>
      <c r="DS240" s="182"/>
      <c r="DT240" s="182"/>
      <c r="DU240" s="182"/>
      <c r="DV240" s="182"/>
      <c r="DW240" s="182"/>
      <c r="DX240" s="182"/>
      <c r="DY240" s="182"/>
      <c r="DZ240" s="182"/>
      <c r="EA240" s="182"/>
      <c r="EB240" s="182"/>
      <c r="EC240" s="182"/>
      <c r="ED240" s="182"/>
      <c r="EE240" s="182"/>
      <c r="EF240" s="182"/>
      <c r="EG240" s="182"/>
      <c r="EH240" s="182"/>
      <c r="EI240" s="182"/>
      <c r="EJ240" s="182"/>
      <c r="EK240" s="182"/>
      <c r="EL240" s="182"/>
      <c r="EM240" s="182"/>
      <c r="EN240" s="182"/>
      <c r="EO240" s="182"/>
    </row>
    <row r="241" spans="1:145" s="49" customFormat="1" ht="71.25" customHeight="1" x14ac:dyDescent="0.25">
      <c r="A241" s="1419">
        <v>226</v>
      </c>
      <c r="B241" s="1420" t="s">
        <v>1004</v>
      </c>
      <c r="C241" s="1424">
        <v>80101706</v>
      </c>
      <c r="D241" s="755" t="s">
        <v>1321</v>
      </c>
      <c r="E241" s="1424" t="s">
        <v>132</v>
      </c>
      <c r="F241" s="1424">
        <v>1</v>
      </c>
      <c r="G241" s="1422" t="s">
        <v>979</v>
      </c>
      <c r="H241" s="1430">
        <v>6</v>
      </c>
      <c r="I241" s="1424" t="s">
        <v>101</v>
      </c>
      <c r="J241" s="1424" t="s">
        <v>854</v>
      </c>
      <c r="K241" s="1424" t="s">
        <v>115</v>
      </c>
      <c r="L241" s="1041">
        <v>42000000</v>
      </c>
      <c r="M241" s="1036">
        <v>42000000</v>
      </c>
      <c r="N241" s="944" t="s">
        <v>85</v>
      </c>
      <c r="O241" s="944" t="s">
        <v>56</v>
      </c>
      <c r="P241" s="30" t="s">
        <v>133</v>
      </c>
      <c r="R241" s="242" t="s">
        <v>2926</v>
      </c>
      <c r="S241" s="1780" t="s">
        <v>2927</v>
      </c>
      <c r="T241" s="33">
        <v>42576</v>
      </c>
      <c r="U241" s="34" t="s">
        <v>2928</v>
      </c>
      <c r="V241" s="266" t="s">
        <v>220</v>
      </c>
      <c r="W241" s="1946">
        <v>30450000</v>
      </c>
      <c r="X241" s="182"/>
      <c r="Y241" s="174">
        <f t="shared" si="6"/>
        <v>30450000</v>
      </c>
      <c r="Z241" s="174">
        <v>30450000</v>
      </c>
      <c r="AA241" s="755" t="s">
        <v>2929</v>
      </c>
      <c r="AB241" s="430" t="s">
        <v>2930</v>
      </c>
      <c r="AC241" s="430" t="s">
        <v>233</v>
      </c>
      <c r="AD241" s="266" t="s">
        <v>2931</v>
      </c>
      <c r="AE241" s="430" t="s">
        <v>56</v>
      </c>
      <c r="AF241" s="430" t="s">
        <v>56</v>
      </c>
      <c r="AG241" s="430" t="s">
        <v>56</v>
      </c>
      <c r="AH241" s="755" t="s">
        <v>2932</v>
      </c>
      <c r="AI241" s="234">
        <v>42576</v>
      </c>
      <c r="AJ241" s="234">
        <v>42728</v>
      </c>
      <c r="AK241" s="430" t="s">
        <v>1183</v>
      </c>
      <c r="AL241" s="1769" t="s">
        <v>1054</v>
      </c>
      <c r="AM241" s="562"/>
      <c r="AN241" s="182"/>
      <c r="AO241" s="182"/>
      <c r="AP241" s="182"/>
      <c r="AQ241" s="182"/>
      <c r="AR241" s="182"/>
      <c r="AS241" s="182"/>
      <c r="AT241" s="182"/>
      <c r="AU241" s="182"/>
      <c r="AV241" s="1950">
        <v>6090000</v>
      </c>
      <c r="AW241" s="182"/>
      <c r="AX241" s="182"/>
      <c r="AY241" s="182"/>
      <c r="AZ241" s="182"/>
      <c r="BA241" s="182"/>
      <c r="BB241" s="182"/>
      <c r="BC241" s="182"/>
      <c r="BD241" s="182"/>
      <c r="BE241" s="182"/>
      <c r="BF241" s="182"/>
      <c r="BG241" s="182"/>
      <c r="BH241" s="182"/>
      <c r="BI241" s="182"/>
      <c r="BJ241" s="182"/>
      <c r="BK241" s="182"/>
      <c r="BL241" s="182"/>
      <c r="BM241" s="182"/>
      <c r="BN241" s="182"/>
      <c r="BO241" s="182"/>
      <c r="BP241" s="182"/>
      <c r="BQ241" s="182"/>
      <c r="BR241" s="182"/>
      <c r="BS241" s="182"/>
      <c r="BT241" s="182"/>
      <c r="BU241" s="182"/>
      <c r="BV241" s="182"/>
      <c r="BW241" s="182"/>
      <c r="BX241" s="182"/>
      <c r="BY241" s="182"/>
      <c r="BZ241" s="182"/>
      <c r="CA241" s="182"/>
      <c r="CB241" s="182"/>
      <c r="CC241" s="182"/>
      <c r="CD241" s="182"/>
      <c r="CE241" s="182"/>
      <c r="CF241" s="182"/>
      <c r="CG241" s="182"/>
      <c r="CH241" s="182"/>
      <c r="CI241" s="182"/>
      <c r="CJ241" s="182"/>
      <c r="CK241" s="182"/>
      <c r="CL241" s="182"/>
      <c r="CM241" s="182"/>
      <c r="CN241" s="182"/>
      <c r="CO241" s="182"/>
      <c r="CP241" s="182"/>
      <c r="CQ241" s="182"/>
      <c r="CR241" s="182"/>
      <c r="CS241" s="182"/>
      <c r="CT241" s="182"/>
      <c r="CU241" s="182"/>
      <c r="CV241" s="182"/>
      <c r="CW241" s="182"/>
      <c r="CX241" s="182"/>
      <c r="CY241" s="182"/>
      <c r="CZ241" s="182"/>
      <c r="DA241" s="182"/>
      <c r="DB241" s="182"/>
      <c r="DC241" s="182"/>
      <c r="DD241" s="182"/>
      <c r="DE241" s="182"/>
      <c r="DF241" s="182"/>
      <c r="DG241" s="182"/>
      <c r="DH241" s="182"/>
      <c r="DI241" s="182"/>
      <c r="DJ241" s="182"/>
      <c r="DK241" s="182"/>
      <c r="DL241" s="182"/>
      <c r="DM241" s="182"/>
      <c r="DN241" s="182"/>
      <c r="DO241" s="182"/>
      <c r="DP241" s="182"/>
      <c r="DQ241" s="182"/>
      <c r="DR241" s="182"/>
      <c r="DS241" s="182"/>
      <c r="DT241" s="182"/>
      <c r="DU241" s="182"/>
      <c r="DV241" s="182"/>
      <c r="DW241" s="182"/>
      <c r="DX241" s="182"/>
      <c r="DY241" s="182"/>
      <c r="DZ241" s="182"/>
      <c r="EA241" s="182"/>
      <c r="EB241" s="182"/>
      <c r="EC241" s="182"/>
      <c r="ED241" s="182"/>
      <c r="EE241" s="182"/>
      <c r="EF241" s="182"/>
      <c r="EG241" s="182"/>
      <c r="EH241" s="182"/>
      <c r="EI241" s="182"/>
      <c r="EJ241" s="182"/>
      <c r="EK241" s="182"/>
      <c r="EL241" s="182"/>
      <c r="EM241" s="182"/>
      <c r="EN241" s="182"/>
      <c r="EO241" s="182"/>
    </row>
    <row r="242" spans="1:145" s="49" customFormat="1" ht="71.25" customHeight="1" x14ac:dyDescent="0.25">
      <c r="A242" s="1419">
        <v>227</v>
      </c>
      <c r="B242" s="1420" t="s">
        <v>1004</v>
      </c>
      <c r="C242" s="1424">
        <v>80101706</v>
      </c>
      <c r="D242" s="755" t="s">
        <v>1322</v>
      </c>
      <c r="E242" s="1424" t="s">
        <v>132</v>
      </c>
      <c r="F242" s="1424">
        <v>1</v>
      </c>
      <c r="G242" s="1422" t="s">
        <v>979</v>
      </c>
      <c r="H242" s="1430">
        <v>6</v>
      </c>
      <c r="I242" s="1424" t="s">
        <v>101</v>
      </c>
      <c r="J242" s="1424" t="s">
        <v>854</v>
      </c>
      <c r="K242" s="1424" t="s">
        <v>115</v>
      </c>
      <c r="L242" s="1041">
        <v>42000000</v>
      </c>
      <c r="M242" s="1036">
        <v>42000000</v>
      </c>
      <c r="N242" s="944" t="s">
        <v>85</v>
      </c>
      <c r="O242" s="944" t="s">
        <v>56</v>
      </c>
      <c r="P242" s="30" t="s">
        <v>133</v>
      </c>
      <c r="R242" s="242" t="s">
        <v>2933</v>
      </c>
      <c r="S242" s="242" t="s">
        <v>2934</v>
      </c>
      <c r="T242" s="33">
        <v>42580</v>
      </c>
      <c r="U242" s="34" t="s">
        <v>2935</v>
      </c>
      <c r="V242" s="266" t="s">
        <v>220</v>
      </c>
      <c r="W242" s="1946">
        <v>35000000</v>
      </c>
      <c r="X242" s="182"/>
      <c r="Y242" s="174">
        <f t="shared" si="6"/>
        <v>35000000</v>
      </c>
      <c r="Z242" s="174">
        <v>35000000</v>
      </c>
      <c r="AA242" s="755" t="s">
        <v>2936</v>
      </c>
      <c r="AB242" s="430" t="s">
        <v>2937</v>
      </c>
      <c r="AC242" s="430" t="s">
        <v>233</v>
      </c>
      <c r="AD242" s="266" t="s">
        <v>2938</v>
      </c>
      <c r="AE242" s="430" t="s">
        <v>56</v>
      </c>
      <c r="AF242" s="430" t="s">
        <v>56</v>
      </c>
      <c r="AG242" s="430" t="s">
        <v>56</v>
      </c>
      <c r="AH242" s="755" t="s">
        <v>2939</v>
      </c>
      <c r="AI242" s="234">
        <v>42580</v>
      </c>
      <c r="AJ242" s="234">
        <v>42732</v>
      </c>
      <c r="AK242" s="430" t="s">
        <v>2940</v>
      </c>
      <c r="AL242" s="1769" t="s">
        <v>1054</v>
      </c>
      <c r="AM242" s="562"/>
      <c r="AN242" s="182"/>
      <c r="AO242" s="182"/>
      <c r="AP242" s="182"/>
      <c r="AQ242" s="182"/>
      <c r="AR242" s="182"/>
      <c r="AS242" s="182"/>
      <c r="AT242" s="182"/>
      <c r="AU242" s="182"/>
      <c r="AV242" s="182"/>
      <c r="AW242" s="1950">
        <v>7000000</v>
      </c>
      <c r="AX242" s="182"/>
      <c r="AY242" s="182"/>
      <c r="AZ242" s="182"/>
      <c r="BA242" s="182"/>
      <c r="BB242" s="182"/>
      <c r="BC242" s="182"/>
      <c r="BD242" s="182"/>
      <c r="BE242" s="182"/>
      <c r="BF242" s="182"/>
      <c r="BG242" s="182"/>
      <c r="BH242" s="182"/>
      <c r="BI242" s="182"/>
      <c r="BJ242" s="182"/>
      <c r="BK242" s="182"/>
      <c r="BL242" s="182"/>
      <c r="BM242" s="182"/>
      <c r="BN242" s="182"/>
      <c r="BO242" s="182"/>
      <c r="BP242" s="182"/>
      <c r="BQ242" s="182"/>
      <c r="BR242" s="182"/>
      <c r="BS242" s="182"/>
      <c r="BT242" s="182"/>
      <c r="BU242" s="182"/>
      <c r="BV242" s="182"/>
      <c r="BW242" s="182"/>
      <c r="BX242" s="182"/>
      <c r="BY242" s="182"/>
      <c r="BZ242" s="182"/>
      <c r="CA242" s="182"/>
      <c r="CB242" s="182"/>
      <c r="CC242" s="182"/>
      <c r="CD242" s="182"/>
      <c r="CE242" s="182"/>
      <c r="CF242" s="182"/>
      <c r="CG242" s="182"/>
      <c r="CH242" s="182"/>
      <c r="CI242" s="182"/>
      <c r="CJ242" s="182"/>
      <c r="CK242" s="182"/>
      <c r="CL242" s="182"/>
      <c r="CM242" s="182"/>
      <c r="CN242" s="182"/>
      <c r="CO242" s="182"/>
      <c r="CP242" s="182"/>
      <c r="CQ242" s="182"/>
      <c r="CR242" s="182"/>
      <c r="CS242" s="182"/>
      <c r="CT242" s="182"/>
      <c r="CU242" s="182"/>
      <c r="CV242" s="182"/>
      <c r="CW242" s="182"/>
      <c r="CX242" s="182"/>
      <c r="CY242" s="182"/>
      <c r="CZ242" s="182"/>
      <c r="DA242" s="182"/>
      <c r="DB242" s="182"/>
      <c r="DC242" s="182"/>
      <c r="DD242" s="182"/>
      <c r="DE242" s="182"/>
      <c r="DF242" s="182"/>
      <c r="DG242" s="182"/>
      <c r="DH242" s="182"/>
      <c r="DI242" s="182"/>
      <c r="DJ242" s="182"/>
      <c r="DK242" s="182"/>
      <c r="DL242" s="182"/>
      <c r="DM242" s="182"/>
      <c r="DN242" s="182"/>
      <c r="DO242" s="182"/>
      <c r="DP242" s="182"/>
      <c r="DQ242" s="182"/>
      <c r="DR242" s="182"/>
      <c r="DS242" s="182"/>
      <c r="DT242" s="182"/>
      <c r="DU242" s="182"/>
      <c r="DV242" s="182"/>
      <c r="DW242" s="182"/>
      <c r="DX242" s="182"/>
      <c r="DY242" s="182"/>
      <c r="DZ242" s="182"/>
      <c r="EA242" s="182"/>
      <c r="EB242" s="182"/>
      <c r="EC242" s="182"/>
      <c r="ED242" s="182"/>
      <c r="EE242" s="182"/>
      <c r="EF242" s="182"/>
      <c r="EG242" s="182"/>
      <c r="EH242" s="182"/>
      <c r="EI242" s="182"/>
      <c r="EJ242" s="182"/>
      <c r="EK242" s="182"/>
      <c r="EL242" s="182"/>
      <c r="EM242" s="182"/>
      <c r="EN242" s="182"/>
      <c r="EO242" s="182"/>
    </row>
    <row r="243" spans="1:145" s="49" customFormat="1" ht="71.25" customHeight="1" x14ac:dyDescent="0.25">
      <c r="A243" s="1419">
        <v>228</v>
      </c>
      <c r="B243" s="1420" t="s">
        <v>1004</v>
      </c>
      <c r="C243" s="1424">
        <v>80101706</v>
      </c>
      <c r="D243" s="755" t="s">
        <v>1323</v>
      </c>
      <c r="E243" s="1424" t="s">
        <v>132</v>
      </c>
      <c r="F243" s="1424">
        <v>1</v>
      </c>
      <c r="G243" s="1422" t="s">
        <v>168</v>
      </c>
      <c r="H243" s="1430">
        <v>2</v>
      </c>
      <c r="I243" s="1424" t="s">
        <v>101</v>
      </c>
      <c r="J243" s="1424" t="s">
        <v>854</v>
      </c>
      <c r="K243" s="1424" t="s">
        <v>115</v>
      </c>
      <c r="L243" s="1041">
        <v>30000000</v>
      </c>
      <c r="M243" s="1036">
        <v>30000000</v>
      </c>
      <c r="N243" s="944" t="s">
        <v>85</v>
      </c>
      <c r="O243" s="944" t="s">
        <v>56</v>
      </c>
      <c r="P243" s="30" t="s">
        <v>133</v>
      </c>
      <c r="R243" s="182"/>
      <c r="S243" s="602"/>
      <c r="T243" s="182"/>
      <c r="U243" s="182"/>
      <c r="V243" s="182"/>
      <c r="W243" s="1193"/>
      <c r="X243" s="182"/>
      <c r="Y243" s="174">
        <f t="shared" si="6"/>
        <v>0</v>
      </c>
      <c r="Z243" s="174">
        <v>0</v>
      </c>
      <c r="AA243" s="182"/>
      <c r="AB243" s="182"/>
      <c r="AC243" s="182"/>
      <c r="AD243" s="182"/>
      <c r="AE243" s="182"/>
      <c r="AF243" s="182"/>
      <c r="AG243" s="182"/>
      <c r="AH243" s="182"/>
      <c r="AI243" s="182"/>
      <c r="AJ243" s="182"/>
      <c r="AK243" s="182"/>
      <c r="AL243" s="599"/>
      <c r="AM243" s="562"/>
      <c r="AN243" s="182"/>
      <c r="AO243" s="182"/>
      <c r="AP243" s="182"/>
      <c r="AQ243" s="182"/>
      <c r="AR243" s="182"/>
      <c r="AS243" s="182"/>
      <c r="AT243" s="182"/>
      <c r="AU243" s="182"/>
      <c r="AV243" s="182"/>
      <c r="AW243" s="182"/>
      <c r="AX243" s="182"/>
      <c r="AY243" s="182"/>
      <c r="AZ243" s="182"/>
      <c r="BA243" s="182"/>
      <c r="BB243" s="182"/>
      <c r="BC243" s="182"/>
      <c r="BD243" s="182"/>
      <c r="BE243" s="182"/>
      <c r="BF243" s="182"/>
      <c r="BG243" s="182"/>
      <c r="BH243" s="182"/>
      <c r="BI243" s="182"/>
      <c r="BJ243" s="182"/>
      <c r="BK243" s="182"/>
      <c r="BL243" s="182"/>
      <c r="BM243" s="182"/>
      <c r="BN243" s="182"/>
      <c r="BO243" s="182"/>
      <c r="BP243" s="182"/>
      <c r="BQ243" s="182"/>
      <c r="BR243" s="182"/>
      <c r="BS243" s="182"/>
      <c r="BT243" s="182"/>
      <c r="BU243" s="182"/>
      <c r="BV243" s="182"/>
      <c r="BW243" s="182"/>
      <c r="BX243" s="182"/>
      <c r="BY243" s="182"/>
      <c r="BZ243" s="182"/>
      <c r="CA243" s="182"/>
      <c r="CB243" s="182"/>
      <c r="CC243" s="182"/>
      <c r="CD243" s="182"/>
      <c r="CE243" s="182"/>
      <c r="CF243" s="182"/>
      <c r="CG243" s="182"/>
      <c r="CH243" s="182"/>
      <c r="CI243" s="182"/>
      <c r="CJ243" s="182"/>
      <c r="CK243" s="182"/>
      <c r="CL243" s="182"/>
      <c r="CM243" s="182"/>
      <c r="CN243" s="182"/>
      <c r="CO243" s="182"/>
      <c r="CP243" s="182"/>
      <c r="CQ243" s="182"/>
      <c r="CR243" s="182"/>
      <c r="CS243" s="182"/>
      <c r="CT243" s="182"/>
      <c r="CU243" s="182"/>
      <c r="CV243" s="182"/>
      <c r="CW243" s="182"/>
      <c r="CX243" s="182"/>
      <c r="CY243" s="182"/>
      <c r="CZ243" s="182"/>
      <c r="DA243" s="182"/>
      <c r="DB243" s="182"/>
      <c r="DC243" s="182"/>
      <c r="DD243" s="182"/>
      <c r="DE243" s="182"/>
      <c r="DF243" s="182"/>
      <c r="DG243" s="182"/>
      <c r="DH243" s="182"/>
      <c r="DI243" s="182"/>
      <c r="DJ243" s="182"/>
      <c r="DK243" s="182"/>
      <c r="DL243" s="182"/>
      <c r="DM243" s="182"/>
      <c r="DN243" s="182"/>
      <c r="DO243" s="182"/>
      <c r="DP243" s="182"/>
      <c r="DQ243" s="182"/>
      <c r="DR243" s="182"/>
      <c r="DS243" s="182"/>
      <c r="DT243" s="182"/>
      <c r="DU243" s="182"/>
      <c r="DV243" s="182"/>
      <c r="DW243" s="182"/>
      <c r="DX243" s="182"/>
      <c r="DY243" s="182"/>
      <c r="DZ243" s="182"/>
      <c r="EA243" s="182"/>
      <c r="EB243" s="182"/>
      <c r="EC243" s="182"/>
      <c r="ED243" s="182"/>
      <c r="EE243" s="182"/>
      <c r="EF243" s="182"/>
      <c r="EG243" s="182"/>
      <c r="EH243" s="182"/>
      <c r="EI243" s="182"/>
      <c r="EJ243" s="182"/>
      <c r="EK243" s="182"/>
      <c r="EL243" s="182"/>
      <c r="EM243" s="182"/>
      <c r="EN243" s="182"/>
      <c r="EO243" s="182"/>
    </row>
    <row r="244" spans="1:145" s="49" customFormat="1" ht="84.75" customHeight="1" x14ac:dyDescent="0.25">
      <c r="A244" s="1419">
        <v>229</v>
      </c>
      <c r="B244" s="1420" t="s">
        <v>1010</v>
      </c>
      <c r="C244" s="1424">
        <v>80101706</v>
      </c>
      <c r="D244" s="755" t="s">
        <v>1324</v>
      </c>
      <c r="E244" s="1424" t="s">
        <v>132</v>
      </c>
      <c r="F244" s="1424">
        <v>1</v>
      </c>
      <c r="G244" s="1422" t="s">
        <v>173</v>
      </c>
      <c r="H244" s="1430">
        <v>8</v>
      </c>
      <c r="I244" s="1424" t="s">
        <v>101</v>
      </c>
      <c r="J244" s="1424" t="s">
        <v>135</v>
      </c>
      <c r="K244" s="1424" t="s">
        <v>115</v>
      </c>
      <c r="L244" s="1041">
        <v>40000000</v>
      </c>
      <c r="M244" s="1036">
        <v>40000000</v>
      </c>
      <c r="N244" s="944" t="s">
        <v>85</v>
      </c>
      <c r="O244" s="944" t="s">
        <v>56</v>
      </c>
      <c r="P244" s="30" t="s">
        <v>133</v>
      </c>
      <c r="R244" s="242" t="s">
        <v>2709</v>
      </c>
      <c r="S244" s="242" t="s">
        <v>2710</v>
      </c>
      <c r="T244" s="33">
        <v>42514</v>
      </c>
      <c r="U244" s="1343" t="s">
        <v>2711</v>
      </c>
      <c r="V244" s="266" t="s">
        <v>220</v>
      </c>
      <c r="W244" s="1946">
        <v>39996000</v>
      </c>
      <c r="X244" s="182"/>
      <c r="Y244" s="174">
        <f t="shared" si="6"/>
        <v>39996000</v>
      </c>
      <c r="Z244" s="174">
        <v>39996000</v>
      </c>
      <c r="AA244" s="1768" t="s">
        <v>2712</v>
      </c>
      <c r="AB244" s="430" t="s">
        <v>2713</v>
      </c>
      <c r="AC244" s="430" t="s">
        <v>223</v>
      </c>
      <c r="AD244" s="266" t="s">
        <v>2714</v>
      </c>
      <c r="AE244" s="430" t="s">
        <v>56</v>
      </c>
      <c r="AF244" s="430" t="s">
        <v>56</v>
      </c>
      <c r="AG244" s="430" t="s">
        <v>56</v>
      </c>
      <c r="AH244" s="233" t="s">
        <v>2715</v>
      </c>
      <c r="AI244" s="234">
        <v>42514</v>
      </c>
      <c r="AJ244" s="234">
        <v>42734</v>
      </c>
      <c r="AK244" s="430" t="s">
        <v>415</v>
      </c>
      <c r="AL244" s="1769" t="s">
        <v>416</v>
      </c>
      <c r="AM244" s="1943" t="s">
        <v>56</v>
      </c>
      <c r="AN244" s="1944" t="s">
        <v>56</v>
      </c>
      <c r="AO244" s="1944" t="s">
        <v>56</v>
      </c>
      <c r="AP244" s="1944" t="s">
        <v>56</v>
      </c>
      <c r="AQ244" s="1944" t="s">
        <v>56</v>
      </c>
      <c r="AR244" s="1944" t="s">
        <v>56</v>
      </c>
      <c r="AS244" s="1950">
        <v>5066133</v>
      </c>
      <c r="AT244" s="182"/>
      <c r="AU244" s="1950">
        <v>3618667</v>
      </c>
      <c r="AV244" s="1950">
        <v>5428000</v>
      </c>
      <c r="AW244" s="1950">
        <v>5428000</v>
      </c>
      <c r="AX244" s="182"/>
      <c r="AY244" s="182"/>
      <c r="AZ244" s="182"/>
      <c r="BA244" s="182"/>
      <c r="BB244" s="182"/>
      <c r="BC244" s="182"/>
      <c r="BD244" s="182"/>
      <c r="BE244" s="182"/>
      <c r="BF244" s="182"/>
      <c r="BG244" s="182"/>
      <c r="BH244" s="182"/>
      <c r="BI244" s="182"/>
      <c r="BJ244" s="182"/>
      <c r="BK244" s="182"/>
      <c r="BL244" s="182"/>
      <c r="BM244" s="182"/>
      <c r="BN244" s="182"/>
      <c r="BO244" s="182"/>
      <c r="BP244" s="182"/>
      <c r="BQ244" s="182"/>
      <c r="BR244" s="182"/>
      <c r="BS244" s="182"/>
      <c r="BT244" s="182"/>
      <c r="BU244" s="182"/>
      <c r="BV244" s="182"/>
      <c r="BW244" s="182"/>
      <c r="BX244" s="182"/>
      <c r="BY244" s="182"/>
      <c r="BZ244" s="182"/>
      <c r="CA244" s="182"/>
      <c r="CB244" s="182"/>
      <c r="CC244" s="182"/>
      <c r="CD244" s="182"/>
      <c r="CE244" s="182"/>
      <c r="CF244" s="182"/>
      <c r="CG244" s="182"/>
      <c r="CH244" s="182"/>
      <c r="CI244" s="182"/>
      <c r="CJ244" s="182"/>
      <c r="CK244" s="182"/>
      <c r="CL244" s="182"/>
      <c r="CM244" s="182"/>
      <c r="CN244" s="182"/>
      <c r="CO244" s="182"/>
      <c r="CP244" s="182"/>
      <c r="CQ244" s="182"/>
      <c r="CR244" s="182"/>
      <c r="CS244" s="182"/>
      <c r="CT244" s="182"/>
      <c r="CU244" s="182"/>
      <c r="CV244" s="182"/>
      <c r="CW244" s="182"/>
      <c r="CX244" s="182"/>
      <c r="CY244" s="182"/>
      <c r="CZ244" s="182"/>
      <c r="DA244" s="182"/>
      <c r="DB244" s="182"/>
      <c r="DC244" s="182"/>
      <c r="DD244" s="182"/>
      <c r="DE244" s="182"/>
      <c r="DF244" s="182"/>
      <c r="DG244" s="182"/>
      <c r="DH244" s="182"/>
      <c r="DI244" s="182"/>
      <c r="DJ244" s="182"/>
      <c r="DK244" s="182"/>
      <c r="DL244" s="182"/>
      <c r="DM244" s="182"/>
      <c r="DN244" s="182"/>
      <c r="DO244" s="182"/>
      <c r="DP244" s="182"/>
      <c r="DQ244" s="182"/>
      <c r="DR244" s="182"/>
      <c r="DS244" s="182"/>
      <c r="DT244" s="182"/>
      <c r="DU244" s="182"/>
      <c r="DV244" s="182"/>
      <c r="DW244" s="182"/>
      <c r="DX244" s="182"/>
      <c r="DY244" s="182"/>
      <c r="DZ244" s="182"/>
      <c r="EA244" s="182"/>
      <c r="EB244" s="182"/>
      <c r="EC244" s="182"/>
      <c r="ED244" s="182"/>
      <c r="EE244" s="182"/>
      <c r="EF244" s="182"/>
      <c r="EG244" s="182"/>
      <c r="EH244" s="182"/>
      <c r="EI244" s="182"/>
      <c r="EJ244" s="182"/>
      <c r="EK244" s="182"/>
      <c r="EL244" s="182"/>
      <c r="EM244" s="182"/>
      <c r="EN244" s="182"/>
      <c r="EO244" s="182"/>
    </row>
    <row r="245" spans="1:145" s="49" customFormat="1" ht="99" customHeight="1" x14ac:dyDescent="0.25">
      <c r="A245" s="1419">
        <v>230</v>
      </c>
      <c r="B245" s="1420" t="s">
        <v>1010</v>
      </c>
      <c r="C245" s="1424">
        <v>80101706</v>
      </c>
      <c r="D245" s="755" t="s">
        <v>1325</v>
      </c>
      <c r="E245" s="1424" t="s">
        <v>132</v>
      </c>
      <c r="F245" s="1424">
        <v>1</v>
      </c>
      <c r="G245" s="1422" t="s">
        <v>173</v>
      </c>
      <c r="H245" s="1430">
        <v>8</v>
      </c>
      <c r="I245" s="1424" t="s">
        <v>101</v>
      </c>
      <c r="J245" s="1424" t="s">
        <v>854</v>
      </c>
      <c r="K245" s="1424" t="s">
        <v>115</v>
      </c>
      <c r="L245" s="1041">
        <v>40000000</v>
      </c>
      <c r="M245" s="1036">
        <v>40000000</v>
      </c>
      <c r="N245" s="944" t="s">
        <v>85</v>
      </c>
      <c r="O245" s="944" t="s">
        <v>56</v>
      </c>
      <c r="P245" s="30" t="s">
        <v>133</v>
      </c>
      <c r="R245" s="242" t="s">
        <v>2716</v>
      </c>
      <c r="S245" s="242" t="s">
        <v>2717</v>
      </c>
      <c r="T245" s="33">
        <v>42514</v>
      </c>
      <c r="U245" s="1343" t="s">
        <v>2718</v>
      </c>
      <c r="V245" s="266" t="s">
        <v>220</v>
      </c>
      <c r="W245" s="1946">
        <v>39996000</v>
      </c>
      <c r="X245" s="182"/>
      <c r="Y245" s="174">
        <f t="shared" si="6"/>
        <v>39996000</v>
      </c>
      <c r="Z245" s="174">
        <v>39996000</v>
      </c>
      <c r="AA245" s="1768" t="s">
        <v>2712</v>
      </c>
      <c r="AB245" s="430" t="s">
        <v>2719</v>
      </c>
      <c r="AC245" s="430" t="s">
        <v>233</v>
      </c>
      <c r="AD245" s="266"/>
      <c r="AE245" s="430" t="s">
        <v>56</v>
      </c>
      <c r="AF245" s="430" t="s">
        <v>56</v>
      </c>
      <c r="AG245" s="430" t="s">
        <v>56</v>
      </c>
      <c r="AH245" s="233" t="s">
        <v>2715</v>
      </c>
      <c r="AI245" s="234">
        <v>42514</v>
      </c>
      <c r="AJ245" s="234">
        <v>42734</v>
      </c>
      <c r="AK245" s="430" t="s">
        <v>415</v>
      </c>
      <c r="AL245" s="1769" t="s">
        <v>416</v>
      </c>
      <c r="AM245" s="1943" t="s">
        <v>56</v>
      </c>
      <c r="AN245" s="1944" t="s">
        <v>56</v>
      </c>
      <c r="AO245" s="1944" t="s">
        <v>56</v>
      </c>
      <c r="AP245" s="1944" t="s">
        <v>56</v>
      </c>
      <c r="AQ245" s="1944" t="s">
        <v>56</v>
      </c>
      <c r="AR245" s="1944" t="s">
        <v>56</v>
      </c>
      <c r="AS245" s="1950">
        <v>3618667</v>
      </c>
      <c r="AT245" s="182"/>
      <c r="AU245" s="1950">
        <v>3618667</v>
      </c>
      <c r="AV245" s="1950">
        <v>5428000</v>
      </c>
      <c r="AW245" s="1950">
        <v>5428000</v>
      </c>
      <c r="AX245" s="182"/>
      <c r="AY245" s="182"/>
      <c r="AZ245" s="182"/>
      <c r="BA245" s="182"/>
      <c r="BB245" s="182"/>
      <c r="BC245" s="182"/>
      <c r="BD245" s="182"/>
      <c r="BE245" s="182"/>
      <c r="BF245" s="182"/>
      <c r="BG245" s="182"/>
      <c r="BH245" s="182"/>
      <c r="BI245" s="182"/>
      <c r="BJ245" s="182"/>
      <c r="BK245" s="182"/>
      <c r="BL245" s="182"/>
      <c r="BM245" s="182"/>
      <c r="BN245" s="182"/>
      <c r="BO245" s="182"/>
      <c r="BP245" s="182"/>
      <c r="BQ245" s="182"/>
      <c r="BR245" s="182"/>
      <c r="BS245" s="182"/>
      <c r="BT245" s="182"/>
      <c r="BU245" s="182"/>
      <c r="BV245" s="182"/>
      <c r="BW245" s="182"/>
      <c r="BX245" s="182"/>
      <c r="BY245" s="182"/>
      <c r="BZ245" s="182"/>
      <c r="CA245" s="182"/>
      <c r="CB245" s="182"/>
      <c r="CC245" s="182"/>
      <c r="CD245" s="182"/>
      <c r="CE245" s="182"/>
      <c r="CF245" s="182"/>
      <c r="CG245" s="182"/>
      <c r="CH245" s="182"/>
      <c r="CI245" s="182"/>
      <c r="CJ245" s="182"/>
      <c r="CK245" s="182"/>
      <c r="CL245" s="182"/>
      <c r="CM245" s="182"/>
      <c r="CN245" s="182"/>
      <c r="CO245" s="182"/>
      <c r="CP245" s="182"/>
      <c r="CQ245" s="182"/>
      <c r="CR245" s="182"/>
      <c r="CS245" s="182"/>
      <c r="CT245" s="182"/>
      <c r="CU245" s="182"/>
      <c r="CV245" s="182"/>
      <c r="CW245" s="182"/>
      <c r="CX245" s="182"/>
      <c r="CY245" s="182"/>
      <c r="CZ245" s="182"/>
      <c r="DA245" s="182"/>
      <c r="DB245" s="182"/>
      <c r="DC245" s="182"/>
      <c r="DD245" s="182"/>
      <c r="DE245" s="182"/>
      <c r="DF245" s="182"/>
      <c r="DG245" s="182"/>
      <c r="DH245" s="182"/>
      <c r="DI245" s="182"/>
      <c r="DJ245" s="182"/>
      <c r="DK245" s="182"/>
      <c r="DL245" s="182"/>
      <c r="DM245" s="182"/>
      <c r="DN245" s="182"/>
      <c r="DO245" s="182"/>
      <c r="DP245" s="182"/>
      <c r="DQ245" s="182"/>
      <c r="DR245" s="182"/>
      <c r="DS245" s="182"/>
      <c r="DT245" s="182"/>
      <c r="DU245" s="182"/>
      <c r="DV245" s="182"/>
      <c r="DW245" s="182"/>
      <c r="DX245" s="182"/>
      <c r="DY245" s="182"/>
      <c r="DZ245" s="182"/>
      <c r="EA245" s="182"/>
      <c r="EB245" s="182"/>
      <c r="EC245" s="182"/>
      <c r="ED245" s="182"/>
      <c r="EE245" s="182"/>
      <c r="EF245" s="182"/>
      <c r="EG245" s="182"/>
      <c r="EH245" s="182"/>
      <c r="EI245" s="182"/>
      <c r="EJ245" s="182"/>
      <c r="EK245" s="182"/>
      <c r="EL245" s="182"/>
      <c r="EM245" s="182"/>
      <c r="EN245" s="182"/>
      <c r="EO245" s="182"/>
    </row>
    <row r="246" spans="1:145" s="49" customFormat="1" ht="87" customHeight="1" x14ac:dyDescent="0.25">
      <c r="A246" s="1419">
        <v>231</v>
      </c>
      <c r="B246" s="1420" t="s">
        <v>1010</v>
      </c>
      <c r="C246" s="1424">
        <v>80101706</v>
      </c>
      <c r="D246" s="755" t="s">
        <v>1326</v>
      </c>
      <c r="E246" s="1424" t="s">
        <v>132</v>
      </c>
      <c r="F246" s="1424">
        <v>1</v>
      </c>
      <c r="G246" s="1422" t="s">
        <v>173</v>
      </c>
      <c r="H246" s="1423">
        <v>7.5</v>
      </c>
      <c r="I246" s="1424" t="s">
        <v>101</v>
      </c>
      <c r="J246" s="1424" t="s">
        <v>854</v>
      </c>
      <c r="K246" s="1424" t="s">
        <v>115</v>
      </c>
      <c r="L246" s="1041">
        <v>17250000</v>
      </c>
      <c r="M246" s="1036">
        <v>17250000</v>
      </c>
      <c r="N246" s="944" t="s">
        <v>85</v>
      </c>
      <c r="O246" s="944" t="s">
        <v>56</v>
      </c>
      <c r="P246" s="30" t="s">
        <v>133</v>
      </c>
      <c r="R246" s="242" t="s">
        <v>2720</v>
      </c>
      <c r="S246" s="1752" t="s">
        <v>2721</v>
      </c>
      <c r="T246" s="231">
        <v>42516</v>
      </c>
      <c r="U246" s="227" t="s">
        <v>2722</v>
      </c>
      <c r="V246" s="430" t="s">
        <v>220</v>
      </c>
      <c r="W246" s="1946">
        <v>17250000</v>
      </c>
      <c r="X246" s="182"/>
      <c r="Y246" s="174">
        <f t="shared" si="6"/>
        <v>17250000</v>
      </c>
      <c r="Z246" s="174">
        <v>17250000</v>
      </c>
      <c r="AA246" s="1768" t="s">
        <v>2723</v>
      </c>
      <c r="AB246" s="430" t="s">
        <v>2724</v>
      </c>
      <c r="AC246" s="430" t="s">
        <v>233</v>
      </c>
      <c r="AD246" s="266" t="s">
        <v>2725</v>
      </c>
      <c r="AE246" s="430" t="s">
        <v>56</v>
      </c>
      <c r="AF246" s="430" t="s">
        <v>56</v>
      </c>
      <c r="AG246" s="430" t="s">
        <v>56</v>
      </c>
      <c r="AH246" s="233" t="s">
        <v>2715</v>
      </c>
      <c r="AI246" s="234">
        <v>42516</v>
      </c>
      <c r="AJ246" s="234">
        <v>42734</v>
      </c>
      <c r="AK246" s="430" t="s">
        <v>2726</v>
      </c>
      <c r="AL246" s="1769" t="s">
        <v>416</v>
      </c>
      <c r="AM246" s="1943" t="s">
        <v>56</v>
      </c>
      <c r="AN246" s="1944" t="s">
        <v>56</v>
      </c>
      <c r="AO246" s="1944" t="s">
        <v>56</v>
      </c>
      <c r="AP246" s="1944" t="s">
        <v>56</v>
      </c>
      <c r="AQ246" s="1944" t="s">
        <v>56</v>
      </c>
      <c r="AR246" s="1944" t="s">
        <v>56</v>
      </c>
      <c r="AS246" s="1887">
        <v>1942000</v>
      </c>
      <c r="AT246" s="182"/>
      <c r="AU246" s="1950">
        <v>932000</v>
      </c>
      <c r="AV246" s="1950">
        <v>2330000</v>
      </c>
      <c r="AW246" s="1950">
        <v>2330000</v>
      </c>
      <c r="AX246" s="182"/>
      <c r="AY246" s="182"/>
      <c r="AZ246" s="182"/>
      <c r="BA246" s="182"/>
      <c r="BB246" s="182"/>
      <c r="BC246" s="182"/>
      <c r="BD246" s="182"/>
      <c r="BE246" s="182"/>
      <c r="BF246" s="182"/>
      <c r="BG246" s="182"/>
      <c r="BH246" s="182"/>
      <c r="BI246" s="182"/>
      <c r="BJ246" s="182"/>
      <c r="BK246" s="182"/>
      <c r="BL246" s="182"/>
      <c r="BM246" s="182"/>
      <c r="BN246" s="182"/>
      <c r="BO246" s="182"/>
      <c r="BP246" s="182"/>
      <c r="BQ246" s="182"/>
      <c r="BR246" s="182"/>
      <c r="BS246" s="182"/>
      <c r="BT246" s="182"/>
      <c r="BU246" s="182"/>
      <c r="BV246" s="182"/>
      <c r="BW246" s="182"/>
      <c r="BX246" s="182"/>
      <c r="BY246" s="182"/>
      <c r="BZ246" s="182"/>
      <c r="CA246" s="182"/>
      <c r="CB246" s="182"/>
      <c r="CC246" s="182"/>
      <c r="CD246" s="182"/>
      <c r="CE246" s="182"/>
      <c r="CF246" s="182"/>
      <c r="CG246" s="182"/>
      <c r="CH246" s="182"/>
      <c r="CI246" s="182"/>
      <c r="CJ246" s="182"/>
      <c r="CK246" s="182"/>
      <c r="CL246" s="182"/>
      <c r="CM246" s="182"/>
      <c r="CN246" s="182"/>
      <c r="CO246" s="182"/>
      <c r="CP246" s="182"/>
      <c r="CQ246" s="182"/>
      <c r="CR246" s="182"/>
      <c r="CS246" s="182"/>
      <c r="CT246" s="182"/>
      <c r="CU246" s="182"/>
      <c r="CV246" s="182"/>
      <c r="CW246" s="182"/>
      <c r="CX246" s="182"/>
      <c r="CY246" s="182"/>
      <c r="CZ246" s="182"/>
      <c r="DA246" s="182"/>
      <c r="DB246" s="182"/>
      <c r="DC246" s="182"/>
      <c r="DD246" s="182"/>
      <c r="DE246" s="182"/>
      <c r="DF246" s="182"/>
      <c r="DG246" s="182"/>
      <c r="DH246" s="182"/>
      <c r="DI246" s="182"/>
      <c r="DJ246" s="182"/>
      <c r="DK246" s="182"/>
      <c r="DL246" s="182"/>
      <c r="DM246" s="182"/>
      <c r="DN246" s="182"/>
      <c r="DO246" s="182"/>
      <c r="DP246" s="182"/>
      <c r="DQ246" s="182"/>
      <c r="DR246" s="182"/>
      <c r="DS246" s="182"/>
      <c r="DT246" s="182"/>
      <c r="DU246" s="182"/>
      <c r="DV246" s="182"/>
      <c r="DW246" s="182"/>
      <c r="DX246" s="182"/>
      <c r="DY246" s="182"/>
      <c r="DZ246" s="182"/>
      <c r="EA246" s="182"/>
      <c r="EB246" s="182"/>
      <c r="EC246" s="182"/>
      <c r="ED246" s="182"/>
      <c r="EE246" s="182"/>
      <c r="EF246" s="182"/>
      <c r="EG246" s="182"/>
      <c r="EH246" s="182"/>
      <c r="EI246" s="182"/>
      <c r="EJ246" s="182"/>
      <c r="EK246" s="182"/>
      <c r="EL246" s="182"/>
      <c r="EM246" s="182"/>
      <c r="EN246" s="182"/>
      <c r="EO246" s="182"/>
    </row>
    <row r="247" spans="1:145" s="49" customFormat="1" ht="72.75" customHeight="1" x14ac:dyDescent="0.25">
      <c r="A247" s="1419">
        <v>232</v>
      </c>
      <c r="B247" s="1420" t="s">
        <v>1014</v>
      </c>
      <c r="C247" s="1424">
        <v>80101706</v>
      </c>
      <c r="D247" s="755" t="s">
        <v>1327</v>
      </c>
      <c r="E247" s="1424" t="s">
        <v>132</v>
      </c>
      <c r="F247" s="1424">
        <v>1</v>
      </c>
      <c r="G247" s="1422" t="s">
        <v>170</v>
      </c>
      <c r="H247" s="1430">
        <v>8</v>
      </c>
      <c r="I247" s="1424" t="s">
        <v>101</v>
      </c>
      <c r="J247" s="1424" t="s">
        <v>854</v>
      </c>
      <c r="K247" s="1424" t="s">
        <v>115</v>
      </c>
      <c r="L247" s="1041">
        <v>80000000</v>
      </c>
      <c r="M247" s="1036">
        <v>80000000</v>
      </c>
      <c r="N247" s="944" t="s">
        <v>85</v>
      </c>
      <c r="O247" s="944" t="s">
        <v>56</v>
      </c>
      <c r="P247" s="30" t="s">
        <v>133</v>
      </c>
      <c r="R247" s="242" t="s">
        <v>1504</v>
      </c>
      <c r="S247" s="242" t="s">
        <v>1505</v>
      </c>
      <c r="T247" s="33">
        <v>42487</v>
      </c>
      <c r="U247" s="227" t="s">
        <v>1506</v>
      </c>
      <c r="V247" s="430" t="s">
        <v>220</v>
      </c>
      <c r="W247" s="1946">
        <v>80000000</v>
      </c>
      <c r="X247" s="182"/>
      <c r="Y247" s="174">
        <f t="shared" si="6"/>
        <v>80000000</v>
      </c>
      <c r="Z247" s="174">
        <v>80000000</v>
      </c>
      <c r="AA247" s="430" t="s">
        <v>1507</v>
      </c>
      <c r="AB247" s="430" t="s">
        <v>1508</v>
      </c>
      <c r="AC247" s="430" t="s">
        <v>233</v>
      </c>
      <c r="AD247" s="266" t="s">
        <v>1454</v>
      </c>
      <c r="AE247" s="430" t="s">
        <v>56</v>
      </c>
      <c r="AF247" s="430" t="s">
        <v>56</v>
      </c>
      <c r="AG247" s="430" t="s">
        <v>56</v>
      </c>
      <c r="AH247" s="233" t="s">
        <v>1509</v>
      </c>
      <c r="AI247" s="234">
        <v>42487</v>
      </c>
      <c r="AJ247" s="234">
        <v>42730</v>
      </c>
      <c r="AK247" s="430" t="s">
        <v>267</v>
      </c>
      <c r="AL247" s="1769" t="s">
        <v>227</v>
      </c>
      <c r="AM247" s="2070" t="s">
        <v>56</v>
      </c>
      <c r="AN247" s="2070" t="s">
        <v>56</v>
      </c>
      <c r="AO247" s="2070" t="s">
        <v>56</v>
      </c>
      <c r="AP247" s="2070" t="s">
        <v>56</v>
      </c>
      <c r="AQ247" s="2070" t="s">
        <v>56</v>
      </c>
      <c r="AR247" s="2070" t="s">
        <v>56</v>
      </c>
      <c r="AS247" s="1950">
        <v>10000000</v>
      </c>
      <c r="AT247" s="182"/>
      <c r="AU247" s="1950">
        <v>10000000</v>
      </c>
      <c r="AV247" s="1950">
        <v>10000000</v>
      </c>
      <c r="AW247" s="182"/>
      <c r="AX247" s="182"/>
      <c r="AY247" s="182"/>
      <c r="AZ247" s="182"/>
      <c r="BA247" s="182"/>
      <c r="BB247" s="182"/>
      <c r="BC247" s="182"/>
      <c r="BD247" s="182"/>
      <c r="BE247" s="182"/>
      <c r="BF247" s="182"/>
      <c r="BG247" s="182"/>
      <c r="BH247" s="182"/>
      <c r="BI247" s="182"/>
      <c r="BJ247" s="182"/>
      <c r="BK247" s="182"/>
      <c r="BL247" s="182"/>
      <c r="BM247" s="182"/>
      <c r="BN247" s="182"/>
      <c r="BO247" s="182"/>
      <c r="BP247" s="182"/>
      <c r="BQ247" s="182"/>
      <c r="BR247" s="182"/>
      <c r="BS247" s="182"/>
      <c r="BT247" s="182"/>
      <c r="BU247" s="182"/>
      <c r="BV247" s="182"/>
      <c r="BW247" s="182"/>
      <c r="BX247" s="182"/>
      <c r="BY247" s="182"/>
      <c r="BZ247" s="182"/>
      <c r="CA247" s="182"/>
      <c r="CB247" s="182"/>
      <c r="CC247" s="182"/>
      <c r="CD247" s="182"/>
      <c r="CE247" s="182"/>
      <c r="CF247" s="182"/>
      <c r="CG247" s="182"/>
      <c r="CH247" s="182"/>
      <c r="CI247" s="182"/>
      <c r="CJ247" s="182"/>
      <c r="CK247" s="182"/>
      <c r="CL247" s="182"/>
      <c r="CM247" s="182"/>
      <c r="CN247" s="182"/>
      <c r="CO247" s="182"/>
      <c r="CP247" s="182"/>
      <c r="CQ247" s="182"/>
      <c r="CR247" s="182"/>
      <c r="CS247" s="182"/>
      <c r="CT247" s="182"/>
      <c r="CU247" s="182"/>
      <c r="CV247" s="182"/>
      <c r="CW247" s="182"/>
      <c r="CX247" s="182"/>
      <c r="CY247" s="182"/>
      <c r="CZ247" s="182"/>
      <c r="DA247" s="182"/>
      <c r="DB247" s="182"/>
      <c r="DC247" s="182"/>
      <c r="DD247" s="182"/>
      <c r="DE247" s="182"/>
      <c r="DF247" s="182"/>
      <c r="DG247" s="182"/>
      <c r="DH247" s="182"/>
      <c r="DI247" s="182"/>
      <c r="DJ247" s="182"/>
      <c r="DK247" s="182"/>
      <c r="DL247" s="182"/>
      <c r="DM247" s="182"/>
      <c r="DN247" s="182"/>
      <c r="DO247" s="182"/>
      <c r="DP247" s="182"/>
      <c r="DQ247" s="182"/>
      <c r="DR247" s="182"/>
      <c r="DS247" s="182"/>
      <c r="DT247" s="182"/>
      <c r="DU247" s="182"/>
      <c r="DV247" s="182"/>
      <c r="DW247" s="182"/>
      <c r="DX247" s="182"/>
      <c r="DY247" s="182"/>
      <c r="DZ247" s="182"/>
      <c r="EA247" s="182"/>
      <c r="EB247" s="182"/>
      <c r="EC247" s="182"/>
      <c r="ED247" s="182"/>
      <c r="EE247" s="182"/>
      <c r="EF247" s="182"/>
      <c r="EG247" s="182"/>
      <c r="EH247" s="182"/>
      <c r="EI247" s="182"/>
      <c r="EJ247" s="182"/>
      <c r="EK247" s="182"/>
      <c r="EL247" s="182"/>
      <c r="EM247" s="182"/>
      <c r="EN247" s="182"/>
      <c r="EO247" s="182"/>
    </row>
    <row r="248" spans="1:145" s="49" customFormat="1" ht="45" customHeight="1" x14ac:dyDescent="0.25">
      <c r="A248" s="1419">
        <v>233</v>
      </c>
      <c r="B248" s="1420" t="s">
        <v>1014</v>
      </c>
      <c r="C248" s="1424">
        <v>80101706</v>
      </c>
      <c r="D248" s="755" t="s">
        <v>1328</v>
      </c>
      <c r="E248" s="1424" t="s">
        <v>132</v>
      </c>
      <c r="F248" s="1424">
        <v>1</v>
      </c>
      <c r="G248" s="1422" t="s">
        <v>173</v>
      </c>
      <c r="H248" s="1430">
        <v>7</v>
      </c>
      <c r="I248" s="1424" t="s">
        <v>101</v>
      </c>
      <c r="J248" s="1424" t="s">
        <v>854</v>
      </c>
      <c r="K248" s="1424" t="s">
        <v>115</v>
      </c>
      <c r="L248" s="1041">
        <v>22711500</v>
      </c>
      <c r="M248" s="1036">
        <v>22711500</v>
      </c>
      <c r="N248" s="944" t="s">
        <v>85</v>
      </c>
      <c r="O248" s="944" t="s">
        <v>56</v>
      </c>
      <c r="P248" s="30" t="s">
        <v>133</v>
      </c>
      <c r="R248" s="242" t="s">
        <v>2727</v>
      </c>
      <c r="S248" s="2082" t="s">
        <v>2728</v>
      </c>
      <c r="T248" s="231">
        <v>42535</v>
      </c>
      <c r="U248" s="2083" t="s">
        <v>2729</v>
      </c>
      <c r="V248" s="430" t="s">
        <v>220</v>
      </c>
      <c r="W248" s="1946">
        <v>22711500</v>
      </c>
      <c r="X248" s="182"/>
      <c r="Y248" s="174">
        <f t="shared" si="6"/>
        <v>22711500</v>
      </c>
      <c r="Z248" s="174">
        <v>22711500</v>
      </c>
      <c r="AA248" s="2083" t="s">
        <v>2730</v>
      </c>
      <c r="AB248" s="430" t="s">
        <v>2731</v>
      </c>
      <c r="AC248" s="430" t="s">
        <v>233</v>
      </c>
      <c r="AD248" s="266" t="s">
        <v>2732</v>
      </c>
      <c r="AE248" s="430" t="s">
        <v>56</v>
      </c>
      <c r="AF248" s="430" t="s">
        <v>56</v>
      </c>
      <c r="AG248" s="430" t="s">
        <v>56</v>
      </c>
      <c r="AH248" s="2084" t="s">
        <v>2733</v>
      </c>
      <c r="AI248" s="234">
        <v>42535</v>
      </c>
      <c r="AJ248" s="234">
        <v>42734</v>
      </c>
      <c r="AK248" s="430" t="s">
        <v>267</v>
      </c>
      <c r="AL248" s="1769" t="s">
        <v>227</v>
      </c>
      <c r="AM248" s="1943" t="s">
        <v>56</v>
      </c>
      <c r="AN248" s="1944" t="s">
        <v>56</v>
      </c>
      <c r="AO248" s="1944" t="s">
        <v>56</v>
      </c>
      <c r="AP248" s="1944" t="s">
        <v>56</v>
      </c>
      <c r="AQ248" s="1944" t="s">
        <v>56</v>
      </c>
      <c r="AR248" s="1944" t="s">
        <v>56</v>
      </c>
      <c r="AS248" s="1944" t="s">
        <v>56</v>
      </c>
      <c r="AT248" s="1944"/>
      <c r="AU248" s="1950">
        <v>3244500</v>
      </c>
      <c r="AV248" s="1950">
        <v>3244500</v>
      </c>
      <c r="AW248" s="1950">
        <v>3244500</v>
      </c>
      <c r="AX248" s="1944"/>
      <c r="AY248" s="1944"/>
      <c r="AZ248" s="1944"/>
      <c r="BA248" s="1944"/>
      <c r="BB248" s="182"/>
      <c r="BC248" s="182"/>
      <c r="BD248" s="182"/>
      <c r="BE248" s="182"/>
      <c r="BF248" s="182"/>
      <c r="BG248" s="182"/>
      <c r="BH248" s="182"/>
      <c r="BI248" s="182"/>
      <c r="BJ248" s="182"/>
      <c r="BK248" s="182"/>
      <c r="BL248" s="182"/>
      <c r="BM248" s="182"/>
      <c r="BN248" s="182"/>
      <c r="BO248" s="182"/>
      <c r="BP248" s="182"/>
      <c r="BQ248" s="182"/>
      <c r="BR248" s="182"/>
      <c r="BS248" s="182"/>
      <c r="BT248" s="182"/>
      <c r="BU248" s="182"/>
      <c r="BV248" s="182"/>
      <c r="BW248" s="182"/>
      <c r="BX248" s="182"/>
      <c r="BY248" s="182"/>
      <c r="BZ248" s="182"/>
      <c r="CA248" s="182"/>
      <c r="CB248" s="182"/>
      <c r="CC248" s="182"/>
      <c r="CD248" s="182"/>
      <c r="CE248" s="182"/>
      <c r="CF248" s="182"/>
      <c r="CG248" s="182"/>
      <c r="CH248" s="182"/>
      <c r="CI248" s="182"/>
      <c r="CJ248" s="182"/>
      <c r="CK248" s="182"/>
      <c r="CL248" s="182"/>
      <c r="CM248" s="182"/>
      <c r="CN248" s="182"/>
      <c r="CO248" s="182"/>
      <c r="CP248" s="182"/>
      <c r="CQ248" s="182"/>
      <c r="CR248" s="182"/>
      <c r="CS248" s="182"/>
      <c r="CT248" s="182"/>
      <c r="CU248" s="182"/>
      <c r="CV248" s="182"/>
      <c r="CW248" s="182"/>
      <c r="CX248" s="182"/>
      <c r="CY248" s="182"/>
      <c r="CZ248" s="182"/>
      <c r="DA248" s="182"/>
      <c r="DB248" s="182"/>
      <c r="DC248" s="182"/>
      <c r="DD248" s="182"/>
      <c r="DE248" s="182"/>
      <c r="DF248" s="182"/>
      <c r="DG248" s="182"/>
      <c r="DH248" s="182"/>
      <c r="DI248" s="182"/>
      <c r="DJ248" s="182"/>
      <c r="DK248" s="182"/>
      <c r="DL248" s="182"/>
      <c r="DM248" s="182"/>
      <c r="DN248" s="182"/>
      <c r="DO248" s="182"/>
      <c r="DP248" s="182"/>
      <c r="DQ248" s="182"/>
      <c r="DR248" s="182"/>
      <c r="DS248" s="182"/>
      <c r="DT248" s="182"/>
      <c r="DU248" s="182"/>
      <c r="DV248" s="182"/>
      <c r="DW248" s="182"/>
      <c r="DX248" s="182"/>
      <c r="DY248" s="182"/>
      <c r="DZ248" s="182"/>
      <c r="EA248" s="182"/>
      <c r="EB248" s="182"/>
      <c r="EC248" s="182"/>
      <c r="ED248" s="182"/>
      <c r="EE248" s="182"/>
      <c r="EF248" s="182"/>
      <c r="EG248" s="182"/>
      <c r="EH248" s="182"/>
      <c r="EI248" s="182"/>
      <c r="EJ248" s="182"/>
      <c r="EK248" s="182"/>
      <c r="EL248" s="182"/>
      <c r="EM248" s="182"/>
      <c r="EN248" s="182"/>
      <c r="EO248" s="182"/>
    </row>
    <row r="249" spans="1:145" s="49" customFormat="1" ht="45" customHeight="1" x14ac:dyDescent="0.25">
      <c r="A249" s="1419">
        <v>234</v>
      </c>
      <c r="B249" s="1420" t="s">
        <v>1014</v>
      </c>
      <c r="C249" s="1424">
        <v>80101706</v>
      </c>
      <c r="D249" s="755" t="s">
        <v>858</v>
      </c>
      <c r="E249" s="1424" t="s">
        <v>132</v>
      </c>
      <c r="F249" s="1424">
        <v>1</v>
      </c>
      <c r="G249" s="1422" t="s">
        <v>173</v>
      </c>
      <c r="H249" s="1430">
        <v>7</v>
      </c>
      <c r="I249" s="1424" t="s">
        <v>101</v>
      </c>
      <c r="J249" s="1424" t="s">
        <v>851</v>
      </c>
      <c r="K249" s="1424" t="s">
        <v>115</v>
      </c>
      <c r="L249" s="1041">
        <v>22711500</v>
      </c>
      <c r="M249" s="1036">
        <v>22711500</v>
      </c>
      <c r="N249" s="944" t="s">
        <v>85</v>
      </c>
      <c r="O249" s="944" t="s">
        <v>56</v>
      </c>
      <c r="P249" s="30" t="s">
        <v>133</v>
      </c>
      <c r="R249" s="242" t="s">
        <v>2734</v>
      </c>
      <c r="S249" s="242" t="s">
        <v>285</v>
      </c>
      <c r="T249" s="33">
        <v>42528</v>
      </c>
      <c r="U249" s="1343" t="s">
        <v>2735</v>
      </c>
      <c r="V249" s="266" t="s">
        <v>220</v>
      </c>
      <c r="W249" s="1946">
        <v>22711500</v>
      </c>
      <c r="X249" s="797"/>
      <c r="Y249" s="35">
        <f t="shared" si="6"/>
        <v>22711500</v>
      </c>
      <c r="Z249" s="35">
        <v>22711500</v>
      </c>
      <c r="AA249" s="1768" t="s">
        <v>2736</v>
      </c>
      <c r="AB249" s="430" t="s">
        <v>2737</v>
      </c>
      <c r="AC249" s="430" t="s">
        <v>233</v>
      </c>
      <c r="AD249" s="266" t="s">
        <v>2738</v>
      </c>
      <c r="AE249" s="430" t="s">
        <v>56</v>
      </c>
      <c r="AF249" s="430" t="s">
        <v>56</v>
      </c>
      <c r="AG249" s="430" t="s">
        <v>56</v>
      </c>
      <c r="AH249" s="233" t="s">
        <v>2739</v>
      </c>
      <c r="AI249" s="234">
        <v>42528</v>
      </c>
      <c r="AJ249" s="234">
        <v>42734</v>
      </c>
      <c r="AK249" s="430" t="s">
        <v>267</v>
      </c>
      <c r="AL249" s="1769" t="s">
        <v>227</v>
      </c>
      <c r="AM249" s="1943" t="s">
        <v>56</v>
      </c>
      <c r="AN249" s="1944" t="s">
        <v>56</v>
      </c>
      <c r="AO249" s="1944" t="s">
        <v>56</v>
      </c>
      <c r="AP249" s="1944" t="s">
        <v>56</v>
      </c>
      <c r="AQ249" s="1944" t="s">
        <v>56</v>
      </c>
      <c r="AR249" s="1944" t="s">
        <v>56</v>
      </c>
      <c r="AS249" s="1944" t="s">
        <v>56</v>
      </c>
      <c r="AT249" s="1944" t="s">
        <v>56</v>
      </c>
      <c r="AU249" s="1950">
        <v>3244500</v>
      </c>
      <c r="AV249" s="1950">
        <v>3244500</v>
      </c>
      <c r="AW249" s="1950">
        <v>3244500</v>
      </c>
      <c r="AX249" s="182"/>
      <c r="AY249" s="182"/>
      <c r="AZ249" s="182"/>
      <c r="BA249" s="182"/>
      <c r="BB249" s="182"/>
      <c r="BC249" s="182"/>
      <c r="BD249" s="182"/>
      <c r="BE249" s="182"/>
      <c r="BF249" s="182"/>
      <c r="BG249" s="182"/>
      <c r="BH249" s="182"/>
      <c r="BI249" s="182"/>
      <c r="BJ249" s="182"/>
      <c r="BK249" s="182"/>
      <c r="BL249" s="182"/>
      <c r="BM249" s="182"/>
      <c r="BN249" s="182"/>
      <c r="BO249" s="182"/>
      <c r="BP249" s="182"/>
      <c r="BQ249" s="182"/>
      <c r="BR249" s="182"/>
      <c r="BS249" s="182"/>
      <c r="BT249" s="182"/>
      <c r="BU249" s="182"/>
      <c r="BV249" s="182"/>
      <c r="BW249" s="182"/>
      <c r="BX249" s="182"/>
      <c r="BY249" s="182"/>
      <c r="BZ249" s="182"/>
      <c r="CA249" s="182"/>
      <c r="CB249" s="182"/>
      <c r="CC249" s="182"/>
      <c r="CD249" s="182"/>
      <c r="CE249" s="182"/>
      <c r="CF249" s="182"/>
      <c r="CG249" s="182"/>
      <c r="CH249" s="182"/>
      <c r="CI249" s="182"/>
      <c r="CJ249" s="182"/>
      <c r="CK249" s="182"/>
      <c r="CL249" s="182"/>
      <c r="CM249" s="182"/>
      <c r="CN249" s="182"/>
      <c r="CO249" s="182"/>
      <c r="CP249" s="182"/>
      <c r="CQ249" s="182"/>
      <c r="CR249" s="182"/>
      <c r="CS249" s="182"/>
      <c r="CT249" s="182"/>
      <c r="CU249" s="182"/>
      <c r="CV249" s="182"/>
      <c r="CW249" s="182"/>
      <c r="CX249" s="182"/>
      <c r="CY249" s="182"/>
      <c r="CZ249" s="182"/>
      <c r="DA249" s="182"/>
      <c r="DB249" s="182"/>
      <c r="DC249" s="182"/>
      <c r="DD249" s="182"/>
      <c r="DE249" s="182"/>
      <c r="DF249" s="182"/>
      <c r="DG249" s="182"/>
      <c r="DH249" s="182"/>
      <c r="DI249" s="182"/>
      <c r="DJ249" s="182"/>
      <c r="DK249" s="182"/>
      <c r="DL249" s="182"/>
      <c r="DM249" s="182"/>
      <c r="DN249" s="182"/>
      <c r="DO249" s="182"/>
      <c r="DP249" s="182"/>
      <c r="DQ249" s="182"/>
      <c r="DR249" s="182"/>
      <c r="DS249" s="182"/>
      <c r="DT249" s="182"/>
      <c r="DU249" s="182"/>
      <c r="DV249" s="182"/>
      <c r="DW249" s="182"/>
      <c r="DX249" s="182"/>
      <c r="DY249" s="182"/>
      <c r="DZ249" s="182"/>
      <c r="EA249" s="182"/>
      <c r="EB249" s="182"/>
      <c r="EC249" s="182"/>
      <c r="ED249" s="182"/>
      <c r="EE249" s="182"/>
      <c r="EF249" s="182"/>
      <c r="EG249" s="182"/>
      <c r="EH249" s="182"/>
      <c r="EI249" s="182"/>
      <c r="EJ249" s="182"/>
      <c r="EK249" s="182"/>
      <c r="EL249" s="182"/>
      <c r="EM249" s="182"/>
      <c r="EN249" s="182"/>
      <c r="EO249" s="182"/>
    </row>
    <row r="250" spans="1:145" s="49" customFormat="1" ht="45" customHeight="1" x14ac:dyDescent="0.25">
      <c r="A250" s="1419">
        <v>235</v>
      </c>
      <c r="B250" s="1420" t="s">
        <v>1014</v>
      </c>
      <c r="C250" s="1424">
        <v>80101706</v>
      </c>
      <c r="D250" s="755" t="s">
        <v>1329</v>
      </c>
      <c r="E250" s="1424" t="s">
        <v>132</v>
      </c>
      <c r="F250" s="1424">
        <v>1</v>
      </c>
      <c r="G250" s="1422" t="s">
        <v>173</v>
      </c>
      <c r="H250" s="1430">
        <v>7</v>
      </c>
      <c r="I250" s="1424" t="s">
        <v>101</v>
      </c>
      <c r="J250" s="1424" t="s">
        <v>851</v>
      </c>
      <c r="K250" s="1424" t="s">
        <v>115</v>
      </c>
      <c r="L250" s="1041">
        <v>31605000</v>
      </c>
      <c r="M250" s="1036">
        <v>31605000</v>
      </c>
      <c r="N250" s="944" t="s">
        <v>85</v>
      </c>
      <c r="O250" s="944" t="s">
        <v>56</v>
      </c>
      <c r="P250" s="30" t="s">
        <v>133</v>
      </c>
      <c r="R250" s="242" t="s">
        <v>2740</v>
      </c>
      <c r="S250" s="1752" t="s">
        <v>2741</v>
      </c>
      <c r="T250" s="231">
        <v>42535</v>
      </c>
      <c r="U250" s="755" t="s">
        <v>2742</v>
      </c>
      <c r="V250" s="430" t="s">
        <v>220</v>
      </c>
      <c r="W250" s="1946">
        <v>31605000</v>
      </c>
      <c r="X250" s="182"/>
      <c r="Y250" s="174">
        <f t="shared" si="6"/>
        <v>31605000</v>
      </c>
      <c r="Z250" s="174">
        <v>31605000</v>
      </c>
      <c r="AA250" s="755" t="s">
        <v>2743</v>
      </c>
      <c r="AB250" s="430" t="s">
        <v>2744</v>
      </c>
      <c r="AC250" s="430" t="s">
        <v>233</v>
      </c>
      <c r="AD250" s="266" t="s">
        <v>2745</v>
      </c>
      <c r="AE250" s="430" t="s">
        <v>56</v>
      </c>
      <c r="AF250" s="430" t="s">
        <v>56</v>
      </c>
      <c r="AG250" s="430" t="s">
        <v>56</v>
      </c>
      <c r="AH250" s="430" t="s">
        <v>2733</v>
      </c>
      <c r="AI250" s="234">
        <v>42535</v>
      </c>
      <c r="AJ250" s="234">
        <v>42734</v>
      </c>
      <c r="AK250" s="430" t="s">
        <v>267</v>
      </c>
      <c r="AL250" s="1769" t="s">
        <v>227</v>
      </c>
      <c r="AM250" s="1943" t="s">
        <v>56</v>
      </c>
      <c r="AN250" s="1944" t="s">
        <v>56</v>
      </c>
      <c r="AO250" s="1944" t="s">
        <v>56</v>
      </c>
      <c r="AP250" s="1944" t="s">
        <v>56</v>
      </c>
      <c r="AQ250" s="1944" t="s">
        <v>56</v>
      </c>
      <c r="AR250" s="1944" t="s">
        <v>56</v>
      </c>
      <c r="AS250" s="1944" t="s">
        <v>56</v>
      </c>
      <c r="AT250" s="182"/>
      <c r="AU250" s="1950">
        <v>4515000</v>
      </c>
      <c r="AV250" s="1950">
        <v>4515000</v>
      </c>
      <c r="AW250" s="1950">
        <v>4515000</v>
      </c>
      <c r="AX250" s="182"/>
      <c r="AY250" s="182"/>
      <c r="AZ250" s="182"/>
      <c r="BA250" s="182"/>
      <c r="BB250" s="182"/>
      <c r="BC250" s="182"/>
      <c r="BD250" s="182"/>
      <c r="BE250" s="182"/>
      <c r="BF250" s="182"/>
      <c r="BG250" s="182"/>
      <c r="BH250" s="182"/>
      <c r="BI250" s="182"/>
      <c r="BJ250" s="182"/>
      <c r="BK250" s="182"/>
      <c r="BL250" s="182"/>
      <c r="BM250" s="182"/>
      <c r="BN250" s="182"/>
      <c r="BO250" s="182"/>
      <c r="BP250" s="182"/>
      <c r="BQ250" s="182"/>
      <c r="BR250" s="182"/>
      <c r="BS250" s="182"/>
      <c r="BT250" s="182"/>
      <c r="BU250" s="182"/>
      <c r="BV250" s="182"/>
      <c r="BW250" s="182"/>
      <c r="BX250" s="182"/>
      <c r="BY250" s="182"/>
      <c r="BZ250" s="182"/>
      <c r="CA250" s="182"/>
      <c r="CB250" s="182"/>
      <c r="CC250" s="182"/>
      <c r="CD250" s="182"/>
      <c r="CE250" s="182"/>
      <c r="CF250" s="182"/>
      <c r="CG250" s="182"/>
      <c r="CH250" s="182"/>
      <c r="CI250" s="182"/>
      <c r="CJ250" s="182"/>
      <c r="CK250" s="182"/>
      <c r="CL250" s="182"/>
      <c r="CM250" s="182"/>
      <c r="CN250" s="182"/>
      <c r="CO250" s="182"/>
      <c r="CP250" s="182"/>
      <c r="CQ250" s="182"/>
      <c r="CR250" s="182"/>
      <c r="CS250" s="182"/>
      <c r="CT250" s="182"/>
      <c r="CU250" s="182"/>
      <c r="CV250" s="182"/>
      <c r="CW250" s="182"/>
      <c r="CX250" s="182"/>
      <c r="CY250" s="182"/>
      <c r="CZ250" s="182"/>
      <c r="DA250" s="182"/>
      <c r="DB250" s="182"/>
      <c r="DC250" s="182"/>
      <c r="DD250" s="182"/>
      <c r="DE250" s="182"/>
      <c r="DF250" s="182"/>
      <c r="DG250" s="182"/>
      <c r="DH250" s="182"/>
      <c r="DI250" s="182"/>
      <c r="DJ250" s="182"/>
      <c r="DK250" s="182"/>
      <c r="DL250" s="182"/>
      <c r="DM250" s="182"/>
      <c r="DN250" s="182"/>
      <c r="DO250" s="182"/>
      <c r="DP250" s="182"/>
      <c r="DQ250" s="182"/>
      <c r="DR250" s="182"/>
      <c r="DS250" s="182"/>
      <c r="DT250" s="182"/>
      <c r="DU250" s="182"/>
      <c r="DV250" s="182"/>
      <c r="DW250" s="182"/>
      <c r="DX250" s="182"/>
      <c r="DY250" s="182"/>
      <c r="DZ250" s="182"/>
      <c r="EA250" s="182"/>
      <c r="EB250" s="182"/>
      <c r="EC250" s="182"/>
      <c r="ED250" s="182"/>
      <c r="EE250" s="182"/>
      <c r="EF250" s="182"/>
      <c r="EG250" s="182"/>
      <c r="EH250" s="182"/>
      <c r="EI250" s="182"/>
      <c r="EJ250" s="182"/>
      <c r="EK250" s="182"/>
      <c r="EL250" s="182"/>
      <c r="EM250" s="182"/>
      <c r="EN250" s="182"/>
      <c r="EO250" s="182"/>
    </row>
    <row r="251" spans="1:145" s="49" customFormat="1" ht="81.75" customHeight="1" x14ac:dyDescent="0.25">
      <c r="A251" s="1419">
        <v>236</v>
      </c>
      <c r="B251" s="1420" t="s">
        <v>1014</v>
      </c>
      <c r="C251" s="1424">
        <v>80101705</v>
      </c>
      <c r="D251" s="755" t="s">
        <v>1330</v>
      </c>
      <c r="E251" s="1424" t="s">
        <v>132</v>
      </c>
      <c r="F251" s="1424">
        <v>1</v>
      </c>
      <c r="G251" s="1422" t="s">
        <v>173</v>
      </c>
      <c r="H251" s="1430">
        <v>6</v>
      </c>
      <c r="I251" s="1424" t="s">
        <v>101</v>
      </c>
      <c r="J251" s="1424" t="s">
        <v>135</v>
      </c>
      <c r="K251" s="1424" t="s">
        <v>115</v>
      </c>
      <c r="L251" s="1041">
        <v>37852500</v>
      </c>
      <c r="M251" s="1036">
        <v>37852500</v>
      </c>
      <c r="N251" s="944" t="s">
        <v>85</v>
      </c>
      <c r="O251" s="944" t="s">
        <v>56</v>
      </c>
      <c r="P251" s="30" t="s">
        <v>133</v>
      </c>
      <c r="R251" s="242" t="s">
        <v>2746</v>
      </c>
      <c r="S251" s="1752" t="s">
        <v>2747</v>
      </c>
      <c r="T251" s="231">
        <v>42535</v>
      </c>
      <c r="U251" s="755" t="s">
        <v>2748</v>
      </c>
      <c r="V251" s="430" t="s">
        <v>220</v>
      </c>
      <c r="W251" s="1946">
        <v>37852500</v>
      </c>
      <c r="X251" s="182"/>
      <c r="Y251" s="174">
        <f t="shared" si="6"/>
        <v>37852500</v>
      </c>
      <c r="Z251" s="174">
        <v>37852500</v>
      </c>
      <c r="AA251" s="755" t="s">
        <v>2749</v>
      </c>
      <c r="AB251" s="430" t="s">
        <v>2750</v>
      </c>
      <c r="AC251" s="430" t="s">
        <v>223</v>
      </c>
      <c r="AD251" s="266" t="s">
        <v>2751</v>
      </c>
      <c r="AE251" s="430" t="s">
        <v>56</v>
      </c>
      <c r="AF251" s="430" t="s">
        <v>56</v>
      </c>
      <c r="AG251" s="430" t="s">
        <v>56</v>
      </c>
      <c r="AH251" s="430" t="s">
        <v>2733</v>
      </c>
      <c r="AI251" s="234">
        <v>42535</v>
      </c>
      <c r="AJ251" s="234">
        <v>42734</v>
      </c>
      <c r="AK251" s="430" t="s">
        <v>267</v>
      </c>
      <c r="AL251" s="1769" t="s">
        <v>227</v>
      </c>
      <c r="AM251" s="1943" t="s">
        <v>56</v>
      </c>
      <c r="AN251" s="1944" t="s">
        <v>56</v>
      </c>
      <c r="AO251" s="1944" t="s">
        <v>56</v>
      </c>
      <c r="AP251" s="1944" t="s">
        <v>56</v>
      </c>
      <c r="AQ251" s="1944" t="s">
        <v>56</v>
      </c>
      <c r="AR251" s="1944" t="s">
        <v>56</v>
      </c>
      <c r="AS251" s="1944" t="s">
        <v>56</v>
      </c>
      <c r="AT251" s="1944"/>
      <c r="AU251" s="1950">
        <v>5407500</v>
      </c>
      <c r="AV251" s="1950">
        <v>5407500</v>
      </c>
      <c r="AW251" s="1950">
        <v>5407500</v>
      </c>
      <c r="AX251" s="1944"/>
      <c r="AY251" s="1944"/>
      <c r="AZ251" s="1944"/>
      <c r="BA251" s="1944"/>
      <c r="BB251" s="182"/>
      <c r="BC251" s="182"/>
      <c r="BD251" s="182"/>
      <c r="BE251" s="182"/>
      <c r="BF251" s="182"/>
      <c r="BG251" s="182"/>
      <c r="BH251" s="182"/>
      <c r="BI251" s="182"/>
      <c r="BJ251" s="182"/>
      <c r="BK251" s="182"/>
      <c r="BL251" s="182"/>
      <c r="BM251" s="182"/>
      <c r="BN251" s="182"/>
      <c r="BO251" s="182"/>
      <c r="BP251" s="182"/>
      <c r="BQ251" s="182"/>
      <c r="BR251" s="182"/>
      <c r="BS251" s="182"/>
      <c r="BT251" s="182"/>
      <c r="BU251" s="182"/>
      <c r="BV251" s="182"/>
      <c r="BW251" s="182"/>
      <c r="BX251" s="182"/>
      <c r="BY251" s="182"/>
      <c r="BZ251" s="182"/>
      <c r="CA251" s="182"/>
      <c r="CB251" s="182"/>
      <c r="CC251" s="182"/>
      <c r="CD251" s="182"/>
      <c r="CE251" s="182"/>
      <c r="CF251" s="182"/>
      <c r="CG251" s="182"/>
      <c r="CH251" s="182"/>
      <c r="CI251" s="182"/>
      <c r="CJ251" s="182"/>
      <c r="CK251" s="182"/>
      <c r="CL251" s="182"/>
      <c r="CM251" s="182"/>
      <c r="CN251" s="182"/>
      <c r="CO251" s="182"/>
      <c r="CP251" s="182"/>
      <c r="CQ251" s="182"/>
      <c r="CR251" s="182"/>
      <c r="CS251" s="182"/>
      <c r="CT251" s="182"/>
      <c r="CU251" s="182"/>
      <c r="CV251" s="182"/>
      <c r="CW251" s="182"/>
      <c r="CX251" s="182"/>
      <c r="CY251" s="182"/>
      <c r="CZ251" s="182"/>
      <c r="DA251" s="182"/>
      <c r="DB251" s="182"/>
      <c r="DC251" s="182"/>
      <c r="DD251" s="182"/>
      <c r="DE251" s="182"/>
      <c r="DF251" s="182"/>
      <c r="DG251" s="182"/>
      <c r="DH251" s="182"/>
      <c r="DI251" s="182"/>
      <c r="DJ251" s="182"/>
      <c r="DK251" s="182"/>
      <c r="DL251" s="182"/>
      <c r="DM251" s="182"/>
      <c r="DN251" s="182"/>
      <c r="DO251" s="182"/>
      <c r="DP251" s="182"/>
      <c r="DQ251" s="182"/>
      <c r="DR251" s="182"/>
      <c r="DS251" s="182"/>
      <c r="DT251" s="182"/>
      <c r="DU251" s="182"/>
      <c r="DV251" s="182"/>
      <c r="DW251" s="182"/>
      <c r="DX251" s="182"/>
      <c r="DY251" s="182"/>
      <c r="DZ251" s="182"/>
      <c r="EA251" s="182"/>
      <c r="EB251" s="182"/>
      <c r="EC251" s="182"/>
      <c r="ED251" s="182"/>
      <c r="EE251" s="182"/>
      <c r="EF251" s="182"/>
      <c r="EG251" s="182"/>
      <c r="EH251" s="182"/>
      <c r="EI251" s="182"/>
      <c r="EJ251" s="182"/>
      <c r="EK251" s="182"/>
      <c r="EL251" s="182"/>
      <c r="EM251" s="182"/>
      <c r="EN251" s="182"/>
      <c r="EO251" s="182"/>
    </row>
    <row r="252" spans="1:145" s="49" customFormat="1" ht="105" customHeight="1" x14ac:dyDescent="0.25">
      <c r="A252" s="1673">
        <v>237</v>
      </c>
      <c r="B252" s="1676" t="s">
        <v>1014</v>
      </c>
      <c r="C252" s="1409">
        <v>80101706</v>
      </c>
      <c r="D252" s="1760" t="s">
        <v>1403</v>
      </c>
      <c r="E252" s="1519" t="s">
        <v>132</v>
      </c>
      <c r="F252" s="1519">
        <v>1</v>
      </c>
      <c r="G252" s="1761" t="s">
        <v>173</v>
      </c>
      <c r="H252" s="1680" t="s">
        <v>1404</v>
      </c>
      <c r="I252" s="1519" t="s">
        <v>101</v>
      </c>
      <c r="J252" s="1424" t="s">
        <v>854</v>
      </c>
      <c r="K252" s="1424" t="s">
        <v>115</v>
      </c>
      <c r="L252" s="1041">
        <v>320000000</v>
      </c>
      <c r="M252" s="1036">
        <v>320000000</v>
      </c>
      <c r="N252" s="1665" t="s">
        <v>85</v>
      </c>
      <c r="O252" s="1665" t="s">
        <v>56</v>
      </c>
      <c r="P252" s="1665" t="s">
        <v>133</v>
      </c>
      <c r="R252" s="1795" t="s">
        <v>2752</v>
      </c>
      <c r="S252" s="1813" t="s">
        <v>2753</v>
      </c>
      <c r="T252" s="1814">
        <v>42535</v>
      </c>
      <c r="U252" s="1760" t="s">
        <v>2754</v>
      </c>
      <c r="V252" s="1760" t="s">
        <v>2755</v>
      </c>
      <c r="W252" s="1946">
        <v>320000000</v>
      </c>
      <c r="X252" s="1957"/>
      <c r="Y252" s="2013">
        <v>320000000</v>
      </c>
      <c r="Z252" s="2013">
        <v>320000000</v>
      </c>
      <c r="AA252" s="2085" t="s">
        <v>2756</v>
      </c>
      <c r="AB252" s="1760" t="s">
        <v>2757</v>
      </c>
      <c r="AC252" s="1760" t="s">
        <v>756</v>
      </c>
      <c r="AD252" s="1521" t="s">
        <v>2758</v>
      </c>
      <c r="AE252" s="1760" t="s">
        <v>2759</v>
      </c>
      <c r="AF252" s="1815">
        <v>42535</v>
      </c>
      <c r="AG252" s="1815">
        <v>42536</v>
      </c>
      <c r="AH252" s="2072" t="s">
        <v>723</v>
      </c>
      <c r="AI252" s="1815">
        <v>42536</v>
      </c>
      <c r="AJ252" s="1815">
        <v>42734</v>
      </c>
      <c r="AK252" s="1760" t="s">
        <v>2760</v>
      </c>
      <c r="AL252" s="2062" t="s">
        <v>2619</v>
      </c>
      <c r="AM252" s="2086" t="s">
        <v>56</v>
      </c>
      <c r="AN252" s="2061" t="s">
        <v>56</v>
      </c>
      <c r="AO252" s="2061" t="s">
        <v>56</v>
      </c>
      <c r="AP252" s="2061" t="s">
        <v>56</v>
      </c>
      <c r="AQ252" s="2061" t="s">
        <v>56</v>
      </c>
      <c r="AR252" s="2061" t="s">
        <v>56</v>
      </c>
      <c r="AS252" s="2061" t="s">
        <v>56</v>
      </c>
      <c r="AT252" s="2061" t="s">
        <v>56</v>
      </c>
      <c r="AU252" s="1969" t="s">
        <v>2870</v>
      </c>
      <c r="AV252" s="2061"/>
      <c r="AW252" s="2061"/>
      <c r="AX252" s="2061"/>
      <c r="AY252" s="2061"/>
      <c r="AZ252" s="2061"/>
      <c r="BA252" s="2061"/>
      <c r="BB252" s="182"/>
      <c r="BC252" s="182"/>
      <c r="BD252" s="182"/>
      <c r="BE252" s="182"/>
      <c r="BF252" s="182"/>
      <c r="BG252" s="182"/>
      <c r="BH252" s="182"/>
      <c r="BI252" s="182"/>
      <c r="BJ252" s="182"/>
      <c r="BK252" s="182"/>
      <c r="BL252" s="182"/>
      <c r="BM252" s="182"/>
      <c r="BN252" s="182"/>
      <c r="BO252" s="182"/>
      <c r="BP252" s="182"/>
      <c r="BQ252" s="182"/>
      <c r="BR252" s="182"/>
      <c r="BS252" s="182"/>
      <c r="BT252" s="182"/>
      <c r="BU252" s="182"/>
      <c r="BV252" s="182"/>
      <c r="BW252" s="182"/>
      <c r="BX252" s="182"/>
      <c r="BY252" s="182"/>
      <c r="BZ252" s="182"/>
      <c r="CA252" s="182"/>
      <c r="CB252" s="182"/>
      <c r="CC252" s="182"/>
      <c r="CD252" s="182"/>
      <c r="CE252" s="182"/>
      <c r="CF252" s="182"/>
      <c r="CG252" s="182"/>
      <c r="CH252" s="182"/>
      <c r="CI252" s="182"/>
      <c r="CJ252" s="182"/>
      <c r="CK252" s="182"/>
      <c r="CL252" s="182"/>
      <c r="CM252" s="182"/>
      <c r="CN252" s="182"/>
      <c r="CO252" s="182"/>
      <c r="CP252" s="182"/>
      <c r="CQ252" s="182"/>
      <c r="CR252" s="182"/>
      <c r="CS252" s="182"/>
      <c r="CT252" s="182"/>
      <c r="CU252" s="182"/>
      <c r="CV252" s="182"/>
      <c r="CW252" s="182"/>
      <c r="CX252" s="182"/>
      <c r="CY252" s="182"/>
      <c r="CZ252" s="182"/>
      <c r="DA252" s="182"/>
      <c r="DB252" s="182"/>
      <c r="DC252" s="182"/>
      <c r="DD252" s="182"/>
      <c r="DE252" s="182"/>
      <c r="DF252" s="182"/>
      <c r="DG252" s="182"/>
      <c r="DH252" s="182"/>
      <c r="DI252" s="182"/>
      <c r="DJ252" s="182"/>
      <c r="DK252" s="182"/>
      <c r="DL252" s="182"/>
      <c r="DM252" s="182"/>
      <c r="DN252" s="182"/>
      <c r="DO252" s="182"/>
      <c r="DP252" s="182"/>
      <c r="DQ252" s="182"/>
      <c r="DR252" s="182"/>
      <c r="DS252" s="182"/>
      <c r="DT252" s="182"/>
      <c r="DU252" s="182"/>
      <c r="DV252" s="182"/>
      <c r="DW252" s="182"/>
      <c r="DX252" s="182"/>
      <c r="DY252" s="182"/>
      <c r="DZ252" s="182"/>
      <c r="EA252" s="182"/>
      <c r="EB252" s="182"/>
      <c r="EC252" s="182"/>
      <c r="ED252" s="182"/>
      <c r="EE252" s="182"/>
      <c r="EF252" s="182"/>
      <c r="EG252" s="182"/>
      <c r="EH252" s="182"/>
      <c r="EI252" s="182"/>
      <c r="EJ252" s="182"/>
      <c r="EK252" s="182"/>
      <c r="EL252" s="182"/>
      <c r="EM252" s="182"/>
      <c r="EN252" s="182"/>
      <c r="EO252" s="182"/>
    </row>
    <row r="253" spans="1:145" s="49" customFormat="1" ht="59.25" customHeight="1" x14ac:dyDescent="0.25">
      <c r="A253" s="1613"/>
      <c r="B253" s="1677"/>
      <c r="C253" s="1409">
        <v>80101706</v>
      </c>
      <c r="D253" s="1782"/>
      <c r="E253" s="1520"/>
      <c r="F253" s="1520"/>
      <c r="G253" s="1783"/>
      <c r="H253" s="1681"/>
      <c r="I253" s="1520"/>
      <c r="J253" s="1424" t="s">
        <v>135</v>
      </c>
      <c r="K253" s="1424" t="s">
        <v>115</v>
      </c>
      <c r="L253" s="1041">
        <v>184000000</v>
      </c>
      <c r="M253" s="1036">
        <v>184000000</v>
      </c>
      <c r="N253" s="1666"/>
      <c r="O253" s="1666"/>
      <c r="P253" s="1666"/>
      <c r="R253" s="1802"/>
      <c r="S253" s="1822"/>
      <c r="T253" s="1823"/>
      <c r="U253" s="1782"/>
      <c r="V253" s="1782"/>
      <c r="W253" s="1946">
        <v>184000000</v>
      </c>
      <c r="X253" s="1974"/>
      <c r="Y253" s="2013">
        <v>184000000</v>
      </c>
      <c r="Z253" s="2013">
        <v>184000000</v>
      </c>
      <c r="AA253" s="2087"/>
      <c r="AB253" s="1782"/>
      <c r="AC253" s="1782"/>
      <c r="AD253" s="1522"/>
      <c r="AE253" s="1782"/>
      <c r="AF253" s="1824"/>
      <c r="AG253" s="1824"/>
      <c r="AH253" s="2074"/>
      <c r="AI253" s="1824"/>
      <c r="AJ253" s="1824"/>
      <c r="AK253" s="1782"/>
      <c r="AL253" s="2067"/>
      <c r="AM253" s="1959"/>
      <c r="AN253" s="1975"/>
      <c r="AO253" s="1975"/>
      <c r="AP253" s="1975"/>
      <c r="AQ253" s="1975"/>
      <c r="AR253" s="1975"/>
      <c r="AS253" s="1975"/>
      <c r="AT253" s="1975"/>
      <c r="AU253" s="1975"/>
      <c r="AV253" s="1975"/>
      <c r="AW253" s="1975"/>
      <c r="AX253" s="1975"/>
      <c r="AY253" s="1975"/>
      <c r="AZ253" s="1975"/>
      <c r="BA253" s="1975"/>
      <c r="BB253" s="182"/>
      <c r="BC253" s="182"/>
      <c r="BD253" s="182"/>
      <c r="BE253" s="182"/>
      <c r="BF253" s="182"/>
      <c r="BG253" s="182"/>
      <c r="BH253" s="182"/>
      <c r="BI253" s="182"/>
      <c r="BJ253" s="182"/>
      <c r="BK253" s="182"/>
      <c r="BL253" s="182"/>
      <c r="BM253" s="182"/>
      <c r="BN253" s="182"/>
      <c r="BO253" s="182"/>
      <c r="BP253" s="182"/>
      <c r="BQ253" s="182"/>
      <c r="BR253" s="182"/>
      <c r="BS253" s="182"/>
      <c r="BT253" s="182"/>
      <c r="BU253" s="182"/>
      <c r="BV253" s="182"/>
      <c r="BW253" s="182"/>
      <c r="BX253" s="182"/>
      <c r="BY253" s="182"/>
      <c r="BZ253" s="182"/>
      <c r="CA253" s="182"/>
      <c r="CB253" s="182"/>
      <c r="CC253" s="182"/>
      <c r="CD253" s="182"/>
      <c r="CE253" s="182"/>
      <c r="CF253" s="182"/>
      <c r="CG253" s="182"/>
      <c r="CH253" s="182"/>
      <c r="CI253" s="182"/>
      <c r="CJ253" s="182"/>
      <c r="CK253" s="182"/>
      <c r="CL253" s="182"/>
      <c r="CM253" s="182"/>
      <c r="CN253" s="182"/>
      <c r="CO253" s="182"/>
      <c r="CP253" s="182"/>
      <c r="CQ253" s="182"/>
      <c r="CR253" s="182"/>
      <c r="CS253" s="182"/>
      <c r="CT253" s="182"/>
      <c r="CU253" s="182"/>
      <c r="CV253" s="182"/>
      <c r="CW253" s="182"/>
      <c r="CX253" s="182"/>
      <c r="CY253" s="182"/>
      <c r="CZ253" s="182"/>
      <c r="DA253" s="182"/>
      <c r="DB253" s="182"/>
      <c r="DC253" s="182"/>
      <c r="DD253" s="182"/>
      <c r="DE253" s="182"/>
      <c r="DF253" s="182"/>
      <c r="DG253" s="182"/>
      <c r="DH253" s="182"/>
      <c r="DI253" s="182"/>
      <c r="DJ253" s="182"/>
      <c r="DK253" s="182"/>
      <c r="DL253" s="182"/>
      <c r="DM253" s="182"/>
      <c r="DN253" s="182"/>
      <c r="DO253" s="182"/>
      <c r="DP253" s="182"/>
      <c r="DQ253" s="182"/>
      <c r="DR253" s="182"/>
      <c r="DS253" s="182"/>
      <c r="DT253" s="182"/>
      <c r="DU253" s="182"/>
      <c r="DV253" s="182"/>
      <c r="DW253" s="182"/>
      <c r="DX253" s="182"/>
      <c r="DY253" s="182"/>
      <c r="DZ253" s="182"/>
      <c r="EA253" s="182"/>
      <c r="EB253" s="182"/>
      <c r="EC253" s="182"/>
      <c r="ED253" s="182"/>
      <c r="EE253" s="182"/>
      <c r="EF253" s="182"/>
      <c r="EG253" s="182"/>
      <c r="EH253" s="182"/>
      <c r="EI253" s="182"/>
      <c r="EJ253" s="182"/>
      <c r="EK253" s="182"/>
      <c r="EL253" s="182"/>
      <c r="EM253" s="182"/>
      <c r="EN253" s="182"/>
      <c r="EO253" s="182"/>
    </row>
    <row r="254" spans="1:145" s="49" customFormat="1" ht="66" customHeight="1" x14ac:dyDescent="0.25">
      <c r="A254" s="1419">
        <v>238</v>
      </c>
      <c r="B254" s="1420" t="s">
        <v>1003</v>
      </c>
      <c r="C254" s="1424">
        <v>80101706</v>
      </c>
      <c r="D254" s="755" t="s">
        <v>1517</v>
      </c>
      <c r="E254" s="1424" t="s">
        <v>99</v>
      </c>
      <c r="F254" s="1424">
        <v>1</v>
      </c>
      <c r="G254" s="1422" t="s">
        <v>173</v>
      </c>
      <c r="H254" s="1423">
        <v>7.5</v>
      </c>
      <c r="I254" s="1424" t="s">
        <v>101</v>
      </c>
      <c r="J254" s="1424" t="s">
        <v>851</v>
      </c>
      <c r="K254" s="1424" t="s">
        <v>115</v>
      </c>
      <c r="L254" s="1041">
        <v>21000000</v>
      </c>
      <c r="M254" s="1036">
        <v>21000000</v>
      </c>
      <c r="N254" s="944" t="s">
        <v>85</v>
      </c>
      <c r="O254" s="944" t="s">
        <v>56</v>
      </c>
      <c r="P254" s="30" t="s">
        <v>133</v>
      </c>
      <c r="R254" s="242" t="s">
        <v>2761</v>
      </c>
      <c r="S254" s="1752" t="s">
        <v>3196</v>
      </c>
      <c r="T254" s="231">
        <v>42543</v>
      </c>
      <c r="U254" s="755" t="s">
        <v>2762</v>
      </c>
      <c r="V254" s="430" t="s">
        <v>220</v>
      </c>
      <c r="W254" s="1946">
        <v>18000000</v>
      </c>
      <c r="X254" s="182"/>
      <c r="Y254" s="174">
        <f t="shared" si="6"/>
        <v>18000000</v>
      </c>
      <c r="Z254" s="174">
        <v>18000000</v>
      </c>
      <c r="AA254" s="755" t="s">
        <v>2763</v>
      </c>
      <c r="AB254" s="430" t="s">
        <v>2764</v>
      </c>
      <c r="AC254" s="430" t="s">
        <v>233</v>
      </c>
      <c r="AD254" s="266" t="s">
        <v>2765</v>
      </c>
      <c r="AE254" s="430" t="s">
        <v>56</v>
      </c>
      <c r="AF254" s="430" t="s">
        <v>56</v>
      </c>
      <c r="AG254" s="430" t="s">
        <v>56</v>
      </c>
      <c r="AH254" s="755" t="s">
        <v>2708</v>
      </c>
      <c r="AI254" s="234">
        <v>42543</v>
      </c>
      <c r="AJ254" s="234">
        <v>42725</v>
      </c>
      <c r="AK254" s="1421" t="s">
        <v>2766</v>
      </c>
      <c r="AL254" s="1769" t="s">
        <v>398</v>
      </c>
      <c r="AM254" s="1943" t="s">
        <v>56</v>
      </c>
      <c r="AN254" s="1944" t="s">
        <v>56</v>
      </c>
      <c r="AO254" s="1944" t="s">
        <v>56</v>
      </c>
      <c r="AP254" s="1944" t="s">
        <v>56</v>
      </c>
      <c r="AQ254" s="1944" t="s">
        <v>56</v>
      </c>
      <c r="AR254" s="1944" t="s">
        <v>56</v>
      </c>
      <c r="AS254" s="1944" t="s">
        <v>56</v>
      </c>
      <c r="AT254" s="1944" t="s">
        <v>56</v>
      </c>
      <c r="AU254" s="1950">
        <v>3000000</v>
      </c>
      <c r="AV254" s="1950">
        <v>3000000</v>
      </c>
      <c r="AW254" s="182"/>
      <c r="AX254" s="182"/>
      <c r="AY254" s="182"/>
      <c r="AZ254" s="182"/>
      <c r="BA254" s="182"/>
      <c r="BB254" s="182"/>
      <c r="BC254" s="182"/>
      <c r="BD254" s="182"/>
      <c r="BE254" s="182"/>
      <c r="BF254" s="182"/>
      <c r="BG254" s="182"/>
      <c r="BH254" s="182"/>
      <c r="BI254" s="182"/>
      <c r="BJ254" s="182"/>
      <c r="BK254" s="182"/>
      <c r="BL254" s="182"/>
      <c r="BM254" s="182"/>
      <c r="BN254" s="182"/>
      <c r="BO254" s="182"/>
      <c r="BP254" s="182"/>
      <c r="BQ254" s="182"/>
      <c r="BR254" s="182"/>
      <c r="BS254" s="182"/>
      <c r="BT254" s="182"/>
      <c r="BU254" s="182"/>
      <c r="BV254" s="182"/>
      <c r="BW254" s="182"/>
      <c r="BX254" s="182"/>
      <c r="BY254" s="182"/>
      <c r="BZ254" s="182"/>
      <c r="CA254" s="182"/>
      <c r="CB254" s="182"/>
      <c r="CC254" s="182"/>
      <c r="CD254" s="182"/>
      <c r="CE254" s="182"/>
      <c r="CF254" s="182"/>
      <c r="CG254" s="182"/>
      <c r="CH254" s="182"/>
      <c r="CI254" s="182"/>
      <c r="CJ254" s="182"/>
      <c r="CK254" s="182"/>
      <c r="CL254" s="182"/>
      <c r="CM254" s="182"/>
      <c r="CN254" s="182"/>
      <c r="CO254" s="182"/>
      <c r="CP254" s="182"/>
      <c r="CQ254" s="182"/>
      <c r="CR254" s="182"/>
      <c r="CS254" s="182"/>
      <c r="CT254" s="182"/>
      <c r="CU254" s="182"/>
      <c r="CV254" s="182"/>
      <c r="CW254" s="182"/>
      <c r="CX254" s="182"/>
      <c r="CY254" s="182"/>
      <c r="CZ254" s="182"/>
      <c r="DA254" s="182"/>
      <c r="DB254" s="182"/>
      <c r="DC254" s="182"/>
      <c r="DD254" s="182"/>
      <c r="DE254" s="182"/>
      <c r="DF254" s="182"/>
      <c r="DG254" s="182"/>
      <c r="DH254" s="182"/>
      <c r="DI254" s="182"/>
      <c r="DJ254" s="182"/>
      <c r="DK254" s="182"/>
      <c r="DL254" s="182"/>
      <c r="DM254" s="182"/>
      <c r="DN254" s="182"/>
      <c r="DO254" s="182"/>
      <c r="DP254" s="182"/>
      <c r="DQ254" s="182"/>
      <c r="DR254" s="182"/>
      <c r="DS254" s="182"/>
      <c r="DT254" s="182"/>
      <c r="DU254" s="182"/>
      <c r="DV254" s="182"/>
      <c r="DW254" s="182"/>
      <c r="DX254" s="182"/>
      <c r="DY254" s="182"/>
      <c r="DZ254" s="182"/>
      <c r="EA254" s="182"/>
      <c r="EB254" s="182"/>
      <c r="EC254" s="182"/>
      <c r="ED254" s="182"/>
      <c r="EE254" s="182"/>
      <c r="EF254" s="182"/>
      <c r="EG254" s="182"/>
      <c r="EH254" s="182"/>
      <c r="EI254" s="182"/>
      <c r="EJ254" s="182"/>
      <c r="EK254" s="182"/>
      <c r="EL254" s="182"/>
      <c r="EM254" s="182"/>
      <c r="EN254" s="182"/>
      <c r="EO254" s="182"/>
    </row>
    <row r="255" spans="1:145" s="49" customFormat="1" ht="108.75" customHeight="1" x14ac:dyDescent="0.25">
      <c r="A255" s="1419">
        <v>239</v>
      </c>
      <c r="B255" s="1424" t="s">
        <v>1012</v>
      </c>
      <c r="C255" s="1420">
        <v>80101706</v>
      </c>
      <c r="D255" s="248" t="s">
        <v>1518</v>
      </c>
      <c r="E255" s="1420" t="s">
        <v>132</v>
      </c>
      <c r="F255" s="1420">
        <v>1</v>
      </c>
      <c r="G255" s="1039" t="s">
        <v>173</v>
      </c>
      <c r="H255" s="1430">
        <v>7</v>
      </c>
      <c r="I255" s="1885" t="s">
        <v>149</v>
      </c>
      <c r="J255" s="1424" t="s">
        <v>2819</v>
      </c>
      <c r="K255" s="1420" t="s">
        <v>115</v>
      </c>
      <c r="L255" s="1035">
        <f>(24800000/4)*7</f>
        <v>43400000</v>
      </c>
      <c r="M255" s="1036">
        <v>43400000</v>
      </c>
      <c r="N255" s="1421" t="s">
        <v>85</v>
      </c>
      <c r="O255" s="1421" t="s">
        <v>56</v>
      </c>
      <c r="P255" s="31" t="s">
        <v>61</v>
      </c>
      <c r="R255" s="242" t="s">
        <v>2767</v>
      </c>
      <c r="S255" s="242" t="s">
        <v>387</v>
      </c>
      <c r="T255" s="33">
        <v>42515</v>
      </c>
      <c r="U255" s="2088" t="s">
        <v>2768</v>
      </c>
      <c r="V255" s="266" t="s">
        <v>220</v>
      </c>
      <c r="W255" s="1946">
        <v>43400000</v>
      </c>
      <c r="X255" s="797"/>
      <c r="Y255" s="35">
        <f>SUM(W255+X255)</f>
        <v>43400000</v>
      </c>
      <c r="Z255" s="35">
        <v>43400000</v>
      </c>
      <c r="AA255" s="1768" t="s">
        <v>2769</v>
      </c>
      <c r="AB255" s="430" t="s">
        <v>2770</v>
      </c>
      <c r="AC255" s="430" t="s">
        <v>358</v>
      </c>
      <c r="AD255" s="266" t="s">
        <v>2771</v>
      </c>
      <c r="AE255" s="430" t="s">
        <v>56</v>
      </c>
      <c r="AF255" s="430" t="s">
        <v>56</v>
      </c>
      <c r="AG255" s="430" t="s">
        <v>56</v>
      </c>
      <c r="AH255" s="233" t="s">
        <v>1282</v>
      </c>
      <c r="AI255" s="234">
        <v>42515</v>
      </c>
      <c r="AJ255" s="234">
        <v>42728</v>
      </c>
      <c r="AK255" s="430" t="s">
        <v>370</v>
      </c>
      <c r="AL255" s="1769" t="s">
        <v>1500</v>
      </c>
      <c r="AM255" s="2022" t="s">
        <v>56</v>
      </c>
      <c r="AN255" s="2089" t="s">
        <v>56</v>
      </c>
      <c r="AO255" s="2089" t="s">
        <v>56</v>
      </c>
      <c r="AP255" s="2089" t="s">
        <v>56</v>
      </c>
      <c r="AQ255" s="2089" t="s">
        <v>56</v>
      </c>
      <c r="AR255" s="2089" t="s">
        <v>56</v>
      </c>
      <c r="AS255" s="1950">
        <v>6200000</v>
      </c>
      <c r="AT255" s="182"/>
      <c r="AU255" s="1950">
        <v>6200000</v>
      </c>
      <c r="AV255" s="1950">
        <v>6200000</v>
      </c>
      <c r="AW255" s="1950">
        <v>6200000</v>
      </c>
      <c r="AX255" s="182"/>
      <c r="AY255" s="182"/>
      <c r="AZ255" s="182"/>
      <c r="BA255" s="182"/>
      <c r="BB255" s="562"/>
      <c r="BC255" s="182"/>
      <c r="BD255" s="182"/>
      <c r="BE255" s="182"/>
      <c r="BF255" s="182"/>
      <c r="BG255" s="182"/>
      <c r="BH255" s="182"/>
      <c r="BI255" s="182"/>
      <c r="BJ255" s="182"/>
      <c r="BK255" s="182"/>
      <c r="BL255" s="182"/>
      <c r="BM255" s="182"/>
      <c r="BN255" s="182"/>
      <c r="BO255" s="182"/>
      <c r="BP255" s="182"/>
      <c r="BQ255" s="182"/>
      <c r="BR255" s="182"/>
      <c r="BS255" s="182"/>
      <c r="BT255" s="182"/>
      <c r="BU255" s="182"/>
      <c r="BV255" s="182"/>
      <c r="BW255" s="182"/>
      <c r="BX255" s="182"/>
      <c r="BY255" s="182"/>
      <c r="BZ255" s="182"/>
      <c r="CA255" s="182"/>
      <c r="CB255" s="182"/>
      <c r="CC255" s="182"/>
      <c r="CD255" s="182"/>
      <c r="CE255" s="182"/>
      <c r="CF255" s="182"/>
      <c r="CG255" s="182"/>
      <c r="CH255" s="182"/>
      <c r="CI255" s="182"/>
      <c r="CJ255" s="182"/>
      <c r="CK255" s="182"/>
      <c r="CL255" s="182"/>
      <c r="CM255" s="182"/>
      <c r="CN255" s="182"/>
      <c r="CO255" s="182"/>
      <c r="CP255" s="182"/>
      <c r="CQ255" s="182"/>
      <c r="CR255" s="182"/>
      <c r="CS255" s="182"/>
      <c r="CT255" s="182"/>
      <c r="CU255" s="182"/>
      <c r="CV255" s="182"/>
      <c r="CW255" s="182"/>
      <c r="CX255" s="182"/>
      <c r="CY255" s="182"/>
      <c r="CZ255" s="182"/>
      <c r="DA255" s="182"/>
      <c r="DB255" s="182"/>
      <c r="DC255" s="182"/>
      <c r="DD255" s="182"/>
      <c r="DE255" s="182"/>
      <c r="DF255" s="182"/>
      <c r="DG255" s="182"/>
      <c r="DH255" s="182"/>
      <c r="DI255" s="182"/>
      <c r="DJ255" s="182"/>
      <c r="DK255" s="182"/>
      <c r="DL255" s="182"/>
      <c r="DM255" s="182"/>
      <c r="DN255" s="182"/>
      <c r="DO255" s="182"/>
      <c r="DP255" s="182"/>
      <c r="DQ255" s="182"/>
      <c r="DR255" s="182"/>
      <c r="DS255" s="182"/>
      <c r="DT255" s="182"/>
      <c r="DU255" s="182"/>
      <c r="DV255" s="182"/>
      <c r="DW255" s="182"/>
      <c r="DX255" s="182"/>
      <c r="DY255" s="182"/>
      <c r="DZ255" s="182"/>
      <c r="EA255" s="182"/>
      <c r="EB255" s="182"/>
      <c r="EC255" s="182"/>
      <c r="ED255" s="182"/>
      <c r="EE255" s="182"/>
      <c r="EF255" s="182"/>
      <c r="EG255" s="182"/>
      <c r="EH255" s="182"/>
      <c r="EI255" s="182"/>
      <c r="EJ255" s="182"/>
      <c r="EK255" s="182"/>
      <c r="EL255" s="182"/>
      <c r="EM255" s="182"/>
      <c r="EN255" s="182"/>
      <c r="EO255" s="182"/>
    </row>
    <row r="256" spans="1:145" s="49" customFormat="1" ht="108.75" customHeight="1" x14ac:dyDescent="0.25">
      <c r="A256" s="1419">
        <v>240</v>
      </c>
      <c r="B256" s="1424" t="s">
        <v>1012</v>
      </c>
      <c r="C256" s="1420">
        <v>80101706</v>
      </c>
      <c r="D256" s="248" t="s">
        <v>1519</v>
      </c>
      <c r="E256" s="1420" t="s">
        <v>132</v>
      </c>
      <c r="F256" s="1420">
        <v>1</v>
      </c>
      <c r="G256" s="1039" t="s">
        <v>173</v>
      </c>
      <c r="H256" s="1430">
        <v>7</v>
      </c>
      <c r="I256" s="1885" t="s">
        <v>149</v>
      </c>
      <c r="J256" s="1424" t="s">
        <v>2819</v>
      </c>
      <c r="K256" s="1420" t="s">
        <v>115</v>
      </c>
      <c r="L256" s="1035">
        <f>(24800000/4)*7</f>
        <v>43400000</v>
      </c>
      <c r="M256" s="1036">
        <v>43400000</v>
      </c>
      <c r="N256" s="1421" t="s">
        <v>85</v>
      </c>
      <c r="O256" s="1421" t="s">
        <v>56</v>
      </c>
      <c r="P256" s="31" t="s">
        <v>61</v>
      </c>
      <c r="R256" s="242" t="s">
        <v>2772</v>
      </c>
      <c r="S256" s="242" t="s">
        <v>380</v>
      </c>
      <c r="T256" s="33">
        <v>42515</v>
      </c>
      <c r="U256" s="1343" t="s">
        <v>2773</v>
      </c>
      <c r="V256" s="266" t="s">
        <v>220</v>
      </c>
      <c r="W256" s="1946">
        <v>43400000</v>
      </c>
      <c r="X256" s="797"/>
      <c r="Y256" s="35">
        <f>SUM(W256+X256)</f>
        <v>43400000</v>
      </c>
      <c r="Z256" s="35">
        <v>43400000</v>
      </c>
      <c r="AA256" s="1768" t="s">
        <v>2769</v>
      </c>
      <c r="AB256" s="430" t="s">
        <v>2774</v>
      </c>
      <c r="AC256" s="430" t="s">
        <v>358</v>
      </c>
      <c r="AD256" s="266" t="s">
        <v>2775</v>
      </c>
      <c r="AE256" s="430" t="s">
        <v>56</v>
      </c>
      <c r="AF256" s="430" t="s">
        <v>56</v>
      </c>
      <c r="AG256" s="430" t="s">
        <v>56</v>
      </c>
      <c r="AH256" s="233" t="s">
        <v>1282</v>
      </c>
      <c r="AI256" s="234">
        <v>42515</v>
      </c>
      <c r="AJ256" s="234">
        <v>42728</v>
      </c>
      <c r="AK256" s="430" t="s">
        <v>370</v>
      </c>
      <c r="AL256" s="1769" t="s">
        <v>1500</v>
      </c>
      <c r="AM256" s="1943" t="s">
        <v>56</v>
      </c>
      <c r="AN256" s="1944" t="s">
        <v>56</v>
      </c>
      <c r="AO256" s="1944" t="s">
        <v>56</v>
      </c>
      <c r="AP256" s="1944" t="s">
        <v>56</v>
      </c>
      <c r="AQ256" s="1944" t="s">
        <v>56</v>
      </c>
      <c r="AR256" s="1944" t="s">
        <v>56</v>
      </c>
      <c r="AS256" s="1944" t="s">
        <v>56</v>
      </c>
      <c r="AT256" s="1944" t="s">
        <v>56</v>
      </c>
      <c r="AU256" s="1950">
        <v>6200000</v>
      </c>
      <c r="AV256" s="1950">
        <v>6200000</v>
      </c>
      <c r="AW256" s="1950">
        <v>6200000</v>
      </c>
      <c r="AX256" s="182"/>
      <c r="AY256" s="182"/>
      <c r="AZ256" s="182"/>
      <c r="BA256" s="182"/>
    </row>
    <row r="257" spans="1:145" s="49" customFormat="1" ht="102" customHeight="1" x14ac:dyDescent="0.25">
      <c r="A257" s="1419">
        <v>241</v>
      </c>
      <c r="B257" s="1424" t="s">
        <v>1012</v>
      </c>
      <c r="C257" s="1424">
        <v>80101706</v>
      </c>
      <c r="D257" s="236" t="s">
        <v>1513</v>
      </c>
      <c r="E257" s="1424" t="s">
        <v>132</v>
      </c>
      <c r="F257" s="1420">
        <v>1</v>
      </c>
      <c r="G257" s="1039" t="s">
        <v>173</v>
      </c>
      <c r="H257" s="1430">
        <v>7</v>
      </c>
      <c r="I257" s="1052" t="s">
        <v>149</v>
      </c>
      <c r="J257" s="1424" t="s">
        <v>2819</v>
      </c>
      <c r="K257" s="1424" t="s">
        <v>115</v>
      </c>
      <c r="L257" s="1041">
        <f>(20000000/4)*7</f>
        <v>35000000</v>
      </c>
      <c r="M257" s="1036">
        <v>35000000</v>
      </c>
      <c r="N257" s="944" t="s">
        <v>85</v>
      </c>
      <c r="O257" s="944" t="s">
        <v>56</v>
      </c>
      <c r="P257" s="61" t="s">
        <v>61</v>
      </c>
      <c r="R257" s="242" t="s">
        <v>2803</v>
      </c>
      <c r="S257" s="1865" t="s">
        <v>429</v>
      </c>
      <c r="T257" s="231">
        <v>42545</v>
      </c>
      <c r="U257" s="755" t="s">
        <v>2804</v>
      </c>
      <c r="V257" s="430" t="s">
        <v>220</v>
      </c>
      <c r="W257" s="1875">
        <v>30000000</v>
      </c>
      <c r="X257" s="182"/>
      <c r="Y257" s="174">
        <f>SUM(W257+X257)</f>
        <v>30000000</v>
      </c>
      <c r="Z257" s="174">
        <v>30000000</v>
      </c>
      <c r="AA257" s="755" t="s">
        <v>2805</v>
      </c>
      <c r="AB257" s="430" t="s">
        <v>2806</v>
      </c>
      <c r="AC257" s="430" t="s">
        <v>35</v>
      </c>
      <c r="AD257" s="266" t="s">
        <v>2807</v>
      </c>
      <c r="AE257" s="430" t="s">
        <v>56</v>
      </c>
      <c r="AF257" s="430" t="s">
        <v>56</v>
      </c>
      <c r="AG257" s="430" t="s">
        <v>56</v>
      </c>
      <c r="AH257" s="755" t="s">
        <v>2708</v>
      </c>
      <c r="AI257" s="234">
        <v>42545</v>
      </c>
      <c r="AJ257" s="234">
        <v>42727</v>
      </c>
      <c r="AK257" s="430" t="s">
        <v>2897</v>
      </c>
      <c r="AL257" s="1769" t="s">
        <v>1500</v>
      </c>
      <c r="AM257" s="1943" t="s">
        <v>56</v>
      </c>
      <c r="AN257" s="1944" t="s">
        <v>56</v>
      </c>
      <c r="AO257" s="1944" t="s">
        <v>56</v>
      </c>
      <c r="AP257" s="1944" t="s">
        <v>56</v>
      </c>
      <c r="AQ257" s="1944" t="s">
        <v>56</v>
      </c>
      <c r="AR257" s="1944" t="s">
        <v>56</v>
      </c>
      <c r="AS257" s="1944" t="s">
        <v>56</v>
      </c>
      <c r="AT257" s="1944" t="s">
        <v>56</v>
      </c>
      <c r="AU257" s="1950">
        <v>5000000</v>
      </c>
      <c r="AV257" s="1950">
        <v>5000000</v>
      </c>
      <c r="AW257" s="182"/>
      <c r="AX257" s="182"/>
      <c r="AY257" s="182"/>
      <c r="AZ257" s="182"/>
      <c r="BA257" s="182"/>
      <c r="BB257" s="182"/>
      <c r="BC257" s="182"/>
      <c r="BD257" s="182"/>
      <c r="BE257" s="182"/>
      <c r="BF257" s="182"/>
      <c r="BG257" s="182"/>
      <c r="BH257" s="182"/>
      <c r="BI257" s="182"/>
      <c r="BJ257" s="182"/>
      <c r="BK257" s="182"/>
      <c r="BL257" s="182"/>
      <c r="BM257" s="182"/>
      <c r="BN257" s="182"/>
      <c r="BO257" s="182"/>
      <c r="BP257" s="182"/>
      <c r="BQ257" s="182"/>
      <c r="BR257" s="182"/>
      <c r="BS257" s="182"/>
      <c r="BT257" s="182"/>
      <c r="BU257" s="182"/>
      <c r="BV257" s="182"/>
      <c r="BW257" s="182"/>
      <c r="BX257" s="182"/>
      <c r="BY257" s="182"/>
      <c r="BZ257" s="182"/>
      <c r="CA257" s="182"/>
      <c r="CB257" s="182"/>
      <c r="CC257" s="182"/>
      <c r="CD257" s="182"/>
      <c r="CE257" s="182"/>
      <c r="CF257" s="182"/>
      <c r="CG257" s="182"/>
      <c r="CH257" s="182"/>
      <c r="CI257" s="182"/>
      <c r="CJ257" s="182"/>
      <c r="CK257" s="182"/>
      <c r="CL257" s="182"/>
      <c r="CM257" s="182"/>
      <c r="CN257" s="182"/>
      <c r="CO257" s="182"/>
      <c r="CP257" s="182"/>
      <c r="CQ257" s="182"/>
      <c r="CR257" s="182"/>
      <c r="CS257" s="182"/>
      <c r="CT257" s="182"/>
      <c r="CU257" s="182"/>
      <c r="CV257" s="182"/>
      <c r="CW257" s="182"/>
      <c r="CX257" s="182"/>
      <c r="CY257" s="182"/>
      <c r="CZ257" s="182"/>
      <c r="DA257" s="182"/>
      <c r="DB257" s="182"/>
      <c r="DC257" s="182"/>
      <c r="DD257" s="182"/>
      <c r="DE257" s="182"/>
      <c r="DF257" s="182"/>
      <c r="DG257" s="182"/>
      <c r="DH257" s="182"/>
      <c r="DI257" s="182"/>
      <c r="DJ257" s="182"/>
      <c r="DK257" s="182"/>
      <c r="DL257" s="182"/>
      <c r="DM257" s="182"/>
      <c r="DN257" s="182"/>
      <c r="DO257" s="182"/>
      <c r="DP257" s="182"/>
      <c r="DQ257" s="182"/>
      <c r="DR257" s="182"/>
      <c r="DS257" s="182"/>
      <c r="DT257" s="182"/>
      <c r="DU257" s="182"/>
      <c r="DV257" s="182"/>
      <c r="DW257" s="182"/>
      <c r="DX257" s="182"/>
      <c r="DY257" s="182"/>
      <c r="DZ257" s="182"/>
      <c r="EA257" s="182"/>
      <c r="EB257" s="182"/>
      <c r="EC257" s="182"/>
      <c r="ED257" s="182"/>
      <c r="EE257" s="182"/>
      <c r="EF257" s="182"/>
      <c r="EG257" s="182"/>
      <c r="EH257" s="182"/>
      <c r="EI257" s="182"/>
      <c r="EJ257" s="182"/>
      <c r="EK257" s="182"/>
      <c r="EL257" s="182"/>
      <c r="EM257" s="182"/>
      <c r="EN257" s="182"/>
      <c r="EO257" s="182"/>
    </row>
    <row r="258" spans="1:145" s="49" customFormat="1" ht="201" customHeight="1" x14ac:dyDescent="0.25">
      <c r="A258" s="1673">
        <v>242</v>
      </c>
      <c r="B258" s="1519" t="s">
        <v>1523</v>
      </c>
      <c r="C258" s="1409">
        <v>80101706</v>
      </c>
      <c r="D258" s="1674" t="s">
        <v>1766</v>
      </c>
      <c r="E258" s="1519" t="s">
        <v>99</v>
      </c>
      <c r="F258" s="1676">
        <v>1</v>
      </c>
      <c r="G258" s="2090" t="s">
        <v>1524</v>
      </c>
      <c r="H258" s="1680">
        <v>6</v>
      </c>
      <c r="I258" s="2091" t="s">
        <v>101</v>
      </c>
      <c r="J258" s="1424" t="s">
        <v>854</v>
      </c>
      <c r="K258" s="1424" t="s">
        <v>115</v>
      </c>
      <c r="L258" s="1041">
        <v>12000000</v>
      </c>
      <c r="M258" s="1036">
        <v>12000000</v>
      </c>
      <c r="N258" s="944" t="s">
        <v>85</v>
      </c>
      <c r="O258" s="944" t="s">
        <v>56</v>
      </c>
      <c r="P258" s="2092" t="s">
        <v>133</v>
      </c>
      <c r="R258" s="1795" t="s">
        <v>2776</v>
      </c>
      <c r="S258" s="1813" t="s">
        <v>2777</v>
      </c>
      <c r="T258" s="1814">
        <v>42530</v>
      </c>
      <c r="U258" s="1760" t="s">
        <v>2778</v>
      </c>
      <c r="V258" s="1760" t="s">
        <v>220</v>
      </c>
      <c r="W258" s="1946">
        <v>12000000</v>
      </c>
      <c r="X258" s="2093"/>
      <c r="Y258" s="174">
        <f t="shared" si="6"/>
        <v>12000000</v>
      </c>
      <c r="Z258" s="174">
        <v>12000000</v>
      </c>
      <c r="AA258" s="2061" t="s">
        <v>2779</v>
      </c>
      <c r="AB258" s="1760" t="s">
        <v>2780</v>
      </c>
      <c r="AC258" s="1760" t="s">
        <v>756</v>
      </c>
      <c r="AD258" s="1521" t="s">
        <v>2781</v>
      </c>
      <c r="AE258" s="1760" t="s">
        <v>56</v>
      </c>
      <c r="AF258" s="1760" t="s">
        <v>56</v>
      </c>
      <c r="AG258" s="1760" t="s">
        <v>56</v>
      </c>
      <c r="AH258" s="2072" t="s">
        <v>2782</v>
      </c>
      <c r="AI258" s="1815">
        <v>42530</v>
      </c>
      <c r="AJ258" s="1815">
        <v>42712</v>
      </c>
      <c r="AK258" s="1760" t="s">
        <v>215</v>
      </c>
      <c r="AL258" s="2062" t="s">
        <v>2619</v>
      </c>
      <c r="AM258" s="1953" t="s">
        <v>56</v>
      </c>
      <c r="AN258" s="1954" t="s">
        <v>56</v>
      </c>
      <c r="AO258" s="1954" t="s">
        <v>56</v>
      </c>
      <c r="AP258" s="1954" t="s">
        <v>56</v>
      </c>
      <c r="AQ258" s="1954" t="s">
        <v>56</v>
      </c>
      <c r="AR258" s="1954" t="s">
        <v>56</v>
      </c>
      <c r="AS258" s="1954" t="s">
        <v>56</v>
      </c>
      <c r="AT258" s="1954" t="s">
        <v>56</v>
      </c>
      <c r="AU258" s="1955">
        <v>4000000</v>
      </c>
      <c r="AV258" s="1955">
        <v>4000000</v>
      </c>
      <c r="AW258" s="1955">
        <v>4000000</v>
      </c>
      <c r="AX258" s="1957"/>
      <c r="AY258" s="1957"/>
      <c r="AZ258" s="1957"/>
      <c r="BA258" s="1957"/>
      <c r="BB258" s="182"/>
      <c r="BC258" s="182"/>
      <c r="BD258" s="182"/>
      <c r="BE258" s="182"/>
      <c r="BF258" s="182"/>
      <c r="BG258" s="182"/>
      <c r="BH258" s="182"/>
      <c r="BI258" s="182"/>
      <c r="BJ258" s="182"/>
      <c r="BK258" s="182"/>
      <c r="BL258" s="182"/>
      <c r="BM258" s="182"/>
      <c r="BN258" s="182"/>
      <c r="BO258" s="182"/>
      <c r="BP258" s="182"/>
      <c r="BQ258" s="182"/>
      <c r="BR258" s="182"/>
      <c r="BS258" s="182"/>
      <c r="BT258" s="182"/>
      <c r="BU258" s="182"/>
      <c r="BV258" s="182"/>
      <c r="BW258" s="182"/>
      <c r="BX258" s="182"/>
      <c r="BY258" s="182"/>
      <c r="BZ258" s="182"/>
      <c r="CA258" s="182"/>
      <c r="CB258" s="182"/>
      <c r="CC258" s="182"/>
      <c r="CD258" s="182"/>
      <c r="CE258" s="182"/>
      <c r="CF258" s="182"/>
      <c r="CG258" s="182"/>
      <c r="CH258" s="182"/>
      <c r="CI258" s="182"/>
      <c r="CJ258" s="182"/>
      <c r="CK258" s="182"/>
      <c r="CL258" s="182"/>
      <c r="CM258" s="182"/>
      <c r="CN258" s="182"/>
      <c r="CO258" s="182"/>
      <c r="CP258" s="182"/>
      <c r="CQ258" s="182"/>
      <c r="CR258" s="182"/>
      <c r="CS258" s="182"/>
      <c r="CT258" s="182"/>
      <c r="CU258" s="182"/>
      <c r="CV258" s="182"/>
      <c r="CW258" s="182"/>
      <c r="CX258" s="182"/>
      <c r="CY258" s="182"/>
      <c r="CZ258" s="182"/>
      <c r="DA258" s="182"/>
      <c r="DB258" s="182"/>
      <c r="DC258" s="182"/>
      <c r="DD258" s="182"/>
      <c r="DE258" s="182"/>
      <c r="DF258" s="182"/>
      <c r="DG258" s="182"/>
      <c r="DH258" s="182"/>
      <c r="DI258" s="182"/>
      <c r="DJ258" s="182"/>
      <c r="DK258" s="182"/>
      <c r="DL258" s="182"/>
      <c r="DM258" s="182"/>
      <c r="DN258" s="182"/>
      <c r="DO258" s="182"/>
      <c r="DP258" s="182"/>
      <c r="DQ258" s="182"/>
      <c r="DR258" s="182"/>
      <c r="DS258" s="182"/>
      <c r="DT258" s="182"/>
      <c r="DU258" s="182"/>
      <c r="DV258" s="182"/>
      <c r="DW258" s="182"/>
      <c r="DX258" s="182"/>
      <c r="DY258" s="182"/>
      <c r="DZ258" s="182"/>
      <c r="EA258" s="182"/>
      <c r="EB258" s="182"/>
      <c r="EC258" s="182"/>
      <c r="ED258" s="182"/>
      <c r="EE258" s="182"/>
      <c r="EF258" s="182"/>
      <c r="EG258" s="182"/>
      <c r="EH258" s="182"/>
      <c r="EI258" s="182"/>
      <c r="EJ258" s="182"/>
      <c r="EK258" s="182"/>
      <c r="EL258" s="182"/>
      <c r="EM258" s="182"/>
      <c r="EN258" s="182"/>
      <c r="EO258" s="182"/>
    </row>
    <row r="259" spans="1:145" s="49" customFormat="1" ht="34.5" customHeight="1" x14ac:dyDescent="0.25">
      <c r="A259" s="1613"/>
      <c r="B259" s="1520"/>
      <c r="C259" s="1410"/>
      <c r="D259" s="1675"/>
      <c r="E259" s="1520"/>
      <c r="F259" s="1677"/>
      <c r="G259" s="2094"/>
      <c r="H259" s="1681"/>
      <c r="I259" s="2095"/>
      <c r="J259" s="1424" t="s">
        <v>135</v>
      </c>
      <c r="K259" s="1424" t="s">
        <v>115</v>
      </c>
      <c r="L259" s="1041">
        <v>12000000</v>
      </c>
      <c r="M259" s="1036">
        <v>12000000</v>
      </c>
      <c r="N259" s="944" t="s">
        <v>85</v>
      </c>
      <c r="O259" s="944" t="s">
        <v>56</v>
      </c>
      <c r="P259" s="2092" t="s">
        <v>133</v>
      </c>
      <c r="R259" s="1802"/>
      <c r="S259" s="1822"/>
      <c r="T259" s="1823"/>
      <c r="U259" s="1782"/>
      <c r="V259" s="1782"/>
      <c r="W259" s="1946">
        <v>12000000</v>
      </c>
      <c r="X259" s="2096"/>
      <c r="Y259" s="174">
        <f t="shared" si="6"/>
        <v>12000000</v>
      </c>
      <c r="Z259" s="174">
        <v>12000000</v>
      </c>
      <c r="AA259" s="1975"/>
      <c r="AB259" s="1782"/>
      <c r="AC259" s="1782"/>
      <c r="AD259" s="1522"/>
      <c r="AE259" s="1782"/>
      <c r="AF259" s="1782"/>
      <c r="AG259" s="1782"/>
      <c r="AH259" s="2074"/>
      <c r="AI259" s="1824"/>
      <c r="AJ259" s="1824"/>
      <c r="AK259" s="1782"/>
      <c r="AL259" s="2067"/>
      <c r="AM259" s="1970"/>
      <c r="AN259" s="1960"/>
      <c r="AO259" s="1960"/>
      <c r="AP259" s="1960"/>
      <c r="AQ259" s="1960"/>
      <c r="AR259" s="1960"/>
      <c r="AS259" s="1960"/>
      <c r="AT259" s="1960"/>
      <c r="AU259" s="1960"/>
      <c r="AV259" s="1960"/>
      <c r="AW259" s="1960"/>
      <c r="AX259" s="1974"/>
      <c r="AY259" s="1974"/>
      <c r="AZ259" s="1974"/>
      <c r="BA259" s="1974"/>
      <c r="BB259" s="182"/>
      <c r="BC259" s="182"/>
      <c r="BD259" s="182"/>
      <c r="BE259" s="182"/>
      <c r="BF259" s="182"/>
      <c r="BG259" s="182"/>
      <c r="BH259" s="182"/>
      <c r="BI259" s="182"/>
      <c r="BJ259" s="182"/>
      <c r="BK259" s="182"/>
      <c r="BL259" s="182"/>
      <c r="BM259" s="182"/>
      <c r="BN259" s="182"/>
      <c r="BO259" s="182"/>
      <c r="BP259" s="182"/>
      <c r="BQ259" s="182"/>
      <c r="BR259" s="182"/>
      <c r="BS259" s="182"/>
      <c r="BT259" s="182"/>
      <c r="BU259" s="182"/>
      <c r="BV259" s="182"/>
      <c r="BW259" s="182"/>
      <c r="BX259" s="182"/>
      <c r="BY259" s="182"/>
      <c r="BZ259" s="182"/>
      <c r="CA259" s="182"/>
      <c r="CB259" s="182"/>
      <c r="CC259" s="182"/>
      <c r="CD259" s="182"/>
      <c r="CE259" s="182"/>
      <c r="CF259" s="182"/>
      <c r="CG259" s="182"/>
      <c r="CH259" s="182"/>
      <c r="CI259" s="182"/>
      <c r="CJ259" s="182"/>
      <c r="CK259" s="182"/>
      <c r="CL259" s="182"/>
      <c r="CM259" s="182"/>
      <c r="CN259" s="182"/>
      <c r="CO259" s="182"/>
      <c r="CP259" s="182"/>
      <c r="CQ259" s="182"/>
      <c r="CR259" s="182"/>
      <c r="CS259" s="182"/>
      <c r="CT259" s="182"/>
      <c r="CU259" s="182"/>
      <c r="CV259" s="182"/>
      <c r="CW259" s="182"/>
      <c r="CX259" s="182"/>
      <c r="CY259" s="182"/>
      <c r="CZ259" s="182"/>
      <c r="DA259" s="182"/>
      <c r="DB259" s="182"/>
      <c r="DC259" s="182"/>
      <c r="DD259" s="182"/>
      <c r="DE259" s="182"/>
      <c r="DF259" s="182"/>
      <c r="DG259" s="182"/>
      <c r="DH259" s="182"/>
      <c r="DI259" s="182"/>
      <c r="DJ259" s="182"/>
      <c r="DK259" s="182"/>
      <c r="DL259" s="182"/>
      <c r="DM259" s="182"/>
      <c r="DN259" s="182"/>
      <c r="DO259" s="182"/>
      <c r="DP259" s="182"/>
      <c r="DQ259" s="182"/>
      <c r="DR259" s="182"/>
      <c r="DS259" s="182"/>
      <c r="DT259" s="182"/>
      <c r="DU259" s="182"/>
      <c r="DV259" s="182"/>
      <c r="DW259" s="182"/>
      <c r="DX259" s="182"/>
      <c r="DY259" s="182"/>
      <c r="DZ259" s="182"/>
      <c r="EA259" s="182"/>
      <c r="EB259" s="182"/>
      <c r="EC259" s="182"/>
      <c r="ED259" s="182"/>
      <c r="EE259" s="182"/>
      <c r="EF259" s="182"/>
      <c r="EG259" s="182"/>
      <c r="EH259" s="182"/>
      <c r="EI259" s="182"/>
      <c r="EJ259" s="182"/>
      <c r="EK259" s="182"/>
      <c r="EL259" s="182"/>
      <c r="EM259" s="182"/>
      <c r="EN259" s="182"/>
      <c r="EO259" s="182"/>
    </row>
    <row r="260" spans="1:145" s="49" customFormat="1" ht="107.25" customHeight="1" x14ac:dyDescent="0.25">
      <c r="A260" s="1408">
        <v>243</v>
      </c>
      <c r="B260" s="1413" t="s">
        <v>1001</v>
      </c>
      <c r="C260" s="1409">
        <v>80101706</v>
      </c>
      <c r="D260" s="2097" t="s">
        <v>1525</v>
      </c>
      <c r="E260" s="1409" t="s">
        <v>132</v>
      </c>
      <c r="F260" s="1413">
        <v>1</v>
      </c>
      <c r="G260" s="1988" t="s">
        <v>173</v>
      </c>
      <c r="H260" s="2098">
        <v>6</v>
      </c>
      <c r="I260" s="2099" t="s">
        <v>101</v>
      </c>
      <c r="J260" s="1424" t="s">
        <v>135</v>
      </c>
      <c r="K260" s="1424" t="s">
        <v>115</v>
      </c>
      <c r="L260" s="1041">
        <v>13800000</v>
      </c>
      <c r="M260" s="1036">
        <v>13800000</v>
      </c>
      <c r="N260" s="2021" t="s">
        <v>85</v>
      </c>
      <c r="O260" s="2021" t="s">
        <v>56</v>
      </c>
      <c r="P260" s="2021" t="s">
        <v>133</v>
      </c>
      <c r="R260" s="242" t="s">
        <v>2783</v>
      </c>
      <c r="S260" s="1752" t="s">
        <v>2784</v>
      </c>
      <c r="T260" s="231">
        <v>42535</v>
      </c>
      <c r="U260" s="755" t="s">
        <v>2785</v>
      </c>
      <c r="V260" s="430" t="s">
        <v>220</v>
      </c>
      <c r="W260" s="1946">
        <v>13800000</v>
      </c>
      <c r="X260" s="182"/>
      <c r="Y260" s="174">
        <f t="shared" si="6"/>
        <v>13800000</v>
      </c>
      <c r="Z260" s="174">
        <v>13800000</v>
      </c>
      <c r="AA260" s="755" t="s">
        <v>2786</v>
      </c>
      <c r="AB260" s="430" t="s">
        <v>2787</v>
      </c>
      <c r="AC260" s="430" t="s">
        <v>223</v>
      </c>
      <c r="AD260" s="266" t="s">
        <v>2788</v>
      </c>
      <c r="AE260" s="430" t="s">
        <v>56</v>
      </c>
      <c r="AF260" s="430" t="s">
        <v>56</v>
      </c>
      <c r="AG260" s="430" t="s">
        <v>56</v>
      </c>
      <c r="AH260" s="430" t="s">
        <v>2789</v>
      </c>
      <c r="AI260" s="234">
        <v>42535</v>
      </c>
      <c r="AJ260" s="234">
        <v>42717</v>
      </c>
      <c r="AK260" s="2084" t="s">
        <v>2790</v>
      </c>
      <c r="AL260" s="1769" t="s">
        <v>249</v>
      </c>
      <c r="AM260" s="1943" t="s">
        <v>56</v>
      </c>
      <c r="AN260" s="1944" t="s">
        <v>56</v>
      </c>
      <c r="AO260" s="1944" t="s">
        <v>56</v>
      </c>
      <c r="AP260" s="1944" t="s">
        <v>56</v>
      </c>
      <c r="AQ260" s="1944" t="s">
        <v>56</v>
      </c>
      <c r="AR260" s="1944" t="s">
        <v>56</v>
      </c>
      <c r="AS260" s="1944" t="s">
        <v>56</v>
      </c>
      <c r="AT260" s="1944" t="s">
        <v>56</v>
      </c>
      <c r="AU260" s="1950">
        <v>2300000</v>
      </c>
      <c r="AV260" s="1950">
        <v>2300000</v>
      </c>
      <c r="AW260" s="1950">
        <v>2300000</v>
      </c>
      <c r="AX260" s="1944"/>
      <c r="AY260" s="1944"/>
      <c r="AZ260" s="1944"/>
      <c r="BA260" s="1944"/>
      <c r="BB260" s="182"/>
      <c r="BC260" s="182"/>
      <c r="BD260" s="182"/>
      <c r="BE260" s="182"/>
      <c r="BF260" s="182"/>
      <c r="BG260" s="182"/>
      <c r="BH260" s="182"/>
      <c r="BI260" s="182"/>
      <c r="BJ260" s="182"/>
      <c r="BK260" s="182"/>
      <c r="BL260" s="182"/>
      <c r="BM260" s="182"/>
      <c r="BN260" s="182"/>
      <c r="BO260" s="182"/>
      <c r="BP260" s="182"/>
      <c r="BQ260" s="182"/>
      <c r="BR260" s="182"/>
      <c r="BS260" s="182"/>
      <c r="BT260" s="182"/>
      <c r="BU260" s="182"/>
      <c r="BV260" s="182"/>
      <c r="BW260" s="182"/>
      <c r="BX260" s="182"/>
      <c r="BY260" s="182"/>
      <c r="BZ260" s="182"/>
      <c r="CA260" s="182"/>
      <c r="CB260" s="182"/>
      <c r="CC260" s="182"/>
      <c r="CD260" s="182"/>
      <c r="CE260" s="182"/>
      <c r="CF260" s="182"/>
      <c r="CG260" s="182"/>
      <c r="CH260" s="182"/>
      <c r="CI260" s="182"/>
      <c r="CJ260" s="182"/>
      <c r="CK260" s="182"/>
      <c r="CL260" s="182"/>
      <c r="CM260" s="182"/>
      <c r="CN260" s="182"/>
      <c r="CO260" s="182"/>
      <c r="CP260" s="182"/>
      <c r="CQ260" s="182"/>
      <c r="CR260" s="182"/>
      <c r="CS260" s="182"/>
      <c r="CT260" s="182"/>
      <c r="CU260" s="182"/>
      <c r="CV260" s="182"/>
      <c r="CW260" s="182"/>
      <c r="CX260" s="182"/>
      <c r="CY260" s="182"/>
      <c r="CZ260" s="182"/>
      <c r="DA260" s="182"/>
      <c r="DB260" s="182"/>
      <c r="DC260" s="182"/>
      <c r="DD260" s="182"/>
      <c r="DE260" s="182"/>
      <c r="DF260" s="182"/>
      <c r="DG260" s="182"/>
      <c r="DH260" s="182"/>
      <c r="DI260" s="182"/>
      <c r="DJ260" s="182"/>
      <c r="DK260" s="182"/>
      <c r="DL260" s="182"/>
      <c r="DM260" s="182"/>
      <c r="DN260" s="182"/>
      <c r="DO260" s="182"/>
      <c r="DP260" s="182"/>
      <c r="DQ260" s="182"/>
      <c r="DR260" s="182"/>
      <c r="DS260" s="182"/>
      <c r="DT260" s="182"/>
      <c r="DU260" s="182"/>
      <c r="DV260" s="182"/>
      <c r="DW260" s="182"/>
      <c r="DX260" s="182"/>
      <c r="DY260" s="182"/>
      <c r="DZ260" s="182"/>
      <c r="EA260" s="182"/>
      <c r="EB260" s="182"/>
      <c r="EC260" s="182"/>
      <c r="ED260" s="182"/>
      <c r="EE260" s="182"/>
      <c r="EF260" s="182"/>
      <c r="EG260" s="182"/>
      <c r="EH260" s="182"/>
      <c r="EI260" s="182"/>
      <c r="EJ260" s="182"/>
      <c r="EK260" s="182"/>
      <c r="EL260" s="182"/>
      <c r="EM260" s="182"/>
      <c r="EN260" s="182"/>
      <c r="EO260" s="182"/>
    </row>
    <row r="261" spans="1:145" s="49" customFormat="1" ht="71.25" customHeight="1" x14ac:dyDescent="0.25">
      <c r="A261" s="1419">
        <v>244</v>
      </c>
      <c r="B261" s="1424" t="s">
        <v>1753</v>
      </c>
      <c r="C261" s="1424">
        <v>84111603</v>
      </c>
      <c r="D261" s="1428" t="s">
        <v>1755</v>
      </c>
      <c r="E261" s="1424" t="s">
        <v>132</v>
      </c>
      <c r="F261" s="1420">
        <v>1</v>
      </c>
      <c r="G261" s="1422" t="s">
        <v>175</v>
      </c>
      <c r="H261" s="1430">
        <v>2</v>
      </c>
      <c r="I261" s="1052" t="s">
        <v>101</v>
      </c>
      <c r="J261" s="1110" t="s">
        <v>112</v>
      </c>
      <c r="K261" s="1424" t="s">
        <v>55</v>
      </c>
      <c r="L261" s="1036">
        <v>3467890</v>
      </c>
      <c r="M261" s="1036">
        <v>3467890</v>
      </c>
      <c r="N261" s="944" t="s">
        <v>85</v>
      </c>
      <c r="O261" s="944" t="s">
        <v>56</v>
      </c>
      <c r="P261" s="61" t="s">
        <v>1754</v>
      </c>
      <c r="R261" s="242" t="s">
        <v>3255</v>
      </c>
      <c r="S261" s="242" t="s">
        <v>3256</v>
      </c>
      <c r="T261" s="33">
        <v>42604</v>
      </c>
      <c r="U261" s="34" t="s">
        <v>3257</v>
      </c>
      <c r="V261" s="266" t="s">
        <v>602</v>
      </c>
      <c r="W261" s="1781">
        <v>3467890</v>
      </c>
      <c r="X261" s="2100"/>
      <c r="Y261" s="35">
        <f t="shared" si="6"/>
        <v>3467890</v>
      </c>
      <c r="Z261" s="35">
        <v>3467890</v>
      </c>
      <c r="AA261" s="755" t="s">
        <v>3258</v>
      </c>
      <c r="AB261" s="430" t="s">
        <v>3259</v>
      </c>
      <c r="AC261" s="430" t="s">
        <v>35</v>
      </c>
      <c r="AD261" s="266" t="s">
        <v>3260</v>
      </c>
      <c r="AE261" s="430" t="s">
        <v>56</v>
      </c>
      <c r="AF261" s="430" t="s">
        <v>56</v>
      </c>
      <c r="AG261" s="430" t="s">
        <v>56</v>
      </c>
      <c r="AH261" s="755" t="s">
        <v>3261</v>
      </c>
      <c r="AI261" s="1791">
        <v>42604</v>
      </c>
      <c r="AJ261" s="234">
        <v>42634</v>
      </c>
      <c r="AK261" s="430" t="s">
        <v>2904</v>
      </c>
      <c r="AL261" s="1769" t="s">
        <v>416</v>
      </c>
      <c r="AM261" s="1943" t="s">
        <v>56</v>
      </c>
      <c r="AN261" s="1944" t="s">
        <v>56</v>
      </c>
      <c r="AO261" s="1944" t="s">
        <v>56</v>
      </c>
      <c r="AP261" s="1944" t="s">
        <v>56</v>
      </c>
      <c r="AQ261" s="1944" t="s">
        <v>56</v>
      </c>
      <c r="AR261" s="1944" t="s">
        <v>56</v>
      </c>
      <c r="AS261" s="1944" t="s">
        <v>56</v>
      </c>
      <c r="AT261" s="1944" t="s">
        <v>56</v>
      </c>
      <c r="AU261" s="1944" t="s">
        <v>56</v>
      </c>
      <c r="AV261" s="1944" t="s">
        <v>56</v>
      </c>
      <c r="AW261" s="1950">
        <v>3467889</v>
      </c>
      <c r="AX261" s="182"/>
      <c r="AY261" s="182"/>
      <c r="AZ261" s="182"/>
      <c r="BA261" s="182"/>
      <c r="BB261" s="182"/>
      <c r="BC261" s="182"/>
      <c r="BD261" s="182"/>
      <c r="BE261" s="182"/>
      <c r="BF261" s="182"/>
      <c r="BG261" s="182"/>
      <c r="BH261" s="182"/>
      <c r="BI261" s="182"/>
      <c r="BJ261" s="182"/>
      <c r="BK261" s="182"/>
      <c r="BL261" s="182"/>
      <c r="BM261" s="182"/>
      <c r="BN261" s="182"/>
      <c r="BO261" s="182"/>
      <c r="BP261" s="182"/>
      <c r="BQ261" s="182"/>
      <c r="BR261" s="182"/>
      <c r="BS261" s="182"/>
      <c r="BT261" s="182"/>
      <c r="BU261" s="182"/>
      <c r="BV261" s="182"/>
      <c r="BW261" s="182"/>
      <c r="BX261" s="182"/>
      <c r="BY261" s="182"/>
      <c r="BZ261" s="182"/>
      <c r="CA261" s="182"/>
      <c r="CB261" s="182"/>
      <c r="CC261" s="182"/>
      <c r="CD261" s="182"/>
      <c r="CE261" s="182"/>
      <c r="CF261" s="182"/>
      <c r="CG261" s="182"/>
      <c r="CH261" s="182"/>
      <c r="CI261" s="182"/>
      <c r="CJ261" s="182"/>
      <c r="CK261" s="182"/>
      <c r="CL261" s="182"/>
      <c r="CM261" s="182"/>
      <c r="CN261" s="182"/>
      <c r="CO261" s="182"/>
      <c r="CP261" s="182"/>
      <c r="CQ261" s="182"/>
      <c r="CR261" s="182"/>
      <c r="CS261" s="182"/>
      <c r="CT261" s="182"/>
      <c r="CU261" s="182"/>
      <c r="CV261" s="182"/>
      <c r="CW261" s="182"/>
      <c r="CX261" s="182"/>
      <c r="CY261" s="182"/>
      <c r="CZ261" s="182"/>
      <c r="DA261" s="182"/>
      <c r="DB261" s="182"/>
      <c r="DC261" s="182"/>
      <c r="DD261" s="182"/>
      <c r="DE261" s="182"/>
      <c r="DF261" s="182"/>
      <c r="DG261" s="182"/>
      <c r="DH261" s="182"/>
      <c r="DI261" s="182"/>
      <c r="DJ261" s="182"/>
      <c r="DK261" s="182"/>
      <c r="DL261" s="182"/>
      <c r="DM261" s="182"/>
      <c r="DN261" s="182"/>
      <c r="DO261" s="182"/>
      <c r="DP261" s="182"/>
      <c r="DQ261" s="182"/>
      <c r="DR261" s="182"/>
      <c r="DS261" s="182"/>
      <c r="DT261" s="182"/>
      <c r="DU261" s="182"/>
      <c r="DV261" s="182"/>
      <c r="DW261" s="182"/>
      <c r="DX261" s="182"/>
      <c r="DY261" s="182"/>
      <c r="DZ261" s="182"/>
      <c r="EA261" s="182"/>
      <c r="EB261" s="182"/>
      <c r="EC261" s="182"/>
      <c r="ED261" s="182"/>
      <c r="EE261" s="182"/>
      <c r="EF261" s="182"/>
      <c r="EG261" s="182"/>
      <c r="EH261" s="182"/>
      <c r="EI261" s="182"/>
      <c r="EJ261" s="182"/>
      <c r="EK261" s="182"/>
      <c r="EL261" s="182"/>
      <c r="EM261" s="182"/>
      <c r="EN261" s="182"/>
      <c r="EO261" s="182"/>
    </row>
    <row r="262" spans="1:145" s="49" customFormat="1" ht="82.5" customHeight="1" x14ac:dyDescent="0.25">
      <c r="A262" s="566">
        <v>245</v>
      </c>
      <c r="B262" s="1424" t="s">
        <v>1761</v>
      </c>
      <c r="C262" s="1424">
        <v>72102900</v>
      </c>
      <c r="D262" s="1399" t="s">
        <v>95</v>
      </c>
      <c r="E262" s="1424" t="s">
        <v>80</v>
      </c>
      <c r="F262" s="1424">
        <v>1</v>
      </c>
      <c r="G262" s="1422" t="s">
        <v>175</v>
      </c>
      <c r="H262" s="1430" t="s">
        <v>1312</v>
      </c>
      <c r="I262" s="1424" t="s">
        <v>84</v>
      </c>
      <c r="J262" s="1424" t="s">
        <v>96</v>
      </c>
      <c r="K262" s="1424" t="s">
        <v>55</v>
      </c>
      <c r="L262" s="1041">
        <v>132656789</v>
      </c>
      <c r="M262" s="1041">
        <v>66328395</v>
      </c>
      <c r="N262" s="944" t="s">
        <v>82</v>
      </c>
      <c r="O262" s="944" t="s">
        <v>56</v>
      </c>
      <c r="P262" s="61" t="s">
        <v>86</v>
      </c>
      <c r="R262" s="242" t="s">
        <v>3262</v>
      </c>
      <c r="S262" s="242" t="s">
        <v>3405</v>
      </c>
      <c r="T262" s="33">
        <v>42615</v>
      </c>
      <c r="U262" s="34" t="s">
        <v>3406</v>
      </c>
      <c r="V262" s="266" t="s">
        <v>602</v>
      </c>
      <c r="W262" s="1781">
        <v>125574090.37</v>
      </c>
      <c r="X262" s="182"/>
      <c r="Y262" s="1834">
        <f t="shared" si="6"/>
        <v>125574090.37</v>
      </c>
      <c r="Z262" s="1834">
        <v>62787045.18</v>
      </c>
      <c r="AA262" s="755" t="s">
        <v>3407</v>
      </c>
      <c r="AB262" s="430" t="s">
        <v>3408</v>
      </c>
      <c r="AC262" s="430" t="s">
        <v>35</v>
      </c>
      <c r="AD262" s="266" t="s">
        <v>3409</v>
      </c>
      <c r="AE262" s="430" t="s">
        <v>56</v>
      </c>
      <c r="AF262" s="430" t="s">
        <v>56</v>
      </c>
      <c r="AG262" s="430" t="s">
        <v>56</v>
      </c>
      <c r="AH262" s="755" t="s">
        <v>3410</v>
      </c>
      <c r="AI262" s="1791">
        <v>42629</v>
      </c>
      <c r="AJ262" s="234">
        <v>42840</v>
      </c>
      <c r="AK262" s="430" t="s">
        <v>3411</v>
      </c>
      <c r="AL262" s="1769" t="s">
        <v>2619</v>
      </c>
      <c r="AM262" s="562"/>
      <c r="AN262" s="182"/>
      <c r="AO262" s="182"/>
      <c r="AP262" s="182"/>
      <c r="AQ262" s="182"/>
      <c r="AR262" s="182"/>
      <c r="AS262" s="182"/>
      <c r="AT262" s="182"/>
      <c r="AU262" s="182"/>
      <c r="AV262" s="182"/>
      <c r="AW262" s="182"/>
      <c r="AX262" s="182"/>
      <c r="AY262" s="182"/>
      <c r="AZ262" s="182"/>
      <c r="BA262" s="182"/>
      <c r="BB262" s="182"/>
      <c r="BC262" s="182"/>
      <c r="BD262" s="182"/>
      <c r="BE262" s="182"/>
      <c r="BF262" s="182"/>
      <c r="BG262" s="182"/>
      <c r="BH262" s="182"/>
      <c r="BI262" s="182"/>
      <c r="BJ262" s="182"/>
      <c r="BK262" s="182"/>
      <c r="BL262" s="182"/>
      <c r="BM262" s="182"/>
      <c r="BN262" s="182"/>
      <c r="BO262" s="182"/>
      <c r="BP262" s="182"/>
      <c r="BQ262" s="182"/>
      <c r="BR262" s="182"/>
      <c r="BS262" s="182"/>
      <c r="BT262" s="182"/>
      <c r="BU262" s="182"/>
      <c r="BV262" s="182"/>
      <c r="BW262" s="182"/>
      <c r="BX262" s="182"/>
      <c r="BY262" s="182"/>
      <c r="BZ262" s="182"/>
      <c r="CA262" s="182"/>
      <c r="CB262" s="182"/>
      <c r="CC262" s="182"/>
      <c r="CD262" s="182"/>
      <c r="CE262" s="182"/>
      <c r="CF262" s="182"/>
      <c r="CG262" s="182"/>
      <c r="CH262" s="182"/>
      <c r="CI262" s="182"/>
      <c r="CJ262" s="182"/>
      <c r="CK262" s="182"/>
      <c r="CL262" s="182"/>
      <c r="CM262" s="182"/>
      <c r="CN262" s="182"/>
      <c r="CO262" s="182"/>
      <c r="CP262" s="182"/>
      <c r="CQ262" s="182"/>
      <c r="CR262" s="182"/>
      <c r="CS262" s="182"/>
      <c r="CT262" s="182"/>
      <c r="CU262" s="182"/>
      <c r="CV262" s="182"/>
      <c r="CW262" s="182"/>
      <c r="CX262" s="182"/>
      <c r="CY262" s="182"/>
      <c r="CZ262" s="182"/>
      <c r="DA262" s="182"/>
      <c r="DB262" s="182"/>
      <c r="DC262" s="182"/>
      <c r="DD262" s="182"/>
      <c r="DE262" s="182"/>
      <c r="DF262" s="182"/>
      <c r="DG262" s="182"/>
      <c r="DH262" s="182"/>
      <c r="DI262" s="182"/>
      <c r="DJ262" s="182"/>
      <c r="DK262" s="182"/>
      <c r="DL262" s="182"/>
      <c r="DM262" s="182"/>
      <c r="DN262" s="182"/>
      <c r="DO262" s="182"/>
      <c r="DP262" s="182"/>
      <c r="DQ262" s="182"/>
      <c r="DR262" s="182"/>
      <c r="DS262" s="182"/>
      <c r="DT262" s="182"/>
      <c r="DU262" s="182"/>
      <c r="DV262" s="182"/>
      <c r="DW262" s="182"/>
      <c r="DX262" s="182"/>
      <c r="DY262" s="182"/>
      <c r="DZ262" s="182"/>
      <c r="EA262" s="182"/>
      <c r="EB262" s="182"/>
      <c r="EC262" s="182"/>
      <c r="ED262" s="182"/>
      <c r="EE262" s="182"/>
      <c r="EF262" s="182"/>
      <c r="EG262" s="182"/>
      <c r="EH262" s="182"/>
      <c r="EI262" s="182"/>
      <c r="EJ262" s="182"/>
      <c r="EK262" s="182"/>
      <c r="EL262" s="182"/>
      <c r="EM262" s="182"/>
      <c r="EN262" s="182"/>
      <c r="EO262" s="182"/>
    </row>
    <row r="263" spans="1:145" s="49" customFormat="1" ht="111" customHeight="1" x14ac:dyDescent="0.25">
      <c r="A263" s="1427">
        <v>246</v>
      </c>
      <c r="B263" s="1424" t="s">
        <v>1757</v>
      </c>
      <c r="C263" s="1424" t="s">
        <v>1758</v>
      </c>
      <c r="D263" s="266" t="s">
        <v>1759</v>
      </c>
      <c r="E263" s="1424" t="s">
        <v>99</v>
      </c>
      <c r="F263" s="1424">
        <v>1</v>
      </c>
      <c r="G263" s="1422" t="s">
        <v>175</v>
      </c>
      <c r="H263" s="1430" t="s">
        <v>2598</v>
      </c>
      <c r="I263" s="1424" t="s">
        <v>1760</v>
      </c>
      <c r="J263" s="1424" t="s">
        <v>78</v>
      </c>
      <c r="K263" s="1424" t="s">
        <v>55</v>
      </c>
      <c r="L263" s="1041">
        <v>140000000</v>
      </c>
      <c r="M263" s="1041">
        <v>140000000</v>
      </c>
      <c r="N263" s="944" t="s">
        <v>85</v>
      </c>
      <c r="O263" s="944" t="s">
        <v>56</v>
      </c>
      <c r="P263" s="61" t="s">
        <v>86</v>
      </c>
      <c r="Q263" s="796"/>
      <c r="R263" s="797"/>
      <c r="S263" s="971"/>
      <c r="T263" s="797"/>
      <c r="U263" s="797"/>
      <c r="V263" s="797"/>
      <c r="W263" s="1781">
        <v>135832319.05000001</v>
      </c>
      <c r="X263" s="797"/>
      <c r="Y263" s="35">
        <f t="shared" si="6"/>
        <v>135832319.05000001</v>
      </c>
      <c r="Z263" s="2101">
        <v>135832319.05000001</v>
      </c>
      <c r="AA263" s="797"/>
      <c r="AB263" s="797"/>
      <c r="AC263" s="797"/>
      <c r="AD263" s="797"/>
      <c r="AE263" s="182"/>
      <c r="AF263" s="182"/>
      <c r="AG263" s="182"/>
      <c r="AH263" s="182"/>
      <c r="AI263" s="182"/>
      <c r="AJ263" s="182"/>
      <c r="AK263" s="182"/>
      <c r="AL263" s="599"/>
      <c r="AM263" s="562"/>
      <c r="AN263" s="182"/>
      <c r="AO263" s="182"/>
      <c r="AP263" s="182"/>
      <c r="AQ263" s="182"/>
      <c r="AR263" s="182"/>
      <c r="AS263" s="182"/>
      <c r="AT263" s="182"/>
      <c r="AU263" s="182"/>
      <c r="AV263" s="182"/>
      <c r="AW263" s="182"/>
      <c r="AX263" s="182"/>
      <c r="AY263" s="182"/>
      <c r="AZ263" s="182"/>
      <c r="BA263" s="182"/>
      <c r="BB263" s="182"/>
      <c r="BC263" s="182"/>
      <c r="BD263" s="182"/>
      <c r="BE263" s="182"/>
      <c r="BF263" s="182"/>
      <c r="BG263" s="182"/>
      <c r="BH263" s="182"/>
      <c r="BI263" s="182"/>
      <c r="BJ263" s="182"/>
      <c r="BK263" s="182"/>
      <c r="BL263" s="182"/>
      <c r="BM263" s="182"/>
      <c r="BN263" s="182"/>
      <c r="BO263" s="182"/>
      <c r="BP263" s="182"/>
      <c r="BQ263" s="182"/>
      <c r="BR263" s="182"/>
      <c r="BS263" s="182"/>
      <c r="BT263" s="182"/>
      <c r="BU263" s="182"/>
      <c r="BV263" s="182"/>
      <c r="BW263" s="182"/>
      <c r="BX263" s="182"/>
      <c r="BY263" s="182"/>
      <c r="BZ263" s="182"/>
      <c r="CA263" s="182"/>
      <c r="CB263" s="182"/>
      <c r="CC263" s="182"/>
      <c r="CD263" s="182"/>
      <c r="CE263" s="182"/>
      <c r="CF263" s="182"/>
      <c r="CG263" s="182"/>
      <c r="CH263" s="182"/>
      <c r="CI263" s="182"/>
      <c r="CJ263" s="182"/>
      <c r="CK263" s="182"/>
      <c r="CL263" s="182"/>
      <c r="CM263" s="182"/>
      <c r="CN263" s="182"/>
      <c r="CO263" s="182"/>
      <c r="CP263" s="182"/>
      <c r="CQ263" s="182"/>
      <c r="CR263" s="182"/>
      <c r="CS263" s="182"/>
      <c r="CT263" s="182"/>
      <c r="CU263" s="182"/>
      <c r="CV263" s="182"/>
      <c r="CW263" s="182"/>
      <c r="CX263" s="182"/>
      <c r="CY263" s="182"/>
      <c r="CZ263" s="182"/>
      <c r="DA263" s="182"/>
      <c r="DB263" s="182"/>
      <c r="DC263" s="182"/>
      <c r="DD263" s="182"/>
      <c r="DE263" s="182"/>
      <c r="DF263" s="182"/>
      <c r="DG263" s="182"/>
      <c r="DH263" s="182"/>
      <c r="DI263" s="182"/>
      <c r="DJ263" s="182"/>
      <c r="DK263" s="182"/>
      <c r="DL263" s="182"/>
      <c r="DM263" s="182"/>
      <c r="DN263" s="182"/>
      <c r="DO263" s="182"/>
      <c r="DP263" s="182"/>
      <c r="DQ263" s="182"/>
      <c r="DR263" s="182"/>
      <c r="DS263" s="182"/>
      <c r="DT263" s="182"/>
      <c r="DU263" s="182"/>
      <c r="DV263" s="182"/>
      <c r="DW263" s="182"/>
      <c r="DX263" s="182"/>
      <c r="DY263" s="182"/>
      <c r="DZ263" s="182"/>
      <c r="EA263" s="182"/>
      <c r="EB263" s="182"/>
      <c r="EC263" s="182"/>
      <c r="ED263" s="182"/>
      <c r="EE263" s="182"/>
      <c r="EF263" s="182"/>
      <c r="EG263" s="182"/>
      <c r="EH263" s="182"/>
      <c r="EI263" s="182"/>
      <c r="EJ263" s="182"/>
      <c r="EK263" s="182"/>
      <c r="EL263" s="182"/>
      <c r="EM263" s="182"/>
      <c r="EN263" s="182"/>
      <c r="EO263" s="182"/>
    </row>
    <row r="264" spans="1:145" s="49" customFormat="1" ht="72.75" customHeight="1" x14ac:dyDescent="0.25">
      <c r="A264" s="566">
        <v>247</v>
      </c>
      <c r="B264" s="1424" t="s">
        <v>1761</v>
      </c>
      <c r="C264" s="1424">
        <v>80101706</v>
      </c>
      <c r="D264" s="266" t="s">
        <v>1762</v>
      </c>
      <c r="E264" s="1424" t="s">
        <v>99</v>
      </c>
      <c r="F264" s="1424">
        <v>1</v>
      </c>
      <c r="G264" s="1422" t="s">
        <v>168</v>
      </c>
      <c r="H264" s="1430" t="s">
        <v>1763</v>
      </c>
      <c r="I264" s="1052" t="s">
        <v>101</v>
      </c>
      <c r="J264" s="1424" t="s">
        <v>112</v>
      </c>
      <c r="K264" s="1424" t="s">
        <v>55</v>
      </c>
      <c r="L264" s="1041">
        <v>1000000</v>
      </c>
      <c r="M264" s="1040">
        <v>1000000</v>
      </c>
      <c r="N264" s="944" t="s">
        <v>85</v>
      </c>
      <c r="O264" s="944" t="s">
        <v>56</v>
      </c>
      <c r="P264" s="30" t="s">
        <v>1764</v>
      </c>
      <c r="R264" s="182"/>
      <c r="S264" s="602"/>
      <c r="T264" s="182"/>
      <c r="U264" s="182"/>
      <c r="V264" s="182"/>
      <c r="W264" s="1193"/>
      <c r="X264" s="182"/>
      <c r="Y264" s="174">
        <f t="shared" si="6"/>
        <v>0</v>
      </c>
      <c r="Z264" s="174">
        <v>0</v>
      </c>
      <c r="AA264" s="182"/>
      <c r="AB264" s="182"/>
      <c r="AC264" s="182"/>
      <c r="AD264" s="182"/>
      <c r="AE264" s="182"/>
      <c r="AF264" s="182"/>
      <c r="AG264" s="182"/>
      <c r="AH264" s="182"/>
      <c r="AI264" s="182"/>
      <c r="AJ264" s="182"/>
      <c r="AK264" s="182"/>
      <c r="AL264" s="599"/>
      <c r="AM264" s="562"/>
      <c r="AN264" s="182"/>
      <c r="AO264" s="182"/>
      <c r="AP264" s="182"/>
      <c r="AQ264" s="182"/>
      <c r="AR264" s="182"/>
      <c r="AS264" s="182"/>
      <c r="AT264" s="182"/>
      <c r="AU264" s="182"/>
      <c r="AV264" s="182"/>
      <c r="AW264" s="182"/>
      <c r="AX264" s="182"/>
      <c r="AY264" s="182"/>
      <c r="AZ264" s="182"/>
      <c r="BA264" s="182"/>
      <c r="BB264" s="182"/>
      <c r="BC264" s="182"/>
      <c r="BD264" s="182"/>
      <c r="BE264" s="182"/>
      <c r="BF264" s="182"/>
      <c r="BG264" s="182"/>
      <c r="BH264" s="182"/>
      <c r="BI264" s="182"/>
      <c r="BJ264" s="182"/>
      <c r="BK264" s="182"/>
      <c r="BL264" s="182"/>
      <c r="BM264" s="182"/>
      <c r="BN264" s="182"/>
      <c r="BO264" s="182"/>
      <c r="BP264" s="182"/>
      <c r="BQ264" s="182"/>
      <c r="BR264" s="182"/>
      <c r="BS264" s="182"/>
      <c r="BT264" s="182"/>
      <c r="BU264" s="182"/>
      <c r="BV264" s="182"/>
      <c r="BW264" s="182"/>
      <c r="BX264" s="182"/>
      <c r="BY264" s="182"/>
      <c r="BZ264" s="182"/>
      <c r="CA264" s="182"/>
      <c r="CB264" s="182"/>
      <c r="CC264" s="182"/>
      <c r="CD264" s="182"/>
      <c r="CE264" s="182"/>
      <c r="CF264" s="182"/>
      <c r="CG264" s="182"/>
      <c r="CH264" s="182"/>
      <c r="CI264" s="182"/>
      <c r="CJ264" s="182"/>
      <c r="CK264" s="182"/>
      <c r="CL264" s="182"/>
      <c r="CM264" s="182"/>
      <c r="CN264" s="182"/>
      <c r="CO264" s="182"/>
      <c r="CP264" s="182"/>
      <c r="CQ264" s="182"/>
      <c r="CR264" s="182"/>
      <c r="CS264" s="182"/>
      <c r="CT264" s="182"/>
      <c r="CU264" s="182"/>
      <c r="CV264" s="182"/>
      <c r="CW264" s="182"/>
      <c r="CX264" s="182"/>
      <c r="CY264" s="182"/>
      <c r="CZ264" s="182"/>
      <c r="DA264" s="182"/>
      <c r="DB264" s="182"/>
      <c r="DC264" s="182"/>
      <c r="DD264" s="182"/>
      <c r="DE264" s="182"/>
      <c r="DF264" s="182"/>
      <c r="DG264" s="182"/>
      <c r="DH264" s="182"/>
      <c r="DI264" s="182"/>
      <c r="DJ264" s="182"/>
      <c r="DK264" s="182"/>
      <c r="DL264" s="182"/>
      <c r="DM264" s="182"/>
      <c r="DN264" s="182"/>
      <c r="DO264" s="182"/>
      <c r="DP264" s="182"/>
      <c r="DQ264" s="182"/>
      <c r="DR264" s="182"/>
      <c r="DS264" s="182"/>
      <c r="DT264" s="182"/>
      <c r="DU264" s="182"/>
      <c r="DV264" s="182"/>
      <c r="DW264" s="182"/>
      <c r="DX264" s="182"/>
      <c r="DY264" s="182"/>
      <c r="DZ264" s="182"/>
      <c r="EA264" s="182"/>
      <c r="EB264" s="182"/>
      <c r="EC264" s="182"/>
      <c r="ED264" s="182"/>
      <c r="EE264" s="182"/>
      <c r="EF264" s="182"/>
      <c r="EG264" s="182"/>
      <c r="EH264" s="182"/>
      <c r="EI264" s="182"/>
      <c r="EJ264" s="182"/>
      <c r="EK264" s="182"/>
      <c r="EL264" s="182"/>
      <c r="EM264" s="182"/>
      <c r="EN264" s="182"/>
      <c r="EO264" s="182"/>
    </row>
    <row r="265" spans="1:145" s="49" customFormat="1" ht="153" customHeight="1" x14ac:dyDescent="0.25">
      <c r="A265" s="566">
        <v>249</v>
      </c>
      <c r="B265" s="1424" t="s">
        <v>1005</v>
      </c>
      <c r="C265" s="1832">
        <v>80101706</v>
      </c>
      <c r="D265" s="1399" t="s">
        <v>1769</v>
      </c>
      <c r="E265" s="1424" t="s">
        <v>80</v>
      </c>
      <c r="F265" s="1424">
        <v>1</v>
      </c>
      <c r="G265" s="1422" t="s">
        <v>979</v>
      </c>
      <c r="H265" s="1430">
        <v>5</v>
      </c>
      <c r="I265" s="1424" t="s">
        <v>101</v>
      </c>
      <c r="J265" s="1424" t="s">
        <v>565</v>
      </c>
      <c r="K265" s="1424" t="s">
        <v>115</v>
      </c>
      <c r="L265" s="1041">
        <v>23600000</v>
      </c>
      <c r="M265" s="1040">
        <v>23600000</v>
      </c>
      <c r="N265" s="944" t="s">
        <v>85</v>
      </c>
      <c r="O265" s="944" t="s">
        <v>56</v>
      </c>
      <c r="P265" s="61" t="s">
        <v>1767</v>
      </c>
      <c r="R265" s="242" t="s">
        <v>2941</v>
      </c>
      <c r="S265" s="242" t="s">
        <v>2942</v>
      </c>
      <c r="T265" s="33">
        <v>42580</v>
      </c>
      <c r="U265" s="34" t="s">
        <v>2943</v>
      </c>
      <c r="V265" s="266" t="s">
        <v>220</v>
      </c>
      <c r="W265" s="1781">
        <v>23600000</v>
      </c>
      <c r="X265" s="182"/>
      <c r="Y265" s="174">
        <f t="shared" si="6"/>
        <v>23600000</v>
      </c>
      <c r="Z265" s="174">
        <v>23600000</v>
      </c>
      <c r="AA265" s="755" t="s">
        <v>2944</v>
      </c>
      <c r="AB265" s="430" t="s">
        <v>2945</v>
      </c>
      <c r="AC265" s="430" t="s">
        <v>2887</v>
      </c>
      <c r="AD265" s="266" t="s">
        <v>2946</v>
      </c>
      <c r="AE265" s="430" t="s">
        <v>56</v>
      </c>
      <c r="AF265" s="430" t="s">
        <v>56</v>
      </c>
      <c r="AG265" s="430" t="s">
        <v>56</v>
      </c>
      <c r="AH265" s="755" t="s">
        <v>2939</v>
      </c>
      <c r="AI265" s="234">
        <v>42580</v>
      </c>
      <c r="AJ265" s="234">
        <v>42732</v>
      </c>
      <c r="AK265" s="430" t="s">
        <v>2947</v>
      </c>
      <c r="AL265" s="1769" t="s">
        <v>2883</v>
      </c>
      <c r="AM265" s="562"/>
      <c r="AN265" s="182"/>
      <c r="AO265" s="182"/>
      <c r="AP265" s="182"/>
      <c r="AQ265" s="182"/>
      <c r="AR265" s="182"/>
      <c r="AS265" s="182"/>
      <c r="AT265" s="182"/>
      <c r="AU265" s="182"/>
      <c r="AV265" s="2102">
        <v>4720000</v>
      </c>
      <c r="AW265" s="182"/>
      <c r="AX265" s="182"/>
      <c r="AY265" s="182"/>
      <c r="AZ265" s="182"/>
      <c r="BA265" s="182"/>
      <c r="BB265" s="182"/>
      <c r="BC265" s="182"/>
      <c r="BD265" s="182"/>
      <c r="BE265" s="182"/>
      <c r="BF265" s="182"/>
      <c r="BG265" s="182"/>
      <c r="BH265" s="182"/>
      <c r="BI265" s="182"/>
      <c r="BJ265" s="182"/>
      <c r="BK265" s="182"/>
      <c r="BL265" s="182"/>
      <c r="BM265" s="182"/>
      <c r="BN265" s="182"/>
      <c r="BO265" s="182"/>
      <c r="BP265" s="182"/>
      <c r="BQ265" s="182"/>
      <c r="BR265" s="182"/>
      <c r="BS265" s="182"/>
      <c r="BT265" s="182"/>
      <c r="BU265" s="182"/>
      <c r="BV265" s="182"/>
      <c r="BW265" s="182"/>
      <c r="BX265" s="182"/>
      <c r="BY265" s="182"/>
      <c r="BZ265" s="182"/>
      <c r="CA265" s="182"/>
      <c r="CB265" s="182"/>
      <c r="CC265" s="182"/>
      <c r="CD265" s="182"/>
      <c r="CE265" s="182"/>
      <c r="CF265" s="182"/>
      <c r="CG265" s="182"/>
      <c r="CH265" s="182"/>
      <c r="CI265" s="182"/>
      <c r="CJ265" s="182"/>
      <c r="CK265" s="182"/>
      <c r="CL265" s="182"/>
      <c r="CM265" s="182"/>
      <c r="CN265" s="182"/>
      <c r="CO265" s="182"/>
      <c r="CP265" s="182"/>
      <c r="CQ265" s="182"/>
      <c r="CR265" s="182"/>
      <c r="CS265" s="182"/>
      <c r="CT265" s="182"/>
      <c r="CU265" s="182"/>
      <c r="CV265" s="182"/>
      <c r="CW265" s="182"/>
      <c r="CX265" s="182"/>
      <c r="CY265" s="182"/>
      <c r="CZ265" s="182"/>
      <c r="DA265" s="182"/>
      <c r="DB265" s="182"/>
      <c r="DC265" s="182"/>
      <c r="DD265" s="182"/>
      <c r="DE265" s="182"/>
      <c r="DF265" s="182"/>
      <c r="DG265" s="182"/>
      <c r="DH265" s="182"/>
      <c r="DI265" s="182"/>
      <c r="DJ265" s="182"/>
      <c r="DK265" s="182"/>
      <c r="DL265" s="182"/>
      <c r="DM265" s="182"/>
      <c r="DN265" s="182"/>
      <c r="DO265" s="182"/>
      <c r="DP265" s="182"/>
      <c r="DQ265" s="182"/>
      <c r="DR265" s="182"/>
      <c r="DS265" s="182"/>
      <c r="DT265" s="182"/>
      <c r="DU265" s="182"/>
      <c r="DV265" s="182"/>
      <c r="DW265" s="182"/>
      <c r="DX265" s="182"/>
      <c r="DY265" s="182"/>
      <c r="DZ265" s="182"/>
      <c r="EA265" s="182"/>
      <c r="EB265" s="182"/>
      <c r="EC265" s="182"/>
      <c r="ED265" s="182"/>
      <c r="EE265" s="182"/>
      <c r="EF265" s="182"/>
      <c r="EG265" s="182"/>
      <c r="EH265" s="182"/>
      <c r="EI265" s="182"/>
      <c r="EJ265" s="182"/>
      <c r="EK265" s="182"/>
      <c r="EL265" s="182"/>
      <c r="EM265" s="182"/>
      <c r="EN265" s="182"/>
      <c r="EO265" s="182"/>
    </row>
    <row r="266" spans="1:145" s="49" customFormat="1" ht="81" customHeight="1" x14ac:dyDescent="0.25">
      <c r="A266" s="566">
        <v>250</v>
      </c>
      <c r="B266" s="1424" t="s">
        <v>1753</v>
      </c>
      <c r="C266" s="1424">
        <v>80101706</v>
      </c>
      <c r="D266" s="266" t="s">
        <v>1774</v>
      </c>
      <c r="E266" s="1424" t="s">
        <v>132</v>
      </c>
      <c r="F266" s="1424">
        <v>1</v>
      </c>
      <c r="G266" s="1422" t="s">
        <v>173</v>
      </c>
      <c r="H266" s="1430" t="s">
        <v>1771</v>
      </c>
      <c r="I266" s="1424" t="s">
        <v>101</v>
      </c>
      <c r="J266" s="1110" t="s">
        <v>851</v>
      </c>
      <c r="K266" s="1424" t="s">
        <v>115</v>
      </c>
      <c r="L266" s="1041">
        <v>7000000</v>
      </c>
      <c r="M266" s="1040">
        <v>7000000</v>
      </c>
      <c r="N266" s="944" t="s">
        <v>85</v>
      </c>
      <c r="O266" s="944" t="s">
        <v>56</v>
      </c>
      <c r="P266" s="30" t="s">
        <v>1754</v>
      </c>
      <c r="R266" s="242" t="s">
        <v>2808</v>
      </c>
      <c r="S266" s="1780" t="s">
        <v>2898</v>
      </c>
      <c r="T266" s="33">
        <v>42551</v>
      </c>
      <c r="U266" s="34" t="s">
        <v>2899</v>
      </c>
      <c r="V266" s="266" t="s">
        <v>220</v>
      </c>
      <c r="W266" s="1781">
        <v>7000000</v>
      </c>
      <c r="X266" s="266"/>
      <c r="Y266" s="174">
        <f>SUM(W266+X266)</f>
        <v>7000000</v>
      </c>
      <c r="Z266" s="174">
        <v>7000000</v>
      </c>
      <c r="AA266" s="755" t="s">
        <v>2900</v>
      </c>
      <c r="AB266" s="430" t="s">
        <v>2901</v>
      </c>
      <c r="AC266" s="430" t="s">
        <v>233</v>
      </c>
      <c r="AD266" s="266" t="s">
        <v>2902</v>
      </c>
      <c r="AE266" s="430" t="s">
        <v>56</v>
      </c>
      <c r="AF266" s="430" t="s">
        <v>56</v>
      </c>
      <c r="AG266" s="430" t="s">
        <v>56</v>
      </c>
      <c r="AH266" s="755" t="s">
        <v>2903</v>
      </c>
      <c r="AI266" s="234">
        <v>42551</v>
      </c>
      <c r="AJ266" s="234">
        <v>42611</v>
      </c>
      <c r="AK266" s="430" t="s">
        <v>2904</v>
      </c>
      <c r="AL266" s="235" t="s">
        <v>416</v>
      </c>
      <c r="AM266" s="562"/>
      <c r="AN266" s="182"/>
      <c r="AO266" s="182"/>
      <c r="AP266" s="182"/>
      <c r="AQ266" s="182"/>
      <c r="AR266" s="182"/>
      <c r="AS266" s="182"/>
      <c r="AT266" s="182"/>
      <c r="AU266" s="182"/>
      <c r="AV266" s="1950">
        <v>3500000</v>
      </c>
      <c r="AW266" s="182"/>
      <c r="AX266" s="182"/>
      <c r="AY266" s="182"/>
      <c r="AZ266" s="182"/>
      <c r="BA266" s="182"/>
      <c r="BB266" s="182"/>
      <c r="BC266" s="182"/>
      <c r="BD266" s="182"/>
      <c r="BE266" s="182"/>
      <c r="BF266" s="182"/>
      <c r="BG266" s="182"/>
      <c r="BH266" s="182"/>
      <c r="BI266" s="182"/>
      <c r="BJ266" s="182"/>
      <c r="BK266" s="182"/>
      <c r="BL266" s="182"/>
      <c r="BM266" s="182"/>
      <c r="BN266" s="182"/>
      <c r="BO266" s="182"/>
      <c r="BP266" s="182"/>
      <c r="BQ266" s="182"/>
      <c r="BR266" s="182"/>
      <c r="BS266" s="182"/>
      <c r="BT266" s="182"/>
      <c r="BU266" s="182"/>
      <c r="BV266" s="182"/>
      <c r="BW266" s="182"/>
      <c r="BX266" s="182"/>
      <c r="BY266" s="182"/>
      <c r="BZ266" s="182"/>
      <c r="CA266" s="182"/>
      <c r="CB266" s="182"/>
      <c r="CC266" s="182"/>
      <c r="CD266" s="182"/>
      <c r="CE266" s="182"/>
      <c r="CF266" s="182"/>
      <c r="CG266" s="182"/>
      <c r="CH266" s="182"/>
      <c r="CI266" s="182"/>
      <c r="CJ266" s="182"/>
      <c r="CK266" s="182"/>
      <c r="CL266" s="182"/>
      <c r="CM266" s="182"/>
      <c r="CN266" s="182"/>
      <c r="CO266" s="182"/>
      <c r="CP266" s="182"/>
      <c r="CQ266" s="182"/>
      <c r="CR266" s="182"/>
      <c r="CS266" s="182"/>
      <c r="CT266" s="182"/>
      <c r="CU266" s="182"/>
      <c r="CV266" s="182"/>
      <c r="CW266" s="182"/>
      <c r="CX266" s="182"/>
      <c r="CY266" s="182"/>
      <c r="CZ266" s="182"/>
      <c r="DA266" s="182"/>
      <c r="DB266" s="182"/>
      <c r="DC266" s="182"/>
      <c r="DD266" s="182"/>
      <c r="DE266" s="182"/>
      <c r="DF266" s="182"/>
      <c r="DG266" s="182"/>
      <c r="DH266" s="182"/>
      <c r="DI266" s="182"/>
      <c r="DJ266" s="182"/>
      <c r="DK266" s="182"/>
      <c r="DL266" s="182"/>
      <c r="DM266" s="182"/>
      <c r="DN266" s="182"/>
      <c r="DO266" s="182"/>
      <c r="DP266" s="182"/>
      <c r="DQ266" s="182"/>
      <c r="DR266" s="182"/>
      <c r="DS266" s="182"/>
      <c r="DT266" s="182"/>
      <c r="DU266" s="182"/>
      <c r="DV266" s="182"/>
      <c r="DW266" s="182"/>
      <c r="DX266" s="182"/>
      <c r="DY266" s="182"/>
      <c r="DZ266" s="182"/>
      <c r="EA266" s="182"/>
      <c r="EB266" s="182"/>
      <c r="EC266" s="182"/>
      <c r="ED266" s="182"/>
      <c r="EE266" s="182"/>
      <c r="EF266" s="182"/>
      <c r="EG266" s="182"/>
      <c r="EH266" s="182"/>
      <c r="EI266" s="182"/>
      <c r="EJ266" s="182"/>
      <c r="EK266" s="182"/>
      <c r="EL266" s="182"/>
      <c r="EM266" s="182"/>
      <c r="EN266" s="182"/>
      <c r="EO266" s="182"/>
    </row>
    <row r="267" spans="1:145" s="49" customFormat="1" ht="48.75" customHeight="1" x14ac:dyDescent="0.25">
      <c r="A267" s="1419">
        <v>251</v>
      </c>
      <c r="B267" s="1424" t="s">
        <v>1014</v>
      </c>
      <c r="C267" s="1424">
        <v>80101706</v>
      </c>
      <c r="D267" s="266" t="s">
        <v>1772</v>
      </c>
      <c r="E267" s="1424" t="s">
        <v>132</v>
      </c>
      <c r="F267" s="1424">
        <v>1</v>
      </c>
      <c r="G267" s="1422" t="s">
        <v>979</v>
      </c>
      <c r="H267" s="1423">
        <v>6.5</v>
      </c>
      <c r="I267" s="1424" t="s">
        <v>101</v>
      </c>
      <c r="J267" s="1424" t="s">
        <v>851</v>
      </c>
      <c r="K267" s="1424" t="s">
        <v>115</v>
      </c>
      <c r="L267" s="1041">
        <v>39000000</v>
      </c>
      <c r="M267" s="1041">
        <v>39000000</v>
      </c>
      <c r="N267" s="944" t="s">
        <v>85</v>
      </c>
      <c r="O267" s="944" t="s">
        <v>56</v>
      </c>
      <c r="P267" s="944" t="s">
        <v>133</v>
      </c>
      <c r="R267" s="242" t="s">
        <v>2848</v>
      </c>
      <c r="S267" s="242" t="s">
        <v>2849</v>
      </c>
      <c r="T267" s="33">
        <v>42552</v>
      </c>
      <c r="U267" s="34" t="s">
        <v>2850</v>
      </c>
      <c r="V267" s="266" t="s">
        <v>220</v>
      </c>
      <c r="W267" s="1946">
        <v>37800000</v>
      </c>
      <c r="X267" s="182"/>
      <c r="Y267" s="174">
        <f>SUM(W267+X267)</f>
        <v>37800000</v>
      </c>
      <c r="Z267" s="174">
        <v>37800000</v>
      </c>
      <c r="AA267" s="755" t="s">
        <v>2851</v>
      </c>
      <c r="AB267" s="430" t="s">
        <v>2852</v>
      </c>
      <c r="AC267" s="430" t="s">
        <v>233</v>
      </c>
      <c r="AD267" s="266" t="s">
        <v>2853</v>
      </c>
      <c r="AE267" s="430" t="s">
        <v>56</v>
      </c>
      <c r="AF267" s="430" t="s">
        <v>56</v>
      </c>
      <c r="AG267" s="430" t="s">
        <v>56</v>
      </c>
      <c r="AH267" s="755" t="s">
        <v>2854</v>
      </c>
      <c r="AI267" s="234">
        <v>42552</v>
      </c>
      <c r="AJ267" s="234">
        <v>42735</v>
      </c>
      <c r="AK267" s="430" t="s">
        <v>226</v>
      </c>
      <c r="AL267" s="235" t="s">
        <v>227</v>
      </c>
      <c r="AM267" s="1943" t="s">
        <v>56</v>
      </c>
      <c r="AN267" s="1944" t="s">
        <v>56</v>
      </c>
      <c r="AO267" s="1944" t="s">
        <v>56</v>
      </c>
      <c r="AP267" s="1944" t="s">
        <v>56</v>
      </c>
      <c r="AQ267" s="1944" t="s">
        <v>56</v>
      </c>
      <c r="AR267" s="1944" t="s">
        <v>56</v>
      </c>
      <c r="AS267" s="1944" t="s">
        <v>56</v>
      </c>
      <c r="AT267" s="1944" t="s">
        <v>56</v>
      </c>
      <c r="AU267" s="1944" t="s">
        <v>56</v>
      </c>
      <c r="AV267" s="1950">
        <v>6300000</v>
      </c>
      <c r="AW267" s="1950">
        <v>6300000</v>
      </c>
      <c r="AX267" s="182"/>
      <c r="AY267" s="182"/>
      <c r="AZ267" s="182"/>
      <c r="BA267" s="182"/>
      <c r="BB267" s="182"/>
      <c r="BC267" s="182"/>
      <c r="BD267" s="182"/>
      <c r="BE267" s="182"/>
      <c r="BF267" s="182"/>
      <c r="BG267" s="182"/>
      <c r="BH267" s="182"/>
      <c r="BI267" s="182"/>
      <c r="BJ267" s="182"/>
      <c r="BK267" s="182"/>
      <c r="BL267" s="182"/>
      <c r="BM267" s="182"/>
      <c r="BN267" s="182"/>
      <c r="BO267" s="182"/>
      <c r="BP267" s="182"/>
      <c r="BQ267" s="182"/>
      <c r="BR267" s="182"/>
      <c r="BS267" s="182"/>
      <c r="BT267" s="182"/>
      <c r="BU267" s="182"/>
      <c r="BV267" s="182"/>
      <c r="BW267" s="182"/>
      <c r="BX267" s="182"/>
      <c r="BY267" s="182"/>
      <c r="BZ267" s="182"/>
      <c r="CA267" s="182"/>
      <c r="CB267" s="182"/>
      <c r="CC267" s="182"/>
      <c r="CD267" s="182"/>
      <c r="CE267" s="182"/>
      <c r="CF267" s="182"/>
      <c r="CG267" s="182"/>
      <c r="CH267" s="182"/>
      <c r="CI267" s="182"/>
      <c r="CJ267" s="182"/>
      <c r="CK267" s="182"/>
      <c r="CL267" s="182"/>
      <c r="CM267" s="182"/>
      <c r="CN267" s="182"/>
      <c r="CO267" s="182"/>
      <c r="CP267" s="182"/>
      <c r="CQ267" s="182"/>
      <c r="CR267" s="182"/>
      <c r="CS267" s="182"/>
      <c r="CT267" s="182"/>
      <c r="CU267" s="182"/>
      <c r="CV267" s="182"/>
      <c r="CW267" s="182"/>
      <c r="CX267" s="182"/>
      <c r="CY267" s="182"/>
      <c r="CZ267" s="182"/>
      <c r="DA267" s="182"/>
      <c r="DB267" s="182"/>
      <c r="DC267" s="182"/>
      <c r="DD267" s="182"/>
      <c r="DE267" s="182"/>
      <c r="DF267" s="182"/>
      <c r="DG267" s="182"/>
      <c r="DH267" s="182"/>
      <c r="DI267" s="182"/>
      <c r="DJ267" s="182"/>
      <c r="DK267" s="182"/>
      <c r="DL267" s="182"/>
      <c r="DM267" s="182"/>
      <c r="DN267" s="182"/>
      <c r="DO267" s="182"/>
      <c r="DP267" s="182"/>
      <c r="DQ267" s="182"/>
      <c r="DR267" s="182"/>
      <c r="DS267" s="182"/>
      <c r="DT267" s="182"/>
      <c r="DU267" s="182"/>
      <c r="DV267" s="182"/>
      <c r="DW267" s="182"/>
      <c r="DX267" s="182"/>
      <c r="DY267" s="182"/>
      <c r="DZ267" s="182"/>
      <c r="EA267" s="182"/>
      <c r="EB267" s="182"/>
      <c r="EC267" s="182"/>
      <c r="ED267" s="182"/>
      <c r="EE267" s="182"/>
      <c r="EF267" s="182"/>
      <c r="EG267" s="182"/>
      <c r="EH267" s="182"/>
      <c r="EI267" s="182"/>
      <c r="EJ267" s="182"/>
      <c r="EK267" s="182"/>
      <c r="EL267" s="182"/>
      <c r="EM267" s="182"/>
      <c r="EN267" s="182"/>
      <c r="EO267" s="182"/>
    </row>
    <row r="268" spans="1:145" s="49" customFormat="1" ht="66.75" customHeight="1" x14ac:dyDescent="0.25">
      <c r="A268" s="1419">
        <v>252</v>
      </c>
      <c r="B268" s="1424" t="s">
        <v>1014</v>
      </c>
      <c r="C268" s="1424">
        <v>80101706</v>
      </c>
      <c r="D268" s="266" t="s">
        <v>1773</v>
      </c>
      <c r="E268" s="1424" t="s">
        <v>132</v>
      </c>
      <c r="F268" s="1424">
        <v>1</v>
      </c>
      <c r="G268" s="1422" t="s">
        <v>979</v>
      </c>
      <c r="H268" s="1423">
        <v>6</v>
      </c>
      <c r="I268" s="1424" t="s">
        <v>101</v>
      </c>
      <c r="J268" s="1424" t="s">
        <v>135</v>
      </c>
      <c r="K268" s="1424" t="s">
        <v>115</v>
      </c>
      <c r="L268" s="1041">
        <v>14950000</v>
      </c>
      <c r="M268" s="1041">
        <v>14950000</v>
      </c>
      <c r="N268" s="944" t="s">
        <v>85</v>
      </c>
      <c r="O268" s="944" t="s">
        <v>56</v>
      </c>
      <c r="P268" s="944" t="s">
        <v>133</v>
      </c>
      <c r="R268" s="242" t="s">
        <v>2809</v>
      </c>
      <c r="S268" s="242" t="s">
        <v>2855</v>
      </c>
      <c r="T268" s="33">
        <v>42552</v>
      </c>
      <c r="U268" s="34" t="s">
        <v>2856</v>
      </c>
      <c r="V268" s="266" t="s">
        <v>220</v>
      </c>
      <c r="W268" s="1946">
        <v>13800000</v>
      </c>
      <c r="X268" s="182"/>
      <c r="Y268" s="174">
        <f>SUM(W268+X268)</f>
        <v>13800000</v>
      </c>
      <c r="Z268" s="174">
        <v>13800000</v>
      </c>
      <c r="AA268" s="755" t="s">
        <v>2857</v>
      </c>
      <c r="AB268" s="430" t="s">
        <v>2858</v>
      </c>
      <c r="AC268" s="430" t="s">
        <v>223</v>
      </c>
      <c r="AD268" s="266" t="s">
        <v>2859</v>
      </c>
      <c r="AE268" s="430" t="s">
        <v>56</v>
      </c>
      <c r="AF268" s="430" t="s">
        <v>56</v>
      </c>
      <c r="AG268" s="430" t="s">
        <v>56</v>
      </c>
      <c r="AH268" s="755" t="s">
        <v>2854</v>
      </c>
      <c r="AI268" s="234">
        <v>42552</v>
      </c>
      <c r="AJ268" s="234">
        <v>42735</v>
      </c>
      <c r="AK268" s="430" t="s">
        <v>226</v>
      </c>
      <c r="AL268" s="235" t="s">
        <v>227</v>
      </c>
      <c r="AM268" s="562"/>
      <c r="AN268" s="182"/>
      <c r="AO268" s="182"/>
      <c r="AP268" s="182"/>
      <c r="AQ268" s="182"/>
      <c r="AR268" s="182"/>
      <c r="AS268" s="182"/>
      <c r="AT268" s="182"/>
      <c r="AU268" s="182"/>
      <c r="AV268" s="1950">
        <v>2300000</v>
      </c>
      <c r="AW268" s="1950">
        <v>2300000</v>
      </c>
      <c r="AX268" s="182"/>
      <c r="AY268" s="182"/>
      <c r="AZ268" s="182"/>
      <c r="BA268" s="182"/>
      <c r="BB268" s="182"/>
      <c r="BC268" s="182"/>
      <c r="BD268" s="182"/>
      <c r="BE268" s="182"/>
      <c r="BF268" s="182"/>
      <c r="BG268" s="182"/>
      <c r="BH268" s="182"/>
      <c r="BI268" s="182"/>
      <c r="BJ268" s="182"/>
      <c r="BK268" s="182"/>
      <c r="BL268" s="182"/>
      <c r="BM268" s="182"/>
      <c r="BN268" s="182"/>
      <c r="BO268" s="182"/>
      <c r="BP268" s="182"/>
      <c r="BQ268" s="182"/>
      <c r="BR268" s="182"/>
      <c r="BS268" s="182"/>
      <c r="BT268" s="182"/>
      <c r="BU268" s="182"/>
      <c r="BV268" s="182"/>
      <c r="BW268" s="182"/>
      <c r="BX268" s="182"/>
      <c r="BY268" s="182"/>
      <c r="BZ268" s="182"/>
      <c r="CA268" s="182"/>
      <c r="CB268" s="182"/>
      <c r="CC268" s="182"/>
      <c r="CD268" s="182"/>
      <c r="CE268" s="182"/>
      <c r="CF268" s="182"/>
      <c r="CG268" s="182"/>
      <c r="CH268" s="182"/>
      <c r="CI268" s="182"/>
      <c r="CJ268" s="182"/>
      <c r="CK268" s="182"/>
      <c r="CL268" s="182"/>
      <c r="CM268" s="182"/>
      <c r="CN268" s="182"/>
      <c r="CO268" s="182"/>
      <c r="CP268" s="182"/>
      <c r="CQ268" s="182"/>
      <c r="CR268" s="182"/>
      <c r="CS268" s="182"/>
      <c r="CT268" s="182"/>
      <c r="CU268" s="182"/>
      <c r="CV268" s="182"/>
      <c r="CW268" s="182"/>
      <c r="CX268" s="182"/>
      <c r="CY268" s="182"/>
      <c r="CZ268" s="182"/>
      <c r="DA268" s="182"/>
      <c r="DB268" s="182"/>
      <c r="DC268" s="182"/>
      <c r="DD268" s="182"/>
      <c r="DE268" s="182"/>
      <c r="DF268" s="182"/>
      <c r="DG268" s="182"/>
      <c r="DH268" s="182"/>
      <c r="DI268" s="182"/>
      <c r="DJ268" s="182"/>
      <c r="DK268" s="182"/>
      <c r="DL268" s="182"/>
      <c r="DM268" s="182"/>
      <c r="DN268" s="182"/>
      <c r="DO268" s="182"/>
      <c r="DP268" s="182"/>
      <c r="DQ268" s="182"/>
      <c r="DR268" s="182"/>
      <c r="DS268" s="182"/>
      <c r="DT268" s="182"/>
      <c r="DU268" s="182"/>
      <c r="DV268" s="182"/>
      <c r="DW268" s="182"/>
      <c r="DX268" s="182"/>
      <c r="DY268" s="182"/>
      <c r="DZ268" s="182"/>
      <c r="EA268" s="182"/>
      <c r="EB268" s="182"/>
      <c r="EC268" s="182"/>
      <c r="ED268" s="182"/>
      <c r="EE268" s="182"/>
      <c r="EF268" s="182"/>
      <c r="EG268" s="182"/>
      <c r="EH268" s="182"/>
      <c r="EI268" s="182"/>
      <c r="EJ268" s="182"/>
      <c r="EK268" s="182"/>
      <c r="EL268" s="182"/>
      <c r="EM268" s="182"/>
      <c r="EN268" s="182"/>
      <c r="EO268" s="182"/>
    </row>
    <row r="269" spans="1:145" s="49" customFormat="1" ht="56.25" customHeight="1" x14ac:dyDescent="0.25">
      <c r="A269" s="1419">
        <v>253</v>
      </c>
      <c r="B269" s="1424" t="s">
        <v>1014</v>
      </c>
      <c r="C269" s="1424">
        <v>80101706</v>
      </c>
      <c r="D269" s="266" t="s">
        <v>1773</v>
      </c>
      <c r="E269" s="1424" t="s">
        <v>132</v>
      </c>
      <c r="F269" s="1424">
        <v>1</v>
      </c>
      <c r="G269" s="1422" t="s">
        <v>979</v>
      </c>
      <c r="H269" s="1423">
        <v>6</v>
      </c>
      <c r="I269" s="1424" t="s">
        <v>101</v>
      </c>
      <c r="J269" s="1424" t="s">
        <v>135</v>
      </c>
      <c r="K269" s="1424" t="s">
        <v>115</v>
      </c>
      <c r="L269" s="1041">
        <v>14950000</v>
      </c>
      <c r="M269" s="1041">
        <v>14950000</v>
      </c>
      <c r="N269" s="944" t="s">
        <v>85</v>
      </c>
      <c r="O269" s="944" t="s">
        <v>56</v>
      </c>
      <c r="P269" s="944" t="s">
        <v>133</v>
      </c>
      <c r="R269" s="242" t="s">
        <v>2810</v>
      </c>
      <c r="S269" s="242" t="s">
        <v>2860</v>
      </c>
      <c r="T269" s="33">
        <v>42552</v>
      </c>
      <c r="U269" s="34" t="s">
        <v>2861</v>
      </c>
      <c r="V269" s="266" t="s">
        <v>220</v>
      </c>
      <c r="W269" s="1946">
        <v>13800000</v>
      </c>
      <c r="X269" s="182"/>
      <c r="Y269" s="174">
        <f>SUM(W269+X269)</f>
        <v>13800000</v>
      </c>
      <c r="Z269" s="174">
        <v>13800000</v>
      </c>
      <c r="AA269" s="755" t="s">
        <v>2857</v>
      </c>
      <c r="AB269" s="430" t="s">
        <v>2862</v>
      </c>
      <c r="AC269" s="430" t="s">
        <v>223</v>
      </c>
      <c r="AD269" s="266" t="s">
        <v>2863</v>
      </c>
      <c r="AE269" s="430" t="s">
        <v>56</v>
      </c>
      <c r="AF269" s="430" t="s">
        <v>56</v>
      </c>
      <c r="AG269" s="430" t="s">
        <v>56</v>
      </c>
      <c r="AH269" s="755" t="s">
        <v>2854</v>
      </c>
      <c r="AI269" s="234">
        <v>42552</v>
      </c>
      <c r="AJ269" s="234">
        <v>42735</v>
      </c>
      <c r="AK269" s="430" t="s">
        <v>226</v>
      </c>
      <c r="AL269" s="235" t="s">
        <v>227</v>
      </c>
      <c r="AM269" s="562"/>
      <c r="AN269" s="182"/>
      <c r="AO269" s="182"/>
      <c r="AP269" s="182"/>
      <c r="AQ269" s="182"/>
      <c r="AR269" s="182"/>
      <c r="AS269" s="182"/>
      <c r="AT269" s="182"/>
      <c r="AU269" s="182"/>
      <c r="AV269" s="1950">
        <v>2300000</v>
      </c>
      <c r="AW269" s="1950">
        <v>2300000</v>
      </c>
      <c r="AX269" s="182"/>
      <c r="AY269" s="182"/>
      <c r="AZ269" s="182"/>
      <c r="BA269" s="182"/>
      <c r="BB269" s="182"/>
      <c r="BC269" s="182"/>
      <c r="BD269" s="182"/>
      <c r="BE269" s="182"/>
      <c r="BF269" s="182"/>
      <c r="BG269" s="182"/>
      <c r="BH269" s="182"/>
      <c r="BI269" s="182"/>
      <c r="BJ269" s="182"/>
      <c r="BK269" s="182"/>
      <c r="BL269" s="182"/>
      <c r="BM269" s="182"/>
      <c r="BN269" s="182"/>
      <c r="BO269" s="182"/>
      <c r="BP269" s="182"/>
      <c r="BQ269" s="182"/>
      <c r="BR269" s="182"/>
      <c r="BS269" s="182"/>
      <c r="BT269" s="182"/>
      <c r="BU269" s="182"/>
      <c r="BV269" s="182"/>
      <c r="BW269" s="182"/>
      <c r="BX269" s="182"/>
      <c r="BY269" s="182"/>
      <c r="BZ269" s="182"/>
      <c r="CA269" s="182"/>
      <c r="CB269" s="182"/>
      <c r="CC269" s="182"/>
      <c r="CD269" s="182"/>
      <c r="CE269" s="182"/>
      <c r="CF269" s="182"/>
      <c r="CG269" s="182"/>
      <c r="CH269" s="182"/>
      <c r="CI269" s="182"/>
      <c r="CJ269" s="182"/>
      <c r="CK269" s="182"/>
      <c r="CL269" s="182"/>
      <c r="CM269" s="182"/>
      <c r="CN269" s="182"/>
      <c r="CO269" s="182"/>
      <c r="CP269" s="182"/>
      <c r="CQ269" s="182"/>
      <c r="CR269" s="182"/>
      <c r="CS269" s="182"/>
      <c r="CT269" s="182"/>
      <c r="CU269" s="182"/>
      <c r="CV269" s="182"/>
      <c r="CW269" s="182"/>
      <c r="CX269" s="182"/>
      <c r="CY269" s="182"/>
      <c r="CZ269" s="182"/>
      <c r="DA269" s="182"/>
      <c r="DB269" s="182"/>
      <c r="DC269" s="182"/>
      <c r="DD269" s="182"/>
      <c r="DE269" s="182"/>
      <c r="DF269" s="182"/>
      <c r="DG269" s="182"/>
      <c r="DH269" s="182"/>
      <c r="DI269" s="182"/>
      <c r="DJ269" s="182"/>
      <c r="DK269" s="182"/>
      <c r="DL269" s="182"/>
      <c r="DM269" s="182"/>
      <c r="DN269" s="182"/>
      <c r="DO269" s="182"/>
      <c r="DP269" s="182"/>
      <c r="DQ269" s="182"/>
      <c r="DR269" s="182"/>
      <c r="DS269" s="182"/>
      <c r="DT269" s="182"/>
      <c r="DU269" s="182"/>
      <c r="DV269" s="182"/>
      <c r="DW269" s="182"/>
      <c r="DX269" s="182"/>
      <c r="DY269" s="182"/>
      <c r="DZ269" s="182"/>
      <c r="EA269" s="182"/>
      <c r="EB269" s="182"/>
      <c r="EC269" s="182"/>
      <c r="ED269" s="182"/>
      <c r="EE269" s="182"/>
      <c r="EF269" s="182"/>
      <c r="EG269" s="182"/>
      <c r="EH269" s="182"/>
      <c r="EI269" s="182"/>
      <c r="EJ269" s="182"/>
      <c r="EK269" s="182"/>
      <c r="EL269" s="182"/>
      <c r="EM269" s="182"/>
      <c r="EN269" s="182"/>
      <c r="EO269" s="182"/>
    </row>
    <row r="270" spans="1:145" s="49" customFormat="1" ht="106.5" customHeight="1" x14ac:dyDescent="0.25">
      <c r="A270" s="1419">
        <v>254</v>
      </c>
      <c r="B270" s="1409" t="s">
        <v>1012</v>
      </c>
      <c r="C270" s="1409">
        <v>71151007</v>
      </c>
      <c r="D270" s="2103" t="s">
        <v>2791</v>
      </c>
      <c r="E270" s="1409" t="s">
        <v>99</v>
      </c>
      <c r="F270" s="1409">
        <v>1</v>
      </c>
      <c r="G270" s="1415" t="s">
        <v>979</v>
      </c>
      <c r="H270" s="1416">
        <v>4</v>
      </c>
      <c r="I270" s="2104" t="s">
        <v>93</v>
      </c>
      <c r="J270" s="1409" t="s">
        <v>136</v>
      </c>
      <c r="K270" s="1409" t="s">
        <v>115</v>
      </c>
      <c r="L270" s="1989">
        <v>6300000</v>
      </c>
      <c r="M270" s="1989">
        <v>6300000</v>
      </c>
      <c r="N270" s="1418" t="s">
        <v>85</v>
      </c>
      <c r="O270" s="1418" t="s">
        <v>56</v>
      </c>
      <c r="P270" s="1839" t="s">
        <v>61</v>
      </c>
      <c r="R270" s="242" t="s">
        <v>2948</v>
      </c>
      <c r="S270" s="242" t="s">
        <v>3263</v>
      </c>
      <c r="T270" s="33">
        <v>42594</v>
      </c>
      <c r="U270" s="34" t="s">
        <v>3264</v>
      </c>
      <c r="V270" s="266" t="s">
        <v>602</v>
      </c>
      <c r="W270" s="1781">
        <v>6206000</v>
      </c>
      <c r="X270" s="973"/>
      <c r="Y270" s="1411">
        <f t="shared" si="6"/>
        <v>6206000</v>
      </c>
      <c r="Z270" s="1411">
        <f t="shared" si="6"/>
        <v>6206000</v>
      </c>
      <c r="AA270" s="2105" t="s">
        <v>3265</v>
      </c>
      <c r="AB270" s="430" t="s">
        <v>2953</v>
      </c>
      <c r="AC270" s="430" t="s">
        <v>358</v>
      </c>
      <c r="AD270" s="266" t="s">
        <v>2954</v>
      </c>
      <c r="AE270" s="430" t="s">
        <v>56</v>
      </c>
      <c r="AF270" s="430" t="s">
        <v>56</v>
      </c>
      <c r="AG270" s="430" t="s">
        <v>56</v>
      </c>
      <c r="AH270" s="755" t="s">
        <v>3266</v>
      </c>
      <c r="AI270" s="1791">
        <v>42594</v>
      </c>
      <c r="AJ270" s="234">
        <v>42685</v>
      </c>
      <c r="AK270" s="430" t="s">
        <v>370</v>
      </c>
      <c r="AL270" s="1769" t="s">
        <v>1500</v>
      </c>
      <c r="AM270" s="1370"/>
      <c r="AN270" s="973"/>
      <c r="AO270" s="973"/>
      <c r="AP270" s="973"/>
      <c r="AQ270" s="973"/>
      <c r="AR270" s="973"/>
      <c r="AS270" s="973"/>
      <c r="AT270" s="973"/>
      <c r="AU270" s="973"/>
      <c r="AV270" s="973"/>
      <c r="AW270" s="973"/>
      <c r="AX270" s="973"/>
      <c r="AY270" s="973"/>
      <c r="AZ270" s="973"/>
      <c r="BA270" s="973"/>
      <c r="BB270" s="182"/>
      <c r="BC270" s="182"/>
      <c r="BD270" s="182"/>
      <c r="BE270" s="182"/>
      <c r="BF270" s="182"/>
      <c r="BG270" s="182"/>
      <c r="BH270" s="182"/>
      <c r="BI270" s="182"/>
      <c r="BJ270" s="182"/>
      <c r="BK270" s="182"/>
      <c r="BL270" s="182"/>
      <c r="BM270" s="182"/>
      <c r="BN270" s="182"/>
      <c r="BO270" s="182"/>
      <c r="BP270" s="182"/>
      <c r="BQ270" s="182"/>
      <c r="BR270" s="182"/>
      <c r="BS270" s="182"/>
      <c r="BT270" s="182"/>
      <c r="BU270" s="182"/>
      <c r="BV270" s="182"/>
      <c r="BW270" s="182"/>
      <c r="BX270" s="182"/>
      <c r="BY270" s="182"/>
      <c r="BZ270" s="182"/>
      <c r="CA270" s="182"/>
      <c r="CB270" s="182"/>
      <c r="CC270" s="182"/>
      <c r="CD270" s="182"/>
      <c r="CE270" s="182"/>
      <c r="CF270" s="182"/>
      <c r="CG270" s="182"/>
      <c r="CH270" s="182"/>
      <c r="CI270" s="182"/>
      <c r="CJ270" s="182"/>
      <c r="CK270" s="182"/>
      <c r="CL270" s="182"/>
      <c r="CM270" s="182"/>
      <c r="CN270" s="182"/>
      <c r="CO270" s="182"/>
      <c r="CP270" s="182"/>
      <c r="CQ270" s="182"/>
      <c r="CR270" s="182"/>
      <c r="CS270" s="182"/>
      <c r="CT270" s="182"/>
      <c r="CU270" s="182"/>
      <c r="CV270" s="182"/>
      <c r="CW270" s="182"/>
      <c r="CX270" s="182"/>
      <c r="CY270" s="182"/>
      <c r="CZ270" s="182"/>
      <c r="DA270" s="182"/>
      <c r="DB270" s="182"/>
      <c r="DC270" s="182"/>
      <c r="DD270" s="182"/>
      <c r="DE270" s="182"/>
      <c r="DF270" s="182"/>
      <c r="DG270" s="182"/>
      <c r="DH270" s="182"/>
      <c r="DI270" s="182"/>
      <c r="DJ270" s="182"/>
      <c r="DK270" s="182"/>
      <c r="DL270" s="182"/>
      <c r="DM270" s="182"/>
      <c r="DN270" s="182"/>
      <c r="DO270" s="182"/>
      <c r="DP270" s="182"/>
      <c r="DQ270" s="182"/>
      <c r="DR270" s="182"/>
      <c r="DS270" s="182"/>
      <c r="DT270" s="182"/>
      <c r="DU270" s="182"/>
      <c r="DV270" s="182"/>
      <c r="DW270" s="182"/>
      <c r="DX270" s="182"/>
      <c r="DY270" s="182"/>
      <c r="DZ270" s="182"/>
      <c r="EA270" s="182"/>
      <c r="EB270" s="182"/>
      <c r="EC270" s="182"/>
      <c r="ED270" s="182"/>
      <c r="EE270" s="182"/>
      <c r="EF270" s="182"/>
      <c r="EG270" s="182"/>
      <c r="EH270" s="182"/>
      <c r="EI270" s="182"/>
      <c r="EJ270" s="182"/>
      <c r="EK270" s="182"/>
      <c r="EL270" s="182"/>
      <c r="EM270" s="182"/>
      <c r="EN270" s="182"/>
      <c r="EO270" s="182"/>
    </row>
    <row r="271" spans="1:145" s="49" customFormat="1" ht="78.75" customHeight="1" x14ac:dyDescent="0.25">
      <c r="A271" s="1419">
        <v>255</v>
      </c>
      <c r="B271" s="1424" t="s">
        <v>1012</v>
      </c>
      <c r="C271" s="1424">
        <v>43211507</v>
      </c>
      <c r="D271" s="236" t="s">
        <v>2792</v>
      </c>
      <c r="E271" s="1424" t="s">
        <v>132</v>
      </c>
      <c r="F271" s="1424">
        <v>1</v>
      </c>
      <c r="G271" s="1422" t="s">
        <v>979</v>
      </c>
      <c r="H271" s="1430">
        <v>2</v>
      </c>
      <c r="I271" s="1426" t="s">
        <v>93</v>
      </c>
      <c r="J271" s="1424" t="s">
        <v>2819</v>
      </c>
      <c r="K271" s="1424" t="s">
        <v>115</v>
      </c>
      <c r="L271" s="1041">
        <v>3811658</v>
      </c>
      <c r="M271" s="1041">
        <v>3811658</v>
      </c>
      <c r="N271" s="944" t="s">
        <v>85</v>
      </c>
      <c r="O271" s="944" t="s">
        <v>56</v>
      </c>
      <c r="P271" s="2092" t="s">
        <v>61</v>
      </c>
      <c r="R271" s="242" t="s">
        <v>2949</v>
      </c>
      <c r="S271" s="242" t="s">
        <v>2950</v>
      </c>
      <c r="T271" s="33">
        <v>42591</v>
      </c>
      <c r="U271" s="34" t="s">
        <v>2951</v>
      </c>
      <c r="V271" s="266" t="s">
        <v>587</v>
      </c>
      <c r="W271" s="1946">
        <v>2449000</v>
      </c>
      <c r="X271" s="182"/>
      <c r="Y271" s="174">
        <f t="shared" ref="Y271:Y273" si="7">SUM(W271+X271)</f>
        <v>2449000</v>
      </c>
      <c r="Z271" s="174">
        <v>2449000</v>
      </c>
      <c r="AA271" s="755" t="s">
        <v>2952</v>
      </c>
      <c r="AB271" s="430" t="s">
        <v>2953</v>
      </c>
      <c r="AC271" s="430" t="s">
        <v>358</v>
      </c>
      <c r="AD271" s="266" t="s">
        <v>2954</v>
      </c>
      <c r="AE271" s="430" t="s">
        <v>2880</v>
      </c>
      <c r="AF271" s="234">
        <v>42591</v>
      </c>
      <c r="AG271" s="234">
        <v>42598</v>
      </c>
      <c r="AH271" s="755" t="s">
        <v>2955</v>
      </c>
      <c r="AI271" s="1791">
        <v>42598</v>
      </c>
      <c r="AJ271" s="234">
        <v>42737</v>
      </c>
      <c r="AK271" s="430" t="s">
        <v>370</v>
      </c>
      <c r="AL271" s="1769" t="s">
        <v>1500</v>
      </c>
      <c r="AM271" s="2022" t="s">
        <v>56</v>
      </c>
      <c r="AN271" s="2089" t="s">
        <v>56</v>
      </c>
      <c r="AO271" s="2089" t="s">
        <v>56</v>
      </c>
      <c r="AP271" s="2089" t="s">
        <v>56</v>
      </c>
      <c r="AQ271" s="2089" t="s">
        <v>56</v>
      </c>
      <c r="AR271" s="2089" t="s">
        <v>56</v>
      </c>
      <c r="AS271" s="2089" t="s">
        <v>56</v>
      </c>
      <c r="AT271" s="2089" t="s">
        <v>56</v>
      </c>
      <c r="AU271" s="2089" t="s">
        <v>56</v>
      </c>
      <c r="AV271" s="2089" t="s">
        <v>56</v>
      </c>
      <c r="AW271" s="1950">
        <v>2449000</v>
      </c>
      <c r="AX271" s="182"/>
      <c r="AY271" s="182"/>
      <c r="AZ271" s="182"/>
      <c r="BA271" s="182"/>
      <c r="BB271" s="182"/>
      <c r="BC271" s="182"/>
      <c r="BD271" s="182"/>
      <c r="BE271" s="182"/>
      <c r="BF271" s="182"/>
      <c r="BG271" s="182"/>
      <c r="BH271" s="182"/>
      <c r="BI271" s="182"/>
      <c r="BJ271" s="182"/>
      <c r="BK271" s="182"/>
      <c r="BL271" s="182"/>
      <c r="BM271" s="182"/>
      <c r="BN271" s="182"/>
      <c r="BO271" s="182"/>
      <c r="BP271" s="182"/>
      <c r="BQ271" s="182"/>
      <c r="BR271" s="182"/>
      <c r="BS271" s="182"/>
      <c r="BT271" s="182"/>
      <c r="BU271" s="182"/>
      <c r="BV271" s="182"/>
      <c r="BW271" s="182"/>
      <c r="BX271" s="182"/>
      <c r="BY271" s="182"/>
      <c r="BZ271" s="182"/>
      <c r="CA271" s="182"/>
      <c r="CB271" s="182"/>
      <c r="CC271" s="182"/>
      <c r="CD271" s="182"/>
      <c r="CE271" s="182"/>
      <c r="CF271" s="182"/>
      <c r="CG271" s="182"/>
      <c r="CH271" s="182"/>
      <c r="CI271" s="182"/>
      <c r="CJ271" s="182"/>
      <c r="CK271" s="182"/>
      <c r="CL271" s="182"/>
      <c r="CM271" s="182"/>
      <c r="CN271" s="182"/>
      <c r="CO271" s="182"/>
      <c r="CP271" s="182"/>
      <c r="CQ271" s="182"/>
      <c r="CR271" s="182"/>
      <c r="CS271" s="182"/>
      <c r="CT271" s="182"/>
      <c r="CU271" s="182"/>
      <c r="CV271" s="182"/>
      <c r="CW271" s="182"/>
      <c r="CX271" s="182"/>
      <c r="CY271" s="182"/>
      <c r="CZ271" s="182"/>
      <c r="DA271" s="182"/>
      <c r="DB271" s="182"/>
      <c r="DC271" s="182"/>
      <c r="DD271" s="182"/>
      <c r="DE271" s="182"/>
      <c r="DF271" s="182"/>
      <c r="DG271" s="182"/>
      <c r="DH271" s="182"/>
      <c r="DI271" s="182"/>
      <c r="DJ271" s="182"/>
      <c r="DK271" s="182"/>
      <c r="DL271" s="182"/>
      <c r="DM271" s="182"/>
      <c r="DN271" s="182"/>
      <c r="DO271" s="182"/>
      <c r="DP271" s="182"/>
      <c r="DQ271" s="182"/>
      <c r="DR271" s="182"/>
      <c r="DS271" s="182"/>
      <c r="DT271" s="182"/>
      <c r="DU271" s="182"/>
      <c r="DV271" s="182"/>
      <c r="DW271" s="182"/>
      <c r="DX271" s="182"/>
      <c r="DY271" s="182"/>
      <c r="DZ271" s="182"/>
      <c r="EA271" s="182"/>
      <c r="EB271" s="182"/>
      <c r="EC271" s="182"/>
      <c r="ED271" s="182"/>
      <c r="EE271" s="182"/>
      <c r="EF271" s="182"/>
      <c r="EG271" s="182"/>
      <c r="EH271" s="182"/>
      <c r="EI271" s="182"/>
      <c r="EJ271" s="182"/>
      <c r="EK271" s="182"/>
      <c r="EL271" s="182"/>
      <c r="EM271" s="182"/>
      <c r="EN271" s="182"/>
      <c r="EO271" s="182"/>
    </row>
    <row r="272" spans="1:145" s="49" customFormat="1" ht="145.5" customHeight="1" x14ac:dyDescent="0.25">
      <c r="A272" s="1419">
        <v>256</v>
      </c>
      <c r="B272" s="1424" t="s">
        <v>355</v>
      </c>
      <c r="C272" s="1424">
        <v>80101706</v>
      </c>
      <c r="D272" s="236" t="s">
        <v>2812</v>
      </c>
      <c r="E272" s="1424" t="s">
        <v>99</v>
      </c>
      <c r="F272" s="1424">
        <v>1</v>
      </c>
      <c r="G272" s="1422" t="s">
        <v>979</v>
      </c>
      <c r="H272" s="1430" t="s">
        <v>642</v>
      </c>
      <c r="I272" s="1426" t="s">
        <v>2755</v>
      </c>
      <c r="J272" s="1424" t="s">
        <v>1522</v>
      </c>
      <c r="K272" s="1424" t="s">
        <v>115</v>
      </c>
      <c r="L272" s="1041">
        <v>604000000</v>
      </c>
      <c r="M272" s="1041">
        <v>604000000</v>
      </c>
      <c r="N272" s="944" t="s">
        <v>85</v>
      </c>
      <c r="O272" s="944" t="s">
        <v>56</v>
      </c>
      <c r="P272" s="30" t="s">
        <v>2811</v>
      </c>
      <c r="R272" s="242" t="s">
        <v>2956</v>
      </c>
      <c r="S272" s="242" t="s">
        <v>2957</v>
      </c>
      <c r="T272" s="33">
        <v>42585</v>
      </c>
      <c r="U272" s="34" t="s">
        <v>2958</v>
      </c>
      <c r="V272" s="266" t="s">
        <v>2755</v>
      </c>
      <c r="W272" s="1946">
        <v>603019040</v>
      </c>
      <c r="X272" s="182"/>
      <c r="Y272" s="174">
        <f t="shared" si="7"/>
        <v>603019040</v>
      </c>
      <c r="Z272" s="174">
        <v>603019040</v>
      </c>
      <c r="AA272" s="755" t="s">
        <v>2959</v>
      </c>
      <c r="AB272" s="430" t="s">
        <v>2937</v>
      </c>
      <c r="AC272" s="430" t="s">
        <v>233</v>
      </c>
      <c r="AD272" s="266" t="s">
        <v>2960</v>
      </c>
      <c r="AE272" s="182"/>
      <c r="AF272" s="182"/>
      <c r="AG272" s="182"/>
      <c r="AH272" s="755" t="s">
        <v>2961</v>
      </c>
      <c r="AI272" s="182"/>
      <c r="AJ272" s="182"/>
      <c r="AK272" s="430" t="s">
        <v>2962</v>
      </c>
      <c r="AL272" s="1769" t="s">
        <v>355</v>
      </c>
      <c r="AM272" s="562"/>
      <c r="AN272" s="182"/>
      <c r="AO272" s="182"/>
      <c r="AP272" s="182"/>
      <c r="AQ272" s="182"/>
      <c r="AR272" s="182"/>
      <c r="AS272" s="182"/>
      <c r="AT272" s="182"/>
      <c r="AU272" s="182"/>
      <c r="AV272" s="182"/>
      <c r="AW272" s="182"/>
      <c r="AX272" s="182"/>
      <c r="AY272" s="182"/>
      <c r="AZ272" s="182"/>
      <c r="BA272" s="182"/>
      <c r="BB272" s="182"/>
      <c r="BC272" s="182"/>
      <c r="BD272" s="182"/>
      <c r="BE272" s="182"/>
      <c r="BF272" s="182"/>
      <c r="BG272" s="182"/>
      <c r="BH272" s="182"/>
      <c r="BI272" s="182"/>
      <c r="BJ272" s="182"/>
      <c r="BK272" s="182"/>
      <c r="BL272" s="182"/>
      <c r="BM272" s="182"/>
      <c r="BN272" s="182"/>
      <c r="BO272" s="182"/>
      <c r="BP272" s="182"/>
      <c r="BQ272" s="182"/>
      <c r="BR272" s="182"/>
      <c r="BS272" s="182"/>
      <c r="BT272" s="182"/>
      <c r="BU272" s="182"/>
      <c r="BV272" s="182"/>
      <c r="BW272" s="182"/>
      <c r="BX272" s="182"/>
      <c r="BY272" s="182"/>
      <c r="BZ272" s="182"/>
      <c r="CA272" s="182"/>
      <c r="CB272" s="182"/>
      <c r="CC272" s="182"/>
      <c r="CD272" s="182"/>
      <c r="CE272" s="182"/>
      <c r="CF272" s="182"/>
      <c r="CG272" s="182"/>
      <c r="CH272" s="182"/>
      <c r="CI272" s="182"/>
      <c r="CJ272" s="182"/>
      <c r="CK272" s="182"/>
      <c r="CL272" s="182"/>
      <c r="CM272" s="182"/>
      <c r="CN272" s="182"/>
      <c r="CO272" s="182"/>
      <c r="CP272" s="182"/>
      <c r="CQ272" s="182"/>
      <c r="CR272" s="182"/>
      <c r="CS272" s="182"/>
      <c r="CT272" s="182"/>
      <c r="CU272" s="182"/>
      <c r="CV272" s="182"/>
      <c r="CW272" s="182"/>
      <c r="CX272" s="182"/>
      <c r="CY272" s="182"/>
      <c r="CZ272" s="182"/>
      <c r="DA272" s="182"/>
      <c r="DB272" s="182"/>
      <c r="DC272" s="182"/>
      <c r="DD272" s="182"/>
      <c r="DE272" s="182"/>
      <c r="DF272" s="182"/>
      <c r="DG272" s="182"/>
      <c r="DH272" s="182"/>
      <c r="DI272" s="182"/>
      <c r="DJ272" s="182"/>
      <c r="DK272" s="182"/>
      <c r="DL272" s="182"/>
      <c r="DM272" s="182"/>
      <c r="DN272" s="182"/>
      <c r="DO272" s="182"/>
      <c r="DP272" s="182"/>
      <c r="DQ272" s="182"/>
      <c r="DR272" s="182"/>
      <c r="DS272" s="182"/>
      <c r="DT272" s="182"/>
      <c r="DU272" s="182"/>
      <c r="DV272" s="182"/>
      <c r="DW272" s="182"/>
      <c r="DX272" s="182"/>
      <c r="DY272" s="182"/>
      <c r="DZ272" s="182"/>
      <c r="EA272" s="182"/>
      <c r="EB272" s="182"/>
      <c r="EC272" s="182"/>
      <c r="ED272" s="182"/>
      <c r="EE272" s="182"/>
      <c r="EF272" s="182"/>
      <c r="EG272" s="182"/>
      <c r="EH272" s="182"/>
      <c r="EI272" s="182"/>
      <c r="EJ272" s="182"/>
      <c r="EK272" s="182"/>
      <c r="EL272" s="182"/>
      <c r="EM272" s="182"/>
      <c r="EN272" s="182"/>
      <c r="EO272" s="182"/>
    </row>
    <row r="273" spans="1:145" s="49" customFormat="1" ht="115.5" customHeight="1" x14ac:dyDescent="0.25">
      <c r="A273" s="1419">
        <v>257</v>
      </c>
      <c r="B273" s="1424" t="s">
        <v>355</v>
      </c>
      <c r="C273" s="1424">
        <v>80101706</v>
      </c>
      <c r="D273" s="236" t="s">
        <v>2813</v>
      </c>
      <c r="E273" s="1424" t="s">
        <v>99</v>
      </c>
      <c r="F273" s="1424">
        <v>1</v>
      </c>
      <c r="G273" s="1422" t="s">
        <v>175</v>
      </c>
      <c r="H273" s="1430">
        <v>4</v>
      </c>
      <c r="I273" s="1426" t="s">
        <v>101</v>
      </c>
      <c r="J273" s="1110" t="s">
        <v>851</v>
      </c>
      <c r="K273" s="1424" t="s">
        <v>115</v>
      </c>
      <c r="L273" s="1041">
        <v>11000000</v>
      </c>
      <c r="M273" s="1041">
        <v>11000000</v>
      </c>
      <c r="N273" s="944" t="s">
        <v>85</v>
      </c>
      <c r="O273" s="944" t="s">
        <v>56</v>
      </c>
      <c r="P273" s="30" t="s">
        <v>2824</v>
      </c>
      <c r="R273" s="242" t="s">
        <v>2963</v>
      </c>
      <c r="S273" s="242" t="s">
        <v>2964</v>
      </c>
      <c r="T273" s="33">
        <v>42598</v>
      </c>
      <c r="U273" s="34" t="s">
        <v>2965</v>
      </c>
      <c r="V273" s="266" t="s">
        <v>220</v>
      </c>
      <c r="W273" s="1946">
        <v>10350000</v>
      </c>
      <c r="X273" s="182"/>
      <c r="Y273" s="174">
        <f t="shared" si="7"/>
        <v>10350000</v>
      </c>
      <c r="Z273" s="174">
        <v>10350000</v>
      </c>
      <c r="AA273" s="755" t="s">
        <v>2966</v>
      </c>
      <c r="AB273" s="430" t="s">
        <v>2967</v>
      </c>
      <c r="AC273" s="430" t="s">
        <v>2968</v>
      </c>
      <c r="AD273" s="266" t="s">
        <v>2954</v>
      </c>
      <c r="AE273" s="430" t="s">
        <v>56</v>
      </c>
      <c r="AF273" s="430" t="s">
        <v>56</v>
      </c>
      <c r="AG273" s="430" t="s">
        <v>56</v>
      </c>
      <c r="AH273" s="755" t="s">
        <v>2969</v>
      </c>
      <c r="AI273" s="1791">
        <v>42598</v>
      </c>
      <c r="AJ273" s="234">
        <v>42734</v>
      </c>
      <c r="AK273" s="430" t="s">
        <v>2970</v>
      </c>
      <c r="AL273" s="1769" t="s">
        <v>355</v>
      </c>
      <c r="AM273" s="562"/>
      <c r="AN273" s="182"/>
      <c r="AO273" s="182"/>
      <c r="AP273" s="182"/>
      <c r="AQ273" s="182"/>
      <c r="AR273" s="182"/>
      <c r="AS273" s="182"/>
      <c r="AT273" s="182"/>
      <c r="AU273" s="182"/>
      <c r="AV273" s="182"/>
      <c r="AW273" s="182"/>
      <c r="AX273" s="182"/>
      <c r="AY273" s="182"/>
      <c r="AZ273" s="182"/>
      <c r="BA273" s="182"/>
      <c r="BB273" s="182"/>
      <c r="BC273" s="182"/>
      <c r="BD273" s="182"/>
      <c r="BE273" s="182"/>
      <c r="BF273" s="182"/>
      <c r="BG273" s="182"/>
      <c r="BH273" s="182"/>
      <c r="BI273" s="182"/>
      <c r="BJ273" s="182"/>
      <c r="BK273" s="182"/>
      <c r="BL273" s="182"/>
      <c r="BM273" s="182"/>
      <c r="BN273" s="182"/>
      <c r="BO273" s="182"/>
      <c r="BP273" s="182"/>
      <c r="BQ273" s="182"/>
      <c r="BR273" s="182"/>
      <c r="BS273" s="182"/>
      <c r="BT273" s="182"/>
      <c r="BU273" s="182"/>
      <c r="BV273" s="182"/>
      <c r="BW273" s="182"/>
      <c r="BX273" s="182"/>
      <c r="BY273" s="182"/>
      <c r="BZ273" s="182"/>
      <c r="CA273" s="182"/>
      <c r="CB273" s="182"/>
      <c r="CC273" s="182"/>
      <c r="CD273" s="182"/>
      <c r="CE273" s="182"/>
      <c r="CF273" s="182"/>
      <c r="CG273" s="182"/>
      <c r="CH273" s="182"/>
      <c r="CI273" s="182"/>
      <c r="CJ273" s="182"/>
      <c r="CK273" s="182"/>
      <c r="CL273" s="182"/>
      <c r="CM273" s="182"/>
      <c r="CN273" s="182"/>
      <c r="CO273" s="182"/>
      <c r="CP273" s="182"/>
      <c r="CQ273" s="182"/>
      <c r="CR273" s="182"/>
      <c r="CS273" s="182"/>
      <c r="CT273" s="182"/>
      <c r="CU273" s="182"/>
      <c r="CV273" s="182"/>
      <c r="CW273" s="182"/>
      <c r="CX273" s="182"/>
      <c r="CY273" s="182"/>
      <c r="CZ273" s="182"/>
      <c r="DA273" s="182"/>
      <c r="DB273" s="182"/>
      <c r="DC273" s="182"/>
      <c r="DD273" s="182"/>
      <c r="DE273" s="182"/>
      <c r="DF273" s="182"/>
      <c r="DG273" s="182"/>
      <c r="DH273" s="182"/>
      <c r="DI273" s="182"/>
      <c r="DJ273" s="182"/>
      <c r="DK273" s="182"/>
      <c r="DL273" s="182"/>
      <c r="DM273" s="182"/>
      <c r="DN273" s="182"/>
      <c r="DO273" s="182"/>
      <c r="DP273" s="182"/>
      <c r="DQ273" s="182"/>
      <c r="DR273" s="182"/>
      <c r="DS273" s="182"/>
      <c r="DT273" s="182"/>
      <c r="DU273" s="182"/>
      <c r="DV273" s="182"/>
      <c r="DW273" s="182"/>
      <c r="DX273" s="182"/>
      <c r="DY273" s="182"/>
      <c r="DZ273" s="182"/>
      <c r="EA273" s="182"/>
      <c r="EB273" s="182"/>
      <c r="EC273" s="182"/>
      <c r="ED273" s="182"/>
      <c r="EE273" s="182"/>
      <c r="EF273" s="182"/>
      <c r="EG273" s="182"/>
      <c r="EH273" s="182"/>
      <c r="EI273" s="182"/>
      <c r="EJ273" s="182"/>
      <c r="EK273" s="182"/>
      <c r="EL273" s="182"/>
      <c r="EM273" s="182"/>
      <c r="EN273" s="182"/>
      <c r="EO273" s="182"/>
    </row>
    <row r="274" spans="1:145" s="49" customFormat="1" ht="87.75" customHeight="1" x14ac:dyDescent="0.25">
      <c r="A274" s="1419">
        <v>259</v>
      </c>
      <c r="B274" s="1424" t="s">
        <v>716</v>
      </c>
      <c r="C274" s="1424">
        <v>204415</v>
      </c>
      <c r="D274" s="1343" t="s">
        <v>864</v>
      </c>
      <c r="E274" s="1424" t="s">
        <v>99</v>
      </c>
      <c r="F274" s="1424">
        <v>1</v>
      </c>
      <c r="G274" s="1422" t="s">
        <v>168</v>
      </c>
      <c r="H274" s="1430" t="s">
        <v>591</v>
      </c>
      <c r="I274" s="1426" t="s">
        <v>101</v>
      </c>
      <c r="J274" s="1424" t="s">
        <v>67</v>
      </c>
      <c r="K274" s="1424" t="s">
        <v>55</v>
      </c>
      <c r="L274" s="1041">
        <v>7150000</v>
      </c>
      <c r="M274" s="1041">
        <v>7150000</v>
      </c>
      <c r="N274" s="944" t="s">
        <v>85</v>
      </c>
      <c r="O274" s="944" t="s">
        <v>56</v>
      </c>
      <c r="P274" s="30" t="s">
        <v>193</v>
      </c>
      <c r="R274" s="1344"/>
      <c r="S274" s="1345"/>
      <c r="T274" s="1346"/>
      <c r="U274" s="1346"/>
      <c r="V274" s="1346"/>
      <c r="W274" s="1347"/>
      <c r="X274" s="1348"/>
      <c r="Y274" s="1349"/>
      <c r="Z274" s="1349"/>
      <c r="AA274" s="1348"/>
      <c r="AB274" s="1348"/>
      <c r="AC274" s="1348"/>
      <c r="AD274" s="1348"/>
      <c r="AE274" s="1348"/>
      <c r="AF274" s="1348"/>
      <c r="AG274" s="1348"/>
      <c r="AH274" s="1348"/>
      <c r="AI274" s="1348"/>
      <c r="AJ274" s="1348"/>
      <c r="AK274" s="1348"/>
      <c r="AL274" s="1350"/>
      <c r="AM274" s="1344"/>
      <c r="AN274" s="1348"/>
      <c r="AO274" s="1348"/>
      <c r="AP274" s="1348"/>
      <c r="AQ274" s="1348"/>
      <c r="AR274" s="1348"/>
      <c r="AS274" s="1348"/>
      <c r="AT274" s="1348"/>
      <c r="AU274" s="1348"/>
      <c r="AV274" s="1348"/>
      <c r="AW274" s="1348"/>
      <c r="AX274" s="1348"/>
      <c r="AY274" s="1348"/>
      <c r="AZ274" s="1348"/>
      <c r="BA274" s="1348"/>
      <c r="BB274" s="182"/>
      <c r="BC274" s="182"/>
      <c r="BD274" s="182"/>
      <c r="BE274" s="182"/>
      <c r="BF274" s="182"/>
      <c r="BG274" s="182"/>
      <c r="BH274" s="182"/>
      <c r="BI274" s="182"/>
      <c r="BJ274" s="182"/>
      <c r="BK274" s="182"/>
      <c r="BL274" s="182"/>
      <c r="BM274" s="182"/>
      <c r="BN274" s="182"/>
      <c r="BO274" s="182"/>
      <c r="BP274" s="182"/>
      <c r="BQ274" s="182"/>
      <c r="BR274" s="182"/>
      <c r="BS274" s="182"/>
      <c r="BT274" s="182"/>
      <c r="BU274" s="182"/>
      <c r="BV274" s="182"/>
      <c r="BW274" s="182"/>
      <c r="BX274" s="182"/>
      <c r="BY274" s="182"/>
      <c r="BZ274" s="182"/>
      <c r="CA274" s="182"/>
      <c r="CB274" s="182"/>
      <c r="CC274" s="182"/>
      <c r="CD274" s="182"/>
      <c r="CE274" s="182"/>
      <c r="CF274" s="182"/>
      <c r="CG274" s="182"/>
      <c r="CH274" s="182"/>
      <c r="CI274" s="182"/>
      <c r="CJ274" s="182"/>
      <c r="CK274" s="182"/>
      <c r="CL274" s="182"/>
      <c r="CM274" s="182"/>
      <c r="CN274" s="182"/>
      <c r="CO274" s="182"/>
      <c r="CP274" s="182"/>
      <c r="CQ274" s="182"/>
      <c r="CR274" s="182"/>
      <c r="CS274" s="182"/>
      <c r="CT274" s="182"/>
      <c r="CU274" s="182"/>
      <c r="CV274" s="182"/>
      <c r="CW274" s="182"/>
      <c r="CX274" s="182"/>
      <c r="CY274" s="182"/>
      <c r="CZ274" s="182"/>
      <c r="DA274" s="182"/>
      <c r="DB274" s="182"/>
      <c r="DC274" s="182"/>
      <c r="DD274" s="182"/>
      <c r="DE274" s="182"/>
      <c r="DF274" s="182"/>
      <c r="DG274" s="182"/>
      <c r="DH274" s="182"/>
      <c r="DI274" s="182"/>
      <c r="DJ274" s="182"/>
      <c r="DK274" s="182"/>
      <c r="DL274" s="182"/>
      <c r="DM274" s="182"/>
      <c r="DN274" s="182"/>
      <c r="DO274" s="182"/>
      <c r="DP274" s="182"/>
      <c r="DQ274" s="182"/>
      <c r="DR274" s="182"/>
      <c r="DS274" s="182"/>
      <c r="DT274" s="182"/>
      <c r="DU274" s="182"/>
      <c r="DV274" s="182"/>
      <c r="DW274" s="182"/>
      <c r="DX274" s="182"/>
      <c r="DY274" s="182"/>
      <c r="DZ274" s="182"/>
      <c r="EA274" s="182"/>
      <c r="EB274" s="182"/>
      <c r="EC274" s="182"/>
      <c r="ED274" s="182"/>
      <c r="EE274" s="182"/>
      <c r="EF274" s="182"/>
      <c r="EG274" s="182"/>
      <c r="EH274" s="182"/>
      <c r="EI274" s="182"/>
      <c r="EJ274" s="182"/>
      <c r="EK274" s="182"/>
      <c r="EL274" s="182"/>
      <c r="EM274" s="182"/>
      <c r="EN274" s="182"/>
      <c r="EO274" s="182"/>
    </row>
    <row r="275" spans="1:145" s="49" customFormat="1" ht="178.5" customHeight="1" x14ac:dyDescent="0.25">
      <c r="A275" s="1419">
        <v>260</v>
      </c>
      <c r="B275" s="1420" t="s">
        <v>2817</v>
      </c>
      <c r="C275" s="1420">
        <v>55101519</v>
      </c>
      <c r="D275" s="218" t="s">
        <v>2821</v>
      </c>
      <c r="E275" s="1420" t="s">
        <v>80</v>
      </c>
      <c r="F275" s="1420">
        <v>1</v>
      </c>
      <c r="G275" s="1422" t="s">
        <v>979</v>
      </c>
      <c r="H275" s="1430">
        <v>4</v>
      </c>
      <c r="I275" s="1420" t="s">
        <v>93</v>
      </c>
      <c r="J275" s="1420" t="s">
        <v>102</v>
      </c>
      <c r="K275" s="1420" t="s">
        <v>55</v>
      </c>
      <c r="L275" s="1035">
        <v>4000000</v>
      </c>
      <c r="M275" s="1036">
        <v>4000000</v>
      </c>
      <c r="N275" s="1421" t="s">
        <v>85</v>
      </c>
      <c r="O275" s="1421" t="s">
        <v>56</v>
      </c>
      <c r="P275" s="31" t="s">
        <v>86</v>
      </c>
      <c r="R275" s="242" t="s">
        <v>2971</v>
      </c>
      <c r="S275" s="242" t="s">
        <v>1442</v>
      </c>
      <c r="T275" s="33">
        <v>42594</v>
      </c>
      <c r="U275" s="34" t="s">
        <v>2972</v>
      </c>
      <c r="V275" s="266" t="s">
        <v>602</v>
      </c>
      <c r="W275" s="1781">
        <v>1960000</v>
      </c>
      <c r="X275" s="182"/>
      <c r="Y275" s="174">
        <f t="shared" ref="Y275" si="8">SUM(W275+X275)</f>
        <v>1960000</v>
      </c>
      <c r="Z275" s="174">
        <v>1960000</v>
      </c>
      <c r="AA275" s="755" t="s">
        <v>2973</v>
      </c>
      <c r="AB275" s="266" t="s">
        <v>2974</v>
      </c>
      <c r="AC275" s="430" t="s">
        <v>35</v>
      </c>
      <c r="AD275" s="603"/>
      <c r="AE275" s="430" t="s">
        <v>56</v>
      </c>
      <c r="AF275" s="430" t="s">
        <v>56</v>
      </c>
      <c r="AG275" s="430" t="s">
        <v>56</v>
      </c>
      <c r="AH275" s="755" t="s">
        <v>2975</v>
      </c>
      <c r="AI275" s="1791">
        <v>42594</v>
      </c>
      <c r="AJ275" s="234">
        <v>42704</v>
      </c>
      <c r="AK275" s="430" t="s">
        <v>215</v>
      </c>
      <c r="AL275" s="1769" t="s">
        <v>2619</v>
      </c>
      <c r="AM275" s="2106" t="s">
        <v>56</v>
      </c>
      <c r="AN275" s="2107" t="s">
        <v>56</v>
      </c>
      <c r="AO275" s="2107" t="s">
        <v>56</v>
      </c>
      <c r="AP275" s="2107" t="s">
        <v>56</v>
      </c>
      <c r="AQ275" s="2107" t="s">
        <v>56</v>
      </c>
      <c r="AR275" s="2107" t="s">
        <v>56</v>
      </c>
      <c r="AS275" s="2107" t="s">
        <v>56</v>
      </c>
      <c r="AT275" s="2107" t="s">
        <v>56</v>
      </c>
      <c r="AU275" s="2107" t="s">
        <v>56</v>
      </c>
      <c r="AV275" s="2107" t="s">
        <v>56</v>
      </c>
      <c r="AW275" s="2108">
        <v>1470000</v>
      </c>
      <c r="AX275" s="603"/>
      <c r="AY275" s="603"/>
      <c r="AZ275" s="603"/>
      <c r="BA275" s="603"/>
      <c r="BB275" s="182"/>
      <c r="BC275" s="182"/>
      <c r="BD275" s="182"/>
      <c r="BE275" s="182"/>
      <c r="BF275" s="182"/>
      <c r="BG275" s="182"/>
      <c r="BH275" s="182"/>
      <c r="BI275" s="182"/>
      <c r="BJ275" s="182"/>
      <c r="BK275" s="182"/>
      <c r="BL275" s="182"/>
      <c r="BM275" s="182"/>
      <c r="BN275" s="182"/>
      <c r="BO275" s="182"/>
      <c r="BP275" s="182"/>
      <c r="BQ275" s="182"/>
      <c r="BR275" s="182"/>
      <c r="BS275" s="182"/>
      <c r="BT275" s="182"/>
      <c r="BU275" s="182"/>
      <c r="BV275" s="182"/>
      <c r="BW275" s="182"/>
      <c r="BX275" s="182"/>
      <c r="BY275" s="182"/>
      <c r="BZ275" s="182"/>
      <c r="CA275" s="182"/>
      <c r="CB275" s="182"/>
      <c r="CC275" s="182"/>
      <c r="CD275" s="182"/>
      <c r="CE275" s="182"/>
      <c r="CF275" s="182"/>
      <c r="CG275" s="182"/>
      <c r="CH275" s="182"/>
      <c r="CI275" s="182"/>
      <c r="CJ275" s="182"/>
      <c r="CK275" s="182"/>
      <c r="CL275" s="182"/>
      <c r="CM275" s="182"/>
      <c r="CN275" s="182"/>
      <c r="CO275" s="182"/>
      <c r="CP275" s="182"/>
      <c r="CQ275" s="182"/>
      <c r="CR275" s="182"/>
      <c r="CS275" s="182"/>
      <c r="CT275" s="182"/>
      <c r="CU275" s="182"/>
      <c r="CV275" s="182"/>
      <c r="CW275" s="182"/>
      <c r="CX275" s="182"/>
      <c r="CY275" s="182"/>
      <c r="CZ275" s="182"/>
      <c r="DA275" s="182"/>
      <c r="DB275" s="182"/>
      <c r="DC275" s="182"/>
      <c r="DD275" s="182"/>
      <c r="DE275" s="182"/>
      <c r="DF275" s="182"/>
      <c r="DG275" s="182"/>
      <c r="DH275" s="182"/>
      <c r="DI275" s="182"/>
      <c r="DJ275" s="182"/>
      <c r="DK275" s="182"/>
      <c r="DL275" s="182"/>
      <c r="DM275" s="182"/>
      <c r="DN275" s="182"/>
      <c r="DO275" s="182"/>
      <c r="DP275" s="182"/>
      <c r="DQ275" s="182"/>
      <c r="DR275" s="182"/>
      <c r="DS275" s="182"/>
      <c r="DT275" s="182"/>
      <c r="DU275" s="182"/>
      <c r="DV275" s="182"/>
      <c r="DW275" s="182"/>
      <c r="DX275" s="182"/>
      <c r="DY275" s="182"/>
      <c r="DZ275" s="182"/>
      <c r="EA275" s="182"/>
      <c r="EB275" s="182"/>
      <c r="EC275" s="182"/>
      <c r="ED275" s="182"/>
      <c r="EE275" s="182"/>
      <c r="EF275" s="182"/>
      <c r="EG275" s="182"/>
      <c r="EH275" s="182"/>
      <c r="EI275" s="182"/>
      <c r="EJ275" s="182"/>
      <c r="EK275" s="182"/>
      <c r="EL275" s="182"/>
      <c r="EM275" s="182"/>
      <c r="EN275" s="182"/>
      <c r="EO275" s="182"/>
    </row>
    <row r="276" spans="1:145" s="49" customFormat="1" ht="81.75" customHeight="1" x14ac:dyDescent="0.25">
      <c r="A276" s="1419">
        <v>261</v>
      </c>
      <c r="B276" s="1424" t="s">
        <v>355</v>
      </c>
      <c r="C276" s="1424">
        <v>80101706</v>
      </c>
      <c r="D276" s="236" t="s">
        <v>2815</v>
      </c>
      <c r="E276" s="1424" t="s">
        <v>99</v>
      </c>
      <c r="F276" s="1424">
        <v>1</v>
      </c>
      <c r="G276" s="1422" t="s">
        <v>168</v>
      </c>
      <c r="H276" s="1430" t="s">
        <v>2598</v>
      </c>
      <c r="I276" s="1426" t="s">
        <v>101</v>
      </c>
      <c r="J276" s="1110" t="s">
        <v>1522</v>
      </c>
      <c r="K276" s="1424" t="s">
        <v>115</v>
      </c>
      <c r="L276" s="1041">
        <v>40000000</v>
      </c>
      <c r="M276" s="1041">
        <v>40000000</v>
      </c>
      <c r="N276" s="944" t="s">
        <v>85</v>
      </c>
      <c r="O276" s="944" t="s">
        <v>56</v>
      </c>
      <c r="P276" s="30" t="s">
        <v>2811</v>
      </c>
      <c r="R276" s="603"/>
      <c r="S276" s="602"/>
      <c r="T276" s="182"/>
      <c r="U276" s="182"/>
      <c r="V276" s="182"/>
      <c r="W276" s="2109"/>
      <c r="X276" s="603"/>
      <c r="Y276" s="1412"/>
      <c r="Z276" s="1412"/>
      <c r="AA276" s="603"/>
      <c r="AB276" s="603"/>
      <c r="AC276" s="603"/>
      <c r="AD276" s="603"/>
      <c r="AE276" s="603"/>
      <c r="AF276" s="603"/>
      <c r="AG276" s="603"/>
      <c r="AH276" s="603"/>
      <c r="AI276" s="603"/>
      <c r="AJ276" s="603"/>
      <c r="AK276" s="603"/>
      <c r="AL276" s="1361"/>
      <c r="AM276" s="1362"/>
      <c r="AN276" s="603"/>
      <c r="AO276" s="603"/>
      <c r="AP276" s="603"/>
      <c r="AQ276" s="603"/>
      <c r="AR276" s="603"/>
      <c r="AS276" s="603"/>
      <c r="AT276" s="603"/>
      <c r="AU276" s="603"/>
      <c r="AV276" s="603"/>
      <c r="AW276" s="603"/>
      <c r="AX276" s="603"/>
      <c r="AY276" s="603"/>
      <c r="AZ276" s="603"/>
      <c r="BA276" s="603"/>
      <c r="BB276" s="182"/>
      <c r="BC276" s="182"/>
      <c r="BD276" s="182"/>
      <c r="BE276" s="182"/>
      <c r="BF276" s="182"/>
      <c r="BG276" s="182"/>
      <c r="BH276" s="182"/>
      <c r="BI276" s="182"/>
      <c r="BJ276" s="182"/>
      <c r="BK276" s="182"/>
      <c r="BL276" s="182"/>
      <c r="BM276" s="182"/>
      <c r="BN276" s="182"/>
      <c r="BO276" s="182"/>
      <c r="BP276" s="182"/>
      <c r="BQ276" s="182"/>
      <c r="BR276" s="182"/>
      <c r="BS276" s="182"/>
      <c r="BT276" s="182"/>
      <c r="BU276" s="182"/>
      <c r="BV276" s="182"/>
      <c r="BW276" s="182"/>
      <c r="BX276" s="182"/>
      <c r="BY276" s="182"/>
      <c r="BZ276" s="182"/>
      <c r="CA276" s="182"/>
      <c r="CB276" s="182"/>
      <c r="CC276" s="182"/>
      <c r="CD276" s="182"/>
      <c r="CE276" s="182"/>
      <c r="CF276" s="182"/>
      <c r="CG276" s="182"/>
      <c r="CH276" s="182"/>
      <c r="CI276" s="182"/>
      <c r="CJ276" s="182"/>
      <c r="CK276" s="182"/>
      <c r="CL276" s="182"/>
      <c r="CM276" s="182"/>
      <c r="CN276" s="182"/>
      <c r="CO276" s="182"/>
      <c r="CP276" s="182"/>
      <c r="CQ276" s="182"/>
      <c r="CR276" s="182"/>
      <c r="CS276" s="182"/>
      <c r="CT276" s="182"/>
      <c r="CU276" s="182"/>
      <c r="CV276" s="182"/>
      <c r="CW276" s="182"/>
      <c r="CX276" s="182"/>
      <c r="CY276" s="182"/>
      <c r="CZ276" s="182"/>
      <c r="DA276" s="182"/>
      <c r="DB276" s="182"/>
      <c r="DC276" s="182"/>
      <c r="DD276" s="182"/>
      <c r="DE276" s="182"/>
      <c r="DF276" s="182"/>
      <c r="DG276" s="182"/>
      <c r="DH276" s="182"/>
      <c r="DI276" s="182"/>
      <c r="DJ276" s="182"/>
      <c r="DK276" s="182"/>
      <c r="DL276" s="182"/>
      <c r="DM276" s="182"/>
      <c r="DN276" s="182"/>
      <c r="DO276" s="182"/>
      <c r="DP276" s="182"/>
      <c r="DQ276" s="182"/>
      <c r="DR276" s="182"/>
      <c r="DS276" s="182"/>
      <c r="DT276" s="182"/>
      <c r="DU276" s="182"/>
      <c r="DV276" s="182"/>
      <c r="DW276" s="182"/>
      <c r="DX276" s="182"/>
      <c r="DY276" s="182"/>
      <c r="DZ276" s="182"/>
      <c r="EA276" s="182"/>
      <c r="EB276" s="182"/>
      <c r="EC276" s="182"/>
      <c r="ED276" s="182"/>
      <c r="EE276" s="182"/>
      <c r="EF276" s="182"/>
      <c r="EG276" s="182"/>
      <c r="EH276" s="182"/>
      <c r="EI276" s="182"/>
      <c r="EJ276" s="182"/>
      <c r="EK276" s="182"/>
      <c r="EL276" s="182"/>
      <c r="EM276" s="182"/>
      <c r="EN276" s="182"/>
      <c r="EO276" s="182"/>
    </row>
    <row r="277" spans="1:145" s="49" customFormat="1" ht="98.25" customHeight="1" x14ac:dyDescent="0.25">
      <c r="A277" s="1419">
        <v>262</v>
      </c>
      <c r="B277" s="1424" t="s">
        <v>1001</v>
      </c>
      <c r="C277" s="1424">
        <v>80101706</v>
      </c>
      <c r="D277" s="236" t="s">
        <v>2816</v>
      </c>
      <c r="E277" s="1424" t="s">
        <v>99</v>
      </c>
      <c r="F277" s="1424">
        <v>1</v>
      </c>
      <c r="G277" s="1422" t="s">
        <v>175</v>
      </c>
      <c r="H277" s="1430">
        <v>3</v>
      </c>
      <c r="I277" s="1426" t="s">
        <v>101</v>
      </c>
      <c r="J277" s="1110" t="s">
        <v>851</v>
      </c>
      <c r="K277" s="1424" t="s">
        <v>115</v>
      </c>
      <c r="L277" s="1041">
        <v>23000000</v>
      </c>
      <c r="M277" s="1041">
        <v>23000000</v>
      </c>
      <c r="N277" s="944" t="s">
        <v>85</v>
      </c>
      <c r="O277" s="944" t="s">
        <v>56</v>
      </c>
      <c r="P277" s="30" t="s">
        <v>2825</v>
      </c>
      <c r="R277" s="242" t="s">
        <v>2976</v>
      </c>
      <c r="S277" s="242" t="s">
        <v>2977</v>
      </c>
      <c r="T277" s="33">
        <v>42584</v>
      </c>
      <c r="U277" s="34" t="s">
        <v>2978</v>
      </c>
      <c r="V277" s="266" t="s">
        <v>220</v>
      </c>
      <c r="W277" s="1946">
        <v>22950000</v>
      </c>
      <c r="X277" s="182"/>
      <c r="Y277" s="174">
        <f t="shared" ref="Y277" si="9">SUM(W277+X277)</f>
        <v>22950000</v>
      </c>
      <c r="Z277" s="174">
        <v>22950000</v>
      </c>
      <c r="AA277" s="755" t="s">
        <v>2979</v>
      </c>
      <c r="AB277" s="430" t="s">
        <v>2980</v>
      </c>
      <c r="AC277" s="430" t="s">
        <v>233</v>
      </c>
      <c r="AD277" s="266" t="s">
        <v>2981</v>
      </c>
      <c r="AE277" s="430" t="s">
        <v>56</v>
      </c>
      <c r="AF277" s="430" t="s">
        <v>56</v>
      </c>
      <c r="AG277" s="430" t="s">
        <v>56</v>
      </c>
      <c r="AH277" s="755" t="s">
        <v>2982</v>
      </c>
      <c r="AI277" s="234">
        <v>42584</v>
      </c>
      <c r="AJ277" s="234">
        <v>42675</v>
      </c>
      <c r="AK277" s="430" t="s">
        <v>226</v>
      </c>
      <c r="AL277" s="1769" t="s">
        <v>227</v>
      </c>
      <c r="AM277" s="1362"/>
      <c r="AN277" s="603"/>
      <c r="AO277" s="603"/>
      <c r="AP277" s="603"/>
      <c r="AQ277" s="603"/>
      <c r="AR277" s="603"/>
      <c r="AS277" s="603"/>
      <c r="AT277" s="603"/>
      <c r="AU277" s="603"/>
      <c r="AV277" s="603"/>
      <c r="AW277" s="2108">
        <v>7650000</v>
      </c>
      <c r="AX277" s="603"/>
      <c r="AY277" s="603"/>
      <c r="AZ277" s="603"/>
      <c r="BA277" s="603"/>
      <c r="BB277" s="182"/>
      <c r="BC277" s="182"/>
      <c r="BD277" s="182"/>
      <c r="BE277" s="182"/>
      <c r="BF277" s="182"/>
      <c r="BG277" s="182"/>
      <c r="BH277" s="182"/>
      <c r="BI277" s="182"/>
      <c r="BJ277" s="182"/>
      <c r="BK277" s="182"/>
      <c r="BL277" s="182"/>
      <c r="BM277" s="182"/>
      <c r="BN277" s="182"/>
      <c r="BO277" s="182"/>
      <c r="BP277" s="182"/>
      <c r="BQ277" s="182"/>
      <c r="BR277" s="182"/>
      <c r="BS277" s="182"/>
      <c r="BT277" s="182"/>
      <c r="BU277" s="182"/>
      <c r="BV277" s="182"/>
      <c r="BW277" s="182"/>
      <c r="BX277" s="182"/>
      <c r="BY277" s="182"/>
      <c r="BZ277" s="182"/>
      <c r="CA277" s="182"/>
      <c r="CB277" s="182"/>
      <c r="CC277" s="182"/>
      <c r="CD277" s="182"/>
      <c r="CE277" s="182"/>
      <c r="CF277" s="182"/>
      <c r="CG277" s="182"/>
      <c r="CH277" s="182"/>
      <c r="CI277" s="182"/>
      <c r="CJ277" s="182"/>
      <c r="CK277" s="182"/>
      <c r="CL277" s="182"/>
      <c r="CM277" s="182"/>
      <c r="CN277" s="182"/>
      <c r="CO277" s="182"/>
      <c r="CP277" s="182"/>
      <c r="CQ277" s="182"/>
      <c r="CR277" s="182"/>
      <c r="CS277" s="182"/>
      <c r="CT277" s="182"/>
      <c r="CU277" s="182"/>
      <c r="CV277" s="182"/>
      <c r="CW277" s="182"/>
      <c r="CX277" s="182"/>
      <c r="CY277" s="182"/>
      <c r="CZ277" s="182"/>
      <c r="DA277" s="182"/>
      <c r="DB277" s="182"/>
      <c r="DC277" s="182"/>
      <c r="DD277" s="182"/>
      <c r="DE277" s="182"/>
      <c r="DF277" s="182"/>
      <c r="DG277" s="182"/>
      <c r="DH277" s="182"/>
      <c r="DI277" s="182"/>
      <c r="DJ277" s="182"/>
      <c r="DK277" s="182"/>
      <c r="DL277" s="182"/>
      <c r="DM277" s="182"/>
      <c r="DN277" s="182"/>
      <c r="DO277" s="182"/>
      <c r="DP277" s="182"/>
      <c r="DQ277" s="182"/>
      <c r="DR277" s="182"/>
      <c r="DS277" s="182"/>
      <c r="DT277" s="182"/>
      <c r="DU277" s="182"/>
      <c r="DV277" s="182"/>
      <c r="DW277" s="182"/>
      <c r="DX277" s="182"/>
      <c r="DY277" s="182"/>
      <c r="DZ277" s="182"/>
      <c r="EA277" s="182"/>
      <c r="EB277" s="182"/>
      <c r="EC277" s="182"/>
      <c r="ED277" s="182"/>
      <c r="EE277" s="182"/>
      <c r="EF277" s="182"/>
      <c r="EG277" s="182"/>
      <c r="EH277" s="182"/>
      <c r="EI277" s="182"/>
      <c r="EJ277" s="182"/>
      <c r="EK277" s="182"/>
      <c r="EL277" s="182"/>
      <c r="EM277" s="182"/>
      <c r="EN277" s="182"/>
      <c r="EO277" s="182"/>
    </row>
    <row r="278" spans="1:145" s="49" customFormat="1" ht="81.75" customHeight="1" x14ac:dyDescent="0.25">
      <c r="A278" s="1419">
        <v>264</v>
      </c>
      <c r="B278" s="1424" t="s">
        <v>1004</v>
      </c>
      <c r="C278" s="1424">
        <v>80101706</v>
      </c>
      <c r="D278" s="770" t="s">
        <v>2822</v>
      </c>
      <c r="E278" s="1424" t="s">
        <v>99</v>
      </c>
      <c r="F278" s="1424">
        <v>1</v>
      </c>
      <c r="G278" s="1422" t="s">
        <v>979</v>
      </c>
      <c r="H278" s="1430">
        <v>1</v>
      </c>
      <c r="I278" s="1426" t="s">
        <v>101</v>
      </c>
      <c r="J278" s="1110" t="s">
        <v>851</v>
      </c>
      <c r="K278" s="1424" t="s">
        <v>115</v>
      </c>
      <c r="L278" s="1041">
        <v>5800000</v>
      </c>
      <c r="M278" s="1041">
        <v>5800000</v>
      </c>
      <c r="N278" s="944" t="s">
        <v>85</v>
      </c>
      <c r="O278" s="944" t="s">
        <v>56</v>
      </c>
      <c r="P278" s="30" t="s">
        <v>2825</v>
      </c>
      <c r="R278" s="242" t="s">
        <v>2869</v>
      </c>
      <c r="S278" s="242" t="s">
        <v>2983</v>
      </c>
      <c r="T278" s="33">
        <v>42570</v>
      </c>
      <c r="U278" s="34" t="s">
        <v>2984</v>
      </c>
      <c r="V278" s="266" t="s">
        <v>602</v>
      </c>
      <c r="W278" s="1946">
        <v>5000000</v>
      </c>
      <c r="X278" s="182"/>
      <c r="Y278" s="174">
        <f t="shared" ref="Y278:Y279" si="10">SUM(W278+X278)</f>
        <v>5000000</v>
      </c>
      <c r="Z278" s="174">
        <v>5000000</v>
      </c>
      <c r="AA278" s="755" t="s">
        <v>2985</v>
      </c>
      <c r="AB278" s="430" t="s">
        <v>2986</v>
      </c>
      <c r="AC278" s="430" t="s">
        <v>233</v>
      </c>
      <c r="AD278" s="266" t="s">
        <v>2987</v>
      </c>
      <c r="AE278" s="430" t="s">
        <v>56</v>
      </c>
      <c r="AF278" s="430" t="s">
        <v>56</v>
      </c>
      <c r="AG278" s="430" t="s">
        <v>56</v>
      </c>
      <c r="AH278" s="755" t="s">
        <v>2988</v>
      </c>
      <c r="AI278" s="234">
        <v>42570</v>
      </c>
      <c r="AJ278" s="234">
        <v>42585</v>
      </c>
      <c r="AK278" s="430" t="s">
        <v>229</v>
      </c>
      <c r="AL278" s="1769" t="s">
        <v>1054</v>
      </c>
      <c r="AM278" s="1362"/>
      <c r="AN278" s="603"/>
      <c r="AO278" s="603"/>
      <c r="AP278" s="603"/>
      <c r="AQ278" s="603"/>
      <c r="AR278" s="603"/>
      <c r="AS278" s="603"/>
      <c r="AT278" s="603"/>
      <c r="AU278" s="603"/>
      <c r="AV278" s="603"/>
      <c r="AW278" s="603"/>
      <c r="AX278" s="603"/>
      <c r="AY278" s="603"/>
      <c r="AZ278" s="603"/>
      <c r="BA278" s="603"/>
      <c r="BB278" s="182"/>
      <c r="BC278" s="182"/>
      <c r="BD278" s="182"/>
      <c r="BE278" s="182"/>
      <c r="BF278" s="182"/>
      <c r="BG278" s="182"/>
      <c r="BH278" s="182"/>
      <c r="BI278" s="182"/>
      <c r="BJ278" s="182"/>
      <c r="BK278" s="182"/>
      <c r="BL278" s="182"/>
      <c r="BM278" s="182"/>
      <c r="BN278" s="182"/>
      <c r="BO278" s="182"/>
      <c r="BP278" s="182"/>
      <c r="BQ278" s="182"/>
      <c r="BR278" s="182"/>
      <c r="BS278" s="182"/>
      <c r="BT278" s="182"/>
      <c r="BU278" s="182"/>
      <c r="BV278" s="182"/>
      <c r="BW278" s="182"/>
      <c r="BX278" s="182"/>
      <c r="BY278" s="182"/>
      <c r="BZ278" s="182"/>
      <c r="CA278" s="182"/>
      <c r="CB278" s="182"/>
      <c r="CC278" s="182"/>
      <c r="CD278" s="182"/>
      <c r="CE278" s="182"/>
      <c r="CF278" s="182"/>
      <c r="CG278" s="182"/>
      <c r="CH278" s="182"/>
      <c r="CI278" s="182"/>
      <c r="CJ278" s="182"/>
      <c r="CK278" s="182"/>
      <c r="CL278" s="182"/>
      <c r="CM278" s="182"/>
      <c r="CN278" s="182"/>
      <c r="CO278" s="182"/>
      <c r="CP278" s="182"/>
      <c r="CQ278" s="182"/>
      <c r="CR278" s="182"/>
      <c r="CS278" s="182"/>
      <c r="CT278" s="182"/>
      <c r="CU278" s="182"/>
      <c r="CV278" s="182"/>
      <c r="CW278" s="182"/>
      <c r="CX278" s="182"/>
      <c r="CY278" s="182"/>
      <c r="CZ278" s="182"/>
      <c r="DA278" s="182"/>
      <c r="DB278" s="182"/>
      <c r="DC278" s="182"/>
      <c r="DD278" s="182"/>
      <c r="DE278" s="182"/>
      <c r="DF278" s="182"/>
      <c r="DG278" s="182"/>
      <c r="DH278" s="182"/>
      <c r="DI278" s="182"/>
      <c r="DJ278" s="182"/>
      <c r="DK278" s="182"/>
      <c r="DL278" s="182"/>
      <c r="DM278" s="182"/>
      <c r="DN278" s="182"/>
      <c r="DO278" s="182"/>
      <c r="DP278" s="182"/>
      <c r="DQ278" s="182"/>
      <c r="DR278" s="182"/>
      <c r="DS278" s="182"/>
      <c r="DT278" s="182"/>
      <c r="DU278" s="182"/>
      <c r="DV278" s="182"/>
      <c r="DW278" s="182"/>
      <c r="DX278" s="182"/>
      <c r="DY278" s="182"/>
      <c r="DZ278" s="182"/>
      <c r="EA278" s="182"/>
      <c r="EB278" s="182"/>
      <c r="EC278" s="182"/>
      <c r="ED278" s="182"/>
      <c r="EE278" s="182"/>
      <c r="EF278" s="182"/>
      <c r="EG278" s="182"/>
      <c r="EH278" s="182"/>
      <c r="EI278" s="182"/>
      <c r="EJ278" s="182"/>
      <c r="EK278" s="182"/>
      <c r="EL278" s="182"/>
      <c r="EM278" s="182"/>
      <c r="EN278" s="182"/>
      <c r="EO278" s="182"/>
    </row>
    <row r="279" spans="1:145" s="49" customFormat="1" ht="81.75" customHeight="1" x14ac:dyDescent="0.25">
      <c r="A279" s="1419">
        <v>265</v>
      </c>
      <c r="B279" s="1424" t="s">
        <v>1001</v>
      </c>
      <c r="C279" s="1424">
        <v>80101706</v>
      </c>
      <c r="D279" s="770" t="s">
        <v>2905</v>
      </c>
      <c r="E279" s="1424" t="s">
        <v>99</v>
      </c>
      <c r="F279" s="1424">
        <v>1</v>
      </c>
      <c r="G279" s="1422" t="s">
        <v>175</v>
      </c>
      <c r="H279" s="1430">
        <v>4</v>
      </c>
      <c r="I279" s="1426" t="s">
        <v>101</v>
      </c>
      <c r="J279" s="1110" t="s">
        <v>851</v>
      </c>
      <c r="K279" s="1424" t="s">
        <v>115</v>
      </c>
      <c r="L279" s="1041">
        <v>27900000</v>
      </c>
      <c r="M279" s="1041">
        <v>27900000</v>
      </c>
      <c r="N279" s="944" t="s">
        <v>85</v>
      </c>
      <c r="O279" s="944" t="s">
        <v>56</v>
      </c>
      <c r="P279" s="30" t="s">
        <v>2906</v>
      </c>
      <c r="R279" s="242" t="s">
        <v>2989</v>
      </c>
      <c r="S279" s="242" t="s">
        <v>2990</v>
      </c>
      <c r="T279" s="33">
        <v>42600</v>
      </c>
      <c r="U279" s="34" t="s">
        <v>2905</v>
      </c>
      <c r="V279" s="266" t="s">
        <v>220</v>
      </c>
      <c r="W279" s="1946">
        <v>27900000</v>
      </c>
      <c r="X279" s="182"/>
      <c r="Y279" s="174">
        <f t="shared" si="10"/>
        <v>27900000</v>
      </c>
      <c r="Z279" s="174">
        <v>27900000</v>
      </c>
      <c r="AA279" s="755" t="s">
        <v>2991</v>
      </c>
      <c r="AB279" s="430" t="s">
        <v>2992</v>
      </c>
      <c r="AC279" s="430" t="s">
        <v>233</v>
      </c>
      <c r="AD279" s="266" t="s">
        <v>2993</v>
      </c>
      <c r="AE279" s="430" t="s">
        <v>56</v>
      </c>
      <c r="AF279" s="430" t="s">
        <v>56</v>
      </c>
      <c r="AG279" s="430" t="s">
        <v>56</v>
      </c>
      <c r="AH279" s="755" t="s">
        <v>2670</v>
      </c>
      <c r="AI279" s="1791">
        <v>42600</v>
      </c>
      <c r="AJ279" s="234">
        <v>42734</v>
      </c>
      <c r="AK279" s="430" t="s">
        <v>1481</v>
      </c>
      <c r="AL279" s="1769" t="s">
        <v>249</v>
      </c>
      <c r="AM279" s="2106" t="s">
        <v>56</v>
      </c>
      <c r="AN279" s="2107" t="s">
        <v>56</v>
      </c>
      <c r="AO279" s="2107" t="s">
        <v>56</v>
      </c>
      <c r="AP279" s="2107" t="s">
        <v>56</v>
      </c>
      <c r="AQ279" s="2107" t="s">
        <v>56</v>
      </c>
      <c r="AR279" s="2107" t="s">
        <v>56</v>
      </c>
      <c r="AS279" s="2107" t="s">
        <v>56</v>
      </c>
      <c r="AT279" s="2107" t="s">
        <v>56</v>
      </c>
      <c r="AU279" s="2107" t="s">
        <v>56</v>
      </c>
      <c r="AV279" s="2107" t="s">
        <v>56</v>
      </c>
      <c r="AW279" s="2108">
        <v>6200000</v>
      </c>
      <c r="AX279" s="603"/>
      <c r="AY279" s="603"/>
      <c r="AZ279" s="603"/>
      <c r="BA279" s="603"/>
      <c r="BB279" s="182"/>
      <c r="BC279" s="182"/>
      <c r="BD279" s="182"/>
      <c r="BE279" s="182"/>
      <c r="BF279" s="182"/>
      <c r="BG279" s="182"/>
      <c r="BH279" s="182"/>
      <c r="BI279" s="182"/>
      <c r="BJ279" s="182"/>
      <c r="BK279" s="182"/>
      <c r="BL279" s="182"/>
      <c r="BM279" s="182"/>
      <c r="BN279" s="182"/>
      <c r="BO279" s="182"/>
      <c r="BP279" s="182"/>
      <c r="BQ279" s="182"/>
      <c r="BR279" s="182"/>
      <c r="BS279" s="182"/>
      <c r="BT279" s="182"/>
      <c r="BU279" s="182"/>
      <c r="BV279" s="182"/>
      <c r="BW279" s="182"/>
      <c r="BX279" s="182"/>
      <c r="BY279" s="182"/>
      <c r="BZ279" s="182"/>
      <c r="CA279" s="182"/>
      <c r="CB279" s="182"/>
      <c r="CC279" s="182"/>
      <c r="CD279" s="182"/>
      <c r="CE279" s="182"/>
      <c r="CF279" s="182"/>
      <c r="CG279" s="182"/>
      <c r="CH279" s="182"/>
      <c r="CI279" s="182"/>
      <c r="CJ279" s="182"/>
      <c r="CK279" s="182"/>
      <c r="CL279" s="182"/>
      <c r="CM279" s="182"/>
      <c r="CN279" s="182"/>
      <c r="CO279" s="182"/>
      <c r="CP279" s="182"/>
      <c r="CQ279" s="182"/>
      <c r="CR279" s="182"/>
      <c r="CS279" s="182"/>
      <c r="CT279" s="182"/>
      <c r="CU279" s="182"/>
      <c r="CV279" s="182"/>
      <c r="CW279" s="182"/>
      <c r="CX279" s="182"/>
      <c r="CY279" s="182"/>
      <c r="CZ279" s="182"/>
      <c r="DA279" s="182"/>
      <c r="DB279" s="182"/>
      <c r="DC279" s="182"/>
      <c r="DD279" s="182"/>
      <c r="DE279" s="182"/>
      <c r="DF279" s="182"/>
      <c r="DG279" s="182"/>
      <c r="DH279" s="182"/>
      <c r="DI279" s="182"/>
      <c r="DJ279" s="182"/>
      <c r="DK279" s="182"/>
      <c r="DL279" s="182"/>
      <c r="DM279" s="182"/>
      <c r="DN279" s="182"/>
      <c r="DO279" s="182"/>
      <c r="DP279" s="182"/>
      <c r="DQ279" s="182"/>
      <c r="DR279" s="182"/>
      <c r="DS279" s="182"/>
      <c r="DT279" s="182"/>
      <c r="DU279" s="182"/>
      <c r="DV279" s="182"/>
      <c r="DW279" s="182"/>
      <c r="DX279" s="182"/>
      <c r="DY279" s="182"/>
      <c r="DZ279" s="182"/>
      <c r="EA279" s="182"/>
      <c r="EB279" s="182"/>
      <c r="EC279" s="182"/>
      <c r="ED279" s="182"/>
      <c r="EE279" s="182"/>
      <c r="EF279" s="182"/>
      <c r="EG279" s="182"/>
      <c r="EH279" s="182"/>
      <c r="EI279" s="182"/>
      <c r="EJ279" s="182"/>
      <c r="EK279" s="182"/>
      <c r="EL279" s="182"/>
      <c r="EM279" s="182"/>
      <c r="EN279" s="182"/>
      <c r="EO279" s="182"/>
    </row>
    <row r="280" spans="1:145" s="49" customFormat="1" ht="81.75" customHeight="1" x14ac:dyDescent="0.25">
      <c r="A280" s="1419">
        <v>266</v>
      </c>
      <c r="B280" s="1424" t="s">
        <v>999</v>
      </c>
      <c r="C280" s="1424">
        <v>80101706</v>
      </c>
      <c r="D280" s="770" t="s">
        <v>2907</v>
      </c>
      <c r="E280" s="1424" t="s">
        <v>99</v>
      </c>
      <c r="F280" s="1424">
        <v>1</v>
      </c>
      <c r="G280" s="1422" t="s">
        <v>175</v>
      </c>
      <c r="H280" s="1430">
        <v>4</v>
      </c>
      <c r="I280" s="1426" t="s">
        <v>101</v>
      </c>
      <c r="J280" s="1110" t="s">
        <v>851</v>
      </c>
      <c r="K280" s="1424" t="s">
        <v>115</v>
      </c>
      <c r="L280" s="1041">
        <v>27000000</v>
      </c>
      <c r="M280" s="1041">
        <v>27000000</v>
      </c>
      <c r="N280" s="944" t="s">
        <v>85</v>
      </c>
      <c r="O280" s="944" t="s">
        <v>56</v>
      </c>
      <c r="P280" s="30" t="s">
        <v>2908</v>
      </c>
      <c r="R280" s="242" t="s">
        <v>3326</v>
      </c>
      <c r="S280" s="242" t="s">
        <v>3412</v>
      </c>
      <c r="T280" s="33">
        <v>42618</v>
      </c>
      <c r="U280" s="34" t="s">
        <v>3413</v>
      </c>
      <c r="V280" s="266" t="s">
        <v>220</v>
      </c>
      <c r="W280" s="1781">
        <v>27000000</v>
      </c>
      <c r="X280" s="603"/>
      <c r="Y280" s="1412">
        <v>27000000</v>
      </c>
      <c r="Z280" s="1412">
        <v>27000000</v>
      </c>
      <c r="AA280" s="755" t="s">
        <v>3414</v>
      </c>
      <c r="AB280" s="430" t="s">
        <v>3415</v>
      </c>
      <c r="AC280" s="430" t="s">
        <v>233</v>
      </c>
      <c r="AD280" s="266" t="s">
        <v>3416</v>
      </c>
      <c r="AE280" s="430" t="s">
        <v>56</v>
      </c>
      <c r="AF280" s="430" t="s">
        <v>56</v>
      </c>
      <c r="AG280" s="430" t="s">
        <v>56</v>
      </c>
      <c r="AH280" s="755" t="s">
        <v>2670</v>
      </c>
      <c r="AI280" s="1791">
        <v>42618</v>
      </c>
      <c r="AJ280" s="234">
        <v>42734</v>
      </c>
      <c r="AK280" s="430" t="s">
        <v>2637</v>
      </c>
      <c r="AL280" s="1769" t="s">
        <v>803</v>
      </c>
      <c r="AM280" s="1362"/>
      <c r="AN280" s="603"/>
      <c r="AO280" s="603"/>
      <c r="AP280" s="603"/>
      <c r="AQ280" s="603"/>
      <c r="AR280" s="603"/>
      <c r="AS280" s="603"/>
      <c r="AT280" s="603"/>
      <c r="AU280" s="603"/>
      <c r="AV280" s="603"/>
      <c r="AW280" s="603"/>
      <c r="AX280" s="603"/>
      <c r="AY280" s="603"/>
      <c r="AZ280" s="603"/>
      <c r="BA280" s="603"/>
      <c r="BB280" s="182"/>
      <c r="BC280" s="182"/>
      <c r="BD280" s="182"/>
      <c r="BE280" s="182"/>
      <c r="BF280" s="182"/>
      <c r="BG280" s="182"/>
      <c r="BH280" s="182"/>
      <c r="BI280" s="182"/>
      <c r="BJ280" s="182"/>
      <c r="BK280" s="182"/>
      <c r="BL280" s="182"/>
      <c r="BM280" s="182"/>
      <c r="BN280" s="182"/>
      <c r="BO280" s="182"/>
      <c r="BP280" s="182"/>
      <c r="BQ280" s="182"/>
      <c r="BR280" s="182"/>
      <c r="BS280" s="182"/>
      <c r="BT280" s="182"/>
      <c r="BU280" s="182"/>
      <c r="BV280" s="182"/>
      <c r="BW280" s="182"/>
      <c r="BX280" s="182"/>
      <c r="BY280" s="182"/>
      <c r="BZ280" s="182"/>
      <c r="CA280" s="182"/>
      <c r="CB280" s="182"/>
      <c r="CC280" s="182"/>
      <c r="CD280" s="182"/>
      <c r="CE280" s="182"/>
      <c r="CF280" s="182"/>
      <c r="CG280" s="182"/>
      <c r="CH280" s="182"/>
      <c r="CI280" s="182"/>
      <c r="CJ280" s="182"/>
      <c r="CK280" s="182"/>
      <c r="CL280" s="182"/>
      <c r="CM280" s="182"/>
      <c r="CN280" s="182"/>
      <c r="CO280" s="182"/>
      <c r="CP280" s="182"/>
      <c r="CQ280" s="182"/>
      <c r="CR280" s="182"/>
      <c r="CS280" s="182"/>
      <c r="CT280" s="182"/>
      <c r="CU280" s="182"/>
      <c r="CV280" s="182"/>
      <c r="CW280" s="182"/>
      <c r="CX280" s="182"/>
      <c r="CY280" s="182"/>
      <c r="CZ280" s="182"/>
      <c r="DA280" s="182"/>
      <c r="DB280" s="182"/>
      <c r="DC280" s="182"/>
      <c r="DD280" s="182"/>
      <c r="DE280" s="182"/>
      <c r="DF280" s="182"/>
      <c r="DG280" s="182"/>
      <c r="DH280" s="182"/>
      <c r="DI280" s="182"/>
      <c r="DJ280" s="182"/>
      <c r="DK280" s="182"/>
      <c r="DL280" s="182"/>
      <c r="DM280" s="182"/>
      <c r="DN280" s="182"/>
      <c r="DO280" s="182"/>
      <c r="DP280" s="182"/>
      <c r="DQ280" s="182"/>
      <c r="DR280" s="182"/>
      <c r="DS280" s="182"/>
      <c r="DT280" s="182"/>
      <c r="DU280" s="182"/>
      <c r="DV280" s="182"/>
      <c r="DW280" s="182"/>
      <c r="DX280" s="182"/>
      <c r="DY280" s="182"/>
      <c r="DZ280" s="182"/>
      <c r="EA280" s="182"/>
      <c r="EB280" s="182"/>
      <c r="EC280" s="182"/>
      <c r="ED280" s="182"/>
      <c r="EE280" s="182"/>
      <c r="EF280" s="182"/>
      <c r="EG280" s="182"/>
      <c r="EH280" s="182"/>
      <c r="EI280" s="182"/>
      <c r="EJ280" s="182"/>
      <c r="EK280" s="182"/>
      <c r="EL280" s="182"/>
      <c r="EM280" s="182"/>
      <c r="EN280" s="182"/>
      <c r="EO280" s="182"/>
    </row>
    <row r="281" spans="1:145" s="49" customFormat="1" ht="81.75" customHeight="1" x14ac:dyDescent="0.25">
      <c r="A281" s="1419">
        <v>267</v>
      </c>
      <c r="B281" s="1424" t="s">
        <v>999</v>
      </c>
      <c r="C281" s="1424">
        <v>80101706</v>
      </c>
      <c r="D281" s="770" t="s">
        <v>2909</v>
      </c>
      <c r="E281" s="1424" t="s">
        <v>99</v>
      </c>
      <c r="F281" s="1424">
        <v>1</v>
      </c>
      <c r="G281" s="1422" t="s">
        <v>168</v>
      </c>
      <c r="H281" s="1430" t="s">
        <v>2598</v>
      </c>
      <c r="I281" s="1426" t="s">
        <v>101</v>
      </c>
      <c r="J281" s="1110" t="s">
        <v>851</v>
      </c>
      <c r="K281" s="1424" t="s">
        <v>115</v>
      </c>
      <c r="L281" s="1041">
        <v>15750000</v>
      </c>
      <c r="M281" s="1041">
        <v>15750000</v>
      </c>
      <c r="N281" s="944" t="s">
        <v>85</v>
      </c>
      <c r="O281" s="944" t="s">
        <v>56</v>
      </c>
      <c r="P281" s="30" t="s">
        <v>2908</v>
      </c>
      <c r="R281" s="242"/>
      <c r="S281" s="602"/>
      <c r="T281" s="182"/>
      <c r="U281" s="182"/>
      <c r="V281" s="182"/>
      <c r="W281" s="1189"/>
      <c r="X281" s="603"/>
      <c r="Y281" s="1412"/>
      <c r="Z281" s="1412"/>
      <c r="AA281" s="603"/>
      <c r="AB281" s="603"/>
      <c r="AC281" s="603"/>
      <c r="AD281" s="603"/>
      <c r="AE281" s="603"/>
      <c r="AF281" s="603"/>
      <c r="AG281" s="603"/>
      <c r="AH281" s="603"/>
      <c r="AI281" s="603"/>
      <c r="AJ281" s="603"/>
      <c r="AK281" s="603"/>
      <c r="AL281" s="1361"/>
      <c r="AM281" s="1362"/>
      <c r="AN281" s="603"/>
      <c r="AO281" s="603"/>
      <c r="AP281" s="603"/>
      <c r="AQ281" s="603"/>
      <c r="AR281" s="603"/>
      <c r="AS281" s="603"/>
      <c r="AT281" s="603"/>
      <c r="AU281" s="603"/>
      <c r="AV281" s="603"/>
      <c r="AW281" s="603"/>
      <c r="AX281" s="603"/>
      <c r="AY281" s="603"/>
      <c r="AZ281" s="603"/>
      <c r="BA281" s="603"/>
      <c r="BB281" s="182"/>
      <c r="BC281" s="182"/>
      <c r="BD281" s="182"/>
      <c r="BE281" s="182"/>
      <c r="BF281" s="182"/>
      <c r="BG281" s="182"/>
      <c r="BH281" s="182"/>
      <c r="BI281" s="182"/>
      <c r="BJ281" s="182"/>
      <c r="BK281" s="182"/>
      <c r="BL281" s="182"/>
      <c r="BM281" s="182"/>
      <c r="BN281" s="182"/>
      <c r="BO281" s="182"/>
      <c r="BP281" s="182"/>
      <c r="BQ281" s="182"/>
      <c r="BR281" s="182"/>
      <c r="BS281" s="182"/>
      <c r="BT281" s="182"/>
      <c r="BU281" s="182"/>
      <c r="BV281" s="182"/>
      <c r="BW281" s="182"/>
      <c r="BX281" s="182"/>
      <c r="BY281" s="182"/>
      <c r="BZ281" s="182"/>
      <c r="CA281" s="182"/>
      <c r="CB281" s="182"/>
      <c r="CC281" s="182"/>
      <c r="CD281" s="182"/>
      <c r="CE281" s="182"/>
      <c r="CF281" s="182"/>
      <c r="CG281" s="182"/>
      <c r="CH281" s="182"/>
      <c r="CI281" s="182"/>
      <c r="CJ281" s="182"/>
      <c r="CK281" s="182"/>
      <c r="CL281" s="182"/>
      <c r="CM281" s="182"/>
      <c r="CN281" s="182"/>
      <c r="CO281" s="182"/>
      <c r="CP281" s="182"/>
      <c r="CQ281" s="182"/>
      <c r="CR281" s="182"/>
      <c r="CS281" s="182"/>
      <c r="CT281" s="182"/>
      <c r="CU281" s="182"/>
      <c r="CV281" s="182"/>
      <c r="CW281" s="182"/>
      <c r="CX281" s="182"/>
      <c r="CY281" s="182"/>
      <c r="CZ281" s="182"/>
      <c r="DA281" s="182"/>
      <c r="DB281" s="182"/>
      <c r="DC281" s="182"/>
      <c r="DD281" s="182"/>
      <c r="DE281" s="182"/>
      <c r="DF281" s="182"/>
      <c r="DG281" s="182"/>
      <c r="DH281" s="182"/>
      <c r="DI281" s="182"/>
      <c r="DJ281" s="182"/>
      <c r="DK281" s="182"/>
      <c r="DL281" s="182"/>
      <c r="DM281" s="182"/>
      <c r="DN281" s="182"/>
      <c r="DO281" s="182"/>
      <c r="DP281" s="182"/>
      <c r="DQ281" s="182"/>
      <c r="DR281" s="182"/>
      <c r="DS281" s="182"/>
      <c r="DT281" s="182"/>
      <c r="DU281" s="182"/>
      <c r="DV281" s="182"/>
      <c r="DW281" s="182"/>
      <c r="DX281" s="182"/>
      <c r="DY281" s="182"/>
      <c r="DZ281" s="182"/>
      <c r="EA281" s="182"/>
      <c r="EB281" s="182"/>
      <c r="EC281" s="182"/>
      <c r="ED281" s="182"/>
      <c r="EE281" s="182"/>
      <c r="EF281" s="182"/>
      <c r="EG281" s="182"/>
      <c r="EH281" s="182"/>
      <c r="EI281" s="182"/>
      <c r="EJ281" s="182"/>
      <c r="EK281" s="182"/>
      <c r="EL281" s="182"/>
      <c r="EM281" s="182"/>
      <c r="EN281" s="182"/>
      <c r="EO281" s="182"/>
    </row>
    <row r="282" spans="1:145" s="49" customFormat="1" ht="129.75" customHeight="1" x14ac:dyDescent="0.25">
      <c r="A282" s="1419">
        <v>268</v>
      </c>
      <c r="B282" s="1424" t="s">
        <v>999</v>
      </c>
      <c r="C282" s="1424">
        <v>80101706</v>
      </c>
      <c r="D282" s="770" t="s">
        <v>2909</v>
      </c>
      <c r="E282" s="1424" t="s">
        <v>99</v>
      </c>
      <c r="F282" s="1424">
        <v>1</v>
      </c>
      <c r="G282" s="1422" t="s">
        <v>175</v>
      </c>
      <c r="H282" s="1430">
        <v>4</v>
      </c>
      <c r="I282" s="1426" t="s">
        <v>101</v>
      </c>
      <c r="J282" s="1110" t="s">
        <v>851</v>
      </c>
      <c r="K282" s="1424" t="s">
        <v>115</v>
      </c>
      <c r="L282" s="1041">
        <v>10350000</v>
      </c>
      <c r="M282" s="1041">
        <v>10350000</v>
      </c>
      <c r="N282" s="944" t="s">
        <v>85</v>
      </c>
      <c r="O282" s="944" t="s">
        <v>56</v>
      </c>
      <c r="P282" s="30" t="s">
        <v>2908</v>
      </c>
      <c r="R282" s="242" t="s">
        <v>3267</v>
      </c>
      <c r="S282" s="242" t="s">
        <v>3268</v>
      </c>
      <c r="T282" s="33">
        <v>42611</v>
      </c>
      <c r="U282" s="34" t="s">
        <v>3269</v>
      </c>
      <c r="V282" s="266" t="s">
        <v>220</v>
      </c>
      <c r="W282" s="1946">
        <v>9813000</v>
      </c>
      <c r="X282" s="182"/>
      <c r="Y282" s="174">
        <f t="shared" ref="Y282:Z282" si="11">SUM(W282+X282)</f>
        <v>9813000</v>
      </c>
      <c r="Z282" s="174">
        <f t="shared" si="11"/>
        <v>9813000</v>
      </c>
      <c r="AA282" s="755" t="s">
        <v>3270</v>
      </c>
      <c r="AB282" s="430" t="s">
        <v>3271</v>
      </c>
      <c r="AC282" s="430" t="s">
        <v>233</v>
      </c>
      <c r="AD282" s="266" t="s">
        <v>3272</v>
      </c>
      <c r="AE282" s="430" t="s">
        <v>56</v>
      </c>
      <c r="AF282" s="430" t="s">
        <v>56</v>
      </c>
      <c r="AG282" s="430" t="s">
        <v>56</v>
      </c>
      <c r="AH282" s="755" t="s">
        <v>2670</v>
      </c>
      <c r="AI282" s="1791">
        <v>42611</v>
      </c>
      <c r="AJ282" s="234">
        <v>42734</v>
      </c>
      <c r="AK282" s="430" t="s">
        <v>2637</v>
      </c>
      <c r="AL282" s="1769" t="s">
        <v>803</v>
      </c>
      <c r="AM282" s="1362"/>
      <c r="AN282" s="603"/>
      <c r="AO282" s="603"/>
      <c r="AP282" s="603"/>
      <c r="AQ282" s="603"/>
      <c r="AR282" s="603"/>
      <c r="AS282" s="603"/>
      <c r="AT282" s="603"/>
      <c r="AU282" s="603"/>
      <c r="AV282" s="603"/>
      <c r="AW282" s="603"/>
      <c r="AX282" s="603"/>
      <c r="AY282" s="603"/>
      <c r="AZ282" s="603"/>
      <c r="BA282" s="603"/>
      <c r="BB282" s="182"/>
      <c r="BC282" s="182"/>
      <c r="BD282" s="182"/>
      <c r="BE282" s="182"/>
      <c r="BF282" s="182"/>
      <c r="BG282" s="182"/>
      <c r="BH282" s="182"/>
      <c r="BI282" s="182"/>
      <c r="BJ282" s="182"/>
      <c r="BK282" s="182"/>
      <c r="BL282" s="182"/>
      <c r="BM282" s="182"/>
      <c r="BN282" s="182"/>
      <c r="BO282" s="182"/>
      <c r="BP282" s="182"/>
      <c r="BQ282" s="182"/>
      <c r="BR282" s="182"/>
      <c r="BS282" s="182"/>
      <c r="BT282" s="182"/>
      <c r="BU282" s="182"/>
      <c r="BV282" s="182"/>
      <c r="BW282" s="182"/>
      <c r="BX282" s="182"/>
      <c r="BY282" s="182"/>
      <c r="BZ282" s="182"/>
      <c r="CA282" s="182"/>
      <c r="CB282" s="182"/>
      <c r="CC282" s="182"/>
      <c r="CD282" s="182"/>
      <c r="CE282" s="182"/>
      <c r="CF282" s="182"/>
      <c r="CG282" s="182"/>
      <c r="CH282" s="182"/>
      <c r="CI282" s="182"/>
      <c r="CJ282" s="182"/>
      <c r="CK282" s="182"/>
      <c r="CL282" s="182"/>
      <c r="CM282" s="182"/>
      <c r="CN282" s="182"/>
      <c r="CO282" s="182"/>
      <c r="CP282" s="182"/>
      <c r="CQ282" s="182"/>
      <c r="CR282" s="182"/>
      <c r="CS282" s="182"/>
      <c r="CT282" s="182"/>
      <c r="CU282" s="182"/>
      <c r="CV282" s="182"/>
      <c r="CW282" s="182"/>
      <c r="CX282" s="182"/>
      <c r="CY282" s="182"/>
      <c r="CZ282" s="182"/>
      <c r="DA282" s="182"/>
      <c r="DB282" s="182"/>
      <c r="DC282" s="182"/>
      <c r="DD282" s="182"/>
      <c r="DE282" s="182"/>
      <c r="DF282" s="182"/>
      <c r="DG282" s="182"/>
      <c r="DH282" s="182"/>
      <c r="DI282" s="182"/>
      <c r="DJ282" s="182"/>
      <c r="DK282" s="182"/>
      <c r="DL282" s="182"/>
      <c r="DM282" s="182"/>
      <c r="DN282" s="182"/>
      <c r="DO282" s="182"/>
      <c r="DP282" s="182"/>
      <c r="DQ282" s="182"/>
      <c r="DR282" s="182"/>
      <c r="DS282" s="182"/>
      <c r="DT282" s="182"/>
      <c r="DU282" s="182"/>
      <c r="DV282" s="182"/>
      <c r="DW282" s="182"/>
      <c r="DX282" s="182"/>
      <c r="DY282" s="182"/>
      <c r="DZ282" s="182"/>
      <c r="EA282" s="182"/>
      <c r="EB282" s="182"/>
      <c r="EC282" s="182"/>
      <c r="ED282" s="182"/>
      <c r="EE282" s="182"/>
      <c r="EF282" s="182"/>
      <c r="EG282" s="182"/>
      <c r="EH282" s="182"/>
      <c r="EI282" s="182"/>
      <c r="EJ282" s="182"/>
      <c r="EK282" s="182"/>
      <c r="EL282" s="182"/>
      <c r="EM282" s="182"/>
      <c r="EN282" s="182"/>
      <c r="EO282" s="182"/>
    </row>
    <row r="283" spans="1:145" ht="115.5" customHeight="1" x14ac:dyDescent="0.25">
      <c r="A283" s="1419">
        <v>269</v>
      </c>
      <c r="B283" s="1424" t="s">
        <v>1010</v>
      </c>
      <c r="C283" s="1424">
        <v>80101706</v>
      </c>
      <c r="D283" s="770" t="s">
        <v>1204</v>
      </c>
      <c r="E283" s="1424" t="s">
        <v>99</v>
      </c>
      <c r="F283" s="1424">
        <v>1</v>
      </c>
      <c r="G283" s="1422" t="s">
        <v>168</v>
      </c>
      <c r="H283" s="1430" t="s">
        <v>2598</v>
      </c>
      <c r="I283" s="1426" t="s">
        <v>101</v>
      </c>
      <c r="J283" s="1110" t="s">
        <v>851</v>
      </c>
      <c r="K283" s="1424" t="s">
        <v>115</v>
      </c>
      <c r="L283" s="1041">
        <f>(4000000*3)+1340000</f>
        <v>13340000</v>
      </c>
      <c r="M283" s="1041">
        <v>13340000</v>
      </c>
      <c r="N283" s="944" t="s">
        <v>85</v>
      </c>
      <c r="O283" s="944" t="s">
        <v>56</v>
      </c>
      <c r="P283" s="30" t="s">
        <v>2910</v>
      </c>
      <c r="Q283" s="49"/>
      <c r="R283" s="242" t="s">
        <v>3618</v>
      </c>
      <c r="S283" s="242" t="s">
        <v>2898</v>
      </c>
      <c r="T283" s="33">
        <v>42647</v>
      </c>
      <c r="U283" s="34" t="s">
        <v>3619</v>
      </c>
      <c r="V283" s="266" t="s">
        <v>220</v>
      </c>
      <c r="W283" s="1781">
        <v>12000000</v>
      </c>
      <c r="X283" s="266"/>
      <c r="Y283" s="174">
        <f>SUM(W283+X283)</f>
        <v>12000000</v>
      </c>
      <c r="Z283" s="174">
        <f>SUM(X283+Y283)</f>
        <v>12000000</v>
      </c>
      <c r="AA283" s="755" t="s">
        <v>3620</v>
      </c>
      <c r="AB283" s="430" t="s">
        <v>3575</v>
      </c>
      <c r="AC283" s="430" t="s">
        <v>233</v>
      </c>
      <c r="AD283" s="266" t="s">
        <v>3621</v>
      </c>
      <c r="AE283" s="430" t="s">
        <v>56</v>
      </c>
      <c r="AF283" s="430" t="s">
        <v>56</v>
      </c>
      <c r="AG283" s="430" t="s">
        <v>56</v>
      </c>
      <c r="AH283" s="755" t="s">
        <v>2739</v>
      </c>
      <c r="AI283" s="1791">
        <v>42647</v>
      </c>
      <c r="AJ283" s="234">
        <v>42734</v>
      </c>
      <c r="AK283" s="430" t="s">
        <v>2904</v>
      </c>
      <c r="AL283" s="1769" t="s">
        <v>416</v>
      </c>
      <c r="AM283" s="1364"/>
      <c r="AN283" s="947"/>
      <c r="AO283" s="947"/>
      <c r="AP283" s="947"/>
      <c r="AQ283" s="947"/>
      <c r="AR283" s="947"/>
      <c r="AS283" s="947"/>
      <c r="AT283" s="947"/>
      <c r="AU283" s="947"/>
      <c r="AV283" s="947"/>
      <c r="AW283" s="947"/>
      <c r="AX283" s="947"/>
      <c r="AY283" s="947"/>
      <c r="AZ283" s="947"/>
      <c r="BA283" s="947"/>
      <c r="BB283" s="797"/>
      <c r="BC283" s="797"/>
      <c r="BD283" s="797"/>
      <c r="BE283" s="797"/>
      <c r="BF283" s="797"/>
      <c r="BG283" s="797"/>
      <c r="BH283" s="797"/>
      <c r="BI283" s="797"/>
      <c r="BJ283" s="797"/>
      <c r="BK283" s="797"/>
      <c r="BL283" s="797"/>
      <c r="BM283" s="797"/>
      <c r="BN283" s="797"/>
      <c r="BO283" s="797"/>
      <c r="BP283" s="797"/>
      <c r="BQ283" s="797"/>
      <c r="BR283" s="797"/>
      <c r="BS283" s="797"/>
      <c r="BT283" s="797"/>
      <c r="BU283" s="797"/>
      <c r="BV283" s="797"/>
      <c r="BW283" s="797"/>
      <c r="BX283" s="797"/>
      <c r="BY283" s="797"/>
      <c r="BZ283" s="797"/>
      <c r="CA283" s="797"/>
      <c r="CB283" s="797"/>
      <c r="CC283" s="797"/>
      <c r="CD283" s="797"/>
      <c r="CE283" s="797"/>
      <c r="CF283" s="797"/>
      <c r="CG283" s="797"/>
      <c r="CH283" s="797"/>
      <c r="CI283" s="797"/>
      <c r="CJ283" s="797"/>
      <c r="CK283" s="797"/>
      <c r="CL283" s="797"/>
      <c r="CM283" s="797"/>
      <c r="CN283" s="797"/>
      <c r="CO283" s="797"/>
      <c r="CP283" s="797"/>
      <c r="CQ283" s="797"/>
      <c r="CR283" s="797"/>
      <c r="CS283" s="797"/>
      <c r="CT283" s="797"/>
      <c r="CU283" s="797"/>
      <c r="CV283" s="797"/>
      <c r="CW283" s="797"/>
      <c r="CX283" s="797"/>
      <c r="CY283" s="797"/>
      <c r="CZ283" s="797"/>
      <c r="DA283" s="797"/>
      <c r="DB283" s="797"/>
      <c r="DC283" s="797"/>
      <c r="DD283" s="797"/>
      <c r="DE283" s="797"/>
      <c r="DF283" s="797"/>
      <c r="DG283" s="797"/>
      <c r="DH283" s="797"/>
      <c r="DI283" s="797"/>
      <c r="DJ283" s="797"/>
      <c r="DK283" s="797"/>
      <c r="DL283" s="797"/>
      <c r="DM283" s="797"/>
      <c r="DN283" s="797"/>
      <c r="DO283" s="797"/>
      <c r="DP283" s="797"/>
      <c r="DQ283" s="797"/>
      <c r="DR283" s="797"/>
      <c r="DS283" s="797"/>
      <c r="DT283" s="797"/>
      <c r="DU283" s="797"/>
      <c r="DV283" s="797"/>
      <c r="DW283" s="797"/>
      <c r="DX283" s="797"/>
      <c r="DY283" s="797"/>
      <c r="DZ283" s="797"/>
      <c r="EA283" s="797"/>
      <c r="EB283" s="797"/>
      <c r="EC283" s="797"/>
      <c r="ED283" s="797"/>
      <c r="EE283" s="797"/>
      <c r="EF283" s="797"/>
      <c r="EG283" s="797"/>
      <c r="EH283" s="797"/>
      <c r="EI283" s="797"/>
      <c r="EJ283" s="797"/>
      <c r="EK283" s="797"/>
      <c r="EL283" s="797"/>
      <c r="EM283" s="797"/>
      <c r="EN283" s="797"/>
      <c r="EO283" s="797"/>
    </row>
    <row r="284" spans="1:145" ht="102" customHeight="1" x14ac:dyDescent="0.25">
      <c r="A284" s="1419">
        <v>270</v>
      </c>
      <c r="B284" s="1424" t="s">
        <v>1010</v>
      </c>
      <c r="C284" s="1424">
        <v>80101706</v>
      </c>
      <c r="D284" s="770" t="s">
        <v>3607</v>
      </c>
      <c r="E284" s="1424" t="s">
        <v>99</v>
      </c>
      <c r="F284" s="1424">
        <v>1</v>
      </c>
      <c r="G284" s="1422" t="s">
        <v>168</v>
      </c>
      <c r="H284" s="1430" t="s">
        <v>2598</v>
      </c>
      <c r="I284" s="1426" t="s">
        <v>101</v>
      </c>
      <c r="J284" s="1110" t="s">
        <v>851</v>
      </c>
      <c r="K284" s="1424" t="s">
        <v>115</v>
      </c>
      <c r="L284" s="1041">
        <v>10200000</v>
      </c>
      <c r="M284" s="1041">
        <v>10200000</v>
      </c>
      <c r="N284" s="944" t="s">
        <v>85</v>
      </c>
      <c r="O284" s="944" t="s">
        <v>56</v>
      </c>
      <c r="P284" s="30" t="s">
        <v>2910</v>
      </c>
      <c r="Q284" s="49"/>
      <c r="R284" s="242"/>
      <c r="S284" s="971"/>
      <c r="T284" s="797"/>
      <c r="U284" s="797"/>
      <c r="V284" s="797"/>
      <c r="W284" s="1189"/>
      <c r="X284" s="947"/>
      <c r="Y284" s="948"/>
      <c r="Z284" s="948"/>
      <c r="AA284" s="947"/>
      <c r="AB284" s="947"/>
      <c r="AC284" s="947"/>
      <c r="AD284" s="947"/>
      <c r="AE284" s="947"/>
      <c r="AF284" s="947"/>
      <c r="AG284" s="947"/>
      <c r="AH284" s="947"/>
      <c r="AI284" s="947"/>
      <c r="AJ284" s="947"/>
      <c r="AK284" s="947"/>
      <c r="AL284" s="1363"/>
      <c r="AM284" s="1364"/>
      <c r="AN284" s="947"/>
      <c r="AO284" s="947"/>
      <c r="AP284" s="947"/>
      <c r="AQ284" s="947"/>
      <c r="AR284" s="947"/>
      <c r="AS284" s="947"/>
      <c r="AT284" s="947"/>
      <c r="AU284" s="947"/>
      <c r="AV284" s="947"/>
      <c r="AW284" s="947"/>
      <c r="AX284" s="947"/>
      <c r="AY284" s="947"/>
      <c r="AZ284" s="947"/>
      <c r="BA284" s="947"/>
      <c r="BB284" s="797"/>
      <c r="BC284" s="797"/>
      <c r="BD284" s="797"/>
      <c r="BE284" s="797"/>
      <c r="BF284" s="797"/>
      <c r="BG284" s="797"/>
      <c r="BH284" s="797"/>
      <c r="BI284" s="797"/>
      <c r="BJ284" s="797"/>
      <c r="BK284" s="797"/>
      <c r="BL284" s="797"/>
      <c r="BM284" s="797"/>
      <c r="BN284" s="797"/>
      <c r="BO284" s="797"/>
      <c r="BP284" s="797"/>
      <c r="BQ284" s="797"/>
      <c r="BR284" s="797"/>
      <c r="BS284" s="797"/>
      <c r="BT284" s="797"/>
      <c r="BU284" s="797"/>
      <c r="BV284" s="797"/>
      <c r="BW284" s="797"/>
      <c r="BX284" s="797"/>
      <c r="BY284" s="797"/>
      <c r="BZ284" s="797"/>
      <c r="CA284" s="797"/>
      <c r="CB284" s="797"/>
      <c r="CC284" s="797"/>
      <c r="CD284" s="797"/>
      <c r="CE284" s="797"/>
      <c r="CF284" s="797"/>
      <c r="CG284" s="797"/>
      <c r="CH284" s="797"/>
      <c r="CI284" s="797"/>
      <c r="CJ284" s="797"/>
      <c r="CK284" s="797"/>
      <c r="CL284" s="797"/>
      <c r="CM284" s="797"/>
      <c r="CN284" s="797"/>
      <c r="CO284" s="797"/>
      <c r="CP284" s="797"/>
      <c r="CQ284" s="797"/>
      <c r="CR284" s="797"/>
      <c r="CS284" s="797"/>
      <c r="CT284" s="797"/>
      <c r="CU284" s="797"/>
      <c r="CV284" s="797"/>
      <c r="CW284" s="797"/>
      <c r="CX284" s="797"/>
      <c r="CY284" s="797"/>
      <c r="CZ284" s="797"/>
      <c r="DA284" s="797"/>
      <c r="DB284" s="797"/>
      <c r="DC284" s="797"/>
      <c r="DD284" s="797"/>
      <c r="DE284" s="797"/>
      <c r="DF284" s="797"/>
      <c r="DG284" s="797"/>
      <c r="DH284" s="797"/>
      <c r="DI284" s="797"/>
      <c r="DJ284" s="797"/>
      <c r="DK284" s="797"/>
      <c r="DL284" s="797"/>
      <c r="DM284" s="797"/>
      <c r="DN284" s="797"/>
      <c r="DO284" s="797"/>
      <c r="DP284" s="797"/>
      <c r="DQ284" s="797"/>
      <c r="DR284" s="797"/>
      <c r="DS284" s="797"/>
      <c r="DT284" s="797"/>
      <c r="DU284" s="797"/>
      <c r="DV284" s="797"/>
      <c r="DW284" s="797"/>
      <c r="DX284" s="797"/>
      <c r="DY284" s="797"/>
      <c r="DZ284" s="797"/>
      <c r="EA284" s="797"/>
      <c r="EB284" s="797"/>
      <c r="EC284" s="797"/>
      <c r="ED284" s="797"/>
      <c r="EE284" s="797"/>
      <c r="EF284" s="797"/>
      <c r="EG284" s="797"/>
      <c r="EH284" s="797"/>
      <c r="EI284" s="797"/>
      <c r="EJ284" s="797"/>
      <c r="EK284" s="797"/>
      <c r="EL284" s="797"/>
      <c r="EM284" s="797"/>
      <c r="EN284" s="797"/>
      <c r="EO284" s="797"/>
    </row>
    <row r="285" spans="1:145" ht="117" customHeight="1" x14ac:dyDescent="0.25">
      <c r="A285" s="1419">
        <v>271</v>
      </c>
      <c r="B285" s="1424" t="s">
        <v>1010</v>
      </c>
      <c r="C285" s="1424">
        <v>80101706</v>
      </c>
      <c r="D285" s="770" t="s">
        <v>3607</v>
      </c>
      <c r="E285" s="1424" t="s">
        <v>99</v>
      </c>
      <c r="F285" s="1424">
        <v>1</v>
      </c>
      <c r="G285" s="1422" t="s">
        <v>168</v>
      </c>
      <c r="H285" s="1430" t="s">
        <v>2598</v>
      </c>
      <c r="I285" s="1426" t="s">
        <v>101</v>
      </c>
      <c r="J285" s="1110" t="s">
        <v>851</v>
      </c>
      <c r="K285" s="1424" t="s">
        <v>115</v>
      </c>
      <c r="L285" s="1041">
        <v>10200000</v>
      </c>
      <c r="M285" s="1041">
        <v>10200000</v>
      </c>
      <c r="N285" s="944" t="s">
        <v>85</v>
      </c>
      <c r="O285" s="944" t="s">
        <v>56</v>
      </c>
      <c r="P285" s="30" t="s">
        <v>2910</v>
      </c>
      <c r="Q285" s="49"/>
      <c r="R285" s="242"/>
      <c r="S285" s="971"/>
      <c r="T285" s="797"/>
      <c r="U285" s="797"/>
      <c r="V285" s="797"/>
      <c r="W285" s="1189"/>
      <c r="X285" s="947"/>
      <c r="Y285" s="948"/>
      <c r="Z285" s="948"/>
      <c r="AA285" s="947"/>
      <c r="AB285" s="947"/>
      <c r="AC285" s="947"/>
      <c r="AD285" s="947"/>
      <c r="AE285" s="947"/>
      <c r="AF285" s="947"/>
      <c r="AG285" s="947"/>
      <c r="AH285" s="947"/>
      <c r="AI285" s="947"/>
      <c r="AJ285" s="947"/>
      <c r="AK285" s="947"/>
      <c r="AL285" s="1363"/>
      <c r="AM285" s="1364"/>
      <c r="AN285" s="947"/>
      <c r="AO285" s="947"/>
      <c r="AP285" s="947"/>
      <c r="AQ285" s="947"/>
      <c r="AR285" s="947"/>
      <c r="AS285" s="947"/>
      <c r="AT285" s="947"/>
      <c r="AU285" s="947"/>
      <c r="AV285" s="947"/>
      <c r="AW285" s="947"/>
      <c r="AX285" s="947"/>
      <c r="AY285" s="947"/>
      <c r="AZ285" s="947"/>
      <c r="BA285" s="947"/>
      <c r="BB285" s="797"/>
      <c r="BC285" s="797"/>
      <c r="BD285" s="797"/>
      <c r="BE285" s="797"/>
      <c r="BF285" s="797"/>
      <c r="BG285" s="797"/>
      <c r="BH285" s="797"/>
      <c r="BI285" s="797"/>
      <c r="BJ285" s="797"/>
      <c r="BK285" s="797"/>
      <c r="BL285" s="797"/>
      <c r="BM285" s="797"/>
      <c r="BN285" s="797"/>
      <c r="BO285" s="797"/>
      <c r="BP285" s="797"/>
      <c r="BQ285" s="797"/>
      <c r="BR285" s="797"/>
      <c r="BS285" s="797"/>
      <c r="BT285" s="797"/>
      <c r="BU285" s="797"/>
      <c r="BV285" s="797"/>
      <c r="BW285" s="797"/>
      <c r="BX285" s="797"/>
      <c r="BY285" s="797"/>
      <c r="BZ285" s="797"/>
      <c r="CA285" s="797"/>
      <c r="CB285" s="797"/>
      <c r="CC285" s="797"/>
      <c r="CD285" s="797"/>
      <c r="CE285" s="797"/>
      <c r="CF285" s="797"/>
      <c r="CG285" s="797"/>
      <c r="CH285" s="797"/>
      <c r="CI285" s="797"/>
      <c r="CJ285" s="797"/>
      <c r="CK285" s="797"/>
      <c r="CL285" s="797"/>
      <c r="CM285" s="797"/>
      <c r="CN285" s="797"/>
      <c r="CO285" s="797"/>
      <c r="CP285" s="797"/>
      <c r="CQ285" s="797"/>
      <c r="CR285" s="797"/>
      <c r="CS285" s="797"/>
      <c r="CT285" s="797"/>
      <c r="CU285" s="797"/>
      <c r="CV285" s="797"/>
      <c r="CW285" s="797"/>
      <c r="CX285" s="797"/>
      <c r="CY285" s="797"/>
      <c r="CZ285" s="797"/>
      <c r="DA285" s="797"/>
      <c r="DB285" s="797"/>
      <c r="DC285" s="797"/>
      <c r="DD285" s="797"/>
      <c r="DE285" s="797"/>
      <c r="DF285" s="797"/>
      <c r="DG285" s="797"/>
      <c r="DH285" s="797"/>
      <c r="DI285" s="797"/>
      <c r="DJ285" s="797"/>
      <c r="DK285" s="797"/>
      <c r="DL285" s="797"/>
      <c r="DM285" s="797"/>
      <c r="DN285" s="797"/>
      <c r="DO285" s="797"/>
      <c r="DP285" s="797"/>
      <c r="DQ285" s="797"/>
      <c r="DR285" s="797"/>
      <c r="DS285" s="797"/>
      <c r="DT285" s="797"/>
      <c r="DU285" s="797"/>
      <c r="DV285" s="797"/>
      <c r="DW285" s="797"/>
      <c r="DX285" s="797"/>
      <c r="DY285" s="797"/>
      <c r="DZ285" s="797"/>
      <c r="EA285" s="797"/>
      <c r="EB285" s="797"/>
      <c r="EC285" s="797"/>
      <c r="ED285" s="797"/>
      <c r="EE285" s="797"/>
      <c r="EF285" s="797"/>
      <c r="EG285" s="797"/>
      <c r="EH285" s="797"/>
      <c r="EI285" s="797"/>
      <c r="EJ285" s="797"/>
      <c r="EK285" s="797"/>
      <c r="EL285" s="797"/>
      <c r="EM285" s="797"/>
      <c r="EN285" s="797"/>
      <c r="EO285" s="797"/>
    </row>
    <row r="286" spans="1:145" s="49" customFormat="1" ht="96.75" customHeight="1" x14ac:dyDescent="0.25">
      <c r="A286" s="1419">
        <v>272</v>
      </c>
      <c r="B286" s="1424" t="s">
        <v>1014</v>
      </c>
      <c r="C286" s="1424">
        <v>80101706</v>
      </c>
      <c r="D286" s="770" t="s">
        <v>2911</v>
      </c>
      <c r="E286" s="1424" t="s">
        <v>99</v>
      </c>
      <c r="F286" s="1424">
        <v>1</v>
      </c>
      <c r="G286" s="1422" t="s">
        <v>168</v>
      </c>
      <c r="H286" s="1430">
        <v>2</v>
      </c>
      <c r="I286" s="1426" t="s">
        <v>101</v>
      </c>
      <c r="J286" s="1110" t="s">
        <v>851</v>
      </c>
      <c r="K286" s="1424" t="s">
        <v>115</v>
      </c>
      <c r="L286" s="1041">
        <v>14850000</v>
      </c>
      <c r="M286" s="1041">
        <v>14850000</v>
      </c>
      <c r="N286" s="944" t="s">
        <v>85</v>
      </c>
      <c r="O286" s="944" t="s">
        <v>56</v>
      </c>
      <c r="P286" s="30" t="s">
        <v>2912</v>
      </c>
      <c r="R286" s="242"/>
      <c r="S286" s="602"/>
      <c r="T286" s="182"/>
      <c r="U286" s="182"/>
      <c r="V286" s="182"/>
      <c r="W286" s="1189"/>
      <c r="X286" s="603"/>
      <c r="Y286" s="1412"/>
      <c r="Z286" s="1412"/>
      <c r="AA286" s="603"/>
      <c r="AB286" s="603"/>
      <c r="AC286" s="603"/>
      <c r="AD286" s="603"/>
      <c r="AE286" s="603"/>
      <c r="AF286" s="603"/>
      <c r="AG286" s="603"/>
      <c r="AH286" s="603"/>
      <c r="AI286" s="603"/>
      <c r="AJ286" s="603"/>
      <c r="AK286" s="603"/>
      <c r="AL286" s="1361"/>
      <c r="AM286" s="1362"/>
      <c r="AN286" s="603"/>
      <c r="AO286" s="603"/>
      <c r="AP286" s="603"/>
      <c r="AQ286" s="603"/>
      <c r="AR286" s="603"/>
      <c r="AS286" s="603"/>
      <c r="AT286" s="603"/>
      <c r="AU286" s="603"/>
      <c r="AV286" s="603"/>
      <c r="AW286" s="603"/>
      <c r="AX286" s="603"/>
      <c r="AY286" s="603"/>
      <c r="AZ286" s="603"/>
      <c r="BA286" s="603"/>
      <c r="BB286" s="182"/>
      <c r="BC286" s="182"/>
      <c r="BD286" s="182"/>
      <c r="BE286" s="182"/>
      <c r="BF286" s="182"/>
      <c r="BG286" s="182"/>
      <c r="BH286" s="182"/>
      <c r="BI286" s="182"/>
      <c r="BJ286" s="182"/>
      <c r="BK286" s="182"/>
      <c r="BL286" s="182"/>
      <c r="BM286" s="182"/>
      <c r="BN286" s="182"/>
      <c r="BO286" s="182"/>
      <c r="BP286" s="182"/>
      <c r="BQ286" s="182"/>
      <c r="BR286" s="182"/>
      <c r="BS286" s="182"/>
      <c r="BT286" s="182"/>
      <c r="BU286" s="182"/>
      <c r="BV286" s="182"/>
      <c r="BW286" s="182"/>
      <c r="BX286" s="182"/>
      <c r="BY286" s="182"/>
      <c r="BZ286" s="182"/>
      <c r="CA286" s="182"/>
      <c r="CB286" s="182"/>
      <c r="CC286" s="182"/>
      <c r="CD286" s="182"/>
      <c r="CE286" s="182"/>
      <c r="CF286" s="182"/>
      <c r="CG286" s="182"/>
      <c r="CH286" s="182"/>
      <c r="CI286" s="182"/>
      <c r="CJ286" s="182"/>
      <c r="CK286" s="182"/>
      <c r="CL286" s="182"/>
      <c r="CM286" s="182"/>
      <c r="CN286" s="182"/>
      <c r="CO286" s="182"/>
      <c r="CP286" s="182"/>
      <c r="CQ286" s="182"/>
      <c r="CR286" s="182"/>
      <c r="CS286" s="182"/>
      <c r="CT286" s="182"/>
      <c r="CU286" s="182"/>
      <c r="CV286" s="182"/>
      <c r="CW286" s="182"/>
      <c r="CX286" s="182"/>
      <c r="CY286" s="182"/>
      <c r="CZ286" s="182"/>
      <c r="DA286" s="182"/>
      <c r="DB286" s="182"/>
      <c r="DC286" s="182"/>
      <c r="DD286" s="182"/>
      <c r="DE286" s="182"/>
      <c r="DF286" s="182"/>
      <c r="DG286" s="182"/>
      <c r="DH286" s="182"/>
      <c r="DI286" s="182"/>
      <c r="DJ286" s="182"/>
      <c r="DK286" s="182"/>
      <c r="DL286" s="182"/>
      <c r="DM286" s="182"/>
      <c r="DN286" s="182"/>
      <c r="DO286" s="182"/>
      <c r="DP286" s="182"/>
      <c r="DQ286" s="182"/>
      <c r="DR286" s="182"/>
      <c r="DS286" s="182"/>
      <c r="DT286" s="182"/>
      <c r="DU286" s="182"/>
      <c r="DV286" s="182"/>
      <c r="DW286" s="182"/>
      <c r="DX286" s="182"/>
      <c r="DY286" s="182"/>
      <c r="DZ286" s="182"/>
      <c r="EA286" s="182"/>
      <c r="EB286" s="182"/>
      <c r="EC286" s="182"/>
      <c r="ED286" s="182"/>
      <c r="EE286" s="182"/>
      <c r="EF286" s="182"/>
      <c r="EG286" s="182"/>
      <c r="EH286" s="182"/>
      <c r="EI286" s="182"/>
      <c r="EJ286" s="182"/>
      <c r="EK286" s="182"/>
      <c r="EL286" s="182"/>
      <c r="EM286" s="182"/>
      <c r="EN286" s="182"/>
      <c r="EO286" s="182"/>
    </row>
    <row r="287" spans="1:145" s="49" customFormat="1" ht="94.5" customHeight="1" x14ac:dyDescent="0.25">
      <c r="A287" s="1419">
        <v>273</v>
      </c>
      <c r="B287" s="1424" t="s">
        <v>1014</v>
      </c>
      <c r="C287" s="1424">
        <v>80101706</v>
      </c>
      <c r="D287" s="770" t="s">
        <v>2913</v>
      </c>
      <c r="E287" s="1424" t="s">
        <v>99</v>
      </c>
      <c r="F287" s="1424">
        <v>1</v>
      </c>
      <c r="G287" s="1422" t="s">
        <v>168</v>
      </c>
      <c r="H287" s="1430">
        <v>2</v>
      </c>
      <c r="I287" s="1426" t="s">
        <v>101</v>
      </c>
      <c r="J287" s="1110" t="s">
        <v>851</v>
      </c>
      <c r="K287" s="1424" t="s">
        <v>115</v>
      </c>
      <c r="L287" s="1041">
        <v>20250000</v>
      </c>
      <c r="M287" s="1041">
        <v>20250000</v>
      </c>
      <c r="N287" s="944" t="s">
        <v>85</v>
      </c>
      <c r="O287" s="944" t="s">
        <v>56</v>
      </c>
      <c r="P287" s="30" t="s">
        <v>2912</v>
      </c>
      <c r="R287" s="182"/>
      <c r="S287" s="602"/>
      <c r="T287" s="182"/>
      <c r="U287" s="182"/>
      <c r="V287" s="182"/>
      <c r="W287" s="1189"/>
      <c r="X287" s="182"/>
      <c r="Y287" s="174"/>
      <c r="Z287" s="174"/>
      <c r="AA287" s="182"/>
      <c r="AB287" s="182"/>
      <c r="AC287" s="182"/>
      <c r="AD287" s="182"/>
      <c r="AE287" s="182"/>
      <c r="AF287" s="182"/>
      <c r="AG287" s="182"/>
      <c r="AH287" s="182"/>
      <c r="AI287" s="182"/>
      <c r="AJ287" s="182"/>
      <c r="AK287" s="182"/>
      <c r="AL287" s="599"/>
      <c r="AM287" s="562"/>
      <c r="AN287" s="182"/>
      <c r="AO287" s="182"/>
      <c r="AP287" s="182"/>
      <c r="AQ287" s="182"/>
      <c r="AR287" s="182"/>
      <c r="AS287" s="182"/>
      <c r="AT287" s="182"/>
      <c r="AU287" s="182"/>
      <c r="AV287" s="182"/>
      <c r="AW287" s="182"/>
      <c r="AX287" s="182"/>
      <c r="AY287" s="182"/>
      <c r="AZ287" s="182"/>
      <c r="BA287" s="182"/>
      <c r="BB287" s="182"/>
      <c r="BC287" s="182"/>
      <c r="BD287" s="182"/>
      <c r="BE287" s="182"/>
      <c r="BF287" s="182"/>
      <c r="BG287" s="182"/>
      <c r="BH287" s="182"/>
      <c r="BI287" s="182"/>
      <c r="BJ287" s="182"/>
      <c r="BK287" s="182"/>
      <c r="BL287" s="182"/>
      <c r="BM287" s="182"/>
      <c r="BN287" s="182"/>
      <c r="BO287" s="182"/>
      <c r="BP287" s="182"/>
      <c r="BQ287" s="182"/>
      <c r="BR287" s="182"/>
      <c r="BS287" s="182"/>
      <c r="BT287" s="182"/>
      <c r="BU287" s="182"/>
      <c r="BV287" s="182"/>
      <c r="BW287" s="182"/>
      <c r="BX287" s="182"/>
      <c r="BY287" s="182"/>
      <c r="BZ287" s="182"/>
      <c r="CA287" s="182"/>
      <c r="CB287" s="182"/>
      <c r="CC287" s="182"/>
      <c r="CD287" s="182"/>
      <c r="CE287" s="182"/>
      <c r="CF287" s="182"/>
      <c r="CG287" s="182"/>
      <c r="CH287" s="182"/>
      <c r="CI287" s="182"/>
      <c r="CJ287" s="182"/>
      <c r="CK287" s="182"/>
      <c r="CL287" s="182"/>
      <c r="CM287" s="182"/>
      <c r="CN287" s="182"/>
      <c r="CO287" s="182"/>
      <c r="CP287" s="182"/>
      <c r="CQ287" s="182"/>
      <c r="CR287" s="182"/>
      <c r="CS287" s="182"/>
      <c r="CT287" s="182"/>
      <c r="CU287" s="182"/>
      <c r="CV287" s="182"/>
      <c r="CW287" s="182"/>
      <c r="CX287" s="182"/>
      <c r="CY287" s="182"/>
      <c r="CZ287" s="182"/>
      <c r="DA287" s="182"/>
      <c r="DB287" s="182"/>
      <c r="DC287" s="182"/>
      <c r="DD287" s="182"/>
      <c r="DE287" s="182"/>
      <c r="DF287" s="182"/>
      <c r="DG287" s="182"/>
      <c r="DH287" s="182"/>
      <c r="DI287" s="182"/>
      <c r="DJ287" s="182"/>
      <c r="DK287" s="182"/>
      <c r="DL287" s="182"/>
      <c r="DM287" s="182"/>
      <c r="DN287" s="182"/>
      <c r="DO287" s="182"/>
      <c r="DP287" s="182"/>
      <c r="DQ287" s="182"/>
      <c r="DR287" s="182"/>
      <c r="DS287" s="182"/>
      <c r="DT287" s="182"/>
      <c r="DU287" s="182"/>
      <c r="DV287" s="182"/>
      <c r="DW287" s="182"/>
      <c r="DX287" s="182"/>
      <c r="DY287" s="182"/>
      <c r="DZ287" s="182"/>
      <c r="EA287" s="182"/>
      <c r="EB287" s="182"/>
      <c r="EC287" s="182"/>
      <c r="ED287" s="182"/>
      <c r="EE287" s="182"/>
      <c r="EF287" s="182"/>
      <c r="EG287" s="182"/>
      <c r="EH287" s="182"/>
      <c r="EI287" s="182"/>
      <c r="EJ287" s="182"/>
      <c r="EK287" s="182"/>
      <c r="EL287" s="182"/>
      <c r="EM287" s="182"/>
      <c r="EN287" s="182"/>
      <c r="EO287" s="182"/>
    </row>
    <row r="288" spans="1:145" s="49" customFormat="1" ht="75.75" customHeight="1" x14ac:dyDescent="0.25">
      <c r="A288" s="1419">
        <v>274</v>
      </c>
      <c r="B288" s="1424" t="s">
        <v>1009</v>
      </c>
      <c r="C288" s="1424">
        <v>204415</v>
      </c>
      <c r="D288" s="216" t="s">
        <v>810</v>
      </c>
      <c r="E288" s="1424" t="s">
        <v>80</v>
      </c>
      <c r="F288" s="1424">
        <v>1</v>
      </c>
      <c r="G288" s="1422" t="s">
        <v>168</v>
      </c>
      <c r="H288" s="1424" t="s">
        <v>591</v>
      </c>
      <c r="I288" s="1424" t="s">
        <v>101</v>
      </c>
      <c r="J288" s="1424" t="s">
        <v>67</v>
      </c>
      <c r="K288" s="1424" t="s">
        <v>55</v>
      </c>
      <c r="L288" s="1041">
        <v>700000</v>
      </c>
      <c r="M288" s="1367">
        <v>700000</v>
      </c>
      <c r="N288" s="944" t="s">
        <v>85</v>
      </c>
      <c r="O288" s="944" t="s">
        <v>56</v>
      </c>
      <c r="P288" s="61" t="s">
        <v>809</v>
      </c>
      <c r="R288" s="242" t="s">
        <v>3596</v>
      </c>
      <c r="S288" s="242" t="s">
        <v>897</v>
      </c>
      <c r="T288" s="33">
        <v>42649</v>
      </c>
      <c r="U288" s="34" t="s">
        <v>3597</v>
      </c>
      <c r="V288" s="266" t="s">
        <v>587</v>
      </c>
      <c r="W288" s="1781">
        <v>700000</v>
      </c>
      <c r="X288" s="973"/>
      <c r="Y288" s="1411">
        <v>700000</v>
      </c>
      <c r="Z288" s="1411">
        <v>700000</v>
      </c>
      <c r="AA288" s="755" t="s">
        <v>3598</v>
      </c>
      <c r="AB288" s="430" t="s">
        <v>3599</v>
      </c>
      <c r="AC288" s="430" t="s">
        <v>35</v>
      </c>
      <c r="AD288" s="2110"/>
      <c r="AE288" s="430" t="s">
        <v>56</v>
      </c>
      <c r="AF288" s="430" t="s">
        <v>56</v>
      </c>
      <c r="AG288" s="430" t="s">
        <v>56</v>
      </c>
      <c r="AH288" s="755" t="s">
        <v>902</v>
      </c>
      <c r="AI288" s="2111"/>
      <c r="AJ288" s="2111"/>
      <c r="AK288" s="430" t="s">
        <v>707</v>
      </c>
      <c r="AL288" s="1769" t="s">
        <v>708</v>
      </c>
      <c r="AM288" s="1370"/>
      <c r="AN288" s="973"/>
      <c r="AO288" s="973"/>
      <c r="AP288" s="973"/>
      <c r="AQ288" s="973"/>
      <c r="AR288" s="973"/>
      <c r="AS288" s="973"/>
      <c r="AT288" s="973"/>
      <c r="AU288" s="973"/>
      <c r="AV288" s="973"/>
      <c r="AW288" s="973"/>
      <c r="AX288" s="973"/>
      <c r="AY288" s="973"/>
      <c r="AZ288" s="973"/>
      <c r="BA288" s="973"/>
      <c r="BB288" s="182"/>
      <c r="BC288" s="182"/>
      <c r="BD288" s="182"/>
      <c r="BE288" s="182"/>
      <c r="BF288" s="182"/>
      <c r="BG288" s="182"/>
      <c r="BH288" s="182"/>
      <c r="BI288" s="182"/>
      <c r="BJ288" s="182"/>
      <c r="BK288" s="182"/>
      <c r="BL288" s="182"/>
      <c r="BM288" s="182"/>
      <c r="BN288" s="182"/>
      <c r="BO288" s="182"/>
      <c r="BP288" s="182"/>
      <c r="BQ288" s="182"/>
      <c r="BR288" s="182"/>
      <c r="BS288" s="182"/>
      <c r="BT288" s="182"/>
      <c r="BU288" s="182"/>
      <c r="BV288" s="182"/>
      <c r="BW288" s="182"/>
      <c r="BX288" s="182"/>
      <c r="BY288" s="182"/>
      <c r="BZ288" s="182"/>
      <c r="CA288" s="182"/>
      <c r="CB288" s="182"/>
      <c r="CC288" s="182"/>
      <c r="CD288" s="182"/>
      <c r="CE288" s="182"/>
      <c r="CF288" s="182"/>
      <c r="CG288" s="182"/>
      <c r="CH288" s="182"/>
      <c r="CI288" s="182"/>
      <c r="CJ288" s="182"/>
      <c r="CK288" s="182"/>
      <c r="CL288" s="182"/>
      <c r="CM288" s="182"/>
      <c r="CN288" s="182"/>
      <c r="CO288" s="182"/>
      <c r="CP288" s="182"/>
      <c r="CQ288" s="182"/>
      <c r="CR288" s="182"/>
      <c r="CS288" s="182"/>
      <c r="CT288" s="182"/>
      <c r="CU288" s="182"/>
      <c r="CV288" s="182"/>
      <c r="CW288" s="182"/>
      <c r="CX288" s="182"/>
      <c r="CY288" s="182"/>
      <c r="CZ288" s="182"/>
      <c r="DA288" s="182"/>
      <c r="DB288" s="182"/>
      <c r="DC288" s="182"/>
      <c r="DD288" s="182"/>
      <c r="DE288" s="182"/>
      <c r="DF288" s="182"/>
      <c r="DG288" s="182"/>
      <c r="DH288" s="182"/>
      <c r="DI288" s="182"/>
      <c r="DJ288" s="182"/>
      <c r="DK288" s="182"/>
      <c r="DL288" s="182"/>
      <c r="DM288" s="182"/>
      <c r="DN288" s="182"/>
      <c r="DO288" s="182"/>
      <c r="DP288" s="182"/>
      <c r="DQ288" s="182"/>
      <c r="DR288" s="182"/>
      <c r="DS288" s="182"/>
      <c r="DT288" s="182"/>
      <c r="DU288" s="182"/>
      <c r="DV288" s="182"/>
      <c r="DW288" s="182"/>
      <c r="DX288" s="182"/>
      <c r="DY288" s="182"/>
      <c r="DZ288" s="182"/>
      <c r="EA288" s="182"/>
      <c r="EB288" s="182"/>
      <c r="EC288" s="182"/>
      <c r="ED288" s="182"/>
      <c r="EE288" s="182"/>
      <c r="EF288" s="182"/>
      <c r="EG288" s="182"/>
      <c r="EH288" s="182"/>
      <c r="EI288" s="182"/>
      <c r="EJ288" s="182"/>
      <c r="EK288" s="182"/>
      <c r="EL288" s="182"/>
      <c r="EM288" s="182"/>
      <c r="EN288" s="182"/>
      <c r="EO288" s="182"/>
    </row>
    <row r="289" spans="1:145" s="49" customFormat="1" ht="75.75" customHeight="1" x14ac:dyDescent="0.25">
      <c r="A289" s="1517">
        <v>275</v>
      </c>
      <c r="B289" s="1519" t="s">
        <v>3190</v>
      </c>
      <c r="C289" s="1519">
        <v>27110000</v>
      </c>
      <c r="D289" s="1521" t="s">
        <v>3500</v>
      </c>
      <c r="E289" s="1519" t="s">
        <v>3191</v>
      </c>
      <c r="F289" s="1519">
        <v>1</v>
      </c>
      <c r="G289" s="1422" t="s">
        <v>168</v>
      </c>
      <c r="H289" s="1424" t="s">
        <v>591</v>
      </c>
      <c r="I289" s="1424" t="s">
        <v>2818</v>
      </c>
      <c r="J289" s="1424" t="s">
        <v>3192</v>
      </c>
      <c r="K289" s="1424" t="s">
        <v>55</v>
      </c>
      <c r="L289" s="1041">
        <v>1000000</v>
      </c>
      <c r="M289" s="1367">
        <v>1000000</v>
      </c>
      <c r="N289" s="944" t="s">
        <v>85</v>
      </c>
      <c r="O289" s="944" t="s">
        <v>56</v>
      </c>
      <c r="P289" s="61" t="s">
        <v>86</v>
      </c>
      <c r="R289" s="973"/>
      <c r="S289" s="972"/>
      <c r="T289" s="973"/>
      <c r="U289" s="973"/>
      <c r="V289" s="973"/>
      <c r="W289" s="1368"/>
      <c r="X289" s="973"/>
      <c r="Y289" s="1411"/>
      <c r="Z289" s="1411"/>
      <c r="AA289" s="973"/>
      <c r="AB289" s="973"/>
      <c r="AC289" s="973"/>
      <c r="AD289" s="973"/>
      <c r="AE289" s="973"/>
      <c r="AF289" s="973"/>
      <c r="AG289" s="973"/>
      <c r="AH289" s="973"/>
      <c r="AI289" s="973"/>
      <c r="AJ289" s="973"/>
      <c r="AK289" s="973"/>
      <c r="AL289" s="1369"/>
      <c r="AM289" s="1370"/>
      <c r="AN289" s="973"/>
      <c r="AO289" s="973"/>
      <c r="AP289" s="973"/>
      <c r="AQ289" s="973"/>
      <c r="AR289" s="973"/>
      <c r="AS289" s="973"/>
      <c r="AT289" s="973"/>
      <c r="AU289" s="973"/>
      <c r="AV289" s="973"/>
      <c r="AW289" s="973"/>
      <c r="AX289" s="973"/>
      <c r="AY289" s="973"/>
      <c r="AZ289" s="973"/>
      <c r="BA289" s="973"/>
      <c r="BB289" s="182"/>
      <c r="BC289" s="182"/>
      <c r="BD289" s="182"/>
      <c r="BE289" s="182"/>
      <c r="BF289" s="182"/>
      <c r="BG289" s="182"/>
      <c r="BH289" s="182"/>
      <c r="BI289" s="182"/>
      <c r="BJ289" s="182"/>
      <c r="BK289" s="182"/>
      <c r="BL289" s="182"/>
      <c r="BM289" s="182"/>
      <c r="BN289" s="182"/>
      <c r="BO289" s="182"/>
      <c r="BP289" s="182"/>
      <c r="BQ289" s="182"/>
      <c r="BR289" s="182"/>
      <c r="BS289" s="182"/>
      <c r="BT289" s="182"/>
      <c r="BU289" s="182"/>
      <c r="BV289" s="182"/>
      <c r="BW289" s="182"/>
      <c r="BX289" s="182"/>
      <c r="BY289" s="182"/>
      <c r="BZ289" s="182"/>
      <c r="CA289" s="182"/>
      <c r="CB289" s="182"/>
      <c r="CC289" s="182"/>
      <c r="CD289" s="182"/>
      <c r="CE289" s="182"/>
      <c r="CF289" s="182"/>
      <c r="CG289" s="182"/>
      <c r="CH289" s="182"/>
      <c r="CI289" s="182"/>
      <c r="CJ289" s="182"/>
      <c r="CK289" s="182"/>
      <c r="CL289" s="182"/>
      <c r="CM289" s="182"/>
      <c r="CN289" s="182"/>
      <c r="CO289" s="182"/>
      <c r="CP289" s="182"/>
      <c r="CQ289" s="182"/>
      <c r="CR289" s="182"/>
      <c r="CS289" s="182"/>
      <c r="CT289" s="182"/>
      <c r="CU289" s="182"/>
      <c r="CV289" s="182"/>
      <c r="CW289" s="182"/>
      <c r="CX289" s="182"/>
      <c r="CY289" s="182"/>
      <c r="CZ289" s="182"/>
      <c r="DA289" s="182"/>
      <c r="DB289" s="182"/>
      <c r="DC289" s="182"/>
      <c r="DD289" s="182"/>
      <c r="DE289" s="182"/>
      <c r="DF289" s="182"/>
      <c r="DG289" s="182"/>
      <c r="DH289" s="182"/>
      <c r="DI289" s="182"/>
      <c r="DJ289" s="182"/>
      <c r="DK289" s="182"/>
      <c r="DL289" s="182"/>
      <c r="DM289" s="182"/>
      <c r="DN289" s="182"/>
      <c r="DO289" s="182"/>
      <c r="DP289" s="182"/>
      <c r="DQ289" s="182"/>
      <c r="DR289" s="182"/>
      <c r="DS289" s="182"/>
      <c r="DT289" s="182"/>
      <c r="DU289" s="182"/>
      <c r="DV289" s="182"/>
      <c r="DW289" s="182"/>
      <c r="DX289" s="182"/>
      <c r="DY289" s="182"/>
      <c r="DZ289" s="182"/>
      <c r="EA289" s="182"/>
      <c r="EB289" s="182"/>
      <c r="EC289" s="182"/>
      <c r="ED289" s="182"/>
      <c r="EE289" s="182"/>
      <c r="EF289" s="182"/>
      <c r="EG289" s="182"/>
      <c r="EH289" s="182"/>
      <c r="EI289" s="182"/>
      <c r="EJ289" s="182"/>
      <c r="EK289" s="182"/>
      <c r="EL289" s="182"/>
      <c r="EM289" s="182"/>
      <c r="EN289" s="182"/>
      <c r="EO289" s="182"/>
    </row>
    <row r="290" spans="1:145" s="49" customFormat="1" ht="75.75" customHeight="1" x14ac:dyDescent="0.25">
      <c r="A290" s="1518"/>
      <c r="B290" s="1520"/>
      <c r="C290" s="1520"/>
      <c r="D290" s="1522"/>
      <c r="E290" s="1520"/>
      <c r="F290" s="1520"/>
      <c r="G290" s="1422" t="s">
        <v>168</v>
      </c>
      <c r="H290" s="1424" t="s">
        <v>3501</v>
      </c>
      <c r="I290" s="1424" t="s">
        <v>2818</v>
      </c>
      <c r="J290" s="1424" t="s">
        <v>75</v>
      </c>
      <c r="K290" s="1424" t="s">
        <v>55</v>
      </c>
      <c r="L290" s="1041">
        <v>4200000</v>
      </c>
      <c r="M290" s="1367">
        <v>4200000</v>
      </c>
      <c r="N290" s="944" t="s">
        <v>85</v>
      </c>
      <c r="O290" s="944" t="s">
        <v>56</v>
      </c>
      <c r="P290" s="61" t="s">
        <v>86</v>
      </c>
      <c r="R290" s="973"/>
      <c r="S290" s="972"/>
      <c r="T290" s="973"/>
      <c r="U290" s="973"/>
      <c r="V290" s="973"/>
      <c r="W290" s="1368"/>
      <c r="X290" s="973"/>
      <c r="Y290" s="1411"/>
      <c r="Z290" s="1411"/>
      <c r="AA290" s="973"/>
      <c r="AB290" s="973"/>
      <c r="AC290" s="973"/>
      <c r="AD290" s="973"/>
      <c r="AE290" s="973"/>
      <c r="AF290" s="973"/>
      <c r="AG290" s="973"/>
      <c r="AH290" s="973"/>
      <c r="AI290" s="973"/>
      <c r="AJ290" s="973"/>
      <c r="AK290" s="973"/>
      <c r="AL290" s="1369"/>
      <c r="AM290" s="1370"/>
      <c r="AN290" s="973"/>
      <c r="AO290" s="973"/>
      <c r="AP290" s="973"/>
      <c r="AQ290" s="973"/>
      <c r="AR290" s="973"/>
      <c r="AS290" s="973"/>
      <c r="AT290" s="973"/>
      <c r="AU290" s="973"/>
      <c r="AV290" s="973"/>
      <c r="AW290" s="973"/>
      <c r="AX290" s="973"/>
      <c r="AY290" s="973"/>
      <c r="AZ290" s="973"/>
      <c r="BA290" s="973"/>
      <c r="BB290" s="182"/>
      <c r="BC290" s="182"/>
      <c r="BD290" s="182"/>
      <c r="BE290" s="182"/>
      <c r="BF290" s="182"/>
      <c r="BG290" s="182"/>
      <c r="BH290" s="182"/>
      <c r="BI290" s="182"/>
      <c r="BJ290" s="182"/>
      <c r="BK290" s="182"/>
      <c r="BL290" s="182"/>
      <c r="BM290" s="182"/>
      <c r="BN290" s="182"/>
      <c r="BO290" s="182"/>
      <c r="BP290" s="182"/>
      <c r="BQ290" s="182"/>
      <c r="BR290" s="182"/>
      <c r="BS290" s="182"/>
      <c r="BT290" s="182"/>
      <c r="BU290" s="182"/>
      <c r="BV290" s="182"/>
      <c r="BW290" s="182"/>
      <c r="BX290" s="182"/>
      <c r="BY290" s="182"/>
      <c r="BZ290" s="182"/>
      <c r="CA290" s="182"/>
      <c r="CB290" s="182"/>
      <c r="CC290" s="182"/>
      <c r="CD290" s="182"/>
      <c r="CE290" s="182"/>
      <c r="CF290" s="182"/>
      <c r="CG290" s="182"/>
      <c r="CH290" s="182"/>
      <c r="CI290" s="182"/>
      <c r="CJ290" s="182"/>
      <c r="CK290" s="182"/>
      <c r="CL290" s="182"/>
      <c r="CM290" s="182"/>
      <c r="CN290" s="182"/>
      <c r="CO290" s="182"/>
      <c r="CP290" s="182"/>
      <c r="CQ290" s="182"/>
      <c r="CR290" s="182"/>
      <c r="CS290" s="182"/>
      <c r="CT290" s="182"/>
      <c r="CU290" s="182"/>
      <c r="CV290" s="182"/>
      <c r="CW290" s="182"/>
      <c r="CX290" s="182"/>
      <c r="CY290" s="182"/>
      <c r="CZ290" s="182"/>
      <c r="DA290" s="182"/>
      <c r="DB290" s="182"/>
      <c r="DC290" s="182"/>
      <c r="DD290" s="182"/>
      <c r="DE290" s="182"/>
      <c r="DF290" s="182"/>
      <c r="DG290" s="182"/>
      <c r="DH290" s="182"/>
      <c r="DI290" s="182"/>
      <c r="DJ290" s="182"/>
      <c r="DK290" s="182"/>
      <c r="DL290" s="182"/>
      <c r="DM290" s="182"/>
      <c r="DN290" s="182"/>
      <c r="DO290" s="182"/>
      <c r="DP290" s="182"/>
      <c r="DQ290" s="182"/>
      <c r="DR290" s="182"/>
      <c r="DS290" s="182"/>
      <c r="DT290" s="182"/>
      <c r="DU290" s="182"/>
      <c r="DV290" s="182"/>
      <c r="DW290" s="182"/>
      <c r="DX290" s="182"/>
      <c r="DY290" s="182"/>
      <c r="DZ290" s="182"/>
      <c r="EA290" s="182"/>
      <c r="EB290" s="182"/>
      <c r="EC290" s="182"/>
      <c r="ED290" s="182"/>
      <c r="EE290" s="182"/>
      <c r="EF290" s="182"/>
      <c r="EG290" s="182"/>
      <c r="EH290" s="182"/>
      <c r="EI290" s="182"/>
      <c r="EJ290" s="182"/>
      <c r="EK290" s="182"/>
      <c r="EL290" s="182"/>
      <c r="EM290" s="182"/>
      <c r="EN290" s="182"/>
      <c r="EO290" s="182"/>
    </row>
    <row r="291" spans="1:145" s="49" customFormat="1" ht="111" customHeight="1" x14ac:dyDescent="0.25">
      <c r="A291" s="1419">
        <v>276</v>
      </c>
      <c r="B291" s="1424" t="s">
        <v>3203</v>
      </c>
      <c r="C291" s="1424">
        <v>80101706</v>
      </c>
      <c r="D291" s="1343" t="s">
        <v>3197</v>
      </c>
      <c r="E291" s="1424" t="s">
        <v>99</v>
      </c>
      <c r="F291" s="1424">
        <v>1</v>
      </c>
      <c r="G291" s="1422" t="s">
        <v>175</v>
      </c>
      <c r="H291" s="1430">
        <v>4</v>
      </c>
      <c r="I291" s="1426" t="s">
        <v>101</v>
      </c>
      <c r="J291" s="1110" t="s">
        <v>851</v>
      </c>
      <c r="K291" s="1424" t="s">
        <v>115</v>
      </c>
      <c r="L291" s="1041">
        <v>15435000</v>
      </c>
      <c r="M291" s="1367">
        <v>15435000</v>
      </c>
      <c r="N291" s="944" t="s">
        <v>85</v>
      </c>
      <c r="O291" s="944" t="s">
        <v>56</v>
      </c>
      <c r="P291" s="30" t="s">
        <v>3199</v>
      </c>
      <c r="R291" s="242" t="s">
        <v>3273</v>
      </c>
      <c r="S291" s="242" t="s">
        <v>3274</v>
      </c>
      <c r="T291" s="33">
        <v>42611</v>
      </c>
      <c r="U291" s="34" t="s">
        <v>3197</v>
      </c>
      <c r="V291" s="266" t="s">
        <v>220</v>
      </c>
      <c r="W291" s="1946">
        <v>15435000</v>
      </c>
      <c r="X291" s="182"/>
      <c r="Y291" s="174">
        <f t="shared" ref="Y291:Z291" si="12">SUM(W291+X291)</f>
        <v>15435000</v>
      </c>
      <c r="Z291" s="174">
        <f t="shared" si="12"/>
        <v>15435000</v>
      </c>
      <c r="AA291" s="755" t="s">
        <v>3275</v>
      </c>
      <c r="AB291" s="430" t="s">
        <v>3276</v>
      </c>
      <c r="AC291" s="430" t="s">
        <v>233</v>
      </c>
      <c r="AD291" s="266" t="s">
        <v>3277</v>
      </c>
      <c r="AE291" s="430" t="s">
        <v>56</v>
      </c>
      <c r="AF291" s="430" t="s">
        <v>56</v>
      </c>
      <c r="AG291" s="430" t="s">
        <v>56</v>
      </c>
      <c r="AH291" s="755" t="s">
        <v>2670</v>
      </c>
      <c r="AI291" s="1791">
        <v>42611</v>
      </c>
      <c r="AJ291" s="234">
        <v>42734</v>
      </c>
      <c r="AK291" s="430" t="s">
        <v>397</v>
      </c>
      <c r="AL291" s="1769" t="s">
        <v>249</v>
      </c>
      <c r="AM291" s="1370"/>
      <c r="AN291" s="973"/>
      <c r="AO291" s="973"/>
      <c r="AP291" s="973"/>
      <c r="AQ291" s="973"/>
      <c r="AR291" s="973"/>
      <c r="AS291" s="973"/>
      <c r="AT291" s="973"/>
      <c r="AU291" s="973"/>
      <c r="AV291" s="973"/>
      <c r="AW291" s="973"/>
      <c r="AX291" s="973"/>
      <c r="AY291" s="973"/>
      <c r="AZ291" s="973"/>
      <c r="BA291" s="973"/>
      <c r="BB291" s="182"/>
      <c r="BC291" s="182"/>
      <c r="BD291" s="182"/>
      <c r="BE291" s="182"/>
      <c r="BF291" s="182"/>
      <c r="BG291" s="182"/>
      <c r="BH291" s="182"/>
      <c r="BI291" s="182"/>
      <c r="BJ291" s="182"/>
      <c r="BK291" s="182"/>
      <c r="BL291" s="182"/>
      <c r="BM291" s="182"/>
      <c r="BN291" s="182"/>
      <c r="BO291" s="182"/>
      <c r="BP291" s="182"/>
      <c r="BQ291" s="182"/>
      <c r="BR291" s="182"/>
      <c r="BS291" s="182"/>
      <c r="BT291" s="182"/>
      <c r="BU291" s="182"/>
      <c r="BV291" s="182"/>
      <c r="BW291" s="182"/>
      <c r="BX291" s="182"/>
      <c r="BY291" s="182"/>
      <c r="BZ291" s="182"/>
      <c r="CA291" s="182"/>
      <c r="CB291" s="182"/>
      <c r="CC291" s="182"/>
      <c r="CD291" s="182"/>
      <c r="CE291" s="182"/>
      <c r="CF291" s="182"/>
      <c r="CG291" s="182"/>
      <c r="CH291" s="182"/>
      <c r="CI291" s="182"/>
      <c r="CJ291" s="182"/>
      <c r="CK291" s="182"/>
      <c r="CL291" s="182"/>
      <c r="CM291" s="182"/>
      <c r="CN291" s="182"/>
      <c r="CO291" s="182"/>
      <c r="CP291" s="182"/>
      <c r="CQ291" s="182"/>
      <c r="CR291" s="182"/>
      <c r="CS291" s="182"/>
      <c r="CT291" s="182"/>
      <c r="CU291" s="182"/>
      <c r="CV291" s="182"/>
      <c r="CW291" s="182"/>
      <c r="CX291" s="182"/>
      <c r="CY291" s="182"/>
      <c r="CZ291" s="182"/>
      <c r="DA291" s="182"/>
      <c r="DB291" s="182"/>
      <c r="DC291" s="182"/>
      <c r="DD291" s="182"/>
      <c r="DE291" s="182"/>
      <c r="DF291" s="182"/>
      <c r="DG291" s="182"/>
      <c r="DH291" s="182"/>
      <c r="DI291" s="182"/>
      <c r="DJ291" s="182"/>
      <c r="DK291" s="182"/>
      <c r="DL291" s="182"/>
      <c r="DM291" s="182"/>
      <c r="DN291" s="182"/>
      <c r="DO291" s="182"/>
      <c r="DP291" s="182"/>
      <c r="DQ291" s="182"/>
      <c r="DR291" s="182"/>
      <c r="DS291" s="182"/>
      <c r="DT291" s="182"/>
      <c r="DU291" s="182"/>
      <c r="DV291" s="182"/>
      <c r="DW291" s="182"/>
      <c r="DX291" s="182"/>
      <c r="DY291" s="182"/>
      <c r="DZ291" s="182"/>
      <c r="EA291" s="182"/>
      <c r="EB291" s="182"/>
      <c r="EC291" s="182"/>
      <c r="ED291" s="182"/>
      <c r="EE291" s="182"/>
      <c r="EF291" s="182"/>
      <c r="EG291" s="182"/>
      <c r="EH291" s="182"/>
      <c r="EI291" s="182"/>
      <c r="EJ291" s="182"/>
      <c r="EK291" s="182"/>
      <c r="EL291" s="182"/>
      <c r="EM291" s="182"/>
      <c r="EN291" s="182"/>
      <c r="EO291" s="182"/>
    </row>
    <row r="292" spans="1:145" s="49" customFormat="1" ht="111" customHeight="1" x14ac:dyDescent="0.25">
      <c r="A292" s="1419">
        <v>277</v>
      </c>
      <c r="B292" s="1409" t="s">
        <v>1012</v>
      </c>
      <c r="C292" s="1424">
        <v>80101706</v>
      </c>
      <c r="D292" s="2103" t="s">
        <v>3198</v>
      </c>
      <c r="E292" s="1409" t="s">
        <v>99</v>
      </c>
      <c r="F292" s="1409">
        <v>1</v>
      </c>
      <c r="G292" s="1415" t="s">
        <v>171</v>
      </c>
      <c r="H292" s="1416">
        <v>3</v>
      </c>
      <c r="I292" s="1426" t="s">
        <v>101</v>
      </c>
      <c r="J292" s="1409" t="s">
        <v>136</v>
      </c>
      <c r="K292" s="1409" t="s">
        <v>115</v>
      </c>
      <c r="L292" s="1041">
        <v>37800000</v>
      </c>
      <c r="M292" s="1041">
        <v>37800000</v>
      </c>
      <c r="N292" s="1418" t="s">
        <v>85</v>
      </c>
      <c r="O292" s="1418" t="s">
        <v>56</v>
      </c>
      <c r="P292" s="1839" t="s">
        <v>61</v>
      </c>
      <c r="R292" s="242" t="s">
        <v>3600</v>
      </c>
      <c r="S292" s="242" t="s">
        <v>3601</v>
      </c>
      <c r="T292" s="33">
        <v>42643</v>
      </c>
      <c r="U292" s="34" t="s">
        <v>3602</v>
      </c>
      <c r="V292" s="266" t="s">
        <v>220</v>
      </c>
      <c r="W292" s="1781">
        <v>27000000</v>
      </c>
      <c r="X292" s="974"/>
      <c r="Y292" s="1380">
        <v>27000000</v>
      </c>
      <c r="Z292" s="1380">
        <v>27000000</v>
      </c>
      <c r="AA292" s="755" t="s">
        <v>3603</v>
      </c>
      <c r="AB292" s="430" t="s">
        <v>3434</v>
      </c>
      <c r="AC292" s="430" t="s">
        <v>233</v>
      </c>
      <c r="AD292" s="266" t="s">
        <v>3435</v>
      </c>
      <c r="AE292" s="430" t="s">
        <v>56</v>
      </c>
      <c r="AF292" s="430" t="s">
        <v>56</v>
      </c>
      <c r="AG292" s="430" t="s">
        <v>56</v>
      </c>
      <c r="AH292" s="755" t="s">
        <v>2739</v>
      </c>
      <c r="AI292" s="1791">
        <v>42627</v>
      </c>
      <c r="AJ292" s="234">
        <v>42734</v>
      </c>
      <c r="AK292" s="430" t="s">
        <v>3604</v>
      </c>
      <c r="AL292" s="1769" t="s">
        <v>1500</v>
      </c>
      <c r="AM292" s="1370"/>
      <c r="AN292" s="973"/>
      <c r="AO292" s="973"/>
      <c r="AP292" s="973"/>
      <c r="AQ292" s="973"/>
      <c r="AR292" s="973"/>
      <c r="AS292" s="973"/>
      <c r="AT292" s="973"/>
      <c r="AU292" s="973"/>
      <c r="AV292" s="973"/>
      <c r="AW292" s="973"/>
      <c r="AX292" s="973"/>
      <c r="AY292" s="973"/>
      <c r="AZ292" s="973"/>
      <c r="BA292" s="973"/>
      <c r="BB292" s="182"/>
      <c r="BC292" s="182"/>
      <c r="BD292" s="182"/>
      <c r="BE292" s="182"/>
      <c r="BF292" s="182"/>
      <c r="BG292" s="182"/>
      <c r="BH292" s="182"/>
      <c r="BI292" s="182"/>
      <c r="BJ292" s="182"/>
      <c r="BK292" s="182"/>
      <c r="BL292" s="182"/>
      <c r="BM292" s="182"/>
      <c r="BN292" s="182"/>
      <c r="BO292" s="182"/>
      <c r="BP292" s="182"/>
      <c r="BQ292" s="182"/>
      <c r="BR292" s="182"/>
      <c r="BS292" s="182"/>
      <c r="BT292" s="182"/>
      <c r="BU292" s="182"/>
      <c r="BV292" s="182"/>
      <c r="BW292" s="182"/>
      <c r="BX292" s="182"/>
      <c r="BY292" s="182"/>
      <c r="BZ292" s="182"/>
      <c r="CA292" s="182"/>
      <c r="CB292" s="182"/>
      <c r="CC292" s="182"/>
      <c r="CD292" s="182"/>
      <c r="CE292" s="182"/>
      <c r="CF292" s="182"/>
      <c r="CG292" s="182"/>
      <c r="CH292" s="182"/>
      <c r="CI292" s="182"/>
      <c r="CJ292" s="182"/>
      <c r="CK292" s="182"/>
      <c r="CL292" s="182"/>
      <c r="CM292" s="182"/>
      <c r="CN292" s="182"/>
      <c r="CO292" s="182"/>
      <c r="CP292" s="182"/>
      <c r="CQ292" s="182"/>
      <c r="CR292" s="182"/>
      <c r="CS292" s="182"/>
      <c r="CT292" s="182"/>
      <c r="CU292" s="182"/>
      <c r="CV292" s="182"/>
      <c r="CW292" s="182"/>
      <c r="CX292" s="182"/>
      <c r="CY292" s="182"/>
      <c r="CZ292" s="182"/>
      <c r="DA292" s="182"/>
      <c r="DB292" s="182"/>
      <c r="DC292" s="182"/>
      <c r="DD292" s="182"/>
      <c r="DE292" s="182"/>
      <c r="DF292" s="182"/>
      <c r="DG292" s="182"/>
      <c r="DH292" s="182"/>
      <c r="DI292" s="182"/>
      <c r="DJ292" s="182"/>
      <c r="DK292" s="182"/>
      <c r="DL292" s="182"/>
      <c r="DM292" s="182"/>
      <c r="DN292" s="182"/>
      <c r="DO292" s="182"/>
      <c r="DP292" s="182"/>
      <c r="DQ292" s="182"/>
      <c r="DR292" s="182"/>
      <c r="DS292" s="182"/>
      <c r="DT292" s="182"/>
      <c r="DU292" s="182"/>
      <c r="DV292" s="182"/>
      <c r="DW292" s="182"/>
      <c r="DX292" s="182"/>
      <c r="DY292" s="182"/>
      <c r="DZ292" s="182"/>
      <c r="EA292" s="182"/>
      <c r="EB292" s="182"/>
      <c r="EC292" s="182"/>
      <c r="ED292" s="182"/>
      <c r="EE292" s="182"/>
      <c r="EF292" s="182"/>
      <c r="EG292" s="182"/>
      <c r="EH292" s="182"/>
      <c r="EI292" s="182"/>
      <c r="EJ292" s="182"/>
      <c r="EK292" s="182"/>
      <c r="EL292" s="182"/>
      <c r="EM292" s="182"/>
      <c r="EN292" s="182"/>
      <c r="EO292" s="182"/>
    </row>
    <row r="293" spans="1:145" s="49" customFormat="1" ht="111" customHeight="1" x14ac:dyDescent="0.25">
      <c r="A293" s="1419">
        <v>278</v>
      </c>
      <c r="B293" s="1424" t="s">
        <v>5</v>
      </c>
      <c r="C293" s="1424">
        <v>80101706</v>
      </c>
      <c r="D293" s="962" t="s">
        <v>3200</v>
      </c>
      <c r="E293" s="1424" t="s">
        <v>99</v>
      </c>
      <c r="F293" s="1424">
        <v>1</v>
      </c>
      <c r="G293" s="1422" t="s">
        <v>175</v>
      </c>
      <c r="H293" s="1430">
        <v>4</v>
      </c>
      <c r="I293" s="1426" t="s">
        <v>101</v>
      </c>
      <c r="J293" s="1110" t="s">
        <v>851</v>
      </c>
      <c r="K293" s="1424" t="s">
        <v>115</v>
      </c>
      <c r="L293" s="1041">
        <v>24400000</v>
      </c>
      <c r="M293" s="1367">
        <v>24400000</v>
      </c>
      <c r="N293" s="1418" t="s">
        <v>85</v>
      </c>
      <c r="O293" s="1418" t="s">
        <v>56</v>
      </c>
      <c r="P293" s="30" t="s">
        <v>3199</v>
      </c>
      <c r="R293" s="242" t="s">
        <v>3328</v>
      </c>
      <c r="S293" s="242" t="s">
        <v>3417</v>
      </c>
      <c r="T293" s="33">
        <v>42621</v>
      </c>
      <c r="U293" s="34" t="s">
        <v>3418</v>
      </c>
      <c r="V293" s="266" t="s">
        <v>220</v>
      </c>
      <c r="W293" s="1781">
        <v>24400000</v>
      </c>
      <c r="X293" s="973"/>
      <c r="Y293" s="1411">
        <v>24400000</v>
      </c>
      <c r="Z293" s="1411">
        <v>24400000</v>
      </c>
      <c r="AA293" s="755" t="s">
        <v>3419</v>
      </c>
      <c r="AB293" s="430" t="s">
        <v>3420</v>
      </c>
      <c r="AC293" s="430" t="s">
        <v>233</v>
      </c>
      <c r="AD293" s="266" t="s">
        <v>3421</v>
      </c>
      <c r="AE293" s="430" t="s">
        <v>56</v>
      </c>
      <c r="AF293" s="430" t="s">
        <v>56</v>
      </c>
      <c r="AG293" s="430" t="s">
        <v>56</v>
      </c>
      <c r="AH293" s="755" t="s">
        <v>2739</v>
      </c>
      <c r="AI293" s="1791">
        <v>42621</v>
      </c>
      <c r="AJ293" s="234">
        <v>42734</v>
      </c>
      <c r="AK293" s="430" t="s">
        <v>397</v>
      </c>
      <c r="AL293" s="1769" t="s">
        <v>249</v>
      </c>
      <c r="AM293" s="1370"/>
      <c r="AN293" s="973"/>
      <c r="AO293" s="973"/>
      <c r="AP293" s="973"/>
      <c r="AQ293" s="973"/>
      <c r="AR293" s="973"/>
      <c r="AS293" s="973"/>
      <c r="AT293" s="973"/>
      <c r="AU293" s="973"/>
      <c r="AV293" s="973"/>
      <c r="AW293" s="973"/>
      <c r="AX293" s="973"/>
      <c r="AY293" s="973"/>
      <c r="AZ293" s="973"/>
      <c r="BA293" s="973"/>
      <c r="BB293" s="182"/>
      <c r="BC293" s="182"/>
      <c r="BD293" s="182"/>
      <c r="BE293" s="182"/>
      <c r="BF293" s="182"/>
      <c r="BG293" s="182"/>
      <c r="BH293" s="182"/>
      <c r="BI293" s="182"/>
      <c r="BJ293" s="182"/>
      <c r="BK293" s="182"/>
      <c r="BL293" s="182"/>
      <c r="BM293" s="182"/>
      <c r="BN293" s="182"/>
      <c r="BO293" s="182"/>
      <c r="BP293" s="182"/>
      <c r="BQ293" s="182"/>
      <c r="BR293" s="182"/>
      <c r="BS293" s="182"/>
      <c r="BT293" s="182"/>
      <c r="BU293" s="182"/>
      <c r="BV293" s="182"/>
      <c r="BW293" s="182"/>
      <c r="BX293" s="182"/>
      <c r="BY293" s="182"/>
      <c r="BZ293" s="182"/>
      <c r="CA293" s="182"/>
      <c r="CB293" s="182"/>
      <c r="CC293" s="182"/>
      <c r="CD293" s="182"/>
      <c r="CE293" s="182"/>
      <c r="CF293" s="182"/>
      <c r="CG293" s="182"/>
      <c r="CH293" s="182"/>
      <c r="CI293" s="182"/>
      <c r="CJ293" s="182"/>
      <c r="CK293" s="182"/>
      <c r="CL293" s="182"/>
      <c r="CM293" s="182"/>
      <c r="CN293" s="182"/>
      <c r="CO293" s="182"/>
      <c r="CP293" s="182"/>
      <c r="CQ293" s="182"/>
      <c r="CR293" s="182"/>
      <c r="CS293" s="182"/>
      <c r="CT293" s="182"/>
      <c r="CU293" s="182"/>
      <c r="CV293" s="182"/>
      <c r="CW293" s="182"/>
      <c r="CX293" s="182"/>
      <c r="CY293" s="182"/>
      <c r="CZ293" s="182"/>
      <c r="DA293" s="182"/>
      <c r="DB293" s="182"/>
      <c r="DC293" s="182"/>
      <c r="DD293" s="182"/>
      <c r="DE293" s="182"/>
      <c r="DF293" s="182"/>
      <c r="DG293" s="182"/>
      <c r="DH293" s="182"/>
      <c r="DI293" s="182"/>
      <c r="DJ293" s="182"/>
      <c r="DK293" s="182"/>
      <c r="DL293" s="182"/>
      <c r="DM293" s="182"/>
      <c r="DN293" s="182"/>
      <c r="DO293" s="182"/>
      <c r="DP293" s="182"/>
      <c r="DQ293" s="182"/>
      <c r="DR293" s="182"/>
      <c r="DS293" s="182"/>
      <c r="DT293" s="182"/>
      <c r="DU293" s="182"/>
      <c r="DV293" s="182"/>
      <c r="DW293" s="182"/>
      <c r="DX293" s="182"/>
      <c r="DY293" s="182"/>
      <c r="DZ293" s="182"/>
      <c r="EA293" s="182"/>
      <c r="EB293" s="182"/>
      <c r="EC293" s="182"/>
      <c r="ED293" s="182"/>
      <c r="EE293" s="182"/>
      <c r="EF293" s="182"/>
      <c r="EG293" s="182"/>
      <c r="EH293" s="182"/>
      <c r="EI293" s="182"/>
      <c r="EJ293" s="182"/>
      <c r="EK293" s="182"/>
      <c r="EL293" s="182"/>
      <c r="EM293" s="182"/>
      <c r="EN293" s="182"/>
      <c r="EO293" s="182"/>
    </row>
    <row r="294" spans="1:145" s="49" customFormat="1" ht="111" customHeight="1" x14ac:dyDescent="0.25">
      <c r="A294" s="1419">
        <v>279</v>
      </c>
      <c r="B294" s="1424" t="s">
        <v>5</v>
      </c>
      <c r="C294" s="1424">
        <v>80101706</v>
      </c>
      <c r="D294" s="962" t="s">
        <v>3201</v>
      </c>
      <c r="E294" s="1424" t="s">
        <v>99</v>
      </c>
      <c r="F294" s="1424">
        <v>1</v>
      </c>
      <c r="G294" s="1422" t="s">
        <v>175</v>
      </c>
      <c r="H294" s="1430">
        <v>4</v>
      </c>
      <c r="I294" s="1426" t="s">
        <v>101</v>
      </c>
      <c r="J294" s="1110" t="s">
        <v>851</v>
      </c>
      <c r="K294" s="1424" t="s">
        <v>115</v>
      </c>
      <c r="L294" s="1041">
        <v>36000000</v>
      </c>
      <c r="M294" s="1367">
        <v>36000000</v>
      </c>
      <c r="N294" s="1418" t="s">
        <v>85</v>
      </c>
      <c r="O294" s="1418" t="s">
        <v>56</v>
      </c>
      <c r="P294" s="30" t="s">
        <v>3199</v>
      </c>
      <c r="R294" s="242" t="s">
        <v>3327</v>
      </c>
      <c r="S294" s="242" t="s">
        <v>3422</v>
      </c>
      <c r="T294" s="33">
        <v>42618</v>
      </c>
      <c r="U294" s="34" t="s">
        <v>3423</v>
      </c>
      <c r="V294" s="266" t="s">
        <v>220</v>
      </c>
      <c r="W294" s="1781">
        <v>36000000</v>
      </c>
      <c r="X294" s="182"/>
      <c r="Y294" s="174">
        <v>36000000</v>
      </c>
      <c r="Z294" s="174">
        <v>36000000</v>
      </c>
      <c r="AA294" s="755" t="s">
        <v>3414</v>
      </c>
      <c r="AB294" s="430" t="s">
        <v>3415</v>
      </c>
      <c r="AC294" s="430" t="s">
        <v>233</v>
      </c>
      <c r="AD294" s="266" t="s">
        <v>3416</v>
      </c>
      <c r="AE294" s="430" t="s">
        <v>56</v>
      </c>
      <c r="AF294" s="430" t="s">
        <v>56</v>
      </c>
      <c r="AG294" s="430" t="s">
        <v>56</v>
      </c>
      <c r="AH294" s="755" t="s">
        <v>2670</v>
      </c>
      <c r="AI294" s="1791">
        <v>42618</v>
      </c>
      <c r="AJ294" s="234">
        <v>42734</v>
      </c>
      <c r="AK294" s="430" t="s">
        <v>397</v>
      </c>
      <c r="AL294" s="1769" t="s">
        <v>249</v>
      </c>
      <c r="AM294" s="562"/>
      <c r="AN294" s="182"/>
      <c r="AO294" s="182"/>
      <c r="AP294" s="182"/>
      <c r="AQ294" s="182"/>
      <c r="AR294" s="182"/>
      <c r="AS294" s="182"/>
      <c r="AT294" s="182"/>
      <c r="AU294" s="182"/>
      <c r="AV294" s="182"/>
      <c r="AW294" s="182"/>
      <c r="AX294" s="182"/>
      <c r="AY294" s="182"/>
      <c r="AZ294" s="182"/>
      <c r="BA294" s="182"/>
      <c r="BB294" s="182"/>
      <c r="BC294" s="182"/>
      <c r="BD294" s="182"/>
      <c r="BE294" s="182"/>
      <c r="BF294" s="182"/>
      <c r="BG294" s="182"/>
      <c r="BH294" s="182"/>
      <c r="BI294" s="182"/>
      <c r="BJ294" s="182"/>
      <c r="BK294" s="182"/>
      <c r="BL294" s="182"/>
      <c r="BM294" s="182"/>
      <c r="BN294" s="182"/>
      <c r="BO294" s="182"/>
      <c r="BP294" s="182"/>
      <c r="BQ294" s="182"/>
      <c r="BR294" s="182"/>
      <c r="BS294" s="182"/>
      <c r="BT294" s="182"/>
      <c r="BU294" s="182"/>
      <c r="BV294" s="182"/>
      <c r="BW294" s="182"/>
      <c r="BX294" s="182"/>
      <c r="BY294" s="182"/>
      <c r="BZ294" s="182"/>
      <c r="CA294" s="182"/>
      <c r="CB294" s="182"/>
      <c r="CC294" s="182"/>
      <c r="CD294" s="182"/>
      <c r="CE294" s="182"/>
      <c r="CF294" s="182"/>
      <c r="CG294" s="182"/>
      <c r="CH294" s="182"/>
      <c r="CI294" s="182"/>
      <c r="CJ294" s="182"/>
      <c r="CK294" s="182"/>
      <c r="CL294" s="182"/>
      <c r="CM294" s="182"/>
      <c r="CN294" s="182"/>
      <c r="CO294" s="182"/>
      <c r="CP294" s="182"/>
      <c r="CQ294" s="182"/>
      <c r="CR294" s="182"/>
      <c r="CS294" s="182"/>
      <c r="CT294" s="182"/>
      <c r="CU294" s="182"/>
      <c r="CV294" s="182"/>
      <c r="CW294" s="182"/>
      <c r="CX294" s="182"/>
      <c r="CY294" s="182"/>
      <c r="CZ294" s="182"/>
      <c r="DA294" s="182"/>
      <c r="DB294" s="182"/>
      <c r="DC294" s="182"/>
      <c r="DD294" s="182"/>
      <c r="DE294" s="182"/>
      <c r="DF294" s="182"/>
      <c r="DG294" s="182"/>
      <c r="DH294" s="182"/>
      <c r="DI294" s="182"/>
      <c r="DJ294" s="182"/>
      <c r="DK294" s="182"/>
      <c r="DL294" s="182"/>
      <c r="DM294" s="182"/>
      <c r="DN294" s="182"/>
      <c r="DO294" s="182"/>
      <c r="DP294" s="182"/>
      <c r="DQ294" s="182"/>
      <c r="DR294" s="182"/>
      <c r="DS294" s="182"/>
      <c r="DT294" s="182"/>
      <c r="DU294" s="182"/>
      <c r="DV294" s="182"/>
      <c r="DW294" s="182"/>
      <c r="DX294" s="182"/>
      <c r="DY294" s="182"/>
      <c r="DZ294" s="182"/>
      <c r="EA294" s="182"/>
      <c r="EB294" s="182"/>
      <c r="EC294" s="182"/>
      <c r="ED294" s="182"/>
      <c r="EE294" s="182"/>
      <c r="EF294" s="182"/>
      <c r="EG294" s="182"/>
      <c r="EH294" s="182"/>
      <c r="EI294" s="182"/>
      <c r="EJ294" s="182"/>
      <c r="EK294" s="182"/>
      <c r="EL294" s="182"/>
      <c r="EM294" s="182"/>
      <c r="EN294" s="182"/>
      <c r="EO294" s="182"/>
    </row>
    <row r="295" spans="1:145" s="49" customFormat="1" ht="111" customHeight="1" x14ac:dyDescent="0.25">
      <c r="A295" s="1419">
        <v>280</v>
      </c>
      <c r="B295" s="1424" t="s">
        <v>5</v>
      </c>
      <c r="C295" s="1424">
        <v>80101706</v>
      </c>
      <c r="D295" s="962" t="s">
        <v>3202</v>
      </c>
      <c r="E295" s="1424" t="s">
        <v>99</v>
      </c>
      <c r="F295" s="1424">
        <v>1</v>
      </c>
      <c r="G295" s="1422" t="s">
        <v>168</v>
      </c>
      <c r="H295" s="1430" t="s">
        <v>2598</v>
      </c>
      <c r="I295" s="1426" t="s">
        <v>101</v>
      </c>
      <c r="J295" s="1110" t="s">
        <v>851</v>
      </c>
      <c r="K295" s="1424" t="s">
        <v>115</v>
      </c>
      <c r="L295" s="1041">
        <v>16000000</v>
      </c>
      <c r="M295" s="1367">
        <v>16000000</v>
      </c>
      <c r="N295" s="944" t="s">
        <v>85</v>
      </c>
      <c r="O295" s="944" t="s">
        <v>56</v>
      </c>
      <c r="P295" s="30" t="s">
        <v>3199</v>
      </c>
      <c r="R295" s="242" t="s">
        <v>3622</v>
      </c>
      <c r="S295" s="242" t="s">
        <v>3623</v>
      </c>
      <c r="T295" s="33">
        <v>42646</v>
      </c>
      <c r="U295" s="34" t="s">
        <v>3624</v>
      </c>
      <c r="V295" s="266" t="s">
        <v>220</v>
      </c>
      <c r="W295" s="1946">
        <v>13860000</v>
      </c>
      <c r="X295" s="182"/>
      <c r="Y295" s="174">
        <f t="shared" ref="Y295:Z295" si="13">SUM(W295+X295)</f>
        <v>13860000</v>
      </c>
      <c r="Z295" s="174">
        <f t="shared" si="13"/>
        <v>13860000</v>
      </c>
      <c r="AA295" s="755" t="s">
        <v>3625</v>
      </c>
      <c r="AB295" s="430" t="s">
        <v>3626</v>
      </c>
      <c r="AC295" s="430" t="s">
        <v>233</v>
      </c>
      <c r="AD295" s="266" t="s">
        <v>3627</v>
      </c>
      <c r="AE295" s="430" t="s">
        <v>56</v>
      </c>
      <c r="AF295" s="430" t="s">
        <v>56</v>
      </c>
      <c r="AG295" s="430" t="s">
        <v>56</v>
      </c>
      <c r="AH295" s="755" t="s">
        <v>2739</v>
      </c>
      <c r="AI295" s="1791">
        <v>42646</v>
      </c>
      <c r="AJ295" s="234">
        <v>42734</v>
      </c>
      <c r="AK295" s="430" t="s">
        <v>3628</v>
      </c>
      <c r="AL295" s="174" t="s">
        <v>1054</v>
      </c>
      <c r="AM295" s="1370"/>
      <c r="AN295" s="973"/>
      <c r="AO295" s="973"/>
      <c r="AP295" s="973"/>
      <c r="AQ295" s="973"/>
      <c r="AR295" s="973"/>
      <c r="AS295" s="973"/>
      <c r="AT295" s="973"/>
      <c r="AU295" s="973"/>
      <c r="AV295" s="973"/>
      <c r="AW295" s="973"/>
      <c r="AX295" s="973"/>
      <c r="AY295" s="973"/>
      <c r="AZ295" s="973"/>
      <c r="BA295" s="973"/>
      <c r="BB295" s="182"/>
      <c r="BC295" s="182"/>
      <c r="BD295" s="182"/>
      <c r="BE295" s="182"/>
      <c r="BF295" s="182"/>
      <c r="BG295" s="182"/>
      <c r="BH295" s="182"/>
      <c r="BI295" s="182"/>
      <c r="BJ295" s="182"/>
      <c r="BK295" s="182"/>
      <c r="BL295" s="182"/>
      <c r="BM295" s="182"/>
      <c r="BN295" s="182"/>
      <c r="BO295" s="182"/>
      <c r="BP295" s="182"/>
      <c r="BQ295" s="182"/>
      <c r="BR295" s="182"/>
      <c r="BS295" s="182"/>
      <c r="BT295" s="182"/>
      <c r="BU295" s="182"/>
      <c r="BV295" s="182"/>
      <c r="BW295" s="182"/>
      <c r="BX295" s="182"/>
      <c r="BY295" s="182"/>
      <c r="BZ295" s="182"/>
      <c r="CA295" s="182"/>
      <c r="CB295" s="182"/>
      <c r="CC295" s="182"/>
      <c r="CD295" s="182"/>
      <c r="CE295" s="182"/>
      <c r="CF295" s="182"/>
      <c r="CG295" s="182"/>
      <c r="CH295" s="182"/>
      <c r="CI295" s="182"/>
      <c r="CJ295" s="182"/>
      <c r="CK295" s="182"/>
      <c r="CL295" s="182"/>
      <c r="CM295" s="182"/>
      <c r="CN295" s="182"/>
      <c r="CO295" s="182"/>
      <c r="CP295" s="182"/>
      <c r="CQ295" s="182"/>
      <c r="CR295" s="182"/>
      <c r="CS295" s="182"/>
      <c r="CT295" s="182"/>
      <c r="CU295" s="182"/>
      <c r="CV295" s="182"/>
      <c r="CW295" s="182"/>
      <c r="CX295" s="182"/>
      <c r="CY295" s="182"/>
      <c r="CZ295" s="182"/>
      <c r="DA295" s="182"/>
      <c r="DB295" s="182"/>
      <c r="DC295" s="182"/>
      <c r="DD295" s="182"/>
      <c r="DE295" s="182"/>
      <c r="DF295" s="182"/>
      <c r="DG295" s="182"/>
      <c r="DH295" s="182"/>
      <c r="DI295" s="182"/>
      <c r="DJ295" s="182"/>
      <c r="DK295" s="182"/>
      <c r="DL295" s="182"/>
      <c r="DM295" s="182"/>
      <c r="DN295" s="182"/>
      <c r="DO295" s="182"/>
      <c r="DP295" s="182"/>
      <c r="DQ295" s="182"/>
      <c r="DR295" s="182"/>
      <c r="DS295" s="182"/>
      <c r="DT295" s="182"/>
      <c r="DU295" s="182"/>
      <c r="DV295" s="182"/>
      <c r="DW295" s="182"/>
      <c r="DX295" s="182"/>
      <c r="DY295" s="182"/>
      <c r="DZ295" s="182"/>
      <c r="EA295" s="182"/>
      <c r="EB295" s="182"/>
      <c r="EC295" s="182"/>
      <c r="ED295" s="182"/>
      <c r="EE295" s="182"/>
      <c r="EF295" s="182"/>
      <c r="EG295" s="182"/>
      <c r="EH295" s="182"/>
      <c r="EI295" s="182"/>
      <c r="EJ295" s="182"/>
      <c r="EK295" s="182"/>
      <c r="EL295" s="182"/>
      <c r="EM295" s="182"/>
      <c r="EN295" s="182"/>
      <c r="EO295" s="182"/>
    </row>
    <row r="296" spans="1:145" s="49" customFormat="1" ht="111" customHeight="1" x14ac:dyDescent="0.25">
      <c r="A296" s="1419">
        <v>281</v>
      </c>
      <c r="B296" s="1424" t="s">
        <v>1012</v>
      </c>
      <c r="C296" s="1424">
        <v>80101706</v>
      </c>
      <c r="D296" s="236" t="s">
        <v>145</v>
      </c>
      <c r="E296" s="1424" t="s">
        <v>99</v>
      </c>
      <c r="F296" s="1424">
        <v>1</v>
      </c>
      <c r="G296" s="1429" t="s">
        <v>171</v>
      </c>
      <c r="H296" s="1430">
        <v>4</v>
      </c>
      <c r="I296" s="1426" t="s">
        <v>101</v>
      </c>
      <c r="J296" s="1424" t="s">
        <v>136</v>
      </c>
      <c r="K296" s="1424" t="s">
        <v>115</v>
      </c>
      <c r="L296" s="1041">
        <v>16000000</v>
      </c>
      <c r="M296" s="1041">
        <v>16000000</v>
      </c>
      <c r="N296" s="944" t="s">
        <v>85</v>
      </c>
      <c r="O296" s="944" t="s">
        <v>56</v>
      </c>
      <c r="P296" s="1839" t="s">
        <v>61</v>
      </c>
      <c r="R296" s="242" t="s">
        <v>3329</v>
      </c>
      <c r="S296" s="242" t="s">
        <v>3424</v>
      </c>
      <c r="T296" s="33">
        <v>42622</v>
      </c>
      <c r="U296" s="34" t="s">
        <v>3425</v>
      </c>
      <c r="V296" s="266" t="s">
        <v>220</v>
      </c>
      <c r="W296" s="1781">
        <v>14933000</v>
      </c>
      <c r="X296" s="973"/>
      <c r="Y296" s="1411">
        <v>14993000</v>
      </c>
      <c r="Z296" s="1411">
        <v>14993000</v>
      </c>
      <c r="AA296" s="755" t="s">
        <v>3426</v>
      </c>
      <c r="AB296" s="430" t="s">
        <v>3427</v>
      </c>
      <c r="AC296" s="430" t="s">
        <v>358</v>
      </c>
      <c r="AD296" s="266" t="s">
        <v>3428</v>
      </c>
      <c r="AE296" s="430" t="s">
        <v>56</v>
      </c>
      <c r="AF296" s="430" t="s">
        <v>56</v>
      </c>
      <c r="AG296" s="430" t="s">
        <v>56</v>
      </c>
      <c r="AH296" s="755" t="s">
        <v>2739</v>
      </c>
      <c r="AI296" s="1791">
        <v>42622</v>
      </c>
      <c r="AJ296" s="234">
        <v>42734</v>
      </c>
      <c r="AK296" s="430" t="s">
        <v>3429</v>
      </c>
      <c r="AL296" s="1769" t="s">
        <v>1500</v>
      </c>
      <c r="AM296" s="1370"/>
      <c r="AN296" s="973"/>
      <c r="AO296" s="973"/>
      <c r="AP296" s="973"/>
      <c r="AQ296" s="973"/>
      <c r="AR296" s="973"/>
      <c r="AS296" s="973"/>
      <c r="AT296" s="973"/>
      <c r="AU296" s="973"/>
      <c r="AV296" s="973"/>
      <c r="AW296" s="973"/>
      <c r="AX296" s="973"/>
      <c r="AY296" s="973"/>
      <c r="AZ296" s="973"/>
      <c r="BA296" s="973"/>
      <c r="BB296" s="182"/>
      <c r="BC296" s="182"/>
      <c r="BD296" s="182"/>
      <c r="BE296" s="182"/>
      <c r="BF296" s="182"/>
      <c r="BG296" s="182"/>
      <c r="BH296" s="182"/>
      <c r="BI296" s="182"/>
      <c r="BJ296" s="182"/>
      <c r="BK296" s="182"/>
      <c r="BL296" s="182"/>
      <c r="BM296" s="182"/>
      <c r="BN296" s="182"/>
      <c r="BO296" s="182"/>
      <c r="BP296" s="182"/>
      <c r="BQ296" s="182"/>
      <c r="BR296" s="182"/>
      <c r="BS296" s="182"/>
      <c r="BT296" s="182"/>
      <c r="BU296" s="182"/>
      <c r="BV296" s="182"/>
      <c r="BW296" s="182"/>
      <c r="BX296" s="182"/>
      <c r="BY296" s="182"/>
      <c r="BZ296" s="182"/>
      <c r="CA296" s="182"/>
      <c r="CB296" s="182"/>
      <c r="CC296" s="182"/>
      <c r="CD296" s="182"/>
      <c r="CE296" s="182"/>
      <c r="CF296" s="182"/>
      <c r="CG296" s="182"/>
      <c r="CH296" s="182"/>
      <c r="CI296" s="182"/>
      <c r="CJ296" s="182"/>
      <c r="CK296" s="182"/>
      <c r="CL296" s="182"/>
      <c r="CM296" s="182"/>
      <c r="CN296" s="182"/>
      <c r="CO296" s="182"/>
      <c r="CP296" s="182"/>
      <c r="CQ296" s="182"/>
      <c r="CR296" s="182"/>
      <c r="CS296" s="182"/>
      <c r="CT296" s="182"/>
      <c r="CU296" s="182"/>
      <c r="CV296" s="182"/>
      <c r="CW296" s="182"/>
      <c r="CX296" s="182"/>
      <c r="CY296" s="182"/>
      <c r="CZ296" s="182"/>
      <c r="DA296" s="182"/>
      <c r="DB296" s="182"/>
      <c r="DC296" s="182"/>
      <c r="DD296" s="182"/>
      <c r="DE296" s="182"/>
      <c r="DF296" s="182"/>
      <c r="DG296" s="182"/>
      <c r="DH296" s="182"/>
      <c r="DI296" s="182"/>
      <c r="DJ296" s="182"/>
      <c r="DK296" s="182"/>
      <c r="DL296" s="182"/>
      <c r="DM296" s="182"/>
      <c r="DN296" s="182"/>
      <c r="DO296" s="182"/>
      <c r="DP296" s="182"/>
      <c r="DQ296" s="182"/>
      <c r="DR296" s="182"/>
      <c r="DS296" s="182"/>
      <c r="DT296" s="182"/>
      <c r="DU296" s="182"/>
      <c r="DV296" s="182"/>
      <c r="DW296" s="182"/>
      <c r="DX296" s="182"/>
      <c r="DY296" s="182"/>
      <c r="DZ296" s="182"/>
      <c r="EA296" s="182"/>
      <c r="EB296" s="182"/>
      <c r="EC296" s="182"/>
      <c r="ED296" s="182"/>
      <c r="EE296" s="182"/>
      <c r="EF296" s="182"/>
      <c r="EG296" s="182"/>
      <c r="EH296" s="182"/>
      <c r="EI296" s="182"/>
      <c r="EJ296" s="182"/>
      <c r="EK296" s="182"/>
      <c r="EL296" s="182"/>
      <c r="EM296" s="182"/>
      <c r="EN296" s="182"/>
      <c r="EO296" s="182"/>
    </row>
    <row r="297" spans="1:145" ht="111" customHeight="1" x14ac:dyDescent="0.25">
      <c r="A297" s="1419">
        <v>282</v>
      </c>
      <c r="B297" s="1424" t="s">
        <v>1014</v>
      </c>
      <c r="C297" s="1424">
        <v>80101706</v>
      </c>
      <c r="D297" s="236" t="s">
        <v>3324</v>
      </c>
      <c r="E297" s="1409" t="s">
        <v>99</v>
      </c>
      <c r="F297" s="1409">
        <v>1</v>
      </c>
      <c r="G297" s="1415" t="s">
        <v>171</v>
      </c>
      <c r="H297" s="1430">
        <v>4</v>
      </c>
      <c r="I297" s="1426" t="s">
        <v>101</v>
      </c>
      <c r="J297" s="1110" t="s">
        <v>851</v>
      </c>
      <c r="K297" s="1409" t="s">
        <v>115</v>
      </c>
      <c r="L297" s="1041">
        <v>25200000</v>
      </c>
      <c r="M297" s="1041">
        <f>+L297</f>
        <v>25200000</v>
      </c>
      <c r="N297" s="1418" t="s">
        <v>85</v>
      </c>
      <c r="O297" s="1418" t="s">
        <v>56</v>
      </c>
      <c r="P297" s="30" t="s">
        <v>133</v>
      </c>
      <c r="Q297" s="49"/>
      <c r="R297" s="242" t="s">
        <v>3430</v>
      </c>
      <c r="S297" s="242" t="s">
        <v>3431</v>
      </c>
      <c r="T297" s="33">
        <v>42627</v>
      </c>
      <c r="U297" s="34" t="s">
        <v>3432</v>
      </c>
      <c r="V297" s="266" t="s">
        <v>220</v>
      </c>
      <c r="W297" s="1946">
        <v>25200000</v>
      </c>
      <c r="X297" s="182"/>
      <c r="Y297" s="174">
        <f>SUM(W297+X297)</f>
        <v>25200000</v>
      </c>
      <c r="Z297" s="174">
        <f>SUM(X297+Y297)</f>
        <v>25200000</v>
      </c>
      <c r="AA297" s="755" t="s">
        <v>3433</v>
      </c>
      <c r="AB297" s="430" t="s">
        <v>3434</v>
      </c>
      <c r="AC297" s="430" t="s">
        <v>233</v>
      </c>
      <c r="AD297" s="266" t="s">
        <v>3435</v>
      </c>
      <c r="AE297" s="430" t="s">
        <v>56</v>
      </c>
      <c r="AF297" s="430" t="s">
        <v>56</v>
      </c>
      <c r="AG297" s="430" t="s">
        <v>56</v>
      </c>
      <c r="AH297" s="755" t="s">
        <v>2739</v>
      </c>
      <c r="AI297" s="1791">
        <v>42627</v>
      </c>
      <c r="AJ297" s="234">
        <v>42734</v>
      </c>
      <c r="AK297" s="430" t="s">
        <v>226</v>
      </c>
      <c r="AL297" s="1769" t="s">
        <v>227</v>
      </c>
      <c r="AM297" s="1373"/>
      <c r="AN297" s="974"/>
      <c r="AO297" s="974"/>
      <c r="AP297" s="974"/>
      <c r="AQ297" s="974"/>
      <c r="AR297" s="974"/>
      <c r="AS297" s="974"/>
      <c r="AT297" s="974"/>
      <c r="AU297" s="974"/>
      <c r="AV297" s="974"/>
      <c r="AW297" s="974"/>
      <c r="AX297" s="974"/>
      <c r="AY297" s="974"/>
      <c r="AZ297" s="974"/>
      <c r="BA297" s="974"/>
      <c r="BB297" s="797"/>
      <c r="BC297" s="797"/>
      <c r="BD297" s="797"/>
      <c r="BE297" s="797"/>
      <c r="BF297" s="797"/>
      <c r="BG297" s="797"/>
      <c r="BH297" s="797"/>
      <c r="BI297" s="797"/>
      <c r="BJ297" s="797"/>
      <c r="BK297" s="797"/>
      <c r="BL297" s="797"/>
      <c r="BM297" s="797"/>
      <c r="BN297" s="797"/>
      <c r="BO297" s="797"/>
      <c r="BP297" s="797"/>
      <c r="BQ297" s="797"/>
      <c r="BR297" s="797"/>
      <c r="BS297" s="797"/>
      <c r="BT297" s="797"/>
      <c r="BU297" s="797"/>
      <c r="BV297" s="797"/>
      <c r="BW297" s="797"/>
      <c r="BX297" s="797"/>
      <c r="BY297" s="797"/>
      <c r="BZ297" s="797"/>
      <c r="CA297" s="797"/>
      <c r="CB297" s="797"/>
      <c r="CC297" s="797"/>
      <c r="CD297" s="797"/>
      <c r="CE297" s="797"/>
      <c r="CF297" s="797"/>
      <c r="CG297" s="797"/>
      <c r="CH297" s="797"/>
      <c r="CI297" s="797"/>
      <c r="CJ297" s="797"/>
      <c r="CK297" s="797"/>
      <c r="CL297" s="797"/>
      <c r="CM297" s="797"/>
      <c r="CN297" s="797"/>
      <c r="CO297" s="797"/>
      <c r="CP297" s="797"/>
      <c r="CQ297" s="797"/>
      <c r="CR297" s="797"/>
      <c r="CS297" s="797"/>
      <c r="CT297" s="797"/>
      <c r="CU297" s="797"/>
      <c r="CV297" s="797"/>
      <c r="CW297" s="797"/>
      <c r="CX297" s="797"/>
      <c r="CY297" s="797"/>
      <c r="CZ297" s="797"/>
      <c r="DA297" s="797"/>
      <c r="DB297" s="797"/>
      <c r="DC297" s="797"/>
      <c r="DD297" s="797"/>
      <c r="DE297" s="797"/>
      <c r="DF297" s="797"/>
      <c r="DG297" s="797"/>
      <c r="DH297" s="797"/>
      <c r="DI297" s="797"/>
      <c r="DJ297" s="797"/>
      <c r="DK297" s="797"/>
      <c r="DL297" s="797"/>
      <c r="DM297" s="797"/>
      <c r="DN297" s="797"/>
      <c r="DO297" s="797"/>
      <c r="DP297" s="797"/>
      <c r="DQ297" s="797"/>
      <c r="DR297" s="797"/>
      <c r="DS297" s="797"/>
      <c r="DT297" s="797"/>
      <c r="DU297" s="797"/>
      <c r="DV297" s="797"/>
      <c r="DW297" s="797"/>
      <c r="DX297" s="797"/>
      <c r="DY297" s="797"/>
      <c r="DZ297" s="797"/>
      <c r="EA297" s="797"/>
      <c r="EB297" s="797"/>
      <c r="EC297" s="797"/>
      <c r="ED297" s="797"/>
      <c r="EE297" s="797"/>
      <c r="EF297" s="797"/>
      <c r="EG297" s="797"/>
      <c r="EH297" s="797"/>
      <c r="EI297" s="797"/>
      <c r="EJ297" s="797"/>
      <c r="EK297" s="797"/>
      <c r="EL297" s="797"/>
      <c r="EM297" s="797"/>
      <c r="EN297" s="797"/>
      <c r="EO297" s="797"/>
    </row>
    <row r="298" spans="1:145" ht="111" customHeight="1" x14ac:dyDescent="0.25">
      <c r="A298" s="1419">
        <v>283</v>
      </c>
      <c r="B298" s="1424" t="s">
        <v>5</v>
      </c>
      <c r="C298" s="1424">
        <v>80101706</v>
      </c>
      <c r="D298" s="236" t="s">
        <v>3333</v>
      </c>
      <c r="E298" s="1409" t="s">
        <v>99</v>
      </c>
      <c r="F298" s="1409">
        <v>1</v>
      </c>
      <c r="G298" s="1415" t="s">
        <v>171</v>
      </c>
      <c r="H298" s="1430" t="s">
        <v>3332</v>
      </c>
      <c r="I298" s="1426" t="s">
        <v>101</v>
      </c>
      <c r="J298" s="1110" t="s">
        <v>851</v>
      </c>
      <c r="K298" s="1409" t="s">
        <v>115</v>
      </c>
      <c r="L298" s="1041">
        <v>10800000</v>
      </c>
      <c r="M298" s="1041">
        <v>10800000</v>
      </c>
      <c r="N298" s="1418" t="s">
        <v>85</v>
      </c>
      <c r="O298" s="1418" t="s">
        <v>56</v>
      </c>
      <c r="P298" s="30" t="s">
        <v>133</v>
      </c>
      <c r="Q298" s="49"/>
      <c r="R298" s="242" t="s">
        <v>3436</v>
      </c>
      <c r="S298" s="242" t="s">
        <v>3605</v>
      </c>
      <c r="T298" s="33">
        <v>42632</v>
      </c>
      <c r="U298" s="34" t="s">
        <v>3606</v>
      </c>
      <c r="V298" s="266" t="s">
        <v>220</v>
      </c>
      <c r="W298" s="1781">
        <v>10800000</v>
      </c>
      <c r="X298" s="182"/>
      <c r="Y298" s="174">
        <f>W298</f>
        <v>10800000</v>
      </c>
      <c r="Z298" s="1380">
        <v>10800000</v>
      </c>
      <c r="AA298" s="974"/>
      <c r="AB298" s="974"/>
      <c r="AC298" s="974"/>
      <c r="AD298" s="974"/>
      <c r="AE298" s="974"/>
      <c r="AF298" s="974"/>
      <c r="AG298" s="974"/>
      <c r="AH298" s="974"/>
      <c r="AI298" s="974"/>
      <c r="AJ298" s="974"/>
      <c r="AK298" s="974"/>
      <c r="AL298" s="1381"/>
      <c r="AM298" s="1373"/>
      <c r="AN298" s="974"/>
      <c r="AO298" s="974"/>
      <c r="AP298" s="974"/>
      <c r="AQ298" s="974"/>
      <c r="AR298" s="974"/>
      <c r="AS298" s="974"/>
      <c r="AT298" s="974"/>
      <c r="AU298" s="974"/>
      <c r="AV298" s="974"/>
      <c r="AW298" s="974"/>
      <c r="AX298" s="974"/>
      <c r="AY298" s="974"/>
      <c r="AZ298" s="974"/>
      <c r="BA298" s="974"/>
      <c r="BB298" s="797"/>
      <c r="BC298" s="797"/>
      <c r="BD298" s="797"/>
      <c r="BE298" s="797"/>
      <c r="BF298" s="797"/>
      <c r="BG298" s="797"/>
      <c r="BH298" s="797"/>
      <c r="BI298" s="797"/>
      <c r="BJ298" s="797"/>
      <c r="BK298" s="797"/>
      <c r="BL298" s="797"/>
      <c r="BM298" s="797"/>
      <c r="BN298" s="797"/>
      <c r="BO298" s="797"/>
      <c r="BP298" s="797"/>
      <c r="BQ298" s="797"/>
      <c r="BR298" s="797"/>
      <c r="BS298" s="797"/>
      <c r="BT298" s="797"/>
      <c r="BU298" s="797"/>
      <c r="BV298" s="797"/>
      <c r="BW298" s="797"/>
      <c r="BX298" s="797"/>
      <c r="BY298" s="797"/>
      <c r="BZ298" s="797"/>
      <c r="CA298" s="797"/>
      <c r="CB298" s="797"/>
      <c r="CC298" s="797"/>
      <c r="CD298" s="797"/>
      <c r="CE298" s="797"/>
      <c r="CF298" s="797"/>
      <c r="CG298" s="797"/>
      <c r="CH298" s="797"/>
      <c r="CI298" s="797"/>
      <c r="CJ298" s="797"/>
      <c r="CK298" s="797"/>
      <c r="CL298" s="797"/>
      <c r="CM298" s="797"/>
      <c r="CN298" s="797"/>
      <c r="CO298" s="797"/>
      <c r="CP298" s="797"/>
      <c r="CQ298" s="797"/>
      <c r="CR298" s="797"/>
      <c r="CS298" s="797"/>
      <c r="CT298" s="797"/>
      <c r="CU298" s="797"/>
      <c r="CV298" s="797"/>
      <c r="CW298" s="797"/>
      <c r="CX298" s="797"/>
      <c r="CY298" s="797"/>
      <c r="CZ298" s="797"/>
      <c r="DA298" s="797"/>
      <c r="DB298" s="797"/>
      <c r="DC298" s="797"/>
      <c r="DD298" s="797"/>
      <c r="DE298" s="797"/>
      <c r="DF298" s="797"/>
      <c r="DG298" s="797"/>
      <c r="DH298" s="797"/>
      <c r="DI298" s="797"/>
      <c r="DJ298" s="797"/>
      <c r="DK298" s="797"/>
      <c r="DL298" s="797"/>
      <c r="DM298" s="797"/>
      <c r="DN298" s="797"/>
      <c r="DO298" s="797"/>
      <c r="DP298" s="797"/>
      <c r="DQ298" s="797"/>
      <c r="DR298" s="797"/>
      <c r="DS298" s="797"/>
      <c r="DT298" s="797"/>
      <c r="DU298" s="797"/>
      <c r="DV298" s="797"/>
      <c r="DW298" s="797"/>
      <c r="DX298" s="797"/>
      <c r="DY298" s="797"/>
      <c r="DZ298" s="797"/>
      <c r="EA298" s="797"/>
      <c r="EB298" s="797"/>
      <c r="EC298" s="797"/>
      <c r="ED298" s="797"/>
      <c r="EE298" s="797"/>
      <c r="EF298" s="797"/>
      <c r="EG298" s="797"/>
      <c r="EH298" s="797"/>
      <c r="EI298" s="797"/>
      <c r="EJ298" s="797"/>
      <c r="EK298" s="797"/>
      <c r="EL298" s="797"/>
      <c r="EM298" s="797"/>
      <c r="EN298" s="797"/>
      <c r="EO298" s="797"/>
    </row>
    <row r="299" spans="1:145" ht="76.5" customHeight="1" x14ac:dyDescent="0.25">
      <c r="A299" s="1673">
        <v>284</v>
      </c>
      <c r="B299" s="1424" t="s">
        <v>1761</v>
      </c>
      <c r="C299" s="1424" t="s">
        <v>3453</v>
      </c>
      <c r="D299" s="1511" t="s">
        <v>3499</v>
      </c>
      <c r="E299" s="1512" t="s">
        <v>80</v>
      </c>
      <c r="F299" s="1512">
        <v>1</v>
      </c>
      <c r="G299" s="1513" t="s">
        <v>168</v>
      </c>
      <c r="H299" s="1514" t="s">
        <v>591</v>
      </c>
      <c r="I299" s="1508" t="s">
        <v>90</v>
      </c>
      <c r="J299" s="1376" t="s">
        <v>3192</v>
      </c>
      <c r="K299" s="1424" t="s">
        <v>55</v>
      </c>
      <c r="L299" s="1041">
        <v>282000</v>
      </c>
      <c r="M299" s="1041">
        <v>282000</v>
      </c>
      <c r="N299" s="944" t="s">
        <v>85</v>
      </c>
      <c r="O299" s="944" t="s">
        <v>56</v>
      </c>
      <c r="P299" s="61" t="s">
        <v>86</v>
      </c>
      <c r="Q299" s="49"/>
      <c r="R299" s="1377"/>
      <c r="S299" s="1377"/>
      <c r="T299" s="1378"/>
      <c r="U299" s="974"/>
      <c r="V299" s="974"/>
      <c r="W299" s="1379"/>
      <c r="X299" s="973"/>
      <c r="Y299" s="1411"/>
      <c r="Z299" s="1380"/>
      <c r="AA299" s="974"/>
      <c r="AB299" s="974"/>
      <c r="AC299" s="974"/>
      <c r="AD299" s="974"/>
      <c r="AE299" s="974"/>
      <c r="AF299" s="974"/>
      <c r="AG299" s="974"/>
      <c r="AH299" s="974"/>
      <c r="AI299" s="974"/>
      <c r="AJ299" s="974"/>
      <c r="AK299" s="974"/>
      <c r="AL299" s="1381"/>
      <c r="AM299" s="1373"/>
      <c r="AN299" s="974"/>
      <c r="AO299" s="974"/>
      <c r="AP299" s="974"/>
      <c r="AQ299" s="974"/>
      <c r="AR299" s="974"/>
      <c r="AS299" s="974"/>
      <c r="AT299" s="974"/>
      <c r="AU299" s="974"/>
      <c r="AV299" s="974"/>
      <c r="AW299" s="974"/>
      <c r="AX299" s="974"/>
      <c r="AY299" s="974"/>
      <c r="AZ299" s="974"/>
      <c r="BA299" s="974"/>
      <c r="BB299" s="797"/>
      <c r="BC299" s="797"/>
      <c r="BD299" s="797"/>
      <c r="BE299" s="797"/>
      <c r="BF299" s="797"/>
      <c r="BG299" s="797"/>
      <c r="BH299" s="797"/>
      <c r="BI299" s="797"/>
      <c r="BJ299" s="797"/>
      <c r="BK299" s="797"/>
      <c r="BL299" s="797"/>
      <c r="BM299" s="797"/>
      <c r="BN299" s="797"/>
      <c r="BO299" s="797"/>
      <c r="BP299" s="797"/>
      <c r="BQ299" s="797"/>
      <c r="BR299" s="797"/>
      <c r="BS299" s="797"/>
      <c r="BT299" s="797"/>
      <c r="BU299" s="797"/>
      <c r="BV299" s="797"/>
      <c r="BW299" s="797"/>
      <c r="BX299" s="797"/>
      <c r="BY299" s="797"/>
      <c r="BZ299" s="797"/>
      <c r="CA299" s="797"/>
      <c r="CB299" s="797"/>
      <c r="CC299" s="797"/>
      <c r="CD299" s="797"/>
      <c r="CE299" s="797"/>
      <c r="CF299" s="797"/>
      <c r="CG299" s="797"/>
      <c r="CH299" s="797"/>
      <c r="CI299" s="797"/>
      <c r="CJ299" s="797"/>
      <c r="CK299" s="797"/>
      <c r="CL299" s="797"/>
      <c r="CM299" s="797"/>
      <c r="CN299" s="797"/>
      <c r="CO299" s="797"/>
      <c r="CP299" s="797"/>
      <c r="CQ299" s="797"/>
      <c r="CR299" s="797"/>
      <c r="CS299" s="797"/>
      <c r="CT299" s="797"/>
      <c r="CU299" s="797"/>
      <c r="CV299" s="797"/>
      <c r="CW299" s="797"/>
      <c r="CX299" s="797"/>
      <c r="CY299" s="797"/>
      <c r="CZ299" s="797"/>
      <c r="DA299" s="797"/>
      <c r="DB299" s="797"/>
      <c r="DC299" s="797"/>
      <c r="DD299" s="797"/>
      <c r="DE299" s="797"/>
      <c r="DF299" s="797"/>
      <c r="DG299" s="797"/>
      <c r="DH299" s="797"/>
      <c r="DI299" s="797"/>
      <c r="DJ299" s="797"/>
      <c r="DK299" s="797"/>
      <c r="DL299" s="797"/>
      <c r="DM299" s="797"/>
      <c r="DN299" s="797"/>
      <c r="DO299" s="797"/>
      <c r="DP299" s="797"/>
      <c r="DQ299" s="797"/>
      <c r="DR299" s="797"/>
      <c r="DS299" s="797"/>
      <c r="DT299" s="797"/>
      <c r="DU299" s="797"/>
      <c r="DV299" s="797"/>
      <c r="DW299" s="797"/>
      <c r="DX299" s="797"/>
      <c r="DY299" s="797"/>
      <c r="DZ299" s="797"/>
      <c r="EA299" s="797"/>
      <c r="EB299" s="797"/>
      <c r="EC299" s="797"/>
      <c r="ED299" s="797"/>
      <c r="EE299" s="797"/>
      <c r="EF299" s="797"/>
      <c r="EG299" s="797"/>
      <c r="EH299" s="797"/>
      <c r="EI299" s="797"/>
      <c r="EJ299" s="797"/>
      <c r="EK299" s="797"/>
      <c r="EL299" s="797"/>
      <c r="EM299" s="797"/>
      <c r="EN299" s="797"/>
      <c r="EO299" s="797"/>
    </row>
    <row r="300" spans="1:145" ht="109.5" customHeight="1" x14ac:dyDescent="0.25">
      <c r="A300" s="1613"/>
      <c r="B300" s="1424" t="s">
        <v>1761</v>
      </c>
      <c r="C300" s="1424" t="s">
        <v>3454</v>
      </c>
      <c r="D300" s="1511"/>
      <c r="E300" s="1512"/>
      <c r="F300" s="1512"/>
      <c r="G300" s="1513"/>
      <c r="H300" s="1514"/>
      <c r="I300" s="1508"/>
      <c r="J300" s="1424" t="s">
        <v>67</v>
      </c>
      <c r="K300" s="1424" t="s">
        <v>55</v>
      </c>
      <c r="L300" s="1041">
        <v>3600000</v>
      </c>
      <c r="M300" s="1041">
        <v>3600000</v>
      </c>
      <c r="N300" s="944" t="s">
        <v>85</v>
      </c>
      <c r="O300" s="944" t="s">
        <v>56</v>
      </c>
      <c r="P300" s="61" t="s">
        <v>86</v>
      </c>
      <c r="Q300" s="49"/>
      <c r="R300" s="1377"/>
      <c r="S300" s="1377"/>
      <c r="T300" s="1378"/>
      <c r="U300" s="974"/>
      <c r="V300" s="974"/>
      <c r="W300" s="1379"/>
      <c r="X300" s="973"/>
      <c r="Y300" s="1411"/>
      <c r="Z300" s="1380"/>
      <c r="AA300" s="974"/>
      <c r="AB300" s="974"/>
      <c r="AC300" s="974"/>
      <c r="AD300" s="974"/>
      <c r="AE300" s="974"/>
      <c r="AF300" s="974"/>
      <c r="AG300" s="974"/>
      <c r="AH300" s="974"/>
      <c r="AI300" s="974"/>
      <c r="AJ300" s="974"/>
      <c r="AK300" s="974"/>
      <c r="AL300" s="1381"/>
      <c r="AM300" s="1373"/>
      <c r="AN300" s="974"/>
      <c r="AO300" s="974"/>
      <c r="AP300" s="974"/>
      <c r="AQ300" s="974"/>
      <c r="AR300" s="974"/>
      <c r="AS300" s="974"/>
      <c r="AT300" s="974"/>
      <c r="AU300" s="974"/>
      <c r="AV300" s="974"/>
      <c r="AW300" s="974"/>
      <c r="AX300" s="974"/>
      <c r="AY300" s="974"/>
      <c r="AZ300" s="974"/>
      <c r="BA300" s="974"/>
      <c r="BB300" s="797"/>
      <c r="BC300" s="797"/>
      <c r="BD300" s="797"/>
      <c r="BE300" s="797"/>
      <c r="BF300" s="797"/>
      <c r="BG300" s="797"/>
      <c r="BH300" s="797"/>
      <c r="BI300" s="797"/>
      <c r="BJ300" s="797"/>
      <c r="BK300" s="797"/>
      <c r="BL300" s="797"/>
      <c r="BM300" s="797"/>
      <c r="BN300" s="797"/>
      <c r="BO300" s="797"/>
      <c r="BP300" s="797"/>
      <c r="BQ300" s="797"/>
      <c r="BR300" s="797"/>
      <c r="BS300" s="797"/>
      <c r="BT300" s="797"/>
      <c r="BU300" s="797"/>
      <c r="BV300" s="797"/>
      <c r="BW300" s="797"/>
      <c r="BX300" s="797"/>
      <c r="BY300" s="797"/>
      <c r="BZ300" s="797"/>
      <c r="CA300" s="797"/>
      <c r="CB300" s="797"/>
      <c r="CC300" s="797"/>
      <c r="CD300" s="797"/>
      <c r="CE300" s="797"/>
      <c r="CF300" s="797"/>
      <c r="CG300" s="797"/>
      <c r="CH300" s="797"/>
      <c r="CI300" s="797"/>
      <c r="CJ300" s="797"/>
      <c r="CK300" s="797"/>
      <c r="CL300" s="797"/>
      <c r="CM300" s="797"/>
      <c r="CN300" s="797"/>
      <c r="CO300" s="797"/>
      <c r="CP300" s="797"/>
      <c r="CQ300" s="797"/>
      <c r="CR300" s="797"/>
      <c r="CS300" s="797"/>
      <c r="CT300" s="797"/>
      <c r="CU300" s="797"/>
      <c r="CV300" s="797"/>
      <c r="CW300" s="797"/>
      <c r="CX300" s="797"/>
      <c r="CY300" s="797"/>
      <c r="CZ300" s="797"/>
      <c r="DA300" s="797"/>
      <c r="DB300" s="797"/>
      <c r="DC300" s="797"/>
      <c r="DD300" s="797"/>
      <c r="DE300" s="797"/>
      <c r="DF300" s="797"/>
      <c r="DG300" s="797"/>
      <c r="DH300" s="797"/>
      <c r="DI300" s="797"/>
      <c r="DJ300" s="797"/>
      <c r="DK300" s="797"/>
      <c r="DL300" s="797"/>
      <c r="DM300" s="797"/>
      <c r="DN300" s="797"/>
      <c r="DO300" s="797"/>
      <c r="DP300" s="797"/>
      <c r="DQ300" s="797"/>
      <c r="DR300" s="797"/>
      <c r="DS300" s="797"/>
      <c r="DT300" s="797"/>
      <c r="DU300" s="797"/>
      <c r="DV300" s="797"/>
      <c r="DW300" s="797"/>
      <c r="DX300" s="797"/>
      <c r="DY300" s="797"/>
      <c r="DZ300" s="797"/>
      <c r="EA300" s="797"/>
      <c r="EB300" s="797"/>
      <c r="EC300" s="797"/>
      <c r="ED300" s="797"/>
      <c r="EE300" s="797"/>
      <c r="EF300" s="797"/>
      <c r="EG300" s="797"/>
      <c r="EH300" s="797"/>
      <c r="EI300" s="797"/>
      <c r="EJ300" s="797"/>
      <c r="EK300" s="797"/>
      <c r="EL300" s="797"/>
      <c r="EM300" s="797"/>
      <c r="EN300" s="797"/>
      <c r="EO300" s="797"/>
    </row>
    <row r="301" spans="1:145" ht="122.25" customHeight="1" x14ac:dyDescent="0.25">
      <c r="A301" s="1419">
        <v>285</v>
      </c>
      <c r="B301" s="1424" t="s">
        <v>1761</v>
      </c>
      <c r="C301" s="1424" t="s">
        <v>118</v>
      </c>
      <c r="D301" s="216" t="s">
        <v>66</v>
      </c>
      <c r="E301" s="1424" t="s">
        <v>80</v>
      </c>
      <c r="F301" s="1424">
        <v>1</v>
      </c>
      <c r="G301" s="1422" t="s">
        <v>168</v>
      </c>
      <c r="H301" s="1430">
        <v>1</v>
      </c>
      <c r="I301" s="1424" t="s">
        <v>84</v>
      </c>
      <c r="J301" s="1424" t="s">
        <v>67</v>
      </c>
      <c r="K301" s="1424" t="s">
        <v>55</v>
      </c>
      <c r="L301" s="1041">
        <v>6400000</v>
      </c>
      <c r="M301" s="1040">
        <v>6400000</v>
      </c>
      <c r="N301" s="944" t="s">
        <v>85</v>
      </c>
      <c r="O301" s="944" t="s">
        <v>56</v>
      </c>
      <c r="P301" s="61" t="s">
        <v>86</v>
      </c>
      <c r="Q301" s="49"/>
      <c r="R301" s="1377"/>
      <c r="S301" s="1377"/>
      <c r="T301" s="1378"/>
      <c r="U301" s="974"/>
      <c r="V301" s="974"/>
      <c r="W301" s="1379"/>
      <c r="X301" s="973"/>
      <c r="Y301" s="1411"/>
      <c r="Z301" s="1380"/>
      <c r="AA301" s="974"/>
      <c r="AB301" s="974"/>
      <c r="AC301" s="974"/>
      <c r="AD301" s="974"/>
      <c r="AE301" s="974"/>
      <c r="AF301" s="974"/>
      <c r="AG301" s="974"/>
      <c r="AH301" s="974"/>
      <c r="AI301" s="974"/>
      <c r="AJ301" s="974"/>
      <c r="AK301" s="974"/>
      <c r="AL301" s="1381"/>
      <c r="AM301" s="1373"/>
      <c r="AN301" s="974"/>
      <c r="AO301" s="974"/>
      <c r="AP301" s="974"/>
      <c r="AQ301" s="974"/>
      <c r="AR301" s="974"/>
      <c r="AS301" s="974"/>
      <c r="AT301" s="974"/>
      <c r="AU301" s="974"/>
      <c r="AV301" s="974"/>
      <c r="AW301" s="974"/>
      <c r="AX301" s="974"/>
      <c r="AY301" s="974"/>
      <c r="AZ301" s="974"/>
      <c r="BA301" s="974"/>
      <c r="BB301" s="797"/>
      <c r="BC301" s="797"/>
      <c r="BD301" s="797"/>
      <c r="BE301" s="797"/>
      <c r="BF301" s="797"/>
      <c r="BG301" s="797"/>
      <c r="BH301" s="797"/>
      <c r="BI301" s="797"/>
      <c r="BJ301" s="797"/>
      <c r="BK301" s="797"/>
      <c r="BL301" s="797"/>
      <c r="BM301" s="797"/>
      <c r="BN301" s="797"/>
      <c r="BO301" s="797"/>
      <c r="BP301" s="797"/>
      <c r="BQ301" s="797"/>
      <c r="BR301" s="797"/>
      <c r="BS301" s="797"/>
      <c r="BT301" s="797"/>
      <c r="BU301" s="797"/>
      <c r="BV301" s="797"/>
      <c r="BW301" s="797"/>
      <c r="BX301" s="797"/>
      <c r="BY301" s="797"/>
      <c r="BZ301" s="797"/>
      <c r="CA301" s="797"/>
      <c r="CB301" s="797"/>
      <c r="CC301" s="797"/>
      <c r="CD301" s="797"/>
      <c r="CE301" s="797"/>
      <c r="CF301" s="797"/>
      <c r="CG301" s="797"/>
      <c r="CH301" s="797"/>
      <c r="CI301" s="797"/>
      <c r="CJ301" s="797"/>
      <c r="CK301" s="797"/>
      <c r="CL301" s="797"/>
      <c r="CM301" s="797"/>
      <c r="CN301" s="797"/>
      <c r="CO301" s="797"/>
      <c r="CP301" s="797"/>
      <c r="CQ301" s="797"/>
      <c r="CR301" s="797"/>
      <c r="CS301" s="797"/>
      <c r="CT301" s="797"/>
      <c r="CU301" s="797"/>
      <c r="CV301" s="797"/>
      <c r="CW301" s="797"/>
      <c r="CX301" s="797"/>
      <c r="CY301" s="797"/>
      <c r="CZ301" s="797"/>
      <c r="DA301" s="797"/>
      <c r="DB301" s="797"/>
      <c r="DC301" s="797"/>
      <c r="DD301" s="797"/>
      <c r="DE301" s="797"/>
      <c r="DF301" s="797"/>
      <c r="DG301" s="797"/>
      <c r="DH301" s="797"/>
      <c r="DI301" s="797"/>
      <c r="DJ301" s="797"/>
      <c r="DK301" s="797"/>
      <c r="DL301" s="797"/>
      <c r="DM301" s="797"/>
      <c r="DN301" s="797"/>
      <c r="DO301" s="797"/>
      <c r="DP301" s="797"/>
      <c r="DQ301" s="797"/>
      <c r="DR301" s="797"/>
      <c r="DS301" s="797"/>
      <c r="DT301" s="797"/>
      <c r="DU301" s="797"/>
      <c r="DV301" s="797"/>
      <c r="DW301" s="797"/>
      <c r="DX301" s="797"/>
      <c r="DY301" s="797"/>
      <c r="DZ301" s="797"/>
      <c r="EA301" s="797"/>
      <c r="EB301" s="797"/>
      <c r="EC301" s="797"/>
      <c r="ED301" s="797"/>
      <c r="EE301" s="797"/>
      <c r="EF301" s="797"/>
      <c r="EG301" s="797"/>
      <c r="EH301" s="797"/>
      <c r="EI301" s="797"/>
      <c r="EJ301" s="797"/>
      <c r="EK301" s="797"/>
      <c r="EL301" s="797"/>
      <c r="EM301" s="797"/>
      <c r="EN301" s="797"/>
      <c r="EO301" s="797"/>
    </row>
    <row r="302" spans="1:145" ht="76.5" customHeight="1" x14ac:dyDescent="0.25">
      <c r="A302" s="1419">
        <v>286</v>
      </c>
      <c r="B302" s="1424" t="s">
        <v>3461</v>
      </c>
      <c r="C302" s="1424" t="s">
        <v>3464</v>
      </c>
      <c r="D302" s="1343" t="s">
        <v>3460</v>
      </c>
      <c r="E302" s="1424" t="s">
        <v>80</v>
      </c>
      <c r="F302" s="1424">
        <v>1</v>
      </c>
      <c r="G302" s="1422" t="s">
        <v>168</v>
      </c>
      <c r="H302" s="1430">
        <v>1</v>
      </c>
      <c r="I302" s="1424" t="s">
        <v>2591</v>
      </c>
      <c r="J302" s="1424" t="s">
        <v>2819</v>
      </c>
      <c r="K302" s="1424" t="s">
        <v>115</v>
      </c>
      <c r="L302" s="1041">
        <v>62000000</v>
      </c>
      <c r="M302" s="1040">
        <v>62000000</v>
      </c>
      <c r="N302" s="944" t="s">
        <v>85</v>
      </c>
      <c r="O302" s="944" t="s">
        <v>56</v>
      </c>
      <c r="P302" s="30" t="s">
        <v>61</v>
      </c>
      <c r="Q302" s="49"/>
      <c r="R302" s="1377"/>
      <c r="S302" s="1377"/>
      <c r="T302" s="1378"/>
      <c r="U302" s="974"/>
      <c r="V302" s="974"/>
      <c r="W302" s="1379"/>
      <c r="X302" s="973"/>
      <c r="Y302" s="1411"/>
      <c r="Z302" s="1380"/>
      <c r="AA302" s="974"/>
      <c r="AB302" s="974"/>
      <c r="AC302" s="974"/>
      <c r="AD302" s="974"/>
      <c r="AE302" s="974"/>
      <c r="AF302" s="974"/>
      <c r="AG302" s="974"/>
      <c r="AH302" s="974"/>
      <c r="AI302" s="974"/>
      <c r="AJ302" s="974"/>
      <c r="AK302" s="974"/>
      <c r="AL302" s="1381"/>
      <c r="AM302" s="1373"/>
      <c r="AN302" s="974"/>
      <c r="AO302" s="974"/>
      <c r="AP302" s="974"/>
      <c r="AQ302" s="974"/>
      <c r="AR302" s="974"/>
      <c r="AS302" s="974"/>
      <c r="AT302" s="974"/>
      <c r="AU302" s="974"/>
      <c r="AV302" s="974"/>
      <c r="AW302" s="974"/>
      <c r="AX302" s="974"/>
      <c r="AY302" s="974"/>
      <c r="AZ302" s="974"/>
      <c r="BA302" s="974"/>
      <c r="BB302" s="797"/>
      <c r="BC302" s="797"/>
      <c r="BD302" s="797"/>
      <c r="BE302" s="797"/>
      <c r="BF302" s="797"/>
      <c r="BG302" s="797"/>
      <c r="BH302" s="797"/>
      <c r="BI302" s="797"/>
      <c r="BJ302" s="797"/>
      <c r="BK302" s="797"/>
      <c r="BL302" s="797"/>
      <c r="BM302" s="797"/>
      <c r="BN302" s="797"/>
      <c r="BO302" s="797"/>
      <c r="BP302" s="797"/>
      <c r="BQ302" s="797"/>
      <c r="BR302" s="797"/>
      <c r="BS302" s="797"/>
      <c r="BT302" s="797"/>
      <c r="BU302" s="797"/>
      <c r="BV302" s="797"/>
      <c r="BW302" s="797"/>
      <c r="BX302" s="797"/>
      <c r="BY302" s="797"/>
      <c r="BZ302" s="797"/>
      <c r="CA302" s="797"/>
      <c r="CB302" s="797"/>
      <c r="CC302" s="797"/>
      <c r="CD302" s="797"/>
      <c r="CE302" s="797"/>
      <c r="CF302" s="797"/>
      <c r="CG302" s="797"/>
      <c r="CH302" s="797"/>
      <c r="CI302" s="797"/>
      <c r="CJ302" s="797"/>
      <c r="CK302" s="797"/>
      <c r="CL302" s="797"/>
      <c r="CM302" s="797"/>
      <c r="CN302" s="797"/>
      <c r="CO302" s="797"/>
      <c r="CP302" s="797"/>
      <c r="CQ302" s="797"/>
      <c r="CR302" s="797"/>
      <c r="CS302" s="797"/>
      <c r="CT302" s="797"/>
      <c r="CU302" s="797"/>
      <c r="CV302" s="797"/>
      <c r="CW302" s="797"/>
      <c r="CX302" s="797"/>
      <c r="CY302" s="797"/>
      <c r="CZ302" s="797"/>
      <c r="DA302" s="797"/>
      <c r="DB302" s="797"/>
      <c r="DC302" s="797"/>
      <c r="DD302" s="797"/>
      <c r="DE302" s="797"/>
      <c r="DF302" s="797"/>
      <c r="DG302" s="797"/>
      <c r="DH302" s="797"/>
      <c r="DI302" s="797"/>
      <c r="DJ302" s="797"/>
      <c r="DK302" s="797"/>
      <c r="DL302" s="797"/>
      <c r="DM302" s="797"/>
      <c r="DN302" s="797"/>
      <c r="DO302" s="797"/>
      <c r="DP302" s="797"/>
      <c r="DQ302" s="797"/>
      <c r="DR302" s="797"/>
      <c r="DS302" s="797"/>
      <c r="DT302" s="797"/>
      <c r="DU302" s="797"/>
      <c r="DV302" s="797"/>
      <c r="DW302" s="797"/>
      <c r="DX302" s="797"/>
      <c r="DY302" s="797"/>
      <c r="DZ302" s="797"/>
      <c r="EA302" s="797"/>
      <c r="EB302" s="797"/>
      <c r="EC302" s="797"/>
      <c r="ED302" s="797"/>
      <c r="EE302" s="797"/>
      <c r="EF302" s="797"/>
      <c r="EG302" s="797"/>
      <c r="EH302" s="797"/>
      <c r="EI302" s="797"/>
      <c r="EJ302" s="797"/>
      <c r="EK302" s="797"/>
      <c r="EL302" s="797"/>
      <c r="EM302" s="797"/>
      <c r="EN302" s="797"/>
      <c r="EO302" s="797"/>
    </row>
    <row r="303" spans="1:145" ht="76.5" customHeight="1" x14ac:dyDescent="0.25">
      <c r="A303" s="1419">
        <v>287</v>
      </c>
      <c r="B303" s="1424" t="s">
        <v>2817</v>
      </c>
      <c r="C303" s="1424">
        <v>46171610</v>
      </c>
      <c r="D303" s="1343" t="s">
        <v>3462</v>
      </c>
      <c r="E303" s="1424" t="s">
        <v>80</v>
      </c>
      <c r="F303" s="1424">
        <v>1</v>
      </c>
      <c r="G303" s="1422" t="s">
        <v>168</v>
      </c>
      <c r="H303" s="1430">
        <v>1</v>
      </c>
      <c r="I303" s="1424" t="s">
        <v>2591</v>
      </c>
      <c r="J303" s="1424" t="s">
        <v>3192</v>
      </c>
      <c r="K303" s="1424" t="s">
        <v>55</v>
      </c>
      <c r="L303" s="1041">
        <v>60000000</v>
      </c>
      <c r="M303" s="1040">
        <v>60000000</v>
      </c>
      <c r="N303" s="944" t="s">
        <v>85</v>
      </c>
      <c r="O303" s="944" t="s">
        <v>56</v>
      </c>
      <c r="P303" s="30" t="s">
        <v>86</v>
      </c>
      <c r="Q303" s="49"/>
      <c r="R303" s="1377"/>
      <c r="S303" s="1377"/>
      <c r="T303" s="1378"/>
      <c r="U303" s="974"/>
      <c r="V303" s="974"/>
      <c r="W303" s="1379"/>
      <c r="X303" s="973"/>
      <c r="Y303" s="1411"/>
      <c r="Z303" s="1380"/>
      <c r="AA303" s="974"/>
      <c r="AB303" s="974"/>
      <c r="AC303" s="974"/>
      <c r="AD303" s="974"/>
      <c r="AE303" s="974"/>
      <c r="AF303" s="974"/>
      <c r="AG303" s="974"/>
      <c r="AH303" s="974"/>
      <c r="AI303" s="974"/>
      <c r="AJ303" s="974"/>
      <c r="AK303" s="974"/>
      <c r="AL303" s="1381"/>
      <c r="AM303" s="1373"/>
      <c r="AN303" s="974"/>
      <c r="AO303" s="974"/>
      <c r="AP303" s="974"/>
      <c r="AQ303" s="974"/>
      <c r="AR303" s="974"/>
      <c r="AS303" s="974"/>
      <c r="AT303" s="974"/>
      <c r="AU303" s="974"/>
      <c r="AV303" s="974"/>
      <c r="AW303" s="974"/>
      <c r="AX303" s="974"/>
      <c r="AY303" s="974"/>
      <c r="AZ303" s="974"/>
      <c r="BA303" s="974"/>
      <c r="BB303" s="797"/>
      <c r="BC303" s="797"/>
      <c r="BD303" s="797"/>
      <c r="BE303" s="797"/>
      <c r="BF303" s="797"/>
      <c r="BG303" s="797"/>
      <c r="BH303" s="797"/>
      <c r="BI303" s="797"/>
      <c r="BJ303" s="797"/>
      <c r="BK303" s="797"/>
      <c r="BL303" s="797"/>
      <c r="BM303" s="797"/>
      <c r="BN303" s="797"/>
      <c r="BO303" s="797"/>
      <c r="BP303" s="797"/>
      <c r="BQ303" s="797"/>
      <c r="BR303" s="797"/>
      <c r="BS303" s="797"/>
      <c r="BT303" s="797"/>
      <c r="BU303" s="797"/>
      <c r="BV303" s="797"/>
      <c r="BW303" s="797"/>
      <c r="BX303" s="797"/>
      <c r="BY303" s="797"/>
      <c r="BZ303" s="797"/>
      <c r="CA303" s="797"/>
      <c r="CB303" s="797"/>
      <c r="CC303" s="797"/>
      <c r="CD303" s="797"/>
      <c r="CE303" s="797"/>
      <c r="CF303" s="797"/>
      <c r="CG303" s="797"/>
      <c r="CH303" s="797"/>
      <c r="CI303" s="797"/>
      <c r="CJ303" s="797"/>
      <c r="CK303" s="797"/>
      <c r="CL303" s="797"/>
      <c r="CM303" s="797"/>
      <c r="CN303" s="797"/>
      <c r="CO303" s="797"/>
      <c r="CP303" s="797"/>
      <c r="CQ303" s="797"/>
      <c r="CR303" s="797"/>
      <c r="CS303" s="797"/>
      <c r="CT303" s="797"/>
      <c r="CU303" s="797"/>
      <c r="CV303" s="797"/>
      <c r="CW303" s="797"/>
      <c r="CX303" s="797"/>
      <c r="CY303" s="797"/>
      <c r="CZ303" s="797"/>
      <c r="DA303" s="797"/>
      <c r="DB303" s="797"/>
      <c r="DC303" s="797"/>
      <c r="DD303" s="797"/>
      <c r="DE303" s="797"/>
      <c r="DF303" s="797"/>
      <c r="DG303" s="797"/>
      <c r="DH303" s="797"/>
      <c r="DI303" s="797"/>
      <c r="DJ303" s="797"/>
      <c r="DK303" s="797"/>
      <c r="DL303" s="797"/>
      <c r="DM303" s="797"/>
      <c r="DN303" s="797"/>
      <c r="DO303" s="797"/>
      <c r="DP303" s="797"/>
      <c r="DQ303" s="797"/>
      <c r="DR303" s="797"/>
      <c r="DS303" s="797"/>
      <c r="DT303" s="797"/>
      <c r="DU303" s="797"/>
      <c r="DV303" s="797"/>
      <c r="DW303" s="797"/>
      <c r="DX303" s="797"/>
      <c r="DY303" s="797"/>
      <c r="DZ303" s="797"/>
      <c r="EA303" s="797"/>
      <c r="EB303" s="797"/>
      <c r="EC303" s="797"/>
      <c r="ED303" s="797"/>
      <c r="EE303" s="797"/>
      <c r="EF303" s="797"/>
      <c r="EG303" s="797"/>
      <c r="EH303" s="797"/>
      <c r="EI303" s="797"/>
      <c r="EJ303" s="797"/>
      <c r="EK303" s="797"/>
      <c r="EL303" s="797"/>
      <c r="EM303" s="797"/>
      <c r="EN303" s="797"/>
      <c r="EO303" s="797"/>
    </row>
    <row r="304" spans="1:145" ht="76.5" customHeight="1" x14ac:dyDescent="0.25">
      <c r="A304" s="1419">
        <v>288</v>
      </c>
      <c r="B304" s="1424" t="s">
        <v>2817</v>
      </c>
      <c r="C304" s="1424">
        <v>43231508</v>
      </c>
      <c r="D304" s="1343" t="s">
        <v>3471</v>
      </c>
      <c r="E304" s="1424" t="s">
        <v>80</v>
      </c>
      <c r="F304" s="1424">
        <v>1</v>
      </c>
      <c r="G304" s="1422" t="s">
        <v>168</v>
      </c>
      <c r="H304" s="1430" t="s">
        <v>3463</v>
      </c>
      <c r="I304" s="1424" t="s">
        <v>93</v>
      </c>
      <c r="J304" s="1424" t="s">
        <v>74</v>
      </c>
      <c r="K304" s="1424" t="s">
        <v>55</v>
      </c>
      <c r="L304" s="1041">
        <v>5000000</v>
      </c>
      <c r="M304" s="1040">
        <v>5000000</v>
      </c>
      <c r="N304" s="944" t="s">
        <v>85</v>
      </c>
      <c r="O304" s="944" t="s">
        <v>56</v>
      </c>
      <c r="P304" s="30" t="s">
        <v>86</v>
      </c>
      <c r="Q304" s="49"/>
      <c r="R304" s="1377"/>
      <c r="S304" s="1377"/>
      <c r="T304" s="1378"/>
      <c r="U304" s="974"/>
      <c r="V304" s="974"/>
      <c r="W304" s="1379"/>
      <c r="X304" s="973"/>
      <c r="Y304" s="1411"/>
      <c r="Z304" s="1380"/>
      <c r="AA304" s="974"/>
      <c r="AB304" s="974"/>
      <c r="AC304" s="974"/>
      <c r="AD304" s="974"/>
      <c r="AE304" s="974"/>
      <c r="AF304" s="974"/>
      <c r="AG304" s="974"/>
      <c r="AH304" s="974"/>
      <c r="AI304" s="974"/>
      <c r="AJ304" s="974"/>
      <c r="AK304" s="974"/>
      <c r="AL304" s="1381"/>
      <c r="AM304" s="1373"/>
      <c r="AN304" s="974"/>
      <c r="AO304" s="974"/>
      <c r="AP304" s="974"/>
      <c r="AQ304" s="974"/>
      <c r="AR304" s="974"/>
      <c r="AS304" s="974"/>
      <c r="AT304" s="974"/>
      <c r="AU304" s="974"/>
      <c r="AV304" s="974"/>
      <c r="AW304" s="974"/>
      <c r="AX304" s="974"/>
      <c r="AY304" s="974"/>
      <c r="AZ304" s="974"/>
      <c r="BA304" s="974"/>
      <c r="BB304" s="797"/>
      <c r="BC304" s="797"/>
      <c r="BD304" s="797"/>
      <c r="BE304" s="797"/>
      <c r="BF304" s="797"/>
      <c r="BG304" s="797"/>
      <c r="BH304" s="797"/>
      <c r="BI304" s="797"/>
      <c r="BJ304" s="797"/>
      <c r="BK304" s="797"/>
      <c r="BL304" s="797"/>
      <c r="BM304" s="797"/>
      <c r="BN304" s="797"/>
      <c r="BO304" s="797"/>
      <c r="BP304" s="797"/>
      <c r="BQ304" s="797"/>
      <c r="BR304" s="797"/>
      <c r="BS304" s="797"/>
      <c r="BT304" s="797"/>
      <c r="BU304" s="797"/>
      <c r="BV304" s="797"/>
      <c r="BW304" s="797"/>
      <c r="BX304" s="797"/>
      <c r="BY304" s="797"/>
      <c r="BZ304" s="797"/>
      <c r="CA304" s="797"/>
      <c r="CB304" s="797"/>
      <c r="CC304" s="797"/>
      <c r="CD304" s="797"/>
      <c r="CE304" s="797"/>
      <c r="CF304" s="797"/>
      <c r="CG304" s="797"/>
      <c r="CH304" s="797"/>
      <c r="CI304" s="797"/>
      <c r="CJ304" s="797"/>
      <c r="CK304" s="797"/>
      <c r="CL304" s="797"/>
      <c r="CM304" s="797"/>
      <c r="CN304" s="797"/>
      <c r="CO304" s="797"/>
      <c r="CP304" s="797"/>
      <c r="CQ304" s="797"/>
      <c r="CR304" s="797"/>
      <c r="CS304" s="797"/>
      <c r="CT304" s="797"/>
      <c r="CU304" s="797"/>
      <c r="CV304" s="797"/>
      <c r="CW304" s="797"/>
      <c r="CX304" s="797"/>
      <c r="CY304" s="797"/>
      <c r="CZ304" s="797"/>
      <c r="DA304" s="797"/>
      <c r="DB304" s="797"/>
      <c r="DC304" s="797"/>
      <c r="DD304" s="797"/>
      <c r="DE304" s="797"/>
      <c r="DF304" s="797"/>
      <c r="DG304" s="797"/>
      <c r="DH304" s="797"/>
      <c r="DI304" s="797"/>
      <c r="DJ304" s="797"/>
      <c r="DK304" s="797"/>
      <c r="DL304" s="797"/>
      <c r="DM304" s="797"/>
      <c r="DN304" s="797"/>
      <c r="DO304" s="797"/>
      <c r="DP304" s="797"/>
      <c r="DQ304" s="797"/>
      <c r="DR304" s="797"/>
      <c r="DS304" s="797"/>
      <c r="DT304" s="797"/>
      <c r="DU304" s="797"/>
      <c r="DV304" s="797"/>
      <c r="DW304" s="797"/>
      <c r="DX304" s="797"/>
      <c r="DY304" s="797"/>
      <c r="DZ304" s="797"/>
      <c r="EA304" s="797"/>
      <c r="EB304" s="797"/>
      <c r="EC304" s="797"/>
      <c r="ED304" s="797"/>
      <c r="EE304" s="797"/>
      <c r="EF304" s="797"/>
      <c r="EG304" s="797"/>
      <c r="EH304" s="797"/>
      <c r="EI304" s="797"/>
      <c r="EJ304" s="797"/>
      <c r="EK304" s="797"/>
      <c r="EL304" s="797"/>
      <c r="EM304" s="797"/>
      <c r="EN304" s="797"/>
      <c r="EO304" s="797"/>
    </row>
    <row r="305" spans="1:145" ht="76.5" customHeight="1" x14ac:dyDescent="0.25">
      <c r="A305" s="1419">
        <v>289</v>
      </c>
      <c r="B305" s="1424" t="s">
        <v>2817</v>
      </c>
      <c r="C305" s="1424">
        <v>43191501</v>
      </c>
      <c r="D305" s="1343" t="s">
        <v>3465</v>
      </c>
      <c r="E305" s="1424" t="s">
        <v>80</v>
      </c>
      <c r="F305" s="1424">
        <v>1</v>
      </c>
      <c r="G305" s="1422" t="s">
        <v>168</v>
      </c>
      <c r="H305" s="1430">
        <v>1</v>
      </c>
      <c r="I305" s="1424" t="s">
        <v>90</v>
      </c>
      <c r="J305" s="1424" t="s">
        <v>3466</v>
      </c>
      <c r="K305" s="1424" t="s">
        <v>55</v>
      </c>
      <c r="L305" s="1041">
        <v>8000000</v>
      </c>
      <c r="M305" s="1040">
        <v>8000000</v>
      </c>
      <c r="N305" s="944" t="s">
        <v>85</v>
      </c>
      <c r="O305" s="944" t="s">
        <v>56</v>
      </c>
      <c r="P305" s="30" t="s">
        <v>117</v>
      </c>
      <c r="Q305" s="49"/>
      <c r="R305" s="1377"/>
      <c r="S305" s="1377"/>
      <c r="T305" s="1378"/>
      <c r="U305" s="974"/>
      <c r="V305" s="974"/>
      <c r="W305" s="1379"/>
      <c r="X305" s="973"/>
      <c r="Y305" s="1411"/>
      <c r="Z305" s="1380"/>
      <c r="AA305" s="974"/>
      <c r="AB305" s="974"/>
      <c r="AC305" s="974"/>
      <c r="AD305" s="974"/>
      <c r="AE305" s="974"/>
      <c r="AF305" s="974"/>
      <c r="AG305" s="974"/>
      <c r="AH305" s="974"/>
      <c r="AI305" s="974"/>
      <c r="AJ305" s="974"/>
      <c r="AK305" s="974"/>
      <c r="AL305" s="1381"/>
      <c r="AM305" s="1373"/>
      <c r="AN305" s="974"/>
      <c r="AO305" s="974"/>
      <c r="AP305" s="974"/>
      <c r="AQ305" s="974"/>
      <c r="AR305" s="974"/>
      <c r="AS305" s="974"/>
      <c r="AT305" s="974"/>
      <c r="AU305" s="974"/>
      <c r="AV305" s="974"/>
      <c r="AW305" s="974"/>
      <c r="AX305" s="974"/>
      <c r="AY305" s="974"/>
      <c r="AZ305" s="974"/>
      <c r="BA305" s="974"/>
      <c r="BB305" s="797"/>
      <c r="BC305" s="797"/>
      <c r="BD305" s="797"/>
      <c r="BE305" s="797"/>
      <c r="BF305" s="797"/>
      <c r="BG305" s="797"/>
      <c r="BH305" s="797"/>
      <c r="BI305" s="797"/>
      <c r="BJ305" s="797"/>
      <c r="BK305" s="797"/>
      <c r="BL305" s="797"/>
      <c r="BM305" s="797"/>
      <c r="BN305" s="797"/>
      <c r="BO305" s="797"/>
      <c r="BP305" s="797"/>
      <c r="BQ305" s="797"/>
      <c r="BR305" s="797"/>
      <c r="BS305" s="797"/>
      <c r="BT305" s="797"/>
      <c r="BU305" s="797"/>
      <c r="BV305" s="797"/>
      <c r="BW305" s="797"/>
      <c r="BX305" s="797"/>
      <c r="BY305" s="797"/>
      <c r="BZ305" s="797"/>
      <c r="CA305" s="797"/>
      <c r="CB305" s="797"/>
      <c r="CC305" s="797"/>
      <c r="CD305" s="797"/>
      <c r="CE305" s="797"/>
      <c r="CF305" s="797"/>
      <c r="CG305" s="797"/>
      <c r="CH305" s="797"/>
      <c r="CI305" s="797"/>
      <c r="CJ305" s="797"/>
      <c r="CK305" s="797"/>
      <c r="CL305" s="797"/>
      <c r="CM305" s="797"/>
      <c r="CN305" s="797"/>
      <c r="CO305" s="797"/>
      <c r="CP305" s="797"/>
      <c r="CQ305" s="797"/>
      <c r="CR305" s="797"/>
      <c r="CS305" s="797"/>
      <c r="CT305" s="797"/>
      <c r="CU305" s="797"/>
      <c r="CV305" s="797"/>
      <c r="CW305" s="797"/>
      <c r="CX305" s="797"/>
      <c r="CY305" s="797"/>
      <c r="CZ305" s="797"/>
      <c r="DA305" s="797"/>
      <c r="DB305" s="797"/>
      <c r="DC305" s="797"/>
      <c r="DD305" s="797"/>
      <c r="DE305" s="797"/>
      <c r="DF305" s="797"/>
      <c r="DG305" s="797"/>
      <c r="DH305" s="797"/>
      <c r="DI305" s="797"/>
      <c r="DJ305" s="797"/>
      <c r="DK305" s="797"/>
      <c r="DL305" s="797"/>
      <c r="DM305" s="797"/>
      <c r="DN305" s="797"/>
      <c r="DO305" s="797"/>
      <c r="DP305" s="797"/>
      <c r="DQ305" s="797"/>
      <c r="DR305" s="797"/>
      <c r="DS305" s="797"/>
      <c r="DT305" s="797"/>
      <c r="DU305" s="797"/>
      <c r="DV305" s="797"/>
      <c r="DW305" s="797"/>
      <c r="DX305" s="797"/>
      <c r="DY305" s="797"/>
      <c r="DZ305" s="797"/>
      <c r="EA305" s="797"/>
      <c r="EB305" s="797"/>
      <c r="EC305" s="797"/>
      <c r="ED305" s="797"/>
      <c r="EE305" s="797"/>
      <c r="EF305" s="797"/>
      <c r="EG305" s="797"/>
      <c r="EH305" s="797"/>
      <c r="EI305" s="797"/>
      <c r="EJ305" s="797"/>
      <c r="EK305" s="797"/>
      <c r="EL305" s="797"/>
      <c r="EM305" s="797"/>
      <c r="EN305" s="797"/>
      <c r="EO305" s="797"/>
    </row>
    <row r="306" spans="1:145" ht="76.5" customHeight="1" x14ac:dyDescent="0.25">
      <c r="A306" s="1419">
        <v>290</v>
      </c>
      <c r="B306" s="1424" t="s">
        <v>2817</v>
      </c>
      <c r="C306" s="1424">
        <v>44103103</v>
      </c>
      <c r="D306" s="1343" t="s">
        <v>2590</v>
      </c>
      <c r="E306" s="1424" t="s">
        <v>80</v>
      </c>
      <c r="F306" s="1424">
        <v>1</v>
      </c>
      <c r="G306" s="1422" t="s">
        <v>168</v>
      </c>
      <c r="H306" s="1430">
        <v>1</v>
      </c>
      <c r="I306" s="1424" t="s">
        <v>90</v>
      </c>
      <c r="J306" s="1424" t="s">
        <v>67</v>
      </c>
      <c r="K306" s="1424" t="s">
        <v>55</v>
      </c>
      <c r="L306" s="1041">
        <v>34500000</v>
      </c>
      <c r="M306" s="1040">
        <v>34500000</v>
      </c>
      <c r="N306" s="944" t="s">
        <v>85</v>
      </c>
      <c r="O306" s="944" t="s">
        <v>56</v>
      </c>
      <c r="P306" s="61" t="s">
        <v>86</v>
      </c>
      <c r="Q306" s="49"/>
      <c r="R306" s="1377"/>
      <c r="S306" s="1377"/>
      <c r="T306" s="1378"/>
      <c r="U306" s="974"/>
      <c r="V306" s="974"/>
      <c r="W306" s="1379"/>
      <c r="X306" s="973"/>
      <c r="Y306" s="1411"/>
      <c r="Z306" s="1380"/>
      <c r="AA306" s="974"/>
      <c r="AB306" s="974"/>
      <c r="AC306" s="974"/>
      <c r="AD306" s="974"/>
      <c r="AE306" s="974"/>
      <c r="AF306" s="974"/>
      <c r="AG306" s="974"/>
      <c r="AH306" s="974"/>
      <c r="AI306" s="974"/>
      <c r="AJ306" s="974"/>
      <c r="AK306" s="974"/>
      <c r="AL306" s="1381"/>
      <c r="AM306" s="1373"/>
      <c r="AN306" s="974"/>
      <c r="AO306" s="974"/>
      <c r="AP306" s="974"/>
      <c r="AQ306" s="974"/>
      <c r="AR306" s="974"/>
      <c r="AS306" s="974"/>
      <c r="AT306" s="974"/>
      <c r="AU306" s="974"/>
      <c r="AV306" s="974"/>
      <c r="AW306" s="974"/>
      <c r="AX306" s="974"/>
      <c r="AY306" s="974"/>
      <c r="AZ306" s="974"/>
      <c r="BA306" s="974"/>
      <c r="BB306" s="797"/>
      <c r="BC306" s="797"/>
      <c r="BD306" s="797"/>
      <c r="BE306" s="797"/>
      <c r="BF306" s="797"/>
      <c r="BG306" s="797"/>
      <c r="BH306" s="797"/>
      <c r="BI306" s="797"/>
      <c r="BJ306" s="797"/>
      <c r="BK306" s="797"/>
      <c r="BL306" s="797"/>
      <c r="BM306" s="797"/>
      <c r="BN306" s="797"/>
      <c r="BO306" s="797"/>
      <c r="BP306" s="797"/>
      <c r="BQ306" s="797"/>
      <c r="BR306" s="797"/>
      <c r="BS306" s="797"/>
      <c r="BT306" s="797"/>
      <c r="BU306" s="797"/>
      <c r="BV306" s="797"/>
      <c r="BW306" s="797"/>
      <c r="BX306" s="797"/>
      <c r="BY306" s="797"/>
      <c r="BZ306" s="797"/>
      <c r="CA306" s="797"/>
      <c r="CB306" s="797"/>
      <c r="CC306" s="797"/>
      <c r="CD306" s="797"/>
      <c r="CE306" s="797"/>
      <c r="CF306" s="797"/>
      <c r="CG306" s="797"/>
      <c r="CH306" s="797"/>
      <c r="CI306" s="797"/>
      <c r="CJ306" s="797"/>
      <c r="CK306" s="797"/>
      <c r="CL306" s="797"/>
      <c r="CM306" s="797"/>
      <c r="CN306" s="797"/>
      <c r="CO306" s="797"/>
      <c r="CP306" s="797"/>
      <c r="CQ306" s="797"/>
      <c r="CR306" s="797"/>
      <c r="CS306" s="797"/>
      <c r="CT306" s="797"/>
      <c r="CU306" s="797"/>
      <c r="CV306" s="797"/>
      <c r="CW306" s="797"/>
      <c r="CX306" s="797"/>
      <c r="CY306" s="797"/>
      <c r="CZ306" s="797"/>
      <c r="DA306" s="797"/>
      <c r="DB306" s="797"/>
      <c r="DC306" s="797"/>
      <c r="DD306" s="797"/>
      <c r="DE306" s="797"/>
      <c r="DF306" s="797"/>
      <c r="DG306" s="797"/>
      <c r="DH306" s="797"/>
      <c r="DI306" s="797"/>
      <c r="DJ306" s="797"/>
      <c r="DK306" s="797"/>
      <c r="DL306" s="797"/>
      <c r="DM306" s="797"/>
      <c r="DN306" s="797"/>
      <c r="DO306" s="797"/>
      <c r="DP306" s="797"/>
      <c r="DQ306" s="797"/>
      <c r="DR306" s="797"/>
      <c r="DS306" s="797"/>
      <c r="DT306" s="797"/>
      <c r="DU306" s="797"/>
      <c r="DV306" s="797"/>
      <c r="DW306" s="797"/>
      <c r="DX306" s="797"/>
      <c r="DY306" s="797"/>
      <c r="DZ306" s="797"/>
      <c r="EA306" s="797"/>
      <c r="EB306" s="797"/>
      <c r="EC306" s="797"/>
      <c r="ED306" s="797"/>
      <c r="EE306" s="797"/>
      <c r="EF306" s="797"/>
      <c r="EG306" s="797"/>
      <c r="EH306" s="797"/>
      <c r="EI306" s="797"/>
      <c r="EJ306" s="797"/>
      <c r="EK306" s="797"/>
      <c r="EL306" s="797"/>
      <c r="EM306" s="797"/>
      <c r="EN306" s="797"/>
      <c r="EO306" s="797"/>
    </row>
    <row r="307" spans="1:145" ht="76.5" customHeight="1" x14ac:dyDescent="0.25">
      <c r="A307" s="1419">
        <v>291</v>
      </c>
      <c r="B307" s="1424" t="s">
        <v>2817</v>
      </c>
      <c r="C307" s="1424">
        <v>46171610</v>
      </c>
      <c r="D307" s="1343" t="s">
        <v>3472</v>
      </c>
      <c r="E307" s="1424" t="s">
        <v>80</v>
      </c>
      <c r="F307" s="1424">
        <v>1</v>
      </c>
      <c r="G307" s="1422" t="s">
        <v>168</v>
      </c>
      <c r="H307" s="1430">
        <v>1</v>
      </c>
      <c r="I307" s="1424" t="s">
        <v>2591</v>
      </c>
      <c r="J307" s="1424" t="s">
        <v>3192</v>
      </c>
      <c r="K307" s="1424" t="s">
        <v>55</v>
      </c>
      <c r="L307" s="1041">
        <v>90000000</v>
      </c>
      <c r="M307" s="1040">
        <v>90000000</v>
      </c>
      <c r="N307" s="944" t="s">
        <v>85</v>
      </c>
      <c r="O307" s="944" t="s">
        <v>56</v>
      </c>
      <c r="P307" s="61" t="s">
        <v>117</v>
      </c>
      <c r="Q307" s="49"/>
      <c r="R307" s="1377"/>
      <c r="S307" s="1377"/>
      <c r="T307" s="1378"/>
      <c r="U307" s="974"/>
      <c r="V307" s="974"/>
      <c r="W307" s="1379"/>
      <c r="X307" s="973"/>
      <c r="Y307" s="1411"/>
      <c r="Z307" s="1380"/>
      <c r="AA307" s="974"/>
      <c r="AB307" s="974"/>
      <c r="AC307" s="974"/>
      <c r="AD307" s="974"/>
      <c r="AE307" s="974"/>
      <c r="AF307" s="974"/>
      <c r="AG307" s="974"/>
      <c r="AH307" s="974"/>
      <c r="AI307" s="974"/>
      <c r="AJ307" s="974"/>
      <c r="AK307" s="974"/>
      <c r="AL307" s="1381"/>
      <c r="AM307" s="1373"/>
      <c r="AN307" s="974"/>
      <c r="AO307" s="974"/>
      <c r="AP307" s="974"/>
      <c r="AQ307" s="974"/>
      <c r="AR307" s="974"/>
      <c r="AS307" s="974"/>
      <c r="AT307" s="974"/>
      <c r="AU307" s="974"/>
      <c r="AV307" s="974"/>
      <c r="AW307" s="974"/>
      <c r="AX307" s="974"/>
      <c r="AY307" s="974"/>
      <c r="AZ307" s="974"/>
      <c r="BA307" s="974"/>
      <c r="BB307" s="797"/>
      <c r="BC307" s="797"/>
      <c r="BD307" s="797"/>
      <c r="BE307" s="797"/>
      <c r="BF307" s="797"/>
      <c r="BG307" s="797"/>
      <c r="BH307" s="797"/>
      <c r="BI307" s="797"/>
      <c r="BJ307" s="797"/>
      <c r="BK307" s="797"/>
      <c r="BL307" s="797"/>
      <c r="BM307" s="797"/>
      <c r="BN307" s="797"/>
      <c r="BO307" s="797"/>
      <c r="BP307" s="797"/>
      <c r="BQ307" s="797"/>
      <c r="BR307" s="797"/>
      <c r="BS307" s="797"/>
      <c r="BT307" s="797"/>
      <c r="BU307" s="797"/>
      <c r="BV307" s="797"/>
      <c r="BW307" s="797"/>
      <c r="BX307" s="797"/>
      <c r="BY307" s="797"/>
      <c r="BZ307" s="797"/>
      <c r="CA307" s="797"/>
      <c r="CB307" s="797"/>
      <c r="CC307" s="797"/>
      <c r="CD307" s="797"/>
      <c r="CE307" s="797"/>
      <c r="CF307" s="797"/>
      <c r="CG307" s="797"/>
      <c r="CH307" s="797"/>
      <c r="CI307" s="797"/>
      <c r="CJ307" s="797"/>
      <c r="CK307" s="797"/>
      <c r="CL307" s="797"/>
      <c r="CM307" s="797"/>
      <c r="CN307" s="797"/>
      <c r="CO307" s="797"/>
      <c r="CP307" s="797"/>
      <c r="CQ307" s="797"/>
      <c r="CR307" s="797"/>
      <c r="CS307" s="797"/>
      <c r="CT307" s="797"/>
      <c r="CU307" s="797"/>
      <c r="CV307" s="797"/>
      <c r="CW307" s="797"/>
      <c r="CX307" s="797"/>
      <c r="CY307" s="797"/>
      <c r="CZ307" s="797"/>
      <c r="DA307" s="797"/>
      <c r="DB307" s="797"/>
      <c r="DC307" s="797"/>
      <c r="DD307" s="797"/>
      <c r="DE307" s="797"/>
      <c r="DF307" s="797"/>
      <c r="DG307" s="797"/>
      <c r="DH307" s="797"/>
      <c r="DI307" s="797"/>
      <c r="DJ307" s="797"/>
      <c r="DK307" s="797"/>
      <c r="DL307" s="797"/>
      <c r="DM307" s="797"/>
      <c r="DN307" s="797"/>
      <c r="DO307" s="797"/>
      <c r="DP307" s="797"/>
      <c r="DQ307" s="797"/>
      <c r="DR307" s="797"/>
      <c r="DS307" s="797"/>
      <c r="DT307" s="797"/>
      <c r="DU307" s="797"/>
      <c r="DV307" s="797"/>
      <c r="DW307" s="797"/>
      <c r="DX307" s="797"/>
      <c r="DY307" s="797"/>
      <c r="DZ307" s="797"/>
      <c r="EA307" s="797"/>
      <c r="EB307" s="797"/>
      <c r="EC307" s="797"/>
      <c r="ED307" s="797"/>
      <c r="EE307" s="797"/>
      <c r="EF307" s="797"/>
      <c r="EG307" s="797"/>
      <c r="EH307" s="797"/>
      <c r="EI307" s="797"/>
      <c r="EJ307" s="797"/>
      <c r="EK307" s="797"/>
      <c r="EL307" s="797"/>
      <c r="EM307" s="797"/>
      <c r="EN307" s="797"/>
      <c r="EO307" s="797"/>
    </row>
    <row r="308" spans="1:145" ht="76.5" customHeight="1" x14ac:dyDescent="0.25">
      <c r="A308" s="1419">
        <v>292</v>
      </c>
      <c r="B308" s="1424" t="s">
        <v>1012</v>
      </c>
      <c r="C308" s="1424">
        <v>80101706</v>
      </c>
      <c r="D308" s="962" t="s">
        <v>3473</v>
      </c>
      <c r="E308" s="1424" t="s">
        <v>99</v>
      </c>
      <c r="F308" s="1424">
        <v>1</v>
      </c>
      <c r="G308" s="1422" t="s">
        <v>168</v>
      </c>
      <c r="H308" s="1430" t="s">
        <v>3474</v>
      </c>
      <c r="I308" s="1426" t="s">
        <v>93</v>
      </c>
      <c r="J308" s="1110" t="s">
        <v>2819</v>
      </c>
      <c r="K308" s="1424" t="s">
        <v>115</v>
      </c>
      <c r="L308" s="1041">
        <v>18000000</v>
      </c>
      <c r="M308" s="1367">
        <v>18000000</v>
      </c>
      <c r="N308" s="944" t="s">
        <v>85</v>
      </c>
      <c r="O308" s="944" t="s">
        <v>56</v>
      </c>
      <c r="P308" s="1385" t="s">
        <v>61</v>
      </c>
      <c r="Q308" s="49"/>
      <c r="R308" s="242"/>
      <c r="S308" s="242"/>
      <c r="T308" s="33"/>
      <c r="U308" s="797"/>
      <c r="V308" s="797"/>
      <c r="W308" s="1189"/>
      <c r="X308" s="182"/>
      <c r="Y308" s="174"/>
      <c r="Z308" s="35"/>
      <c r="AA308" s="797"/>
      <c r="AB308" s="797"/>
      <c r="AC308" s="797"/>
      <c r="AD308" s="797"/>
      <c r="AE308" s="797"/>
      <c r="AF308" s="797"/>
      <c r="AG308" s="797"/>
      <c r="AH308" s="797"/>
      <c r="AI308" s="797"/>
      <c r="AJ308" s="797"/>
      <c r="AK308" s="797"/>
      <c r="AL308" s="964"/>
      <c r="AM308" s="965"/>
      <c r="AN308" s="797"/>
      <c r="AO308" s="797"/>
      <c r="AP308" s="797"/>
      <c r="AQ308" s="797"/>
      <c r="AR308" s="797"/>
      <c r="AS308" s="797"/>
      <c r="AT308" s="797"/>
      <c r="AU308" s="797"/>
      <c r="AV308" s="797"/>
      <c r="AW308" s="797"/>
      <c r="AX308" s="797"/>
      <c r="AY308" s="797"/>
      <c r="AZ308" s="797"/>
      <c r="BA308" s="797"/>
      <c r="BB308" s="797"/>
      <c r="BC308" s="797"/>
      <c r="BD308" s="797"/>
      <c r="BE308" s="797"/>
      <c r="BF308" s="797"/>
      <c r="BG308" s="797"/>
      <c r="BH308" s="797"/>
      <c r="BI308" s="797"/>
      <c r="BJ308" s="797"/>
      <c r="BK308" s="797"/>
      <c r="BL308" s="797"/>
      <c r="BM308" s="797"/>
      <c r="BN308" s="797"/>
      <c r="BO308" s="797"/>
      <c r="BP308" s="797"/>
      <c r="BQ308" s="797"/>
      <c r="BR308" s="797"/>
      <c r="BS308" s="797"/>
      <c r="BT308" s="797"/>
      <c r="BU308" s="797"/>
      <c r="BV308" s="797"/>
      <c r="BW308" s="797"/>
      <c r="BX308" s="797"/>
      <c r="BY308" s="797"/>
      <c r="BZ308" s="797"/>
      <c r="CA308" s="797"/>
      <c r="CB308" s="797"/>
      <c r="CC308" s="797"/>
      <c r="CD308" s="797"/>
      <c r="CE308" s="797"/>
      <c r="CF308" s="797"/>
      <c r="CG308" s="797"/>
      <c r="CH308" s="797"/>
      <c r="CI308" s="797"/>
      <c r="CJ308" s="797"/>
      <c r="CK308" s="797"/>
      <c r="CL308" s="797"/>
      <c r="CM308" s="797"/>
      <c r="CN308" s="797"/>
      <c r="CO308" s="797"/>
      <c r="CP308" s="797"/>
      <c r="CQ308" s="797"/>
      <c r="CR308" s="797"/>
      <c r="CS308" s="797"/>
      <c r="CT308" s="797"/>
      <c r="CU308" s="797"/>
      <c r="CV308" s="797"/>
      <c r="CW308" s="797"/>
      <c r="CX308" s="797"/>
      <c r="CY308" s="797"/>
      <c r="CZ308" s="797"/>
      <c r="DA308" s="797"/>
      <c r="DB308" s="797"/>
      <c r="DC308" s="797"/>
      <c r="DD308" s="797"/>
      <c r="DE308" s="797"/>
      <c r="DF308" s="797"/>
      <c r="DG308" s="797"/>
      <c r="DH308" s="797"/>
      <c r="DI308" s="797"/>
      <c r="DJ308" s="797"/>
      <c r="DK308" s="797"/>
      <c r="DL308" s="797"/>
      <c r="DM308" s="797"/>
      <c r="DN308" s="797"/>
      <c r="DO308" s="797"/>
      <c r="DP308" s="797"/>
      <c r="DQ308" s="797"/>
      <c r="DR308" s="797"/>
      <c r="DS308" s="797"/>
      <c r="DT308" s="797"/>
      <c r="DU308" s="797"/>
      <c r="DV308" s="797"/>
      <c r="DW308" s="797"/>
      <c r="DX308" s="797"/>
      <c r="DY308" s="797"/>
      <c r="DZ308" s="797"/>
      <c r="EA308" s="797"/>
      <c r="EB308" s="797"/>
      <c r="EC308" s="797"/>
      <c r="ED308" s="797"/>
      <c r="EE308" s="797"/>
      <c r="EF308" s="797"/>
      <c r="EG308" s="797"/>
      <c r="EH308" s="797"/>
      <c r="EI308" s="797"/>
      <c r="EJ308" s="797"/>
      <c r="EK308" s="797"/>
      <c r="EL308" s="797"/>
      <c r="EM308" s="797"/>
      <c r="EN308" s="797"/>
      <c r="EO308" s="797"/>
    </row>
    <row r="309" spans="1:145" ht="147.75" customHeight="1" x14ac:dyDescent="0.25">
      <c r="A309" s="1419">
        <v>293</v>
      </c>
      <c r="B309" s="1424" t="s">
        <v>1761</v>
      </c>
      <c r="C309" s="1424">
        <v>84131512</v>
      </c>
      <c r="D309" s="216" t="s">
        <v>3507</v>
      </c>
      <c r="E309" s="1424" t="s">
        <v>80</v>
      </c>
      <c r="F309" s="1424">
        <v>1</v>
      </c>
      <c r="G309" s="1422" t="s">
        <v>171</v>
      </c>
      <c r="H309" s="1430">
        <v>12</v>
      </c>
      <c r="I309" s="1424" t="s">
        <v>1760</v>
      </c>
      <c r="J309" s="1424" t="s">
        <v>3503</v>
      </c>
      <c r="K309" s="1424" t="s">
        <v>55</v>
      </c>
      <c r="L309" s="1041">
        <v>6000000</v>
      </c>
      <c r="M309" s="1040">
        <v>6000000</v>
      </c>
      <c r="N309" s="944" t="s">
        <v>85</v>
      </c>
      <c r="O309" s="944" t="s">
        <v>56</v>
      </c>
      <c r="P309" s="30" t="s">
        <v>117</v>
      </c>
      <c r="Q309" s="49"/>
      <c r="R309" s="1377"/>
      <c r="S309" s="1377"/>
      <c r="T309" s="1378"/>
      <c r="U309" s="974"/>
      <c r="V309" s="974"/>
      <c r="W309" s="1379"/>
      <c r="X309" s="973"/>
      <c r="Y309" s="1411"/>
      <c r="Z309" s="1380"/>
      <c r="AA309" s="974"/>
      <c r="AB309" s="974"/>
      <c r="AC309" s="974"/>
      <c r="AD309" s="974"/>
      <c r="AE309" s="974"/>
      <c r="AF309" s="974"/>
      <c r="AG309" s="974"/>
      <c r="AH309" s="974"/>
      <c r="AI309" s="974"/>
      <c r="AJ309" s="974"/>
      <c r="AK309" s="974"/>
      <c r="AL309" s="1381"/>
      <c r="AM309" s="1373"/>
      <c r="AN309" s="974"/>
      <c r="AO309" s="974"/>
      <c r="AP309" s="974"/>
      <c r="AQ309" s="974"/>
      <c r="AR309" s="974"/>
      <c r="AS309" s="974"/>
      <c r="AT309" s="974"/>
      <c r="AU309" s="974"/>
      <c r="AV309" s="974"/>
      <c r="AW309" s="974"/>
      <c r="AX309" s="974"/>
      <c r="AY309" s="974"/>
      <c r="AZ309" s="974"/>
      <c r="BA309" s="974"/>
      <c r="BB309" s="797"/>
      <c r="BC309" s="797"/>
      <c r="BD309" s="797"/>
      <c r="BE309" s="797"/>
      <c r="BF309" s="797"/>
      <c r="BG309" s="797"/>
      <c r="BH309" s="797"/>
      <c r="BI309" s="797"/>
      <c r="BJ309" s="797"/>
      <c r="BK309" s="797"/>
      <c r="BL309" s="797"/>
      <c r="BM309" s="797"/>
      <c r="BN309" s="797"/>
      <c r="BO309" s="797"/>
      <c r="BP309" s="797"/>
      <c r="BQ309" s="797"/>
      <c r="BR309" s="797"/>
      <c r="BS309" s="797"/>
      <c r="BT309" s="797"/>
      <c r="BU309" s="797"/>
      <c r="BV309" s="797"/>
      <c r="BW309" s="797"/>
      <c r="BX309" s="797"/>
      <c r="BY309" s="797"/>
      <c r="BZ309" s="797"/>
      <c r="CA309" s="797"/>
      <c r="CB309" s="797"/>
      <c r="CC309" s="797"/>
      <c r="CD309" s="797"/>
      <c r="CE309" s="797"/>
      <c r="CF309" s="797"/>
      <c r="CG309" s="797"/>
      <c r="CH309" s="797"/>
      <c r="CI309" s="797"/>
      <c r="CJ309" s="797"/>
      <c r="CK309" s="797"/>
      <c r="CL309" s="797"/>
      <c r="CM309" s="797"/>
      <c r="CN309" s="797"/>
      <c r="CO309" s="797"/>
      <c r="CP309" s="797"/>
      <c r="CQ309" s="797"/>
      <c r="CR309" s="797"/>
      <c r="CS309" s="797"/>
      <c r="CT309" s="797"/>
      <c r="CU309" s="797"/>
      <c r="CV309" s="797"/>
      <c r="CW309" s="797"/>
      <c r="CX309" s="797"/>
      <c r="CY309" s="797"/>
      <c r="CZ309" s="797"/>
      <c r="DA309" s="797"/>
      <c r="DB309" s="797"/>
      <c r="DC309" s="797"/>
      <c r="DD309" s="797"/>
      <c r="DE309" s="797"/>
      <c r="DF309" s="797"/>
      <c r="DG309" s="797"/>
      <c r="DH309" s="797"/>
      <c r="DI309" s="797"/>
      <c r="DJ309" s="797"/>
      <c r="DK309" s="797"/>
      <c r="DL309" s="797"/>
      <c r="DM309" s="797"/>
      <c r="DN309" s="797"/>
      <c r="DO309" s="797"/>
      <c r="DP309" s="797"/>
      <c r="DQ309" s="797"/>
      <c r="DR309" s="797"/>
      <c r="DS309" s="797"/>
      <c r="DT309" s="797"/>
      <c r="DU309" s="797"/>
      <c r="DV309" s="797"/>
      <c r="DW309" s="797"/>
      <c r="DX309" s="797"/>
      <c r="DY309" s="797"/>
      <c r="DZ309" s="797"/>
      <c r="EA309" s="797"/>
      <c r="EB309" s="797"/>
      <c r="EC309" s="797"/>
      <c r="ED309" s="797"/>
      <c r="EE309" s="797"/>
      <c r="EF309" s="797"/>
      <c r="EG309" s="797"/>
      <c r="EH309" s="797"/>
      <c r="EI309" s="797"/>
      <c r="EJ309" s="797"/>
      <c r="EK309" s="797"/>
      <c r="EL309" s="797"/>
      <c r="EM309" s="797"/>
      <c r="EN309" s="797"/>
      <c r="EO309" s="797"/>
    </row>
    <row r="310" spans="1:145" ht="108" customHeight="1" x14ac:dyDescent="0.25">
      <c r="A310" s="1419">
        <v>294</v>
      </c>
      <c r="B310" s="1424" t="s">
        <v>716</v>
      </c>
      <c r="C310" s="1424">
        <v>80101706</v>
      </c>
      <c r="D310" s="1424" t="s">
        <v>3504</v>
      </c>
      <c r="E310" s="1422" t="s">
        <v>80</v>
      </c>
      <c r="F310" s="1430">
        <v>1</v>
      </c>
      <c r="G310" s="1424" t="s">
        <v>168</v>
      </c>
      <c r="H310" s="1424" t="s">
        <v>591</v>
      </c>
      <c r="I310" s="1424" t="s">
        <v>81</v>
      </c>
      <c r="J310" s="1110" t="s">
        <v>112</v>
      </c>
      <c r="K310" s="1040" t="s">
        <v>55</v>
      </c>
      <c r="L310" s="1041">
        <v>3450000</v>
      </c>
      <c r="M310" s="1040">
        <v>3450000</v>
      </c>
      <c r="N310" s="944" t="s">
        <v>85</v>
      </c>
      <c r="O310" s="944" t="s">
        <v>56</v>
      </c>
      <c r="P310" s="1398" t="s">
        <v>3505</v>
      </c>
      <c r="Q310" s="49"/>
      <c r="R310" s="1377"/>
      <c r="S310" s="1377"/>
      <c r="T310" s="1378"/>
      <c r="U310" s="974"/>
      <c r="V310" s="974"/>
      <c r="W310" s="1379"/>
      <c r="X310" s="973"/>
      <c r="Y310" s="1411"/>
      <c r="Z310" s="1380"/>
      <c r="AA310" s="974"/>
      <c r="AB310" s="974"/>
      <c r="AC310" s="974"/>
      <c r="AD310" s="974"/>
      <c r="AE310" s="974"/>
      <c r="AF310" s="974"/>
      <c r="AG310" s="974"/>
      <c r="AH310" s="974"/>
      <c r="AI310" s="974"/>
      <c r="AJ310" s="974"/>
      <c r="AK310" s="974"/>
      <c r="AL310" s="1381"/>
      <c r="AM310" s="1373"/>
      <c r="AN310" s="974"/>
      <c r="AO310" s="974"/>
      <c r="AP310" s="974"/>
      <c r="AQ310" s="974"/>
      <c r="AR310" s="974"/>
      <c r="AS310" s="974"/>
      <c r="AT310" s="974"/>
      <c r="AU310" s="974"/>
      <c r="AV310" s="974"/>
      <c r="AW310" s="974"/>
      <c r="AX310" s="974"/>
      <c r="AY310" s="974"/>
      <c r="AZ310" s="974"/>
      <c r="BA310" s="974"/>
      <c r="BB310" s="797"/>
      <c r="BC310" s="797"/>
      <c r="BD310" s="797"/>
      <c r="BE310" s="797"/>
      <c r="BF310" s="797"/>
      <c r="BG310" s="797"/>
      <c r="BH310" s="797"/>
      <c r="BI310" s="797"/>
      <c r="BJ310" s="797"/>
      <c r="BK310" s="797"/>
      <c r="BL310" s="797"/>
      <c r="BM310" s="797"/>
      <c r="BN310" s="797"/>
      <c r="BO310" s="797"/>
      <c r="BP310" s="797"/>
      <c r="BQ310" s="797"/>
      <c r="BR310" s="797"/>
      <c r="BS310" s="797"/>
      <c r="BT310" s="797"/>
      <c r="BU310" s="797"/>
      <c r="BV310" s="797"/>
      <c r="BW310" s="797"/>
      <c r="BX310" s="797"/>
      <c r="BY310" s="797"/>
      <c r="BZ310" s="797"/>
      <c r="CA310" s="797"/>
      <c r="CB310" s="797"/>
      <c r="CC310" s="797"/>
      <c r="CD310" s="797"/>
      <c r="CE310" s="797"/>
      <c r="CF310" s="797"/>
      <c r="CG310" s="797"/>
      <c r="CH310" s="797"/>
      <c r="CI310" s="797"/>
      <c r="CJ310" s="797"/>
      <c r="CK310" s="797"/>
      <c r="CL310" s="797"/>
      <c r="CM310" s="797"/>
      <c r="CN310" s="797"/>
      <c r="CO310" s="797"/>
      <c r="CP310" s="797"/>
      <c r="CQ310" s="797"/>
      <c r="CR310" s="797"/>
      <c r="CS310" s="797"/>
      <c r="CT310" s="797"/>
      <c r="CU310" s="797"/>
      <c r="CV310" s="797"/>
      <c r="CW310" s="797"/>
      <c r="CX310" s="797"/>
      <c r="CY310" s="797"/>
      <c r="CZ310" s="797"/>
      <c r="DA310" s="797"/>
      <c r="DB310" s="797"/>
      <c r="DC310" s="797"/>
      <c r="DD310" s="797"/>
      <c r="DE310" s="797"/>
      <c r="DF310" s="797"/>
      <c r="DG310" s="797"/>
      <c r="DH310" s="797"/>
      <c r="DI310" s="797"/>
      <c r="DJ310" s="797"/>
      <c r="DK310" s="797"/>
      <c r="DL310" s="797"/>
      <c r="DM310" s="797"/>
      <c r="DN310" s="797"/>
      <c r="DO310" s="797"/>
      <c r="DP310" s="797"/>
      <c r="DQ310" s="797"/>
      <c r="DR310" s="797"/>
      <c r="DS310" s="797"/>
      <c r="DT310" s="797"/>
      <c r="DU310" s="797"/>
      <c r="DV310" s="797"/>
      <c r="DW310" s="797"/>
      <c r="DX310" s="797"/>
      <c r="DY310" s="797"/>
      <c r="DZ310" s="797"/>
      <c r="EA310" s="797"/>
      <c r="EB310" s="797"/>
      <c r="EC310" s="797"/>
      <c r="ED310" s="797"/>
      <c r="EE310" s="797"/>
      <c r="EF310" s="797"/>
      <c r="EG310" s="797"/>
      <c r="EH310" s="797"/>
      <c r="EI310" s="797"/>
      <c r="EJ310" s="797"/>
      <c r="EK310" s="797"/>
      <c r="EL310" s="797"/>
      <c r="EM310" s="797"/>
      <c r="EN310" s="797"/>
      <c r="EO310" s="797"/>
    </row>
    <row r="311" spans="1:145" ht="108" customHeight="1" x14ac:dyDescent="0.25">
      <c r="A311" s="1419">
        <v>295</v>
      </c>
      <c r="B311" s="1424" t="s">
        <v>3508</v>
      </c>
      <c r="C311" s="944">
        <v>81100000</v>
      </c>
      <c r="D311" s="1399" t="s">
        <v>3510</v>
      </c>
      <c r="E311" s="1424" t="s">
        <v>80</v>
      </c>
      <c r="F311" s="1424">
        <v>1</v>
      </c>
      <c r="G311" s="1422" t="s">
        <v>168</v>
      </c>
      <c r="H311" s="1430">
        <v>12</v>
      </c>
      <c r="I311" s="1424" t="s">
        <v>93</v>
      </c>
      <c r="J311" s="1424" t="s">
        <v>565</v>
      </c>
      <c r="K311" s="1424" t="s">
        <v>115</v>
      </c>
      <c r="L311" s="1041">
        <v>19000000</v>
      </c>
      <c r="M311" s="1040">
        <v>19000000</v>
      </c>
      <c r="N311" s="944" t="s">
        <v>85</v>
      </c>
      <c r="O311" s="944" t="s">
        <v>56</v>
      </c>
      <c r="P311" s="61" t="s">
        <v>3509</v>
      </c>
      <c r="Q311" s="49"/>
      <c r="R311" s="242"/>
      <c r="S311" s="242"/>
      <c r="T311" s="33"/>
      <c r="U311" s="797"/>
      <c r="V311" s="797"/>
      <c r="W311" s="1189"/>
      <c r="X311" s="182"/>
      <c r="Y311" s="174"/>
      <c r="Z311" s="35"/>
      <c r="AA311" s="797"/>
      <c r="AB311" s="797"/>
      <c r="AC311" s="797"/>
      <c r="AD311" s="797"/>
      <c r="AE311" s="797"/>
      <c r="AF311" s="797"/>
      <c r="AG311" s="797"/>
      <c r="AH311" s="797"/>
      <c r="AI311" s="797"/>
      <c r="AJ311" s="797"/>
      <c r="AK311" s="797"/>
      <c r="AL311" s="964"/>
      <c r="AM311" s="965"/>
      <c r="AN311" s="797"/>
      <c r="AO311" s="797"/>
      <c r="AP311" s="797"/>
      <c r="AQ311" s="797"/>
      <c r="AR311" s="797"/>
      <c r="AS311" s="797"/>
      <c r="AT311" s="797"/>
      <c r="AU311" s="797"/>
      <c r="AV311" s="797"/>
      <c r="AW311" s="797"/>
      <c r="AX311" s="797"/>
      <c r="AY311" s="797"/>
      <c r="AZ311" s="797"/>
      <c r="BA311" s="797"/>
      <c r="BB311" s="797"/>
      <c r="BC311" s="797"/>
      <c r="BD311" s="797"/>
      <c r="BE311" s="797"/>
      <c r="BF311" s="797"/>
      <c r="BG311" s="797"/>
      <c r="BH311" s="797"/>
      <c r="BI311" s="797"/>
      <c r="BJ311" s="797"/>
      <c r="BK311" s="797"/>
      <c r="BL311" s="797"/>
      <c r="BM311" s="797"/>
      <c r="BN311" s="797"/>
      <c r="BO311" s="797"/>
      <c r="BP311" s="797"/>
      <c r="BQ311" s="797"/>
      <c r="BR311" s="797"/>
      <c r="BS311" s="797"/>
      <c r="BT311" s="797"/>
      <c r="BU311" s="797"/>
      <c r="BV311" s="797"/>
      <c r="BW311" s="797"/>
      <c r="BX311" s="797"/>
      <c r="BY311" s="797"/>
      <c r="BZ311" s="797"/>
      <c r="CA311" s="797"/>
      <c r="CB311" s="797"/>
      <c r="CC311" s="797"/>
      <c r="CD311" s="797"/>
      <c r="CE311" s="797"/>
      <c r="CF311" s="797"/>
      <c r="CG311" s="797"/>
      <c r="CH311" s="797"/>
      <c r="CI311" s="797"/>
      <c r="CJ311" s="797"/>
      <c r="CK311" s="797"/>
      <c r="CL311" s="797"/>
      <c r="CM311" s="797"/>
      <c r="CN311" s="797"/>
      <c r="CO311" s="797"/>
      <c r="CP311" s="797"/>
      <c r="CQ311" s="797"/>
      <c r="CR311" s="797"/>
      <c r="CS311" s="797"/>
      <c r="CT311" s="797"/>
      <c r="CU311" s="797"/>
      <c r="CV311" s="797"/>
      <c r="CW311" s="797"/>
      <c r="CX311" s="797"/>
      <c r="CY311" s="797"/>
      <c r="CZ311" s="797"/>
      <c r="DA311" s="797"/>
      <c r="DB311" s="797"/>
      <c r="DC311" s="797"/>
      <c r="DD311" s="797"/>
      <c r="DE311" s="797"/>
      <c r="DF311" s="797"/>
      <c r="DG311" s="797"/>
      <c r="DH311" s="797"/>
      <c r="DI311" s="797"/>
      <c r="DJ311" s="797"/>
      <c r="DK311" s="797"/>
      <c r="DL311" s="797"/>
      <c r="DM311" s="797"/>
      <c r="DN311" s="797"/>
      <c r="DO311" s="797"/>
      <c r="DP311" s="797"/>
      <c r="DQ311" s="797"/>
      <c r="DR311" s="797"/>
      <c r="DS311" s="797"/>
      <c r="DT311" s="797"/>
      <c r="DU311" s="797"/>
      <c r="DV311" s="797"/>
      <c r="DW311" s="797"/>
      <c r="DX311" s="797"/>
      <c r="DY311" s="797"/>
      <c r="DZ311" s="797"/>
      <c r="EA311" s="797"/>
      <c r="EB311" s="797"/>
      <c r="EC311" s="797"/>
      <c r="ED311" s="797"/>
      <c r="EE311" s="797"/>
      <c r="EF311" s="797"/>
      <c r="EG311" s="797"/>
      <c r="EH311" s="797"/>
      <c r="EI311" s="797"/>
      <c r="EJ311" s="797"/>
      <c r="EK311" s="797"/>
      <c r="EL311" s="797"/>
      <c r="EM311" s="797"/>
      <c r="EN311" s="797"/>
      <c r="EO311" s="797"/>
    </row>
    <row r="312" spans="1:145" ht="108" customHeight="1" x14ac:dyDescent="0.25">
      <c r="A312" s="1419">
        <v>296</v>
      </c>
      <c r="B312" s="1424" t="s">
        <v>227</v>
      </c>
      <c r="C312" s="944">
        <v>80101706</v>
      </c>
      <c r="D312" s="236" t="s">
        <v>3610</v>
      </c>
      <c r="E312" s="1428" t="s">
        <v>80</v>
      </c>
      <c r="F312" s="1428">
        <v>1</v>
      </c>
      <c r="G312" s="1428" t="s">
        <v>168</v>
      </c>
      <c r="H312" s="236" t="s">
        <v>3611</v>
      </c>
      <c r="I312" s="944" t="s">
        <v>101</v>
      </c>
      <c r="J312" s="1431" t="s">
        <v>851</v>
      </c>
      <c r="K312" s="944" t="s">
        <v>115</v>
      </c>
      <c r="L312" s="60">
        <v>17640000</v>
      </c>
      <c r="M312" s="60">
        <v>17640000</v>
      </c>
      <c r="N312" s="944" t="s">
        <v>85</v>
      </c>
      <c r="O312" s="944" t="s">
        <v>56</v>
      </c>
      <c r="P312" s="30" t="s">
        <v>3609</v>
      </c>
      <c r="Q312" s="49"/>
      <c r="R312" s="1377"/>
      <c r="S312" s="1377"/>
      <c r="T312" s="1378"/>
      <c r="U312" s="974"/>
      <c r="V312" s="974"/>
      <c r="W312" s="1379"/>
      <c r="X312" s="974"/>
      <c r="Y312" s="1380"/>
      <c r="Z312" s="1380"/>
      <c r="AA312" s="974"/>
      <c r="AB312" s="974"/>
      <c r="AC312" s="974"/>
      <c r="AD312" s="974"/>
      <c r="AE312" s="974"/>
      <c r="AF312" s="974"/>
      <c r="AG312" s="974"/>
      <c r="AH312" s="974"/>
      <c r="AI312" s="974"/>
      <c r="AJ312" s="974"/>
      <c r="AK312" s="974"/>
      <c r="AL312" s="1381"/>
      <c r="AM312" s="1373"/>
      <c r="AN312" s="974"/>
      <c r="AO312" s="974"/>
      <c r="AP312" s="974"/>
      <c r="AQ312" s="974"/>
      <c r="AR312" s="974"/>
      <c r="AS312" s="974"/>
      <c r="AT312" s="974"/>
      <c r="AU312" s="974"/>
      <c r="AV312" s="974"/>
      <c r="AW312" s="974"/>
      <c r="AX312" s="974"/>
      <c r="AY312" s="974"/>
      <c r="AZ312" s="974"/>
      <c r="BA312" s="974"/>
      <c r="BB312" s="797"/>
      <c r="BC312" s="797"/>
      <c r="BD312" s="797"/>
      <c r="BE312" s="797"/>
      <c r="BF312" s="797"/>
      <c r="BG312" s="797"/>
      <c r="BH312" s="797"/>
      <c r="BI312" s="797"/>
      <c r="BJ312" s="797"/>
      <c r="BK312" s="797"/>
      <c r="BL312" s="797"/>
      <c r="BM312" s="797"/>
      <c r="BN312" s="797"/>
      <c r="BO312" s="797"/>
      <c r="BP312" s="797"/>
      <c r="BQ312" s="797"/>
      <c r="BR312" s="797"/>
      <c r="BS312" s="797"/>
      <c r="BT312" s="797"/>
      <c r="BU312" s="797"/>
      <c r="BV312" s="797"/>
      <c r="BW312" s="797"/>
      <c r="BX312" s="797"/>
      <c r="BY312" s="797"/>
      <c r="BZ312" s="797"/>
      <c r="CA312" s="797"/>
      <c r="CB312" s="797"/>
      <c r="CC312" s="797"/>
      <c r="CD312" s="797"/>
      <c r="CE312" s="797"/>
      <c r="CF312" s="797"/>
      <c r="CG312" s="797"/>
      <c r="CH312" s="797"/>
      <c r="CI312" s="797"/>
      <c r="CJ312" s="797"/>
      <c r="CK312" s="797"/>
      <c r="CL312" s="797"/>
      <c r="CM312" s="797"/>
      <c r="CN312" s="797"/>
      <c r="CO312" s="797"/>
      <c r="CP312" s="797"/>
      <c r="CQ312" s="797"/>
      <c r="CR312" s="797"/>
      <c r="CS312" s="797"/>
      <c r="CT312" s="797"/>
      <c r="CU312" s="797"/>
      <c r="CV312" s="797"/>
      <c r="CW312" s="797"/>
      <c r="CX312" s="797"/>
      <c r="CY312" s="797"/>
      <c r="CZ312" s="797"/>
      <c r="DA312" s="797"/>
      <c r="DB312" s="797"/>
      <c r="DC312" s="797"/>
      <c r="DD312" s="797"/>
      <c r="DE312" s="797"/>
      <c r="DF312" s="797"/>
      <c r="DG312" s="797"/>
      <c r="DH312" s="797"/>
      <c r="DI312" s="797"/>
      <c r="DJ312" s="797"/>
      <c r="DK312" s="797"/>
      <c r="DL312" s="797"/>
      <c r="DM312" s="797"/>
      <c r="DN312" s="797"/>
      <c r="DO312" s="797"/>
      <c r="DP312" s="797"/>
      <c r="DQ312" s="797"/>
      <c r="DR312" s="797"/>
      <c r="DS312" s="797"/>
      <c r="DT312" s="797"/>
      <c r="DU312" s="797"/>
      <c r="DV312" s="797"/>
      <c r="DW312" s="797"/>
      <c r="DX312" s="797"/>
      <c r="DY312" s="797"/>
      <c r="DZ312" s="797"/>
      <c r="EA312" s="797"/>
      <c r="EB312" s="797"/>
      <c r="EC312" s="797"/>
      <c r="ED312" s="797"/>
      <c r="EE312" s="797"/>
      <c r="EF312" s="797"/>
      <c r="EG312" s="797"/>
      <c r="EH312" s="797"/>
      <c r="EI312" s="797"/>
      <c r="EJ312" s="797"/>
      <c r="EK312" s="797"/>
      <c r="EL312" s="797"/>
      <c r="EM312" s="797"/>
      <c r="EN312" s="797"/>
      <c r="EO312" s="797"/>
    </row>
    <row r="313" spans="1:145" ht="149.25" customHeight="1" x14ac:dyDescent="0.25">
      <c r="A313" s="1509" t="s">
        <v>2994</v>
      </c>
      <c r="B313" s="1510"/>
      <c r="C313" s="1510"/>
      <c r="D313" s="1510"/>
      <c r="E313" s="1510"/>
      <c r="F313" s="1510"/>
      <c r="G313" s="1510"/>
      <c r="H313" s="1510"/>
      <c r="I313" s="1510"/>
      <c r="J313" s="1510"/>
      <c r="K313" s="1510"/>
      <c r="L313" s="1510"/>
      <c r="M313" s="1510"/>
      <c r="N313" s="1510"/>
      <c r="O313" s="1510"/>
      <c r="P313" s="1510"/>
      <c r="R313" s="1497"/>
      <c r="S313" s="1497"/>
      <c r="T313" s="1497"/>
      <c r="U313" s="1497"/>
      <c r="V313" s="1497"/>
      <c r="W313" s="1497"/>
      <c r="X313" s="1497"/>
      <c r="Y313" s="1497"/>
      <c r="Z313" s="1244"/>
      <c r="AA313" s="1497"/>
      <c r="AB313" s="1497"/>
      <c r="AC313" s="1497"/>
      <c r="AD313" s="1497"/>
      <c r="AE313" s="1497"/>
      <c r="AF313" s="1497"/>
      <c r="AG313" s="1497"/>
      <c r="AH313" s="1497"/>
      <c r="AI313" s="1497"/>
      <c r="AJ313" s="1497"/>
      <c r="AK313" s="1497"/>
      <c r="AL313" s="1502"/>
      <c r="AM313" s="1505"/>
      <c r="AN313" s="1497"/>
      <c r="AO313" s="1497"/>
      <c r="AP313" s="1497"/>
      <c r="AQ313" s="1497"/>
      <c r="AR313" s="1497"/>
      <c r="AS313" s="1497"/>
      <c r="AT313" s="1497"/>
      <c r="AU313" s="1497"/>
      <c r="AV313" s="1497"/>
      <c r="AW313" s="1497"/>
      <c r="AX313" s="1497"/>
      <c r="AY313" s="1497"/>
      <c r="AZ313" s="1497"/>
      <c r="BA313" s="1497"/>
      <c r="BB313" s="797"/>
      <c r="BC313" s="797"/>
      <c r="BD313" s="797"/>
      <c r="BE313" s="797"/>
      <c r="BF313" s="797"/>
      <c r="BG313" s="797"/>
      <c r="BH313" s="797"/>
      <c r="BI313" s="797"/>
      <c r="BJ313" s="797"/>
      <c r="BK313" s="797"/>
      <c r="BL313" s="797"/>
      <c r="BM313" s="797"/>
      <c r="BN313" s="797"/>
      <c r="BO313" s="797"/>
      <c r="BP313" s="797"/>
      <c r="BQ313" s="797"/>
      <c r="BR313" s="797"/>
      <c r="BS313" s="797"/>
      <c r="BT313" s="797"/>
      <c r="BU313" s="797"/>
      <c r="BV313" s="797"/>
      <c r="BW313" s="797"/>
      <c r="BX313" s="797"/>
      <c r="BY313" s="797"/>
      <c r="BZ313" s="797"/>
      <c r="CA313" s="797"/>
      <c r="CB313" s="797"/>
      <c r="CC313" s="797"/>
      <c r="CD313" s="797"/>
      <c r="CE313" s="797"/>
      <c r="CF313" s="797"/>
      <c r="CG313" s="797"/>
      <c r="CH313" s="797"/>
      <c r="CI313" s="797"/>
      <c r="CJ313" s="797"/>
      <c r="CK313" s="797"/>
      <c r="CL313" s="797"/>
      <c r="CM313" s="797"/>
      <c r="CN313" s="797"/>
      <c r="CO313" s="797"/>
      <c r="CP313" s="797"/>
      <c r="CQ313" s="797"/>
      <c r="CR313" s="797"/>
      <c r="CS313" s="797"/>
      <c r="CT313" s="797"/>
      <c r="CU313" s="797"/>
      <c r="CV313" s="797"/>
      <c r="CW313" s="797"/>
      <c r="CX313" s="797"/>
      <c r="CY313" s="797"/>
      <c r="CZ313" s="797"/>
      <c r="DA313" s="797"/>
      <c r="DB313" s="797"/>
      <c r="DC313" s="797"/>
      <c r="DD313" s="797"/>
      <c r="DE313" s="797"/>
      <c r="DF313" s="797"/>
      <c r="DG313" s="797"/>
      <c r="DH313" s="797"/>
      <c r="DI313" s="797"/>
      <c r="DJ313" s="797"/>
      <c r="DK313" s="797"/>
      <c r="DL313" s="797"/>
      <c r="DM313" s="797"/>
      <c r="DN313" s="797"/>
      <c r="DO313" s="797"/>
      <c r="DP313" s="797"/>
      <c r="DQ313" s="797"/>
      <c r="DR313" s="797"/>
      <c r="DS313" s="797"/>
      <c r="DT313" s="797"/>
      <c r="DU313" s="797"/>
      <c r="DV313" s="797"/>
      <c r="DW313" s="797"/>
      <c r="DX313" s="797"/>
      <c r="DY313" s="797"/>
      <c r="DZ313" s="797"/>
      <c r="EA313" s="797"/>
      <c r="EB313" s="797"/>
      <c r="EC313" s="797"/>
      <c r="ED313" s="797"/>
      <c r="EE313" s="797"/>
      <c r="EF313" s="797"/>
      <c r="EG313" s="797"/>
      <c r="EH313" s="797"/>
      <c r="EI313" s="797"/>
      <c r="EJ313" s="797"/>
      <c r="EK313" s="797"/>
      <c r="EL313" s="797"/>
      <c r="EM313" s="797"/>
      <c r="EN313" s="797"/>
      <c r="EO313" s="797"/>
    </row>
    <row r="314" spans="1:145" ht="29.25" customHeight="1" x14ac:dyDescent="0.25">
      <c r="A314" s="1500"/>
      <c r="B314" s="1500"/>
      <c r="C314" s="1500"/>
      <c r="D314" s="1500"/>
      <c r="E314" s="1500"/>
      <c r="F314" s="1500"/>
      <c r="G314" s="1500"/>
      <c r="H314" s="1500"/>
      <c r="I314" s="1500"/>
      <c r="J314" s="1500"/>
      <c r="K314" s="1500"/>
      <c r="L314" s="1500"/>
      <c r="M314" s="1500"/>
      <c r="N314" s="1500"/>
      <c r="O314" s="1500"/>
      <c r="P314" s="1500"/>
      <c r="R314" s="1498"/>
      <c r="S314" s="1498"/>
      <c r="T314" s="1498"/>
      <c r="U314" s="1498"/>
      <c r="V314" s="1498"/>
      <c r="W314" s="1498"/>
      <c r="X314" s="1498"/>
      <c r="Y314" s="1498"/>
      <c r="Z314" s="1245"/>
      <c r="AA314" s="1498"/>
      <c r="AB314" s="1498"/>
      <c r="AC314" s="1498"/>
      <c r="AD314" s="1498"/>
      <c r="AE314" s="1498"/>
      <c r="AF314" s="1498"/>
      <c r="AG314" s="1498"/>
      <c r="AH314" s="1498"/>
      <c r="AI314" s="1498"/>
      <c r="AJ314" s="1498"/>
      <c r="AK314" s="1498"/>
      <c r="AL314" s="1503"/>
      <c r="AM314" s="1506"/>
      <c r="AN314" s="1498"/>
      <c r="AO314" s="1498"/>
      <c r="AP314" s="1498"/>
      <c r="AQ314" s="1498"/>
      <c r="AR314" s="1498"/>
      <c r="AS314" s="1498"/>
      <c r="AT314" s="1498"/>
      <c r="AU314" s="1498"/>
      <c r="AV314" s="1498"/>
      <c r="AW314" s="1498"/>
      <c r="AX314" s="1498"/>
      <c r="AY314" s="1498"/>
      <c r="AZ314" s="1498"/>
      <c r="BA314" s="1498"/>
      <c r="BB314" s="797"/>
      <c r="BC314" s="797"/>
      <c r="BD314" s="797"/>
      <c r="BE314" s="797"/>
      <c r="BF314" s="797"/>
      <c r="BG314" s="797"/>
      <c r="BH314" s="797"/>
      <c r="BI314" s="797"/>
      <c r="BJ314" s="797"/>
      <c r="BK314" s="797"/>
      <c r="BL314" s="797"/>
      <c r="BM314" s="797"/>
      <c r="BN314" s="797"/>
      <c r="BO314" s="797"/>
      <c r="BP314" s="797"/>
      <c r="BQ314" s="797"/>
      <c r="BR314" s="797"/>
      <c r="BS314" s="797"/>
      <c r="BT314" s="797"/>
      <c r="BU314" s="797"/>
      <c r="BV314" s="797"/>
      <c r="BW314" s="797"/>
      <c r="BX314" s="797"/>
      <c r="BY314" s="797"/>
      <c r="BZ314" s="797"/>
      <c r="CA314" s="797"/>
      <c r="CB314" s="797"/>
      <c r="CC314" s="797"/>
      <c r="CD314" s="797"/>
      <c r="CE314" s="797"/>
      <c r="CF314" s="797"/>
      <c r="CG314" s="797"/>
      <c r="CH314" s="797"/>
      <c r="CI314" s="797"/>
      <c r="CJ314" s="797"/>
      <c r="CK314" s="797"/>
      <c r="CL314" s="797"/>
      <c r="CM314" s="797"/>
      <c r="CN314" s="797"/>
      <c r="CO314" s="797"/>
      <c r="CP314" s="797"/>
      <c r="CQ314" s="797"/>
      <c r="CR314" s="797"/>
      <c r="CS314" s="797"/>
      <c r="CT314" s="797"/>
      <c r="CU314" s="797"/>
      <c r="CV314" s="797"/>
      <c r="CW314" s="797"/>
      <c r="CX314" s="797"/>
      <c r="CY314" s="797"/>
      <c r="CZ314" s="797"/>
      <c r="DA314" s="797"/>
      <c r="DB314" s="797"/>
      <c r="DC314" s="797"/>
      <c r="DD314" s="797"/>
      <c r="DE314" s="797"/>
      <c r="DF314" s="797"/>
      <c r="DG314" s="797"/>
      <c r="DH314" s="797"/>
      <c r="DI314" s="797"/>
      <c r="DJ314" s="797"/>
      <c r="DK314" s="797"/>
      <c r="DL314" s="797"/>
      <c r="DM314" s="797"/>
      <c r="DN314" s="797"/>
      <c r="DO314" s="797"/>
      <c r="DP314" s="797"/>
      <c r="DQ314" s="797"/>
      <c r="DR314" s="797"/>
      <c r="DS314" s="797"/>
      <c r="DT314" s="797"/>
      <c r="DU314" s="797"/>
      <c r="DV314" s="797"/>
      <c r="DW314" s="797"/>
      <c r="DX314" s="797"/>
      <c r="DY314" s="797"/>
      <c r="DZ314" s="797"/>
      <c r="EA314" s="797"/>
      <c r="EB314" s="797"/>
      <c r="EC314" s="797"/>
      <c r="ED314" s="797"/>
      <c r="EE314" s="797"/>
      <c r="EF314" s="797"/>
      <c r="EG314" s="797"/>
      <c r="EH314" s="797"/>
      <c r="EI314" s="797"/>
      <c r="EJ314" s="797"/>
      <c r="EK314" s="797"/>
      <c r="EL314" s="797"/>
      <c r="EM314" s="797"/>
      <c r="EN314" s="797"/>
      <c r="EO314" s="797"/>
    </row>
    <row r="315" spans="1:145" ht="29.25" customHeight="1" x14ac:dyDescent="0.25">
      <c r="A315" s="1500"/>
      <c r="B315" s="1500"/>
      <c r="C315" s="1500"/>
      <c r="D315" s="1500"/>
      <c r="E315" s="1500"/>
      <c r="F315" s="1500"/>
      <c r="G315" s="1500"/>
      <c r="H315" s="1500"/>
      <c r="I315" s="1500"/>
      <c r="J315" s="1500"/>
      <c r="K315" s="1500"/>
      <c r="L315" s="1500"/>
      <c r="M315" s="1500"/>
      <c r="N315" s="1500"/>
      <c r="O315" s="1500"/>
      <c r="P315" s="1500"/>
      <c r="R315" s="1498"/>
      <c r="S315" s="1498"/>
      <c r="T315" s="1498"/>
      <c r="U315" s="1498"/>
      <c r="V315" s="1498"/>
      <c r="W315" s="1498"/>
      <c r="X315" s="1498"/>
      <c r="Y315" s="1498"/>
      <c r="Z315" s="1245"/>
      <c r="AA315" s="1498"/>
      <c r="AB315" s="1498"/>
      <c r="AC315" s="1498"/>
      <c r="AD315" s="1498"/>
      <c r="AE315" s="1498"/>
      <c r="AF315" s="1498"/>
      <c r="AG315" s="1498"/>
      <c r="AH315" s="1498"/>
      <c r="AI315" s="1498"/>
      <c r="AJ315" s="1498"/>
      <c r="AK315" s="1498"/>
      <c r="AL315" s="1503"/>
      <c r="AM315" s="1506"/>
      <c r="AN315" s="1498"/>
      <c r="AO315" s="1498"/>
      <c r="AP315" s="1498"/>
      <c r="AQ315" s="1498"/>
      <c r="AR315" s="1498"/>
      <c r="AS315" s="1498"/>
      <c r="AT315" s="1498"/>
      <c r="AU315" s="1498"/>
      <c r="AV315" s="1498"/>
      <c r="AW315" s="1498"/>
      <c r="AX315" s="1498"/>
      <c r="AY315" s="1498"/>
      <c r="AZ315" s="1498"/>
      <c r="BA315" s="1498"/>
      <c r="BB315" s="797"/>
      <c r="BC315" s="797"/>
      <c r="BD315" s="797"/>
      <c r="BE315" s="797"/>
      <c r="BF315" s="797"/>
      <c r="BG315" s="797"/>
      <c r="BH315" s="797"/>
      <c r="BI315" s="797"/>
      <c r="BJ315" s="797"/>
      <c r="BK315" s="797"/>
      <c r="BL315" s="797"/>
      <c r="BM315" s="797"/>
      <c r="BN315" s="797"/>
      <c r="BO315" s="797"/>
      <c r="BP315" s="797"/>
      <c r="BQ315" s="797"/>
      <c r="BR315" s="797"/>
      <c r="BS315" s="797"/>
      <c r="BT315" s="797"/>
      <c r="BU315" s="797"/>
      <c r="BV315" s="797"/>
      <c r="BW315" s="797"/>
      <c r="BX315" s="797"/>
      <c r="BY315" s="797"/>
      <c r="BZ315" s="797"/>
      <c r="CA315" s="797"/>
      <c r="CB315" s="797"/>
      <c r="CC315" s="797"/>
      <c r="CD315" s="797"/>
      <c r="CE315" s="797"/>
      <c r="CF315" s="797"/>
      <c r="CG315" s="797"/>
      <c r="CH315" s="797"/>
      <c r="CI315" s="797"/>
      <c r="CJ315" s="797"/>
      <c r="CK315" s="797"/>
      <c r="CL315" s="797"/>
      <c r="CM315" s="797"/>
      <c r="CN315" s="797"/>
      <c r="CO315" s="797"/>
      <c r="CP315" s="797"/>
      <c r="CQ315" s="797"/>
      <c r="CR315" s="797"/>
      <c r="CS315" s="797"/>
      <c r="CT315" s="797"/>
      <c r="CU315" s="797"/>
      <c r="CV315" s="797"/>
      <c r="CW315" s="797"/>
      <c r="CX315" s="797"/>
      <c r="CY315" s="797"/>
      <c r="CZ315" s="797"/>
      <c r="DA315" s="797"/>
      <c r="DB315" s="797"/>
      <c r="DC315" s="797"/>
      <c r="DD315" s="797"/>
      <c r="DE315" s="797"/>
      <c r="DF315" s="797"/>
      <c r="DG315" s="797"/>
      <c r="DH315" s="797"/>
      <c r="DI315" s="797"/>
      <c r="DJ315" s="797"/>
      <c r="DK315" s="797"/>
      <c r="DL315" s="797"/>
      <c r="DM315" s="797"/>
      <c r="DN315" s="797"/>
      <c r="DO315" s="797"/>
      <c r="DP315" s="797"/>
      <c r="DQ315" s="797"/>
      <c r="DR315" s="797"/>
      <c r="DS315" s="797"/>
      <c r="DT315" s="797"/>
      <c r="DU315" s="797"/>
      <c r="DV315" s="797"/>
      <c r="DW315" s="797"/>
      <c r="DX315" s="797"/>
      <c r="DY315" s="797"/>
      <c r="DZ315" s="797"/>
      <c r="EA315" s="797"/>
      <c r="EB315" s="797"/>
      <c r="EC315" s="797"/>
      <c r="ED315" s="797"/>
      <c r="EE315" s="797"/>
      <c r="EF315" s="797"/>
      <c r="EG315" s="797"/>
      <c r="EH315" s="797"/>
      <c r="EI315" s="797"/>
      <c r="EJ315" s="797"/>
      <c r="EK315" s="797"/>
      <c r="EL315" s="797"/>
      <c r="EM315" s="797"/>
      <c r="EN315" s="797"/>
      <c r="EO315" s="797"/>
    </row>
    <row r="316" spans="1:145" ht="101.25" customHeight="1" x14ac:dyDescent="0.25">
      <c r="A316" s="1500"/>
      <c r="B316" s="1500"/>
      <c r="C316" s="1500"/>
      <c r="D316" s="1500"/>
      <c r="E316" s="1500"/>
      <c r="F316" s="1500"/>
      <c r="G316" s="1500"/>
      <c r="H316" s="1500"/>
      <c r="I316" s="1500"/>
      <c r="J316" s="1500"/>
      <c r="K316" s="1500"/>
      <c r="L316" s="1500"/>
      <c r="M316" s="1500"/>
      <c r="N316" s="1500"/>
      <c r="O316" s="1500"/>
      <c r="P316" s="1500"/>
      <c r="R316" s="1498"/>
      <c r="S316" s="1498"/>
      <c r="T316" s="1498"/>
      <c r="U316" s="1498"/>
      <c r="V316" s="1498"/>
      <c r="W316" s="1498"/>
      <c r="X316" s="1498"/>
      <c r="Y316" s="1498"/>
      <c r="Z316" s="1245"/>
      <c r="AA316" s="1498"/>
      <c r="AB316" s="1498"/>
      <c r="AC316" s="1498"/>
      <c r="AD316" s="1498"/>
      <c r="AE316" s="1498"/>
      <c r="AF316" s="1498"/>
      <c r="AG316" s="1498"/>
      <c r="AH316" s="1498"/>
      <c r="AI316" s="1498"/>
      <c r="AJ316" s="1498"/>
      <c r="AK316" s="1498"/>
      <c r="AL316" s="1503"/>
      <c r="AM316" s="1506"/>
      <c r="AN316" s="1498"/>
      <c r="AO316" s="1498"/>
      <c r="AP316" s="1498"/>
      <c r="AQ316" s="1498"/>
      <c r="AR316" s="1498"/>
      <c r="AS316" s="1498"/>
      <c r="AT316" s="1498"/>
      <c r="AU316" s="1498"/>
      <c r="AV316" s="1498"/>
      <c r="AW316" s="1498"/>
      <c r="AX316" s="1498"/>
      <c r="AY316" s="1498"/>
      <c r="AZ316" s="1498"/>
      <c r="BA316" s="1498"/>
      <c r="BB316" s="797"/>
      <c r="BC316" s="797"/>
      <c r="BD316" s="797"/>
      <c r="BE316" s="797"/>
      <c r="BF316" s="797"/>
      <c r="BG316" s="797"/>
      <c r="BH316" s="797"/>
      <c r="BI316" s="797"/>
      <c r="BJ316" s="797"/>
      <c r="BK316" s="797"/>
      <c r="BL316" s="797"/>
      <c r="BM316" s="797"/>
      <c r="BN316" s="797"/>
      <c r="BO316" s="797"/>
      <c r="BP316" s="797"/>
      <c r="BQ316" s="797"/>
      <c r="BR316" s="797"/>
      <c r="BS316" s="797"/>
      <c r="BT316" s="797"/>
      <c r="BU316" s="797"/>
      <c r="BV316" s="797"/>
      <c r="BW316" s="797"/>
      <c r="BX316" s="797"/>
      <c r="BY316" s="797"/>
      <c r="BZ316" s="797"/>
      <c r="CA316" s="797"/>
      <c r="CB316" s="797"/>
      <c r="CC316" s="797"/>
      <c r="CD316" s="797"/>
      <c r="CE316" s="797"/>
      <c r="CF316" s="797"/>
      <c r="CG316" s="797"/>
      <c r="CH316" s="797"/>
      <c r="CI316" s="797"/>
      <c r="CJ316" s="797"/>
      <c r="CK316" s="797"/>
      <c r="CL316" s="797"/>
      <c r="CM316" s="797"/>
      <c r="CN316" s="797"/>
      <c r="CO316" s="797"/>
      <c r="CP316" s="797"/>
      <c r="CQ316" s="797"/>
      <c r="CR316" s="797"/>
      <c r="CS316" s="797"/>
      <c r="CT316" s="797"/>
      <c r="CU316" s="797"/>
      <c r="CV316" s="797"/>
      <c r="CW316" s="797"/>
      <c r="CX316" s="797"/>
      <c r="CY316" s="797"/>
      <c r="CZ316" s="797"/>
      <c r="DA316" s="797"/>
      <c r="DB316" s="797"/>
      <c r="DC316" s="797"/>
      <c r="DD316" s="797"/>
      <c r="DE316" s="797"/>
      <c r="DF316" s="797"/>
      <c r="DG316" s="797"/>
      <c r="DH316" s="797"/>
      <c r="DI316" s="797"/>
      <c r="DJ316" s="797"/>
      <c r="DK316" s="797"/>
      <c r="DL316" s="797"/>
      <c r="DM316" s="797"/>
      <c r="DN316" s="797"/>
      <c r="DO316" s="797"/>
      <c r="DP316" s="797"/>
      <c r="DQ316" s="797"/>
      <c r="DR316" s="797"/>
      <c r="DS316" s="797"/>
      <c r="DT316" s="797"/>
      <c r="DU316" s="797"/>
      <c r="DV316" s="797"/>
      <c r="DW316" s="797"/>
      <c r="DX316" s="797"/>
      <c r="DY316" s="797"/>
      <c r="DZ316" s="797"/>
      <c r="EA316" s="797"/>
      <c r="EB316" s="797"/>
      <c r="EC316" s="797"/>
      <c r="ED316" s="797"/>
      <c r="EE316" s="797"/>
      <c r="EF316" s="797"/>
      <c r="EG316" s="797"/>
      <c r="EH316" s="797"/>
      <c r="EI316" s="797"/>
      <c r="EJ316" s="797"/>
      <c r="EK316" s="797"/>
      <c r="EL316" s="797"/>
      <c r="EM316" s="797"/>
      <c r="EN316" s="797"/>
      <c r="EO316" s="797"/>
    </row>
    <row r="317" spans="1:145" ht="24.75" customHeight="1" x14ac:dyDescent="0.25">
      <c r="A317" s="1500"/>
      <c r="B317" s="1500"/>
      <c r="C317" s="1500"/>
      <c r="D317" s="1500"/>
      <c r="E317" s="1500"/>
      <c r="F317" s="1500"/>
      <c r="G317" s="1500"/>
      <c r="H317" s="1500"/>
      <c r="I317" s="1500"/>
      <c r="J317" s="1500"/>
      <c r="K317" s="1500"/>
      <c r="L317" s="1500"/>
      <c r="M317" s="1500"/>
      <c r="N317" s="1500"/>
      <c r="O317" s="1500"/>
      <c r="P317" s="1500"/>
      <c r="R317" s="1498"/>
      <c r="S317" s="1498"/>
      <c r="T317" s="1498"/>
      <c r="U317" s="1498"/>
      <c r="V317" s="1498"/>
      <c r="W317" s="1498"/>
      <c r="X317" s="1498"/>
      <c r="Y317" s="1498"/>
      <c r="Z317" s="1245"/>
      <c r="AA317" s="1498"/>
      <c r="AB317" s="1498"/>
      <c r="AC317" s="1498"/>
      <c r="AD317" s="1498"/>
      <c r="AE317" s="1498"/>
      <c r="AF317" s="1498"/>
      <c r="AG317" s="1498"/>
      <c r="AH317" s="1498"/>
      <c r="AI317" s="1498"/>
      <c r="AJ317" s="1498"/>
      <c r="AK317" s="1498"/>
      <c r="AL317" s="1503"/>
      <c r="AM317" s="1506"/>
      <c r="AN317" s="1498"/>
      <c r="AO317" s="1498"/>
      <c r="AP317" s="1498"/>
      <c r="AQ317" s="1498"/>
      <c r="AR317" s="1498"/>
      <c r="AS317" s="1498"/>
      <c r="AT317" s="1498"/>
      <c r="AU317" s="1498"/>
      <c r="AV317" s="1498"/>
      <c r="AW317" s="1498"/>
      <c r="AX317" s="1498"/>
      <c r="AY317" s="1498"/>
      <c r="AZ317" s="1498"/>
      <c r="BA317" s="1498"/>
      <c r="BB317" s="797"/>
      <c r="BC317" s="797"/>
      <c r="BD317" s="797"/>
      <c r="BE317" s="797"/>
      <c r="BF317" s="797"/>
      <c r="BG317" s="797"/>
      <c r="BH317" s="797"/>
      <c r="BI317" s="797"/>
      <c r="BJ317" s="797"/>
      <c r="BK317" s="797"/>
      <c r="BL317" s="797"/>
      <c r="BM317" s="797"/>
      <c r="BN317" s="797"/>
      <c r="BO317" s="797"/>
      <c r="BP317" s="797"/>
      <c r="BQ317" s="797"/>
      <c r="BR317" s="797"/>
      <c r="BS317" s="797"/>
      <c r="BT317" s="797"/>
      <c r="BU317" s="797"/>
      <c r="BV317" s="797"/>
      <c r="BW317" s="797"/>
      <c r="BX317" s="797"/>
      <c r="BY317" s="797"/>
      <c r="BZ317" s="797"/>
      <c r="CA317" s="797"/>
      <c r="CB317" s="797"/>
      <c r="CC317" s="797"/>
      <c r="CD317" s="797"/>
      <c r="CE317" s="797"/>
      <c r="CF317" s="797"/>
      <c r="CG317" s="797"/>
      <c r="CH317" s="797"/>
      <c r="CI317" s="797"/>
      <c r="CJ317" s="797"/>
      <c r="CK317" s="797"/>
      <c r="CL317" s="797"/>
      <c r="CM317" s="797"/>
      <c r="CN317" s="797"/>
      <c r="CO317" s="797"/>
      <c r="CP317" s="797"/>
      <c r="CQ317" s="797"/>
      <c r="CR317" s="797"/>
      <c r="CS317" s="797"/>
      <c r="CT317" s="797"/>
      <c r="CU317" s="797"/>
      <c r="CV317" s="797"/>
      <c r="CW317" s="797"/>
      <c r="CX317" s="797"/>
      <c r="CY317" s="797"/>
      <c r="CZ317" s="797"/>
      <c r="DA317" s="797"/>
      <c r="DB317" s="797"/>
      <c r="DC317" s="797"/>
      <c r="DD317" s="797"/>
      <c r="DE317" s="797"/>
      <c r="DF317" s="797"/>
      <c r="DG317" s="797"/>
      <c r="DH317" s="797"/>
      <c r="DI317" s="797"/>
      <c r="DJ317" s="797"/>
      <c r="DK317" s="797"/>
      <c r="DL317" s="797"/>
      <c r="DM317" s="797"/>
      <c r="DN317" s="797"/>
      <c r="DO317" s="797"/>
      <c r="DP317" s="797"/>
      <c r="DQ317" s="797"/>
      <c r="DR317" s="797"/>
      <c r="DS317" s="797"/>
      <c r="DT317" s="797"/>
      <c r="DU317" s="797"/>
      <c r="DV317" s="797"/>
      <c r="DW317" s="797"/>
      <c r="DX317" s="797"/>
      <c r="DY317" s="797"/>
      <c r="DZ317" s="797"/>
      <c r="EA317" s="797"/>
      <c r="EB317" s="797"/>
      <c r="EC317" s="797"/>
      <c r="ED317" s="797"/>
      <c r="EE317" s="797"/>
      <c r="EF317" s="797"/>
      <c r="EG317" s="797"/>
      <c r="EH317" s="797"/>
      <c r="EI317" s="797"/>
      <c r="EJ317" s="797"/>
      <c r="EK317" s="797"/>
      <c r="EL317" s="797"/>
      <c r="EM317" s="797"/>
      <c r="EN317" s="797"/>
      <c r="EO317" s="797"/>
    </row>
    <row r="318" spans="1:145" ht="18.75" customHeight="1" x14ac:dyDescent="0.25">
      <c r="A318" s="1500"/>
      <c r="B318" s="1500"/>
      <c r="C318" s="1500"/>
      <c r="D318" s="1500"/>
      <c r="E318" s="1500"/>
      <c r="F318" s="1500"/>
      <c r="G318" s="1500"/>
      <c r="H318" s="1500"/>
      <c r="I318" s="1500"/>
      <c r="J318" s="1500"/>
      <c r="K318" s="1500"/>
      <c r="L318" s="1500"/>
      <c r="M318" s="1500"/>
      <c r="N318" s="1500"/>
      <c r="O318" s="1500"/>
      <c r="P318" s="1500"/>
      <c r="R318" s="1499"/>
      <c r="S318" s="1499"/>
      <c r="T318" s="1499"/>
      <c r="U318" s="1499"/>
      <c r="V318" s="1499"/>
      <c r="W318" s="1499"/>
      <c r="X318" s="1499"/>
      <c r="Y318" s="1499"/>
      <c r="Z318" s="1246"/>
      <c r="AA318" s="1499"/>
      <c r="AB318" s="1499"/>
      <c r="AC318" s="1499"/>
      <c r="AD318" s="1499"/>
      <c r="AE318" s="1499"/>
      <c r="AF318" s="1499"/>
      <c r="AG318" s="1499"/>
      <c r="AH318" s="1499"/>
      <c r="AI318" s="1499"/>
      <c r="AJ318" s="1499"/>
      <c r="AK318" s="1499"/>
      <c r="AL318" s="1504"/>
      <c r="AM318" s="1507"/>
      <c r="AN318" s="1499"/>
      <c r="AO318" s="1499"/>
      <c r="AP318" s="1499"/>
      <c r="AQ318" s="1499"/>
      <c r="AR318" s="1499"/>
      <c r="AS318" s="1499"/>
      <c r="AT318" s="1499"/>
      <c r="AU318" s="1499"/>
      <c r="AV318" s="1499"/>
      <c r="AW318" s="1499"/>
      <c r="AX318" s="1499"/>
      <c r="AY318" s="1499"/>
      <c r="AZ318" s="1499"/>
      <c r="BA318" s="1499"/>
      <c r="BB318" s="797"/>
      <c r="BC318" s="797"/>
      <c r="BD318" s="797"/>
      <c r="BE318" s="797"/>
      <c r="BF318" s="797"/>
      <c r="BG318" s="797"/>
      <c r="BH318" s="797"/>
      <c r="BI318" s="797"/>
      <c r="BJ318" s="797"/>
      <c r="BK318" s="797"/>
      <c r="BL318" s="797"/>
      <c r="BM318" s="797"/>
      <c r="BN318" s="797"/>
      <c r="BO318" s="797"/>
      <c r="BP318" s="797"/>
      <c r="BQ318" s="797"/>
      <c r="BR318" s="797"/>
      <c r="BS318" s="797"/>
      <c r="BT318" s="797"/>
      <c r="BU318" s="797"/>
      <c r="BV318" s="797"/>
      <c r="BW318" s="797"/>
      <c r="BX318" s="797"/>
      <c r="BY318" s="797"/>
      <c r="BZ318" s="797"/>
      <c r="CA318" s="797"/>
      <c r="CB318" s="797"/>
      <c r="CC318" s="797"/>
      <c r="CD318" s="797"/>
      <c r="CE318" s="797"/>
      <c r="CF318" s="797"/>
      <c r="CG318" s="797"/>
      <c r="CH318" s="797"/>
      <c r="CI318" s="797"/>
      <c r="CJ318" s="797"/>
      <c r="CK318" s="797"/>
      <c r="CL318" s="797"/>
      <c r="CM318" s="797"/>
      <c r="CN318" s="797"/>
      <c r="CO318" s="797"/>
      <c r="CP318" s="797"/>
      <c r="CQ318" s="797"/>
      <c r="CR318" s="797"/>
      <c r="CS318" s="797"/>
      <c r="CT318" s="797"/>
      <c r="CU318" s="797"/>
      <c r="CV318" s="797"/>
      <c r="CW318" s="797"/>
      <c r="CX318" s="797"/>
      <c r="CY318" s="797"/>
      <c r="CZ318" s="797"/>
      <c r="DA318" s="797"/>
      <c r="DB318" s="797"/>
      <c r="DC318" s="797"/>
      <c r="DD318" s="797"/>
      <c r="DE318" s="797"/>
      <c r="DF318" s="797"/>
      <c r="DG318" s="797"/>
      <c r="DH318" s="797"/>
      <c r="DI318" s="797"/>
      <c r="DJ318" s="797"/>
      <c r="DK318" s="797"/>
      <c r="DL318" s="797"/>
      <c r="DM318" s="797"/>
      <c r="DN318" s="797"/>
      <c r="DO318" s="797"/>
      <c r="DP318" s="797"/>
      <c r="DQ318" s="797"/>
      <c r="DR318" s="797"/>
      <c r="DS318" s="797"/>
      <c r="DT318" s="797"/>
      <c r="DU318" s="797"/>
      <c r="DV318" s="797"/>
      <c r="DW318" s="797"/>
      <c r="DX318" s="797"/>
      <c r="DY318" s="797"/>
      <c r="DZ318" s="797"/>
      <c r="EA318" s="797"/>
      <c r="EB318" s="797"/>
      <c r="EC318" s="797"/>
      <c r="ED318" s="797"/>
      <c r="EE318" s="797"/>
      <c r="EF318" s="797"/>
      <c r="EG318" s="797"/>
      <c r="EH318" s="797"/>
      <c r="EI318" s="797"/>
      <c r="EJ318" s="797"/>
      <c r="EK318" s="797"/>
      <c r="EL318" s="797"/>
      <c r="EM318" s="797"/>
      <c r="EN318" s="797"/>
      <c r="EO318" s="797"/>
    </row>
    <row r="319" spans="1:145" ht="0" hidden="1" customHeight="1" x14ac:dyDescent="0.25">
      <c r="A319" s="1247"/>
      <c r="B319" s="1435"/>
      <c r="C319" s="1247"/>
      <c r="D319" s="1247"/>
      <c r="E319" s="1247"/>
      <c r="F319" s="1247"/>
      <c r="G319" s="1247"/>
      <c r="H319" s="1247"/>
      <c r="I319" s="1291"/>
      <c r="J319" s="1291"/>
      <c r="K319" s="1291"/>
      <c r="L319" s="794"/>
      <c r="M319" s="794"/>
      <c r="N319" s="1291"/>
      <c r="O319" s="1291"/>
      <c r="P319" s="700"/>
    </row>
    <row r="320" spans="1:145" ht="0" hidden="1" customHeight="1" x14ac:dyDescent="0.25">
      <c r="A320" s="1500" t="s">
        <v>215</v>
      </c>
      <c r="B320" s="1500"/>
      <c r="C320" s="1500"/>
      <c r="D320" s="1500"/>
      <c r="E320" s="1500"/>
      <c r="F320" s="1500"/>
      <c r="G320" s="1500"/>
      <c r="H320" s="795"/>
      <c r="I320" s="944"/>
      <c r="J320" s="944"/>
      <c r="K320" s="944"/>
      <c r="L320" s="60"/>
      <c r="M320" s="60"/>
      <c r="N320" s="944"/>
      <c r="O320" s="944"/>
      <c r="P320" s="30"/>
    </row>
    <row r="321" spans="1:16" ht="0" hidden="1" customHeight="1" x14ac:dyDescent="0.25">
      <c r="A321" s="1501" t="s">
        <v>1514</v>
      </c>
      <c r="B321" s="1501"/>
      <c r="C321" s="1501"/>
      <c r="D321" s="1501"/>
      <c r="E321" s="1501"/>
      <c r="F321" s="1501"/>
      <c r="G321" s="1501"/>
      <c r="H321" s="800"/>
      <c r="I321" s="944"/>
      <c r="J321" s="944"/>
      <c r="K321" s="944"/>
      <c r="L321" s="60"/>
      <c r="M321" s="60"/>
      <c r="N321" s="944"/>
      <c r="O321" s="944"/>
      <c r="P321" s="30"/>
    </row>
    <row r="322" spans="1:16" ht="0" hidden="1" customHeight="1" x14ac:dyDescent="0.25">
      <c r="B322" s="1407" t="s">
        <v>1010</v>
      </c>
      <c r="C322" s="944">
        <v>80101706</v>
      </c>
      <c r="D322" s="34" t="s">
        <v>1326</v>
      </c>
      <c r="E322" s="944" t="s">
        <v>132</v>
      </c>
      <c r="F322" s="944">
        <v>1</v>
      </c>
      <c r="G322" s="945" t="s">
        <v>170</v>
      </c>
      <c r="H322" s="946">
        <v>7.5</v>
      </c>
      <c r="I322" s="944" t="s">
        <v>101</v>
      </c>
      <c r="J322" s="944" t="s">
        <v>854</v>
      </c>
      <c r="K322" s="944" t="s">
        <v>115</v>
      </c>
      <c r="L322" s="60">
        <v>17250000</v>
      </c>
      <c r="M322" s="60">
        <v>17250000</v>
      </c>
      <c r="N322" s="944" t="s">
        <v>85</v>
      </c>
      <c r="O322" s="944" t="s">
        <v>56</v>
      </c>
      <c r="P322" s="30" t="s">
        <v>133</v>
      </c>
    </row>
    <row r="323" spans="1:16" ht="0" hidden="1" customHeight="1" x14ac:dyDescent="0.25">
      <c r="B323" s="1407" t="s">
        <v>1014</v>
      </c>
      <c r="C323" s="944">
        <v>80101706</v>
      </c>
      <c r="D323" s="34" t="s">
        <v>1327</v>
      </c>
      <c r="E323" s="944" t="s">
        <v>132</v>
      </c>
      <c r="F323" s="944">
        <v>1</v>
      </c>
      <c r="G323" s="945" t="s">
        <v>172</v>
      </c>
      <c r="H323" s="469">
        <v>8</v>
      </c>
      <c r="I323" s="944" t="s">
        <v>101</v>
      </c>
      <c r="J323" s="944" t="s">
        <v>854</v>
      </c>
      <c r="K323" s="944" t="s">
        <v>115</v>
      </c>
      <c r="L323" s="60">
        <v>80000000</v>
      </c>
      <c r="M323" s="60">
        <v>80000000</v>
      </c>
      <c r="N323" s="944" t="s">
        <v>85</v>
      </c>
      <c r="O323" s="944" t="s">
        <v>56</v>
      </c>
      <c r="P323" s="30" t="s">
        <v>133</v>
      </c>
    </row>
    <row r="324" spans="1:16" ht="0" hidden="1" customHeight="1" x14ac:dyDescent="0.25">
      <c r="B324" s="1407" t="s">
        <v>1014</v>
      </c>
      <c r="C324" s="944">
        <v>80101706</v>
      </c>
      <c r="D324" s="34" t="s">
        <v>1328</v>
      </c>
      <c r="E324" s="944" t="s">
        <v>132</v>
      </c>
      <c r="F324" s="944">
        <v>1</v>
      </c>
      <c r="G324" s="945" t="s">
        <v>170</v>
      </c>
      <c r="H324" s="469">
        <v>7</v>
      </c>
      <c r="I324" s="944" t="s">
        <v>101</v>
      </c>
      <c r="J324" s="944" t="s">
        <v>854</v>
      </c>
      <c r="K324" s="944" t="s">
        <v>115</v>
      </c>
      <c r="L324" s="60">
        <v>22711500</v>
      </c>
      <c r="M324" s="60">
        <v>22711500</v>
      </c>
      <c r="N324" s="944" t="s">
        <v>85</v>
      </c>
      <c r="O324" s="944" t="s">
        <v>56</v>
      </c>
      <c r="P324" s="30" t="s">
        <v>133</v>
      </c>
    </row>
    <row r="325" spans="1:16" ht="0" hidden="1" customHeight="1" x14ac:dyDescent="0.25">
      <c r="B325" s="1407" t="s">
        <v>1014</v>
      </c>
      <c r="C325" s="944">
        <v>80101706</v>
      </c>
      <c r="D325" s="34" t="s">
        <v>858</v>
      </c>
      <c r="E325" s="944" t="s">
        <v>132</v>
      </c>
      <c r="F325" s="944">
        <v>1</v>
      </c>
      <c r="G325" s="945" t="s">
        <v>170</v>
      </c>
      <c r="H325" s="469">
        <v>7</v>
      </c>
      <c r="I325" s="944" t="s">
        <v>101</v>
      </c>
      <c r="J325" s="944" t="s">
        <v>851</v>
      </c>
      <c r="K325" s="944" t="s">
        <v>115</v>
      </c>
      <c r="L325" s="60">
        <v>22711500</v>
      </c>
      <c r="M325" s="60">
        <v>22711500</v>
      </c>
      <c r="N325" s="944" t="s">
        <v>85</v>
      </c>
      <c r="O325" s="944" t="s">
        <v>56</v>
      </c>
      <c r="P325" s="30" t="s">
        <v>133</v>
      </c>
    </row>
    <row r="326" spans="1:16" ht="0" hidden="1" customHeight="1" x14ac:dyDescent="0.25">
      <c r="B326" s="1407" t="s">
        <v>1014</v>
      </c>
      <c r="C326" s="944">
        <v>80101706</v>
      </c>
      <c r="D326" s="34" t="s">
        <v>1329</v>
      </c>
      <c r="E326" s="944" t="s">
        <v>132</v>
      </c>
      <c r="F326" s="944">
        <v>1</v>
      </c>
      <c r="G326" s="945" t="s">
        <v>170</v>
      </c>
      <c r="H326" s="469">
        <v>7</v>
      </c>
      <c r="I326" s="944" t="s">
        <v>101</v>
      </c>
      <c r="J326" s="944" t="s">
        <v>851</v>
      </c>
      <c r="K326" s="944" t="s">
        <v>115</v>
      </c>
      <c r="L326" s="60">
        <v>31605000</v>
      </c>
      <c r="M326" s="60">
        <v>31605000</v>
      </c>
      <c r="N326" s="944" t="s">
        <v>85</v>
      </c>
      <c r="O326" s="944" t="s">
        <v>56</v>
      </c>
      <c r="P326" s="30" t="s">
        <v>133</v>
      </c>
    </row>
    <row r="327" spans="1:16" ht="0" hidden="1" customHeight="1" x14ac:dyDescent="0.25">
      <c r="B327" s="1407" t="s">
        <v>1014</v>
      </c>
      <c r="C327" s="944">
        <v>80101706</v>
      </c>
      <c r="D327" s="34" t="s">
        <v>1330</v>
      </c>
      <c r="E327" s="944" t="s">
        <v>132</v>
      </c>
      <c r="F327" s="944">
        <v>1</v>
      </c>
      <c r="G327" s="945" t="s">
        <v>170</v>
      </c>
      <c r="H327" s="469">
        <v>7</v>
      </c>
      <c r="I327" s="944" t="s">
        <v>101</v>
      </c>
      <c r="J327" s="944" t="s">
        <v>135</v>
      </c>
      <c r="K327" s="944" t="s">
        <v>115</v>
      </c>
      <c r="L327" s="60">
        <v>37852500</v>
      </c>
      <c r="M327" s="60">
        <v>37852500</v>
      </c>
      <c r="N327" s="944" t="s">
        <v>85</v>
      </c>
      <c r="O327" s="944" t="s">
        <v>56</v>
      </c>
      <c r="P327" s="30" t="s">
        <v>133</v>
      </c>
    </row>
  </sheetData>
  <autoFilter ref="A19:JO318"/>
  <mergeCells count="752">
    <mergeCell ref="B2:P2"/>
    <mergeCell ref="C4:D4"/>
    <mergeCell ref="D5:E5"/>
    <mergeCell ref="I5:M9"/>
    <mergeCell ref="D6:E6"/>
    <mergeCell ref="D7:E7"/>
    <mergeCell ref="D8:E8"/>
    <mergeCell ref="D9:E9"/>
    <mergeCell ref="C17:D17"/>
    <mergeCell ref="A22:A27"/>
    <mergeCell ref="B22:B27"/>
    <mergeCell ref="D22:D27"/>
    <mergeCell ref="E22:E27"/>
    <mergeCell ref="F22:F27"/>
    <mergeCell ref="D10:E10"/>
    <mergeCell ref="D11:E11"/>
    <mergeCell ref="I11:M15"/>
    <mergeCell ref="D12:E12"/>
    <mergeCell ref="D13:E13"/>
    <mergeCell ref="D14:E14"/>
    <mergeCell ref="D15:E15"/>
    <mergeCell ref="O22:O27"/>
    <mergeCell ref="P22:P27"/>
    <mergeCell ref="R31:R32"/>
    <mergeCell ref="S31:S32"/>
    <mergeCell ref="T31:T32"/>
    <mergeCell ref="U31:U32"/>
    <mergeCell ref="G22:G27"/>
    <mergeCell ref="H22:H27"/>
    <mergeCell ref="I22:I27"/>
    <mergeCell ref="L22:L27"/>
    <mergeCell ref="M22:M27"/>
    <mergeCell ref="N22:N27"/>
    <mergeCell ref="AG31:AG32"/>
    <mergeCell ref="AH31:AH32"/>
    <mergeCell ref="AI31:AI32"/>
    <mergeCell ref="AJ31:AJ32"/>
    <mergeCell ref="V31:V32"/>
    <mergeCell ref="X31:X32"/>
    <mergeCell ref="AA31:AA32"/>
    <mergeCell ref="AB31:AB32"/>
    <mergeCell ref="AC31:AC32"/>
    <mergeCell ref="AD31:AD32"/>
    <mergeCell ref="AW31:AW32"/>
    <mergeCell ref="AX31:AX32"/>
    <mergeCell ref="AY31:AY32"/>
    <mergeCell ref="AZ31:AZ32"/>
    <mergeCell ref="BA31:BA32"/>
    <mergeCell ref="A34:A35"/>
    <mergeCell ref="B34:B35"/>
    <mergeCell ref="D34:D35"/>
    <mergeCell ref="E34:E35"/>
    <mergeCell ref="F34:F35"/>
    <mergeCell ref="AQ31:AQ32"/>
    <mergeCell ref="AR31:AR32"/>
    <mergeCell ref="AS31:AS32"/>
    <mergeCell ref="AT31:AT32"/>
    <mergeCell ref="AU31:AU32"/>
    <mergeCell ref="AV31:AV32"/>
    <mergeCell ref="AK31:AK32"/>
    <mergeCell ref="AL31:AL32"/>
    <mergeCell ref="AM31:AM32"/>
    <mergeCell ref="AN31:AN32"/>
    <mergeCell ref="AO31:AO32"/>
    <mergeCell ref="AP31:AP32"/>
    <mergeCell ref="AE31:AE32"/>
    <mergeCell ref="AF31:AF32"/>
    <mergeCell ref="U34:U35"/>
    <mergeCell ref="V34:V35"/>
    <mergeCell ref="X34:X35"/>
    <mergeCell ref="AA34:AA35"/>
    <mergeCell ref="AB34:AB35"/>
    <mergeCell ref="AC34:AC35"/>
    <mergeCell ref="G34:G35"/>
    <mergeCell ref="H34:H35"/>
    <mergeCell ref="I34:I35"/>
    <mergeCell ref="R34:R35"/>
    <mergeCell ref="S34:S35"/>
    <mergeCell ref="T34:T35"/>
    <mergeCell ref="AJ34:AJ35"/>
    <mergeCell ref="AK34:AK35"/>
    <mergeCell ref="AL34:AL35"/>
    <mergeCell ref="AM34:AM35"/>
    <mergeCell ref="AN34:AN35"/>
    <mergeCell ref="AO34:AO35"/>
    <mergeCell ref="AD34:AD35"/>
    <mergeCell ref="AE34:AE35"/>
    <mergeCell ref="AF34:AF35"/>
    <mergeCell ref="AG34:AG35"/>
    <mergeCell ref="AH34:AH35"/>
    <mergeCell ref="AI34:AI35"/>
    <mergeCell ref="AV34:AV35"/>
    <mergeCell ref="AW34:AW35"/>
    <mergeCell ref="AX34:AX35"/>
    <mergeCell ref="AY34:AY35"/>
    <mergeCell ref="AZ34:AZ35"/>
    <mergeCell ref="BA34:BA35"/>
    <mergeCell ref="AP34:AP35"/>
    <mergeCell ref="AQ34:AQ35"/>
    <mergeCell ref="AR34:AR35"/>
    <mergeCell ref="AS34:AS35"/>
    <mergeCell ref="AT34:AT35"/>
    <mergeCell ref="AU34:AU35"/>
    <mergeCell ref="N81:N82"/>
    <mergeCell ref="O81:O82"/>
    <mergeCell ref="P81:P82"/>
    <mergeCell ref="R81:R82"/>
    <mergeCell ref="A81:A82"/>
    <mergeCell ref="B81:B82"/>
    <mergeCell ref="D81:D82"/>
    <mergeCell ref="E81:E82"/>
    <mergeCell ref="F81:F82"/>
    <mergeCell ref="G81:G82"/>
    <mergeCell ref="AI81:AI82"/>
    <mergeCell ref="AJ81:AJ82"/>
    <mergeCell ref="AK81:AK82"/>
    <mergeCell ref="AL81:AL82"/>
    <mergeCell ref="AM81:AM82"/>
    <mergeCell ref="A83:A84"/>
    <mergeCell ref="B83:B84"/>
    <mergeCell ref="D83:D84"/>
    <mergeCell ref="E83:E84"/>
    <mergeCell ref="F83:F84"/>
    <mergeCell ref="AC81:AC82"/>
    <mergeCell ref="AD81:AD82"/>
    <mergeCell ref="AE81:AE82"/>
    <mergeCell ref="AF81:AF82"/>
    <mergeCell ref="AG81:AG82"/>
    <mergeCell ref="AH81:AH82"/>
    <mergeCell ref="S81:S82"/>
    <mergeCell ref="T81:T82"/>
    <mergeCell ref="U81:U82"/>
    <mergeCell ref="V81:V82"/>
    <mergeCell ref="AA81:AA82"/>
    <mergeCell ref="AB81:AB82"/>
    <mergeCell ref="H81:H82"/>
    <mergeCell ref="I81:I82"/>
    <mergeCell ref="A85:A86"/>
    <mergeCell ref="B85:B86"/>
    <mergeCell ref="D85:D86"/>
    <mergeCell ref="E85:E86"/>
    <mergeCell ref="F85:F86"/>
    <mergeCell ref="AB83:AB84"/>
    <mergeCell ref="AC83:AC84"/>
    <mergeCell ref="AD83:AD84"/>
    <mergeCell ref="AE83:AE84"/>
    <mergeCell ref="R83:R84"/>
    <mergeCell ref="S83:S84"/>
    <mergeCell ref="T83:T84"/>
    <mergeCell ref="U83:U84"/>
    <mergeCell ref="V83:V84"/>
    <mergeCell ref="AA83:AA84"/>
    <mergeCell ref="G83:G84"/>
    <mergeCell ref="H83:H84"/>
    <mergeCell ref="I83:I84"/>
    <mergeCell ref="N83:N84"/>
    <mergeCell ref="O83:O84"/>
    <mergeCell ref="P83:P84"/>
    <mergeCell ref="I85:I86"/>
    <mergeCell ref="N85:N86"/>
    <mergeCell ref="O85:O86"/>
    <mergeCell ref="P85:P86"/>
    <mergeCell ref="AH83:AH84"/>
    <mergeCell ref="AI83:AI84"/>
    <mergeCell ref="AJ83:AJ84"/>
    <mergeCell ref="AK83:AK84"/>
    <mergeCell ref="AL83:AL84"/>
    <mergeCell ref="AF83:AF84"/>
    <mergeCell ref="AG83:AG84"/>
    <mergeCell ref="AH85:AH86"/>
    <mergeCell ref="AI85:AI86"/>
    <mergeCell ref="AJ85:AJ86"/>
    <mergeCell ref="AK85:AK86"/>
    <mergeCell ref="AL85:AL86"/>
    <mergeCell ref="AF85:AF86"/>
    <mergeCell ref="AG85:AG86"/>
    <mergeCell ref="A107:A108"/>
    <mergeCell ref="B107:B108"/>
    <mergeCell ref="C107:C108"/>
    <mergeCell ref="D107:D108"/>
    <mergeCell ref="E107:E108"/>
    <mergeCell ref="AB85:AB86"/>
    <mergeCell ref="AC85:AC86"/>
    <mergeCell ref="AD85:AD86"/>
    <mergeCell ref="AE85:AE86"/>
    <mergeCell ref="R85:R86"/>
    <mergeCell ref="S85:S86"/>
    <mergeCell ref="T85:T86"/>
    <mergeCell ref="U85:U86"/>
    <mergeCell ref="V85:V86"/>
    <mergeCell ref="AA85:AA86"/>
    <mergeCell ref="G85:G86"/>
    <mergeCell ref="H85:H86"/>
    <mergeCell ref="P107:P108"/>
    <mergeCell ref="R107:R108"/>
    <mergeCell ref="W107:W108"/>
    <mergeCell ref="X107:X108"/>
    <mergeCell ref="Y107:Y108"/>
    <mergeCell ref="Z107:Z108"/>
    <mergeCell ref="F107:F108"/>
    <mergeCell ref="G107:G108"/>
    <mergeCell ref="H107:H108"/>
    <mergeCell ref="I107:I108"/>
    <mergeCell ref="N107:N108"/>
    <mergeCell ref="O107:O108"/>
    <mergeCell ref="AI107:AI108"/>
    <mergeCell ref="AJ107:AJ108"/>
    <mergeCell ref="AK107:AK108"/>
    <mergeCell ref="AL107:AL108"/>
    <mergeCell ref="AA107:AA108"/>
    <mergeCell ref="AB107:AB108"/>
    <mergeCell ref="AC107:AC108"/>
    <mergeCell ref="AD107:AD108"/>
    <mergeCell ref="AE107:AE108"/>
    <mergeCell ref="AF107:AF108"/>
    <mergeCell ref="AY107:AY108"/>
    <mergeCell ref="AZ107:AZ108"/>
    <mergeCell ref="BA107:BA108"/>
    <mergeCell ref="A114:A115"/>
    <mergeCell ref="D114:D115"/>
    <mergeCell ref="E114:E115"/>
    <mergeCell ref="F114:F115"/>
    <mergeCell ref="G114:G115"/>
    <mergeCell ref="H114:H115"/>
    <mergeCell ref="I114:I115"/>
    <mergeCell ref="AS107:AS108"/>
    <mergeCell ref="AT107:AT108"/>
    <mergeCell ref="AU107:AU108"/>
    <mergeCell ref="AV107:AV108"/>
    <mergeCell ref="AW107:AW108"/>
    <mergeCell ref="AX107:AX108"/>
    <mergeCell ref="AM107:AM108"/>
    <mergeCell ref="AN107:AN108"/>
    <mergeCell ref="AO107:AO108"/>
    <mergeCell ref="AP107:AP108"/>
    <mergeCell ref="AQ107:AQ108"/>
    <mergeCell ref="AR107:AR108"/>
    <mergeCell ref="AG107:AG108"/>
    <mergeCell ref="AH107:AH108"/>
    <mergeCell ref="N114:N115"/>
    <mergeCell ref="O114:O115"/>
    <mergeCell ref="P114:P115"/>
    <mergeCell ref="A121:A123"/>
    <mergeCell ref="B121:B123"/>
    <mergeCell ref="C121:C123"/>
    <mergeCell ref="D121:D123"/>
    <mergeCell ref="E121:E123"/>
    <mergeCell ref="F121:F123"/>
    <mergeCell ref="G121:G123"/>
    <mergeCell ref="O145:O146"/>
    <mergeCell ref="P145:P146"/>
    <mergeCell ref="R145:R146"/>
    <mergeCell ref="S145:S146"/>
    <mergeCell ref="H121:H123"/>
    <mergeCell ref="I121:I123"/>
    <mergeCell ref="V121:V123"/>
    <mergeCell ref="A145:A146"/>
    <mergeCell ref="B145:B146"/>
    <mergeCell ref="D145:D146"/>
    <mergeCell ref="E145:E146"/>
    <mergeCell ref="F145:F146"/>
    <mergeCell ref="G145:G146"/>
    <mergeCell ref="H145:H146"/>
    <mergeCell ref="AJ145:AJ146"/>
    <mergeCell ref="AK145:AK146"/>
    <mergeCell ref="AL145:AL146"/>
    <mergeCell ref="A154:A155"/>
    <mergeCell ref="B154:B155"/>
    <mergeCell ref="D154:D155"/>
    <mergeCell ref="E154:E155"/>
    <mergeCell ref="F154:F155"/>
    <mergeCell ref="G154:G155"/>
    <mergeCell ref="H154:H155"/>
    <mergeCell ref="AD145:AD146"/>
    <mergeCell ref="AE145:AE146"/>
    <mergeCell ref="AF145:AF146"/>
    <mergeCell ref="AG145:AG146"/>
    <mergeCell ref="AH145:AH146"/>
    <mergeCell ref="AI145:AI146"/>
    <mergeCell ref="T145:T146"/>
    <mergeCell ref="U145:U146"/>
    <mergeCell ref="V145:V146"/>
    <mergeCell ref="AA145:AA146"/>
    <mergeCell ref="AB145:AB146"/>
    <mergeCell ref="AC145:AC146"/>
    <mergeCell ref="I145:I146"/>
    <mergeCell ref="N145:N146"/>
    <mergeCell ref="A156:A157"/>
    <mergeCell ref="B156:B157"/>
    <mergeCell ref="D156:D157"/>
    <mergeCell ref="E156:E157"/>
    <mergeCell ref="F156:F157"/>
    <mergeCell ref="G156:G157"/>
    <mergeCell ref="H156:H157"/>
    <mergeCell ref="AS154:AS155"/>
    <mergeCell ref="AT154:AT155"/>
    <mergeCell ref="AM154:AM155"/>
    <mergeCell ref="AN154:AN155"/>
    <mergeCell ref="AO154:AO155"/>
    <mergeCell ref="AP154:AP155"/>
    <mergeCell ref="AQ154:AQ155"/>
    <mergeCell ref="AR154:AR155"/>
    <mergeCell ref="AG154:AG155"/>
    <mergeCell ref="AH154:AH155"/>
    <mergeCell ref="AI154:AI155"/>
    <mergeCell ref="AJ154:AJ155"/>
    <mergeCell ref="AK154:AK155"/>
    <mergeCell ref="AL154:AL155"/>
    <mergeCell ref="AA154:AA155"/>
    <mergeCell ref="AB154:AB155"/>
    <mergeCell ref="AC154:AC155"/>
    <mergeCell ref="I156:I157"/>
    <mergeCell ref="R156:R157"/>
    <mergeCell ref="S156:S157"/>
    <mergeCell ref="T156:T157"/>
    <mergeCell ref="U156:U157"/>
    <mergeCell ref="V156:V157"/>
    <mergeCell ref="AY154:AY155"/>
    <mergeCell ref="AZ154:AZ155"/>
    <mergeCell ref="BA154:BA155"/>
    <mergeCell ref="AU154:AU155"/>
    <mergeCell ref="AV154:AV155"/>
    <mergeCell ref="AW154:AW155"/>
    <mergeCell ref="AX154:AX155"/>
    <mergeCell ref="AD154:AD155"/>
    <mergeCell ref="AE154:AE155"/>
    <mergeCell ref="AF154:AF155"/>
    <mergeCell ref="I154:I155"/>
    <mergeCell ref="R154:R155"/>
    <mergeCell ref="S154:S155"/>
    <mergeCell ref="T154:T155"/>
    <mergeCell ref="U154:U155"/>
    <mergeCell ref="V154:V155"/>
    <mergeCell ref="AI156:AI157"/>
    <mergeCell ref="AJ156:AJ157"/>
    <mergeCell ref="AK156:AK157"/>
    <mergeCell ref="AL156:AL157"/>
    <mergeCell ref="AA156:AA157"/>
    <mergeCell ref="AB156:AB157"/>
    <mergeCell ref="AC156:AC157"/>
    <mergeCell ref="AD156:AD157"/>
    <mergeCell ref="AE156:AE157"/>
    <mergeCell ref="AF156:AF157"/>
    <mergeCell ref="AY156:AY157"/>
    <mergeCell ref="AZ156:AZ157"/>
    <mergeCell ref="BA156:BA157"/>
    <mergeCell ref="A164:A165"/>
    <mergeCell ref="B164:B165"/>
    <mergeCell ref="D164:D165"/>
    <mergeCell ref="E164:E165"/>
    <mergeCell ref="F164:F165"/>
    <mergeCell ref="G164:G165"/>
    <mergeCell ref="H164:H165"/>
    <mergeCell ref="AS156:AS157"/>
    <mergeCell ref="AT156:AT157"/>
    <mergeCell ref="AU156:AU157"/>
    <mergeCell ref="AV156:AV157"/>
    <mergeCell ref="AW156:AW157"/>
    <mergeCell ref="AX156:AX157"/>
    <mergeCell ref="AM156:AM157"/>
    <mergeCell ref="AN156:AN157"/>
    <mergeCell ref="AO156:AO157"/>
    <mergeCell ref="AP156:AP157"/>
    <mergeCell ref="AQ156:AQ157"/>
    <mergeCell ref="AR156:AR157"/>
    <mergeCell ref="AG156:AG157"/>
    <mergeCell ref="AH156:AH157"/>
    <mergeCell ref="T164:T165"/>
    <mergeCell ref="U164:U165"/>
    <mergeCell ref="V164:V165"/>
    <mergeCell ref="X164:X165"/>
    <mergeCell ref="AA164:AA165"/>
    <mergeCell ref="AB164:AB165"/>
    <mergeCell ref="I164:I165"/>
    <mergeCell ref="N164:N165"/>
    <mergeCell ref="O164:O165"/>
    <mergeCell ref="P164:P165"/>
    <mergeCell ref="R164:R165"/>
    <mergeCell ref="S164:S165"/>
    <mergeCell ref="AK164:AK165"/>
    <mergeCell ref="AL164:AL165"/>
    <mergeCell ref="AM164:AM165"/>
    <mergeCell ref="AN164:AN165"/>
    <mergeCell ref="AC164:AC165"/>
    <mergeCell ref="AD164:AD165"/>
    <mergeCell ref="AE164:AE165"/>
    <mergeCell ref="AF164:AF165"/>
    <mergeCell ref="AG164:AG165"/>
    <mergeCell ref="AH164:AH165"/>
    <mergeCell ref="BA164:BA165"/>
    <mergeCell ref="A204:A205"/>
    <mergeCell ref="B204:B205"/>
    <mergeCell ref="C204:C205"/>
    <mergeCell ref="D204:D205"/>
    <mergeCell ref="E204:E205"/>
    <mergeCell ref="F204:F205"/>
    <mergeCell ref="G204:G205"/>
    <mergeCell ref="H204:H205"/>
    <mergeCell ref="I204:I205"/>
    <mergeCell ref="AU164:AU165"/>
    <mergeCell ref="AV164:AV165"/>
    <mergeCell ref="AW164:AW165"/>
    <mergeCell ref="AX164:AX165"/>
    <mergeCell ref="AY164:AY165"/>
    <mergeCell ref="AZ164:AZ165"/>
    <mergeCell ref="AO164:AO165"/>
    <mergeCell ref="AP164:AP165"/>
    <mergeCell ref="AQ164:AQ165"/>
    <mergeCell ref="AR164:AR165"/>
    <mergeCell ref="AS164:AS165"/>
    <mergeCell ref="AT164:AT165"/>
    <mergeCell ref="AI164:AI165"/>
    <mergeCell ref="AJ164:AJ165"/>
    <mergeCell ref="AK204:AK205"/>
    <mergeCell ref="AL204:AL205"/>
    <mergeCell ref="A208:A209"/>
    <mergeCell ref="B208:B209"/>
    <mergeCell ref="C208:C209"/>
    <mergeCell ref="D208:D209"/>
    <mergeCell ref="E208:E209"/>
    <mergeCell ref="AB204:AB205"/>
    <mergeCell ref="AC204:AC205"/>
    <mergeCell ref="AD204:AD205"/>
    <mergeCell ref="AE204:AE205"/>
    <mergeCell ref="AF204:AF205"/>
    <mergeCell ref="AG204:AG205"/>
    <mergeCell ref="R204:R205"/>
    <mergeCell ref="S204:S205"/>
    <mergeCell ref="T204:T205"/>
    <mergeCell ref="U204:U205"/>
    <mergeCell ref="V204:V205"/>
    <mergeCell ref="AA204:AA205"/>
    <mergeCell ref="F208:F209"/>
    <mergeCell ref="G208:G209"/>
    <mergeCell ref="H208:H209"/>
    <mergeCell ref="I208:I209"/>
    <mergeCell ref="Q208:Q209"/>
    <mergeCell ref="R208:R209"/>
    <mergeCell ref="AH204:AH205"/>
    <mergeCell ref="AI204:AI205"/>
    <mergeCell ref="AJ204:AJ205"/>
    <mergeCell ref="AC208:AC209"/>
    <mergeCell ref="AD208:AD209"/>
    <mergeCell ref="AE208:AE209"/>
    <mergeCell ref="AF208:AF209"/>
    <mergeCell ref="AG208:AG209"/>
    <mergeCell ref="AH208:AH209"/>
    <mergeCell ref="S208:S209"/>
    <mergeCell ref="T208:T209"/>
    <mergeCell ref="U208:U209"/>
    <mergeCell ref="V208:V209"/>
    <mergeCell ref="AA208:AA209"/>
    <mergeCell ref="AB208:AB209"/>
    <mergeCell ref="AQ208:AQ209"/>
    <mergeCell ref="AR208:AR209"/>
    <mergeCell ref="AS208:AS209"/>
    <mergeCell ref="AT208:AT209"/>
    <mergeCell ref="AI208:AI209"/>
    <mergeCell ref="AJ208:AJ209"/>
    <mergeCell ref="AK208:AK209"/>
    <mergeCell ref="AL208:AL209"/>
    <mergeCell ref="AM208:AM209"/>
    <mergeCell ref="AN208:AN209"/>
    <mergeCell ref="Q210:Q211"/>
    <mergeCell ref="R210:R211"/>
    <mergeCell ref="S210:S211"/>
    <mergeCell ref="T210:T211"/>
    <mergeCell ref="U210:U211"/>
    <mergeCell ref="V210:V211"/>
    <mergeCell ref="BA208:BA209"/>
    <mergeCell ref="A210:A211"/>
    <mergeCell ref="B210:B211"/>
    <mergeCell ref="C210:C211"/>
    <mergeCell ref="D210:D211"/>
    <mergeCell ref="E210:E211"/>
    <mergeCell ref="F210:F211"/>
    <mergeCell ref="G210:G211"/>
    <mergeCell ref="H210:H211"/>
    <mergeCell ref="I210:I211"/>
    <mergeCell ref="AU208:AU209"/>
    <mergeCell ref="AV208:AV209"/>
    <mergeCell ref="AW208:AW209"/>
    <mergeCell ref="AX208:AX209"/>
    <mergeCell ref="AY208:AY209"/>
    <mergeCell ref="AZ208:AZ209"/>
    <mergeCell ref="AO208:AO209"/>
    <mergeCell ref="AP208:AP209"/>
    <mergeCell ref="AQ210:AQ211"/>
    <mergeCell ref="AR210:AR211"/>
    <mergeCell ref="AG210:AG211"/>
    <mergeCell ref="AH210:AH211"/>
    <mergeCell ref="AI210:AI211"/>
    <mergeCell ref="AJ210:AJ211"/>
    <mergeCell ref="AK210:AK211"/>
    <mergeCell ref="AL210:AL211"/>
    <mergeCell ref="AA210:AA211"/>
    <mergeCell ref="AB210:AB211"/>
    <mergeCell ref="AC210:AC211"/>
    <mergeCell ref="AD210:AD211"/>
    <mergeCell ref="AE210:AE211"/>
    <mergeCell ref="AF210:AF211"/>
    <mergeCell ref="R212:R213"/>
    <mergeCell ref="S212:S213"/>
    <mergeCell ref="T212:T213"/>
    <mergeCell ref="U212:U213"/>
    <mergeCell ref="AY210:AY211"/>
    <mergeCell ref="AZ210:AZ211"/>
    <mergeCell ref="BA210:BA211"/>
    <mergeCell ref="A212:A213"/>
    <mergeCell ref="B212:B213"/>
    <mergeCell ref="C212:C213"/>
    <mergeCell ref="D212:D213"/>
    <mergeCell ref="E212:E213"/>
    <mergeCell ref="F212:F213"/>
    <mergeCell ref="G212:G213"/>
    <mergeCell ref="AS210:AS211"/>
    <mergeCell ref="AT210:AT211"/>
    <mergeCell ref="AU210:AU211"/>
    <mergeCell ref="AV210:AV211"/>
    <mergeCell ref="AW210:AW211"/>
    <mergeCell ref="AX210:AX211"/>
    <mergeCell ref="AM210:AM211"/>
    <mergeCell ref="AN210:AN211"/>
    <mergeCell ref="AO210:AO211"/>
    <mergeCell ref="AP210:AP211"/>
    <mergeCell ref="AL212:AL213"/>
    <mergeCell ref="A226:A227"/>
    <mergeCell ref="B226:B227"/>
    <mergeCell ref="C226:C227"/>
    <mergeCell ref="D226:D227"/>
    <mergeCell ref="E226:E227"/>
    <mergeCell ref="F226:F227"/>
    <mergeCell ref="G226:G227"/>
    <mergeCell ref="H226:H227"/>
    <mergeCell ref="I226:I227"/>
    <mergeCell ref="AF212:AF213"/>
    <mergeCell ref="AG212:AG213"/>
    <mergeCell ref="AH212:AH213"/>
    <mergeCell ref="AI212:AI213"/>
    <mergeCell ref="AJ212:AJ213"/>
    <mergeCell ref="AK212:AK213"/>
    <mergeCell ref="V212:V213"/>
    <mergeCell ref="AA212:AA213"/>
    <mergeCell ref="AB212:AB213"/>
    <mergeCell ref="AC212:AC213"/>
    <mergeCell ref="AD212:AD213"/>
    <mergeCell ref="AE212:AE213"/>
    <mergeCell ref="H212:H213"/>
    <mergeCell ref="I212:I213"/>
    <mergeCell ref="U226:U227"/>
    <mergeCell ref="V226:V227"/>
    <mergeCell ref="W226:W227"/>
    <mergeCell ref="X226:X227"/>
    <mergeCell ref="AA226:AA227"/>
    <mergeCell ref="AB226:AB227"/>
    <mergeCell ref="N226:N227"/>
    <mergeCell ref="O226:O227"/>
    <mergeCell ref="P226:P227"/>
    <mergeCell ref="R226:R227"/>
    <mergeCell ref="S226:S227"/>
    <mergeCell ref="T226:T227"/>
    <mergeCell ref="AS226:AS227"/>
    <mergeCell ref="AT226:AT227"/>
    <mergeCell ref="AI226:AI227"/>
    <mergeCell ref="AJ226:AJ227"/>
    <mergeCell ref="AK226:AK227"/>
    <mergeCell ref="AL226:AL227"/>
    <mergeCell ref="AM226:AM227"/>
    <mergeCell ref="AN226:AN227"/>
    <mergeCell ref="AC226:AC227"/>
    <mergeCell ref="AD226:AD227"/>
    <mergeCell ref="AE226:AE227"/>
    <mergeCell ref="AF226:AF227"/>
    <mergeCell ref="AG226:AG227"/>
    <mergeCell ref="AH226:AH227"/>
    <mergeCell ref="T233:T234"/>
    <mergeCell ref="U233:U234"/>
    <mergeCell ref="V233:V234"/>
    <mergeCell ref="AA233:AA234"/>
    <mergeCell ref="BA226:BA227"/>
    <mergeCell ref="A233:A234"/>
    <mergeCell ref="B233:B234"/>
    <mergeCell ref="C233:C234"/>
    <mergeCell ref="D233:D234"/>
    <mergeCell ref="E233:E234"/>
    <mergeCell ref="F233:F234"/>
    <mergeCell ref="G233:G234"/>
    <mergeCell ref="H233:H234"/>
    <mergeCell ref="I233:I234"/>
    <mergeCell ref="AU226:AU227"/>
    <mergeCell ref="AV226:AV227"/>
    <mergeCell ref="AW226:AW227"/>
    <mergeCell ref="AX226:AX227"/>
    <mergeCell ref="AY226:AY227"/>
    <mergeCell ref="AZ226:AZ227"/>
    <mergeCell ref="AO226:AO227"/>
    <mergeCell ref="AP226:AP227"/>
    <mergeCell ref="AQ226:AQ227"/>
    <mergeCell ref="AR226:AR227"/>
    <mergeCell ref="AN233:AN234"/>
    <mergeCell ref="AO233:AO234"/>
    <mergeCell ref="AP233:AP234"/>
    <mergeCell ref="AQ233:AQ234"/>
    <mergeCell ref="A252:A253"/>
    <mergeCell ref="B252:B253"/>
    <mergeCell ref="D252:D253"/>
    <mergeCell ref="E252:E253"/>
    <mergeCell ref="F252:F253"/>
    <mergeCell ref="G252:G253"/>
    <mergeCell ref="AH233:AH234"/>
    <mergeCell ref="AI233:AI234"/>
    <mergeCell ref="AJ233:AJ234"/>
    <mergeCell ref="AK233:AK234"/>
    <mergeCell ref="AL233:AL234"/>
    <mergeCell ref="AM233:AM234"/>
    <mergeCell ref="AB233:AB234"/>
    <mergeCell ref="AC233:AC234"/>
    <mergeCell ref="AD233:AD234"/>
    <mergeCell ref="AE233:AE234"/>
    <mergeCell ref="AF233:AF234"/>
    <mergeCell ref="AG233:AG234"/>
    <mergeCell ref="R233:R234"/>
    <mergeCell ref="S233:S234"/>
    <mergeCell ref="S252:S253"/>
    <mergeCell ref="T252:T253"/>
    <mergeCell ref="U252:U253"/>
    <mergeCell ref="V252:V253"/>
    <mergeCell ref="X252:X253"/>
    <mergeCell ref="AA252:AA253"/>
    <mergeCell ref="H252:H253"/>
    <mergeCell ref="I252:I253"/>
    <mergeCell ref="N252:N253"/>
    <mergeCell ref="O252:O253"/>
    <mergeCell ref="P252:P253"/>
    <mergeCell ref="R252:R253"/>
    <mergeCell ref="AJ252:AJ253"/>
    <mergeCell ref="AK252:AK253"/>
    <mergeCell ref="AL252:AL253"/>
    <mergeCell ref="AM252:AM253"/>
    <mergeCell ref="AB252:AB253"/>
    <mergeCell ref="AC252:AC253"/>
    <mergeCell ref="AD252:AD253"/>
    <mergeCell ref="AE252:AE253"/>
    <mergeCell ref="AF252:AF253"/>
    <mergeCell ref="AG252:AG253"/>
    <mergeCell ref="AZ252:AZ253"/>
    <mergeCell ref="BA252:BA253"/>
    <mergeCell ref="A258:A259"/>
    <mergeCell ref="B258:B259"/>
    <mergeCell ref="D258:D259"/>
    <mergeCell ref="E258:E259"/>
    <mergeCell ref="F258:F259"/>
    <mergeCell ref="G258:G259"/>
    <mergeCell ref="H258:H259"/>
    <mergeCell ref="I258:I259"/>
    <mergeCell ref="AT252:AT253"/>
    <mergeCell ref="AU252:AU253"/>
    <mergeCell ref="AV252:AV253"/>
    <mergeCell ref="AW252:AW253"/>
    <mergeCell ref="AX252:AX253"/>
    <mergeCell ref="AY252:AY253"/>
    <mergeCell ref="AN252:AN253"/>
    <mergeCell ref="AO252:AO253"/>
    <mergeCell ref="AP252:AP253"/>
    <mergeCell ref="AQ252:AQ253"/>
    <mergeCell ref="AR252:AR253"/>
    <mergeCell ref="AS252:AS253"/>
    <mergeCell ref="AH252:AH253"/>
    <mergeCell ref="AI252:AI253"/>
    <mergeCell ref="AL258:AL259"/>
    <mergeCell ref="AM258:AM259"/>
    <mergeCell ref="AB258:AB259"/>
    <mergeCell ref="AC258:AC259"/>
    <mergeCell ref="AD258:AD259"/>
    <mergeCell ref="AE258:AE259"/>
    <mergeCell ref="AF258:AF259"/>
    <mergeCell ref="AG258:AG259"/>
    <mergeCell ref="R258:R259"/>
    <mergeCell ref="S258:S259"/>
    <mergeCell ref="T258:T259"/>
    <mergeCell ref="U258:U259"/>
    <mergeCell ref="V258:V259"/>
    <mergeCell ref="AA258:AA259"/>
    <mergeCell ref="AZ258:AZ259"/>
    <mergeCell ref="BA258:BA259"/>
    <mergeCell ref="A289:A290"/>
    <mergeCell ref="B289:B290"/>
    <mergeCell ref="C289:C290"/>
    <mergeCell ref="D289:D290"/>
    <mergeCell ref="E289:E290"/>
    <mergeCell ref="F289:F290"/>
    <mergeCell ref="AT258:AT259"/>
    <mergeCell ref="AU258:AU259"/>
    <mergeCell ref="AV258:AV259"/>
    <mergeCell ref="AW258:AW259"/>
    <mergeCell ref="AX258:AX259"/>
    <mergeCell ref="AY258:AY259"/>
    <mergeCell ref="AN258:AN259"/>
    <mergeCell ref="AO258:AO259"/>
    <mergeCell ref="AP258:AP259"/>
    <mergeCell ref="AQ258:AQ259"/>
    <mergeCell ref="AR258:AR259"/>
    <mergeCell ref="AS258:AS259"/>
    <mergeCell ref="AH258:AH259"/>
    <mergeCell ref="AI258:AI259"/>
    <mergeCell ref="AJ258:AJ259"/>
    <mergeCell ref="AK258:AK259"/>
    <mergeCell ref="I299:I300"/>
    <mergeCell ref="A313:P318"/>
    <mergeCell ref="R313:R318"/>
    <mergeCell ref="S313:S318"/>
    <mergeCell ref="T313:T318"/>
    <mergeCell ref="U313:U318"/>
    <mergeCell ref="A299:A300"/>
    <mergeCell ref="D299:D300"/>
    <mergeCell ref="E299:E300"/>
    <mergeCell ref="F299:F300"/>
    <mergeCell ref="G299:G300"/>
    <mergeCell ref="H299:H300"/>
    <mergeCell ref="AF313:AF318"/>
    <mergeCell ref="AG313:AG318"/>
    <mergeCell ref="AH313:AH318"/>
    <mergeCell ref="V313:V318"/>
    <mergeCell ref="W313:W318"/>
    <mergeCell ref="X313:X318"/>
    <mergeCell ref="Y313:Y318"/>
    <mergeCell ref="AA313:AA318"/>
    <mergeCell ref="AB313:AB318"/>
    <mergeCell ref="BA313:BA318"/>
    <mergeCell ref="A320:G320"/>
    <mergeCell ref="A321:G321"/>
    <mergeCell ref="AU313:AU318"/>
    <mergeCell ref="AV313:AV318"/>
    <mergeCell ref="AW313:AW318"/>
    <mergeCell ref="AX313:AX318"/>
    <mergeCell ref="AY313:AY318"/>
    <mergeCell ref="AZ313:AZ318"/>
    <mergeCell ref="AO313:AO318"/>
    <mergeCell ref="AP313:AP318"/>
    <mergeCell ref="AQ313:AQ318"/>
    <mergeCell ref="AR313:AR318"/>
    <mergeCell ref="AS313:AS318"/>
    <mergeCell ref="AT313:AT318"/>
    <mergeCell ref="AI313:AI318"/>
    <mergeCell ref="AJ313:AJ318"/>
    <mergeCell ref="AK313:AK318"/>
    <mergeCell ref="AL313:AL318"/>
    <mergeCell ref="AM313:AM318"/>
    <mergeCell ref="AN313:AN318"/>
    <mergeCell ref="AC313:AC318"/>
    <mergeCell ref="AD313:AD318"/>
    <mergeCell ref="AE313:AE318"/>
  </mergeCells>
  <dataValidations count="4">
    <dataValidation type="list" allowBlank="1" showInputMessage="1" showErrorMessage="1" sqref="AL283 AL201">
      <formula1>$A$37:$A$51</formula1>
    </dataValidation>
    <dataValidation type="list" allowBlank="1" showInputMessage="1" showErrorMessage="1" sqref="AC283 AC46 AC49 AC295 AC201">
      <formula1>$A$59:$A$66</formula1>
    </dataValidation>
    <dataValidation type="list" allowBlank="1" showInputMessage="1" showErrorMessage="1" sqref="AL49">
      <formula1>$A$37:$A$50</formula1>
    </dataValidation>
    <dataValidation type="list" allowBlank="1" showInputMessage="1" showErrorMessage="1" sqref="AL46">
      <formula1>$A$37:$A$52</formula1>
    </dataValidation>
  </dataValidations>
  <printOptions horizontalCentered="1"/>
  <pageMargins left="0.31496062992125984" right="0.31496062992125984" top="0.74803149606299213" bottom="0.74803149606299213" header="0.31496062992125984" footer="0.31496062992125984"/>
  <pageSetup paperSize="139" scale="12" orientation="landscape" r:id="rId1"/>
  <headerFooter>
    <oddFooter>Página &amp;P de &amp;F</oddFooter>
  </headerFooter>
  <rowBreaks count="4" manualBreakCount="4">
    <brk id="235" max="40" man="1"/>
    <brk id="277" max="40" man="1"/>
    <brk id="316" max="40" man="1"/>
    <brk id="317" max="40"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[1]LISTAS!#REF!</xm:f>
          </x14:formula1>
          <xm:sqref>AL295 V283 V201 V295</xm:sqref>
        </x14:dataValidation>
        <x14:dataValidation type="list" allowBlank="1" showInputMessage="1" showErrorMessage="1">
          <x14:formula1>
            <xm:f>[2]LISTAS!#REF!</xm:f>
          </x14:formula1>
          <xm:sqref>V49 V46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32"/>
  <sheetViews>
    <sheetView topLeftCell="A37" workbookViewId="0">
      <selection activeCell="B47" sqref="B47:L47"/>
    </sheetView>
  </sheetViews>
  <sheetFormatPr baseColWidth="10" defaultRowHeight="15" x14ac:dyDescent="0.25"/>
  <cols>
    <col min="2" max="6" width="4.140625" customWidth="1"/>
    <col min="7" max="7" width="9.28515625" customWidth="1"/>
    <col min="8" max="9" width="4.140625" customWidth="1"/>
    <col min="10" max="10" width="57.5703125" style="292" customWidth="1"/>
    <col min="11" max="11" width="23.28515625" style="293" customWidth="1"/>
    <col min="12" max="12" width="23.7109375" style="293" customWidth="1"/>
    <col min="13" max="13" width="20.7109375" customWidth="1"/>
  </cols>
  <sheetData>
    <row r="2" spans="2:12" ht="48" x14ac:dyDescent="0.25">
      <c r="B2" s="294" t="s">
        <v>484</v>
      </c>
      <c r="C2" s="294" t="s">
        <v>483</v>
      </c>
      <c r="D2" s="294" t="s">
        <v>482</v>
      </c>
      <c r="E2" s="294" t="s">
        <v>481</v>
      </c>
      <c r="F2" s="294" t="s">
        <v>480</v>
      </c>
      <c r="G2" s="294" t="s">
        <v>479</v>
      </c>
      <c r="H2" s="294" t="s">
        <v>478</v>
      </c>
      <c r="I2" s="294" t="s">
        <v>477</v>
      </c>
      <c r="J2" s="295" t="s">
        <v>476</v>
      </c>
      <c r="K2" s="296" t="s">
        <v>1406</v>
      </c>
      <c r="L2" s="296" t="s">
        <v>1407</v>
      </c>
    </row>
    <row r="3" spans="2:12" x14ac:dyDescent="0.25">
      <c r="B3" s="489"/>
      <c r="C3" s="489"/>
      <c r="D3" s="489"/>
      <c r="E3" s="489"/>
      <c r="F3" s="489"/>
      <c r="G3" s="489"/>
      <c r="H3" s="489"/>
      <c r="I3" s="489"/>
      <c r="J3" s="298" t="s">
        <v>493</v>
      </c>
      <c r="K3" s="490"/>
      <c r="L3" s="490"/>
    </row>
    <row r="4" spans="2:12" x14ac:dyDescent="0.25">
      <c r="B4" s="491" t="s">
        <v>469</v>
      </c>
      <c r="C4" s="491" t="s">
        <v>471</v>
      </c>
      <c r="D4" s="491" t="s">
        <v>462</v>
      </c>
      <c r="E4" s="491" t="s">
        <v>451</v>
      </c>
      <c r="F4" s="491" t="s">
        <v>467</v>
      </c>
      <c r="G4" s="353" t="s">
        <v>561</v>
      </c>
      <c r="H4" s="492">
        <v>10</v>
      </c>
      <c r="I4" s="492" t="s">
        <v>448</v>
      </c>
      <c r="J4" s="493" t="s">
        <v>573</v>
      </c>
      <c r="K4" s="490"/>
      <c r="L4" s="490"/>
    </row>
    <row r="5" spans="2:12" x14ac:dyDescent="0.25">
      <c r="B5" s="353" t="s">
        <v>469</v>
      </c>
      <c r="C5" s="353" t="s">
        <v>471</v>
      </c>
      <c r="D5" s="353" t="s">
        <v>462</v>
      </c>
      <c r="E5" s="353" t="s">
        <v>451</v>
      </c>
      <c r="F5" s="353" t="s">
        <v>552</v>
      </c>
      <c r="G5" s="353" t="s">
        <v>561</v>
      </c>
      <c r="H5" s="492">
        <v>10</v>
      </c>
      <c r="I5" s="492" t="s">
        <v>448</v>
      </c>
      <c r="J5" s="493" t="s">
        <v>494</v>
      </c>
      <c r="K5" s="490"/>
      <c r="L5" s="490">
        <v>1000000</v>
      </c>
    </row>
    <row r="6" spans="2:12" x14ac:dyDescent="0.25">
      <c r="B6" s="353" t="s">
        <v>469</v>
      </c>
      <c r="C6" s="353" t="s">
        <v>471</v>
      </c>
      <c r="D6" s="353" t="s">
        <v>462</v>
      </c>
      <c r="E6" s="353" t="s">
        <v>451</v>
      </c>
      <c r="F6" s="353" t="s">
        <v>553</v>
      </c>
      <c r="G6" s="353" t="s">
        <v>561</v>
      </c>
      <c r="H6" s="492">
        <v>10</v>
      </c>
      <c r="I6" s="492" t="s">
        <v>448</v>
      </c>
      <c r="J6" s="493" t="s">
        <v>521</v>
      </c>
      <c r="K6" s="490">
        <v>1000000</v>
      </c>
      <c r="L6" s="490"/>
    </row>
    <row r="7" spans="2:12" x14ac:dyDescent="0.25">
      <c r="B7" s="353" t="s">
        <v>469</v>
      </c>
      <c r="C7" s="353" t="s">
        <v>471</v>
      </c>
      <c r="D7" s="353" t="s">
        <v>462</v>
      </c>
      <c r="E7" s="353" t="s">
        <v>451</v>
      </c>
      <c r="F7" s="353" t="s">
        <v>553</v>
      </c>
      <c r="G7" s="353" t="s">
        <v>561</v>
      </c>
      <c r="H7" s="492">
        <v>10</v>
      </c>
      <c r="I7" s="492" t="s">
        <v>448</v>
      </c>
      <c r="J7" s="493" t="s">
        <v>581</v>
      </c>
      <c r="K7" s="490"/>
      <c r="L7" s="490"/>
    </row>
    <row r="8" spans="2:12" ht="15.75" x14ac:dyDescent="0.25">
      <c r="B8" s="353"/>
      <c r="C8" s="353"/>
      <c r="D8" s="353"/>
      <c r="E8" s="353"/>
      <c r="F8" s="353"/>
      <c r="G8" s="353"/>
      <c r="H8" s="492"/>
      <c r="I8" s="492"/>
      <c r="J8" s="303" t="s">
        <v>533</v>
      </c>
      <c r="K8" s="296">
        <f>SUM(K4:K7)</f>
        <v>1000000</v>
      </c>
      <c r="L8" s="296">
        <f>SUM(L4:L7)</f>
        <v>1000000</v>
      </c>
    </row>
    <row r="9" spans="2:12" x14ac:dyDescent="0.25">
      <c r="B9" s="297"/>
      <c r="C9" s="297"/>
      <c r="D9" s="297"/>
      <c r="E9" s="297"/>
      <c r="F9" s="297"/>
      <c r="G9" s="297"/>
      <c r="H9" s="297"/>
      <c r="I9" s="297"/>
      <c r="J9" s="298" t="s">
        <v>522</v>
      </c>
      <c r="K9" s="299"/>
      <c r="L9" s="300"/>
    </row>
    <row r="10" spans="2:12" x14ac:dyDescent="0.25">
      <c r="B10" s="297" t="s">
        <v>469</v>
      </c>
      <c r="C10" s="297" t="s">
        <v>471</v>
      </c>
      <c r="D10" s="297" t="s">
        <v>462</v>
      </c>
      <c r="E10" s="297" t="s">
        <v>462</v>
      </c>
      <c r="F10" s="297" t="s">
        <v>461</v>
      </c>
      <c r="G10" s="297" t="s">
        <v>561</v>
      </c>
      <c r="H10" s="297">
        <v>10</v>
      </c>
      <c r="I10" s="297" t="s">
        <v>448</v>
      </c>
      <c r="J10" s="301" t="s">
        <v>583</v>
      </c>
      <c r="K10" s="300"/>
      <c r="L10" s="302"/>
    </row>
    <row r="11" spans="2:12" x14ac:dyDescent="0.25">
      <c r="B11" s="297" t="s">
        <v>469</v>
      </c>
      <c r="C11" s="297" t="s">
        <v>471</v>
      </c>
      <c r="D11" s="297" t="s">
        <v>462</v>
      </c>
      <c r="E11" s="297" t="s">
        <v>462</v>
      </c>
      <c r="F11" s="297" t="s">
        <v>555</v>
      </c>
      <c r="G11" s="297" t="s">
        <v>561</v>
      </c>
      <c r="H11" s="297">
        <v>10</v>
      </c>
      <c r="I11" s="297" t="s">
        <v>448</v>
      </c>
      <c r="J11" s="301" t="s">
        <v>527</v>
      </c>
      <c r="K11" s="300"/>
      <c r="L11" s="302"/>
    </row>
    <row r="12" spans="2:12" ht="30" x14ac:dyDescent="0.25">
      <c r="B12" s="297" t="s">
        <v>469</v>
      </c>
      <c r="C12" s="297" t="s">
        <v>471</v>
      </c>
      <c r="D12" s="297" t="s">
        <v>462</v>
      </c>
      <c r="E12" s="297" t="s">
        <v>462</v>
      </c>
      <c r="F12" s="297" t="s">
        <v>465</v>
      </c>
      <c r="G12" s="297" t="s">
        <v>561</v>
      </c>
      <c r="H12" s="297">
        <v>10</v>
      </c>
      <c r="I12" s="297" t="s">
        <v>448</v>
      </c>
      <c r="J12" s="301" t="s">
        <v>1077</v>
      </c>
      <c r="K12" s="300"/>
      <c r="L12" s="300"/>
    </row>
    <row r="13" spans="2:12" x14ac:dyDescent="0.25">
      <c r="B13" s="297" t="s">
        <v>469</v>
      </c>
      <c r="C13" s="297" t="s">
        <v>471</v>
      </c>
      <c r="D13" s="297" t="s">
        <v>462</v>
      </c>
      <c r="E13" s="297" t="s">
        <v>462</v>
      </c>
      <c r="F13" s="297" t="s">
        <v>560</v>
      </c>
      <c r="G13" s="297" t="s">
        <v>561</v>
      </c>
      <c r="H13" s="297">
        <v>10</v>
      </c>
      <c r="I13" s="297" t="s">
        <v>448</v>
      </c>
      <c r="J13" s="301" t="s">
        <v>576</v>
      </c>
      <c r="K13" s="300"/>
      <c r="L13" s="302"/>
    </row>
    <row r="14" spans="2:12" x14ac:dyDescent="0.25">
      <c r="B14" s="297" t="s">
        <v>469</v>
      </c>
      <c r="C14" s="297" t="s">
        <v>471</v>
      </c>
      <c r="D14" s="297" t="s">
        <v>462</v>
      </c>
      <c r="E14" s="297" t="s">
        <v>462</v>
      </c>
      <c r="F14" s="297" t="s">
        <v>556</v>
      </c>
      <c r="G14" s="297" t="s">
        <v>561</v>
      </c>
      <c r="H14" s="297">
        <v>10</v>
      </c>
      <c r="I14" s="297" t="s">
        <v>448</v>
      </c>
      <c r="J14" s="301" t="s">
        <v>528</v>
      </c>
      <c r="K14" s="300"/>
      <c r="L14" s="300"/>
    </row>
    <row r="15" spans="2:12" ht="15.75" x14ac:dyDescent="0.25">
      <c r="B15" s="297"/>
      <c r="C15" s="297"/>
      <c r="D15" s="297"/>
      <c r="E15" s="297"/>
      <c r="F15" s="297"/>
      <c r="G15" s="297"/>
      <c r="H15" s="297"/>
      <c r="I15" s="297"/>
      <c r="J15" s="303" t="s">
        <v>529</v>
      </c>
      <c r="K15" s="304">
        <f>SUM(K10:K14)</f>
        <v>0</v>
      </c>
      <c r="L15" s="304">
        <f>SUM(L10:L14)</f>
        <v>0</v>
      </c>
    </row>
    <row r="16" spans="2:12" x14ac:dyDescent="0.25">
      <c r="B16" s="297"/>
      <c r="C16" s="297"/>
      <c r="D16" s="297"/>
      <c r="E16" s="297"/>
      <c r="F16" s="297"/>
      <c r="G16" s="297"/>
      <c r="H16" s="297"/>
      <c r="I16" s="297"/>
      <c r="J16" s="298" t="s">
        <v>530</v>
      </c>
      <c r="K16" s="299"/>
      <c r="L16" s="300"/>
    </row>
    <row r="17" spans="1:12" x14ac:dyDescent="0.25">
      <c r="B17" s="297" t="s">
        <v>469</v>
      </c>
      <c r="C17" s="297" t="s">
        <v>471</v>
      </c>
      <c r="D17" s="297" t="s">
        <v>462</v>
      </c>
      <c r="E17" s="297" t="s">
        <v>458</v>
      </c>
      <c r="F17" s="297" t="s">
        <v>451</v>
      </c>
      <c r="G17" s="297" t="s">
        <v>561</v>
      </c>
      <c r="H17" s="297">
        <v>10</v>
      </c>
      <c r="I17" s="297" t="s">
        <v>448</v>
      </c>
      <c r="J17" s="301" t="s">
        <v>1105</v>
      </c>
      <c r="K17" s="490"/>
      <c r="L17" s="490">
        <v>1500000</v>
      </c>
    </row>
    <row r="18" spans="1:12" x14ac:dyDescent="0.25">
      <c r="B18" s="353" t="s">
        <v>469</v>
      </c>
      <c r="C18" s="353" t="s">
        <v>471</v>
      </c>
      <c r="D18" s="353" t="s">
        <v>462</v>
      </c>
      <c r="E18" s="353" t="s">
        <v>458</v>
      </c>
      <c r="F18" s="353" t="s">
        <v>469</v>
      </c>
      <c r="G18" s="353" t="s">
        <v>561</v>
      </c>
      <c r="H18" s="492">
        <v>10</v>
      </c>
      <c r="I18" s="492" t="s">
        <v>448</v>
      </c>
      <c r="J18" s="493" t="s">
        <v>2599</v>
      </c>
      <c r="K18" s="490">
        <v>1200000</v>
      </c>
      <c r="L18" s="490"/>
    </row>
    <row r="19" spans="1:12" x14ac:dyDescent="0.25">
      <c r="B19" s="297" t="s">
        <v>469</v>
      </c>
      <c r="C19" s="297" t="s">
        <v>471</v>
      </c>
      <c r="D19" s="297" t="s">
        <v>462</v>
      </c>
      <c r="E19" s="297" t="s">
        <v>458</v>
      </c>
      <c r="F19" s="297" t="s">
        <v>557</v>
      </c>
      <c r="G19" s="297" t="s">
        <v>561</v>
      </c>
      <c r="H19" s="297">
        <v>10</v>
      </c>
      <c r="I19" s="297" t="s">
        <v>448</v>
      </c>
      <c r="J19" s="301" t="s">
        <v>501</v>
      </c>
      <c r="K19" s="490">
        <v>300000</v>
      </c>
      <c r="L19" s="490"/>
    </row>
    <row r="20" spans="1:12" ht="15.75" x14ac:dyDescent="0.25">
      <c r="B20" s="297"/>
      <c r="C20" s="297"/>
      <c r="D20" s="297"/>
      <c r="E20" s="297"/>
      <c r="F20" s="297"/>
      <c r="G20" s="297"/>
      <c r="H20" s="297"/>
      <c r="I20" s="297"/>
      <c r="J20" s="301" t="s">
        <v>532</v>
      </c>
      <c r="K20" s="494">
        <f>SUM(K16:K19)</f>
        <v>1500000</v>
      </c>
      <c r="L20" s="494">
        <f>SUM(L16:L19)</f>
        <v>1500000</v>
      </c>
    </row>
    <row r="21" spans="1:12" ht="15.75" x14ac:dyDescent="0.25">
      <c r="B21" s="297"/>
      <c r="C21" s="297"/>
      <c r="D21" s="297"/>
      <c r="E21" s="297"/>
      <c r="F21" s="297"/>
      <c r="G21" s="297"/>
      <c r="H21" s="297"/>
      <c r="I21" s="297"/>
      <c r="J21" s="298" t="s">
        <v>512</v>
      </c>
      <c r="K21" s="304"/>
      <c r="L21" s="304"/>
    </row>
    <row r="22" spans="1:12" x14ac:dyDescent="0.25">
      <c r="B22" s="297" t="s">
        <v>469</v>
      </c>
      <c r="C22" s="297" t="s">
        <v>471</v>
      </c>
      <c r="D22" s="297" t="s">
        <v>462</v>
      </c>
      <c r="E22" s="297" t="s">
        <v>467</v>
      </c>
      <c r="F22" s="297" t="s">
        <v>558</v>
      </c>
      <c r="G22" s="297" t="s">
        <v>561</v>
      </c>
      <c r="H22" s="297">
        <v>10</v>
      </c>
      <c r="I22" s="297" t="s">
        <v>448</v>
      </c>
      <c r="J22" s="301" t="s">
        <v>504</v>
      </c>
      <c r="K22" s="300"/>
      <c r="L22" s="300"/>
    </row>
    <row r="23" spans="1:12" ht="30" x14ac:dyDescent="0.25">
      <c r="B23" s="297" t="s">
        <v>469</v>
      </c>
      <c r="C23" s="297" t="s">
        <v>471</v>
      </c>
      <c r="D23" s="297" t="s">
        <v>462</v>
      </c>
      <c r="E23" s="297" t="s">
        <v>467</v>
      </c>
      <c r="F23" s="297" t="s">
        <v>552</v>
      </c>
      <c r="G23" s="297" t="s">
        <v>561</v>
      </c>
      <c r="H23" s="297">
        <v>10</v>
      </c>
      <c r="I23" s="297" t="s">
        <v>448</v>
      </c>
      <c r="J23" s="301" t="s">
        <v>847</v>
      </c>
      <c r="K23" s="300"/>
      <c r="L23" s="300"/>
    </row>
    <row r="24" spans="1:12" ht="15.75" x14ac:dyDescent="0.25">
      <c r="B24" s="297"/>
      <c r="C24" s="297"/>
      <c r="D24" s="297"/>
      <c r="E24" s="297"/>
      <c r="F24" s="297"/>
      <c r="G24" s="297"/>
      <c r="H24" s="297"/>
      <c r="I24" s="297"/>
      <c r="J24" s="301" t="s">
        <v>534</v>
      </c>
      <c r="K24" s="304">
        <f>SUM(K22:K23)</f>
        <v>0</v>
      </c>
      <c r="L24" s="304">
        <f>SUM(L22:L23)</f>
        <v>0</v>
      </c>
    </row>
    <row r="25" spans="1:12" ht="18.75" x14ac:dyDescent="0.3">
      <c r="B25" s="297"/>
      <c r="C25" s="297"/>
      <c r="D25" s="297"/>
      <c r="E25" s="297"/>
      <c r="F25" s="297"/>
      <c r="G25" s="297"/>
      <c r="H25" s="297"/>
      <c r="I25" s="297"/>
      <c r="J25" s="305" t="s">
        <v>919</v>
      </c>
      <c r="K25" s="306">
        <f>SUM(K8+K20)</f>
        <v>2500000</v>
      </c>
      <c r="L25" s="306">
        <f>SUM(L8+L20)</f>
        <v>2500000</v>
      </c>
    </row>
    <row r="26" spans="1:12" ht="18.75" x14ac:dyDescent="0.3">
      <c r="B26" s="808"/>
      <c r="C26" s="808"/>
      <c r="D26" s="808"/>
      <c r="E26" s="808"/>
      <c r="F26" s="808"/>
      <c r="G26" s="808"/>
      <c r="H26" s="808"/>
      <c r="I26" s="808"/>
      <c r="J26" s="809"/>
      <c r="K26" s="810"/>
      <c r="L26" s="810"/>
    </row>
    <row r="27" spans="1:12" ht="28.5" customHeight="1" x14ac:dyDescent="0.25">
      <c r="B27" s="294" t="s">
        <v>484</v>
      </c>
      <c r="C27" s="294" t="s">
        <v>483</v>
      </c>
      <c r="D27" s="294" t="s">
        <v>482</v>
      </c>
      <c r="E27" s="294" t="s">
        <v>481</v>
      </c>
      <c r="F27" s="294" t="s">
        <v>480</v>
      </c>
      <c r="G27" s="294" t="s">
        <v>479</v>
      </c>
      <c r="H27" s="294" t="s">
        <v>478</v>
      </c>
      <c r="I27" s="294" t="s">
        <v>477</v>
      </c>
      <c r="J27" s="295" t="s">
        <v>476</v>
      </c>
      <c r="K27" s="296" t="s">
        <v>1406</v>
      </c>
      <c r="L27" s="296" t="s">
        <v>1407</v>
      </c>
    </row>
    <row r="28" spans="1:12" ht="24" x14ac:dyDescent="0.25">
      <c r="B28" s="604" t="s">
        <v>469</v>
      </c>
      <c r="C28" s="604" t="s">
        <v>471</v>
      </c>
      <c r="D28" s="604" t="s">
        <v>462</v>
      </c>
      <c r="E28" s="604" t="s">
        <v>462</v>
      </c>
      <c r="F28" s="604" t="s">
        <v>469</v>
      </c>
      <c r="G28" s="604" t="s">
        <v>561</v>
      </c>
      <c r="H28" s="388">
        <v>10</v>
      </c>
      <c r="I28" s="388" t="s">
        <v>448</v>
      </c>
      <c r="J28" s="772" t="s">
        <v>524</v>
      </c>
      <c r="K28" s="811"/>
      <c r="L28" s="811">
        <v>6400000</v>
      </c>
    </row>
    <row r="29" spans="1:12" ht="30" x14ac:dyDescent="0.25">
      <c r="B29" s="604" t="s">
        <v>469</v>
      </c>
      <c r="C29" s="604" t="s">
        <v>471</v>
      </c>
      <c r="D29" s="604" t="s">
        <v>462</v>
      </c>
      <c r="E29" s="604" t="s">
        <v>462</v>
      </c>
      <c r="F29" s="604" t="s">
        <v>465</v>
      </c>
      <c r="G29" s="604" t="s">
        <v>561</v>
      </c>
      <c r="H29" s="388">
        <v>10</v>
      </c>
      <c r="I29" s="388" t="s">
        <v>448</v>
      </c>
      <c r="J29" s="772" t="s">
        <v>1077</v>
      </c>
      <c r="K29" s="811">
        <v>6400000</v>
      </c>
      <c r="L29" s="811"/>
    </row>
    <row r="30" spans="1:12" x14ac:dyDescent="0.25">
      <c r="B30" s="812"/>
      <c r="C30" s="812"/>
      <c r="D30" s="812"/>
      <c r="E30" s="812"/>
      <c r="F30" s="812"/>
      <c r="G30" s="812"/>
      <c r="H30" s="813"/>
      <c r="I30" s="813"/>
      <c r="J30" s="814"/>
    </row>
    <row r="31" spans="1:12" ht="30" x14ac:dyDescent="0.25">
      <c r="A31" s="403"/>
      <c r="B31" s="604" t="s">
        <v>469</v>
      </c>
      <c r="C31" s="604" t="s">
        <v>471</v>
      </c>
      <c r="D31" s="604" t="s">
        <v>462</v>
      </c>
      <c r="E31" s="604" t="s">
        <v>458</v>
      </c>
      <c r="F31" s="604" t="s">
        <v>467</v>
      </c>
      <c r="G31" s="604" t="s">
        <v>561</v>
      </c>
      <c r="H31" s="388">
        <v>10</v>
      </c>
      <c r="I31" s="388" t="s">
        <v>448</v>
      </c>
      <c r="J31" s="772" t="s">
        <v>499</v>
      </c>
      <c r="K31" s="811">
        <v>6000000</v>
      </c>
      <c r="L31" s="811"/>
    </row>
    <row r="32" spans="1:12" ht="24" x14ac:dyDescent="0.25">
      <c r="A32" s="395"/>
      <c r="B32" s="604" t="s">
        <v>469</v>
      </c>
      <c r="C32" s="604" t="s">
        <v>471</v>
      </c>
      <c r="D32" s="604" t="s">
        <v>462</v>
      </c>
      <c r="E32" s="604" t="s">
        <v>458</v>
      </c>
      <c r="F32" s="604" t="s">
        <v>552</v>
      </c>
      <c r="G32" s="604" t="s">
        <v>561</v>
      </c>
      <c r="H32" s="388">
        <v>10</v>
      </c>
      <c r="I32" s="388" t="s">
        <v>448</v>
      </c>
      <c r="J32" s="772" t="s">
        <v>531</v>
      </c>
      <c r="K32" s="811"/>
      <c r="L32" s="811">
        <v>6000000</v>
      </c>
    </row>
    <row r="34" spans="2:12" ht="48" x14ac:dyDescent="0.25">
      <c r="B34" s="294" t="s">
        <v>484</v>
      </c>
      <c r="C34" s="294" t="s">
        <v>483</v>
      </c>
      <c r="D34" s="294" t="s">
        <v>482</v>
      </c>
      <c r="E34" s="294" t="s">
        <v>481</v>
      </c>
      <c r="F34" s="294" t="s">
        <v>480</v>
      </c>
      <c r="G34" s="294" t="s">
        <v>479</v>
      </c>
      <c r="H34" s="294" t="s">
        <v>478</v>
      </c>
      <c r="I34" s="294" t="s">
        <v>477</v>
      </c>
      <c r="J34" s="295" t="s">
        <v>476</v>
      </c>
      <c r="K34" s="296" t="s">
        <v>1406</v>
      </c>
      <c r="L34" s="296" t="s">
        <v>1407</v>
      </c>
    </row>
    <row r="35" spans="2:12" ht="24" x14ac:dyDescent="0.25">
      <c r="B35" s="604" t="s">
        <v>469</v>
      </c>
      <c r="C35" s="604" t="s">
        <v>471</v>
      </c>
      <c r="D35" s="604" t="s">
        <v>462</v>
      </c>
      <c r="E35" s="604" t="s">
        <v>467</v>
      </c>
      <c r="F35" s="604" t="s">
        <v>458</v>
      </c>
      <c r="G35" s="604" t="s">
        <v>561</v>
      </c>
      <c r="H35" s="388">
        <v>10</v>
      </c>
      <c r="I35" s="388" t="s">
        <v>448</v>
      </c>
      <c r="J35" s="772" t="s">
        <v>503</v>
      </c>
      <c r="K35" s="811"/>
      <c r="L35" s="811">
        <v>16500000</v>
      </c>
    </row>
    <row r="36" spans="2:12" ht="24" x14ac:dyDescent="0.25">
      <c r="B36" s="604" t="s">
        <v>469</v>
      </c>
      <c r="C36" s="604" t="s">
        <v>471</v>
      </c>
      <c r="D36" s="604" t="s">
        <v>462</v>
      </c>
      <c r="E36" s="604" t="s">
        <v>472</v>
      </c>
      <c r="F36" s="604" t="s">
        <v>559</v>
      </c>
      <c r="G36" s="604" t="s">
        <v>561</v>
      </c>
      <c r="H36" s="388">
        <v>10</v>
      </c>
      <c r="I36" s="388" t="s">
        <v>448</v>
      </c>
      <c r="J36" s="772" t="s">
        <v>514</v>
      </c>
      <c r="K36" s="811">
        <v>16500000</v>
      </c>
      <c r="L36" s="811"/>
    </row>
    <row r="38" spans="2:12" ht="48" x14ac:dyDescent="0.25">
      <c r="B38" s="294" t="s">
        <v>484</v>
      </c>
      <c r="C38" s="294" t="s">
        <v>483</v>
      </c>
      <c r="D38" s="294" t="s">
        <v>482</v>
      </c>
      <c r="E38" s="294" t="s">
        <v>481</v>
      </c>
      <c r="F38" s="294" t="s">
        <v>480</v>
      </c>
      <c r="G38" s="294" t="s">
        <v>479</v>
      </c>
      <c r="H38" s="294" t="s">
        <v>478</v>
      </c>
      <c r="I38" s="294" t="s">
        <v>477</v>
      </c>
      <c r="J38" s="295" t="s">
        <v>476</v>
      </c>
      <c r="K38" s="296" t="s">
        <v>1406</v>
      </c>
      <c r="L38" s="296" t="s">
        <v>1407</v>
      </c>
    </row>
    <row r="39" spans="2:12" ht="24" x14ac:dyDescent="0.25">
      <c r="B39" s="604" t="s">
        <v>469</v>
      </c>
      <c r="C39" s="604" t="s">
        <v>471</v>
      </c>
      <c r="D39" s="604" t="s">
        <v>462</v>
      </c>
      <c r="E39" s="604" t="s">
        <v>456</v>
      </c>
      <c r="F39" s="604" t="s">
        <v>451</v>
      </c>
      <c r="G39" s="604" t="s">
        <v>561</v>
      </c>
      <c r="H39" s="388">
        <v>10</v>
      </c>
      <c r="I39" s="388" t="s">
        <v>448</v>
      </c>
      <c r="J39" s="772" t="s">
        <v>1670</v>
      </c>
      <c r="K39" s="811"/>
      <c r="L39" s="811">
        <v>4000000</v>
      </c>
    </row>
    <row r="40" spans="2:12" ht="24" x14ac:dyDescent="0.25">
      <c r="B40" s="604" t="s">
        <v>469</v>
      </c>
      <c r="C40" s="604" t="s">
        <v>471</v>
      </c>
      <c r="D40" s="604" t="s">
        <v>462</v>
      </c>
      <c r="E40" s="604">
        <v>11</v>
      </c>
      <c r="F40" s="604">
        <v>2</v>
      </c>
      <c r="G40" s="604" t="s">
        <v>561</v>
      </c>
      <c r="H40" s="388">
        <v>10</v>
      </c>
      <c r="I40" s="388" t="s">
        <v>448</v>
      </c>
      <c r="J40" s="772" t="s">
        <v>1672</v>
      </c>
      <c r="K40" s="811">
        <v>4000000</v>
      </c>
      <c r="L40" s="811"/>
    </row>
    <row r="42" spans="2:12" ht="48" x14ac:dyDescent="0.25">
      <c r="B42" s="294" t="s">
        <v>484</v>
      </c>
      <c r="C42" s="294" t="s">
        <v>483</v>
      </c>
      <c r="D42" s="294" t="s">
        <v>482</v>
      </c>
      <c r="E42" s="294" t="s">
        <v>481</v>
      </c>
      <c r="F42" s="294" t="s">
        <v>480</v>
      </c>
      <c r="G42" s="294" t="s">
        <v>479</v>
      </c>
      <c r="H42" s="294" t="s">
        <v>478</v>
      </c>
      <c r="I42" s="294" t="s">
        <v>477</v>
      </c>
      <c r="J42" s="295" t="s">
        <v>476</v>
      </c>
      <c r="K42" s="296" t="s">
        <v>3220</v>
      </c>
      <c r="L42" s="296" t="s">
        <v>1407</v>
      </c>
    </row>
    <row r="43" spans="2:12" ht="24" x14ac:dyDescent="0.25">
      <c r="B43" s="604" t="s">
        <v>469</v>
      </c>
      <c r="C43" s="604" t="s">
        <v>471</v>
      </c>
      <c r="D43" s="604" t="s">
        <v>462</v>
      </c>
      <c r="E43" s="604" t="s">
        <v>462</v>
      </c>
      <c r="F43" s="604" t="s">
        <v>554</v>
      </c>
      <c r="G43" s="604" t="s">
        <v>561</v>
      </c>
      <c r="H43" s="388">
        <v>10</v>
      </c>
      <c r="I43" s="388" t="s">
        <v>448</v>
      </c>
      <c r="J43" s="772" t="s">
        <v>526</v>
      </c>
      <c r="K43" s="819"/>
      <c r="L43" s="819">
        <v>850000</v>
      </c>
    </row>
    <row r="44" spans="2:12" ht="24" x14ac:dyDescent="0.25">
      <c r="B44" s="604" t="s">
        <v>469</v>
      </c>
      <c r="C44" s="604" t="s">
        <v>471</v>
      </c>
      <c r="D44" s="604" t="s">
        <v>462</v>
      </c>
      <c r="E44" s="604" t="s">
        <v>462</v>
      </c>
      <c r="F44" s="604" t="s">
        <v>555</v>
      </c>
      <c r="G44" s="604" t="s">
        <v>561</v>
      </c>
      <c r="H44" s="388">
        <v>10</v>
      </c>
      <c r="I44" s="388" t="s">
        <v>448</v>
      </c>
      <c r="J44" s="772" t="s">
        <v>527</v>
      </c>
      <c r="K44" s="819">
        <v>850000</v>
      </c>
      <c r="L44" s="819"/>
    </row>
    <row r="45" spans="2:12" ht="15.75" x14ac:dyDescent="0.25">
      <c r="B45" s="1444" t="s">
        <v>919</v>
      </c>
      <c r="C45" s="1445"/>
      <c r="D45" s="1445"/>
      <c r="E45" s="1445"/>
      <c r="F45" s="1445"/>
      <c r="G45" s="1445"/>
      <c r="H45" s="1445"/>
      <c r="I45" s="1445"/>
      <c r="J45" s="1446"/>
      <c r="K45" s="817">
        <f>SUM(K41:K44)</f>
        <v>850000</v>
      </c>
      <c r="L45" s="817">
        <f>SUM(L41:L44)</f>
        <v>850000</v>
      </c>
    </row>
    <row r="47" spans="2:12" ht="48" x14ac:dyDescent="0.25">
      <c r="B47" s="294" t="s">
        <v>484</v>
      </c>
      <c r="C47" s="294" t="s">
        <v>483</v>
      </c>
      <c r="D47" s="294" t="s">
        <v>482</v>
      </c>
      <c r="E47" s="294" t="s">
        <v>481</v>
      </c>
      <c r="F47" s="294" t="s">
        <v>480</v>
      </c>
      <c r="G47" s="294" t="s">
        <v>479</v>
      </c>
      <c r="H47" s="294" t="s">
        <v>478</v>
      </c>
      <c r="I47" s="294" t="s">
        <v>477</v>
      </c>
      <c r="J47" s="295" t="s">
        <v>476</v>
      </c>
      <c r="K47" s="296" t="s">
        <v>3220</v>
      </c>
      <c r="L47" s="296" t="s">
        <v>1407</v>
      </c>
    </row>
    <row r="48" spans="2:12" ht="24" x14ac:dyDescent="0.25">
      <c r="B48" s="604" t="s">
        <v>469</v>
      </c>
      <c r="C48" s="604" t="s">
        <v>471</v>
      </c>
      <c r="D48" s="604" t="s">
        <v>462</v>
      </c>
      <c r="E48" s="604" t="s">
        <v>472</v>
      </c>
      <c r="F48" s="604" t="s">
        <v>462</v>
      </c>
      <c r="G48" s="604" t="s">
        <v>561</v>
      </c>
      <c r="H48" s="388">
        <v>10</v>
      </c>
      <c r="I48" s="388" t="s">
        <v>448</v>
      </c>
      <c r="J48" s="818" t="s">
        <v>513</v>
      </c>
      <c r="K48" s="817">
        <v>3069897</v>
      </c>
      <c r="L48" s="817"/>
    </row>
    <row r="49" spans="2:13" ht="24" x14ac:dyDescent="0.25">
      <c r="B49" s="604" t="s">
        <v>469</v>
      </c>
      <c r="C49" s="604" t="s">
        <v>471</v>
      </c>
      <c r="D49" s="604" t="s">
        <v>462</v>
      </c>
      <c r="E49" s="604" t="s">
        <v>472</v>
      </c>
      <c r="F49" s="604" t="s">
        <v>558</v>
      </c>
      <c r="G49" s="604" t="s">
        <v>561</v>
      </c>
      <c r="H49" s="388">
        <v>10</v>
      </c>
      <c r="I49" s="388" t="s">
        <v>448</v>
      </c>
      <c r="J49" s="818" t="s">
        <v>535</v>
      </c>
      <c r="K49" s="817">
        <v>1589717</v>
      </c>
      <c r="L49" s="817"/>
    </row>
    <row r="50" spans="2:13" ht="24" x14ac:dyDescent="0.25">
      <c r="B50" s="604" t="s">
        <v>469</v>
      </c>
      <c r="C50" s="604" t="s">
        <v>471</v>
      </c>
      <c r="D50" s="604" t="s">
        <v>462</v>
      </c>
      <c r="E50" s="604" t="s">
        <v>472</v>
      </c>
      <c r="F50" s="604" t="s">
        <v>472</v>
      </c>
      <c r="G50" s="604" t="s">
        <v>561</v>
      </c>
      <c r="H50" s="388">
        <v>10</v>
      </c>
      <c r="I50" s="388" t="s">
        <v>448</v>
      </c>
      <c r="J50" s="818" t="s">
        <v>537</v>
      </c>
      <c r="K50" s="817">
        <v>3325931</v>
      </c>
      <c r="L50" s="817"/>
    </row>
    <row r="51" spans="2:13" ht="24" x14ac:dyDescent="0.25">
      <c r="B51" s="604" t="s">
        <v>469</v>
      </c>
      <c r="C51" s="604" t="s">
        <v>471</v>
      </c>
      <c r="D51" s="604" t="s">
        <v>462</v>
      </c>
      <c r="E51" s="604" t="s">
        <v>472</v>
      </c>
      <c r="F51" s="604" t="s">
        <v>559</v>
      </c>
      <c r="G51" s="604" t="s">
        <v>561</v>
      </c>
      <c r="H51" s="388">
        <v>10</v>
      </c>
      <c r="I51" s="388" t="s">
        <v>448</v>
      </c>
      <c r="J51" s="818" t="s">
        <v>514</v>
      </c>
      <c r="K51" s="817"/>
      <c r="L51" s="817">
        <v>7985545</v>
      </c>
    </row>
    <row r="52" spans="2:13" ht="24" customHeight="1" x14ac:dyDescent="0.25">
      <c r="B52" s="1444" t="s">
        <v>919</v>
      </c>
      <c r="C52" s="1445"/>
      <c r="D52" s="1445"/>
      <c r="E52" s="1445"/>
      <c r="F52" s="1445"/>
      <c r="G52" s="1445"/>
      <c r="H52" s="1445"/>
      <c r="I52" s="1445"/>
      <c r="J52" s="1446"/>
      <c r="K52" s="817">
        <f>SUM(K48:K51)</f>
        <v>7985545</v>
      </c>
      <c r="L52" s="817">
        <f>SUM(L48:L51)</f>
        <v>7985545</v>
      </c>
    </row>
    <row r="54" spans="2:13" ht="48" x14ac:dyDescent="0.25">
      <c r="B54" s="294" t="s">
        <v>484</v>
      </c>
      <c r="C54" s="294" t="s">
        <v>483</v>
      </c>
      <c r="D54" s="294" t="s">
        <v>482</v>
      </c>
      <c r="E54" s="294" t="s">
        <v>481</v>
      </c>
      <c r="F54" s="294" t="s">
        <v>480</v>
      </c>
      <c r="G54" s="294" t="s">
        <v>479</v>
      </c>
      <c r="H54" s="294" t="s">
        <v>478</v>
      </c>
      <c r="I54" s="294" t="s">
        <v>477</v>
      </c>
      <c r="J54" s="295" t="s">
        <v>476</v>
      </c>
      <c r="K54" s="296" t="s">
        <v>3220</v>
      </c>
      <c r="L54" s="296" t="s">
        <v>1407</v>
      </c>
      <c r="M54" s="296" t="s">
        <v>2864</v>
      </c>
    </row>
    <row r="55" spans="2:13" ht="23.25" x14ac:dyDescent="0.25">
      <c r="B55" s="399" t="s">
        <v>469</v>
      </c>
      <c r="C55" s="399" t="s">
        <v>471</v>
      </c>
      <c r="D55" s="399" t="s">
        <v>466</v>
      </c>
      <c r="E55" s="399">
        <v>50</v>
      </c>
      <c r="F55" s="399">
        <v>3</v>
      </c>
      <c r="G55" s="399"/>
      <c r="H55" s="399"/>
      <c r="I55" s="399"/>
      <c r="J55" s="439" t="s">
        <v>812</v>
      </c>
      <c r="K55" s="613"/>
      <c r="L55" s="614"/>
      <c r="M55" s="297"/>
    </row>
    <row r="56" spans="2:13" ht="24" x14ac:dyDescent="0.25">
      <c r="B56" s="399" t="s">
        <v>469</v>
      </c>
      <c r="C56" s="399" t="s">
        <v>471</v>
      </c>
      <c r="D56" s="399" t="s">
        <v>466</v>
      </c>
      <c r="E56" s="399">
        <v>50</v>
      </c>
      <c r="F56" s="399">
        <v>2</v>
      </c>
      <c r="G56" s="399">
        <v>0</v>
      </c>
      <c r="H56" s="399">
        <v>0</v>
      </c>
      <c r="I56" s="399"/>
      <c r="J56" s="439" t="s">
        <v>814</v>
      </c>
      <c r="K56" s="614"/>
      <c r="L56" s="618">
        <v>54900</v>
      </c>
      <c r="M56" s="595" t="s">
        <v>3364</v>
      </c>
    </row>
    <row r="57" spans="2:13" ht="24" x14ac:dyDescent="0.25">
      <c r="B57" s="399">
        <v>2</v>
      </c>
      <c r="C57" s="399">
        <v>0</v>
      </c>
      <c r="D57" s="399">
        <v>3</v>
      </c>
      <c r="E57" s="399">
        <v>51</v>
      </c>
      <c r="F57" s="399">
        <v>1</v>
      </c>
      <c r="G57" s="399">
        <v>0</v>
      </c>
      <c r="H57" s="399">
        <v>10</v>
      </c>
      <c r="I57" s="399"/>
      <c r="J57" s="439" t="s">
        <v>2609</v>
      </c>
      <c r="K57" s="618">
        <v>4100000</v>
      </c>
      <c r="M57" s="585" t="s">
        <v>3365</v>
      </c>
    </row>
    <row r="58" spans="2:13" ht="23.25" x14ac:dyDescent="0.25">
      <c r="B58" s="426" t="s">
        <v>469</v>
      </c>
      <c r="C58" s="426" t="s">
        <v>471</v>
      </c>
      <c r="D58" s="426" t="s">
        <v>466</v>
      </c>
      <c r="E58" s="426"/>
      <c r="F58" s="426"/>
      <c r="G58" s="426"/>
      <c r="H58" s="426"/>
      <c r="I58" s="426"/>
      <c r="J58" s="434" t="s">
        <v>815</v>
      </c>
      <c r="K58" s="614"/>
      <c r="L58" s="614"/>
      <c r="M58" s="596"/>
    </row>
    <row r="59" spans="2:13" ht="23.25" x14ac:dyDescent="0.25">
      <c r="B59" s="399" t="s">
        <v>469</v>
      </c>
      <c r="C59" s="399" t="s">
        <v>471</v>
      </c>
      <c r="D59" s="399" t="s">
        <v>462</v>
      </c>
      <c r="E59" s="399"/>
      <c r="F59" s="399"/>
      <c r="G59" s="399"/>
      <c r="H59" s="399"/>
      <c r="I59" s="399"/>
      <c r="J59" s="435" t="s">
        <v>470</v>
      </c>
      <c r="K59" s="613"/>
      <c r="L59" s="613"/>
      <c r="M59" s="597"/>
    </row>
    <row r="60" spans="2:13" ht="23.25" x14ac:dyDescent="0.25">
      <c r="B60" s="369"/>
      <c r="C60" s="369"/>
      <c r="D60" s="369"/>
      <c r="E60" s="369"/>
      <c r="F60" s="369"/>
      <c r="G60" s="369"/>
      <c r="H60" s="369"/>
      <c r="I60" s="369"/>
      <c r="J60" s="436"/>
      <c r="K60" s="613"/>
      <c r="L60" s="613"/>
      <c r="M60" s="598"/>
    </row>
    <row r="61" spans="2:13" ht="23.25" x14ac:dyDescent="0.25">
      <c r="B61" s="375"/>
      <c r="C61" s="375"/>
      <c r="D61" s="375"/>
      <c r="E61" s="375"/>
      <c r="F61" s="375"/>
      <c r="G61" s="375"/>
      <c r="H61" s="375"/>
      <c r="I61" s="375"/>
      <c r="J61" s="437"/>
      <c r="K61" s="613"/>
      <c r="L61" s="613"/>
      <c r="M61" s="598"/>
    </row>
    <row r="62" spans="2:13" ht="23.25" x14ac:dyDescent="0.25">
      <c r="B62" s="1441" t="s">
        <v>493</v>
      </c>
      <c r="C62" s="1441"/>
      <c r="D62" s="1441"/>
      <c r="E62" s="1441"/>
      <c r="F62" s="1441"/>
      <c r="G62" s="1441"/>
      <c r="H62" s="1441"/>
      <c r="I62" s="1441"/>
      <c r="J62" s="1441"/>
      <c r="K62" s="615"/>
      <c r="L62" s="615"/>
      <c r="M62" s="597"/>
    </row>
    <row r="63" spans="2:13" ht="24" x14ac:dyDescent="0.25">
      <c r="B63" s="414" t="s">
        <v>469</v>
      </c>
      <c r="C63" s="414" t="s">
        <v>471</v>
      </c>
      <c r="D63" s="414" t="s">
        <v>462</v>
      </c>
      <c r="E63" s="414" t="s">
        <v>451</v>
      </c>
      <c r="F63" s="414" t="s">
        <v>467</v>
      </c>
      <c r="G63" s="604" t="s">
        <v>561</v>
      </c>
      <c r="H63" s="388">
        <v>10</v>
      </c>
      <c r="I63" s="388" t="s">
        <v>448</v>
      </c>
      <c r="J63" s="439" t="s">
        <v>573</v>
      </c>
      <c r="K63" s="615"/>
      <c r="L63" s="615"/>
      <c r="M63" s="584"/>
    </row>
    <row r="64" spans="2:13" ht="24" x14ac:dyDescent="0.25">
      <c r="B64" s="604" t="s">
        <v>469</v>
      </c>
      <c r="C64" s="604" t="s">
        <v>471</v>
      </c>
      <c r="D64" s="604" t="s">
        <v>462</v>
      </c>
      <c r="E64" s="604" t="s">
        <v>451</v>
      </c>
      <c r="F64" s="604" t="s">
        <v>552</v>
      </c>
      <c r="G64" s="604" t="s">
        <v>561</v>
      </c>
      <c r="H64" s="388">
        <v>10</v>
      </c>
      <c r="I64" s="388" t="s">
        <v>448</v>
      </c>
      <c r="J64" s="772" t="s">
        <v>494</v>
      </c>
      <c r="K64" s="615"/>
      <c r="L64" s="618">
        <v>13471880</v>
      </c>
      <c r="M64" s="584"/>
    </row>
    <row r="65" spans="2:13" ht="105" x14ac:dyDescent="0.25">
      <c r="B65" s="604" t="s">
        <v>469</v>
      </c>
      <c r="C65" s="604" t="s">
        <v>471</v>
      </c>
      <c r="D65" s="604" t="s">
        <v>462</v>
      </c>
      <c r="E65" s="604" t="s">
        <v>451</v>
      </c>
      <c r="F65" s="604" t="s">
        <v>553</v>
      </c>
      <c r="G65" s="604" t="s">
        <v>561</v>
      </c>
      <c r="H65" s="388">
        <v>10</v>
      </c>
      <c r="I65" s="388" t="s">
        <v>448</v>
      </c>
      <c r="J65" s="439" t="s">
        <v>521</v>
      </c>
      <c r="K65" s="618">
        <v>550000</v>
      </c>
      <c r="L65" s="615"/>
      <c r="M65" s="584" t="s">
        <v>3374</v>
      </c>
    </row>
    <row r="66" spans="2:13" ht="30" x14ac:dyDescent="0.25">
      <c r="B66" s="604" t="s">
        <v>469</v>
      </c>
      <c r="C66" s="604" t="s">
        <v>471</v>
      </c>
      <c r="D66" s="604" t="s">
        <v>462</v>
      </c>
      <c r="E66" s="604" t="s">
        <v>451</v>
      </c>
      <c r="F66" s="604" t="s">
        <v>553</v>
      </c>
      <c r="G66" s="604" t="s">
        <v>561</v>
      </c>
      <c r="H66" s="388">
        <v>10</v>
      </c>
      <c r="I66" s="388" t="s">
        <v>448</v>
      </c>
      <c r="J66" s="439" t="s">
        <v>581</v>
      </c>
      <c r="K66" s="618">
        <v>6400000</v>
      </c>
      <c r="L66" s="615"/>
      <c r="M66" s="584" t="s">
        <v>3372</v>
      </c>
    </row>
    <row r="67" spans="2:13" ht="23.25" x14ac:dyDescent="0.25">
      <c r="B67" s="405"/>
      <c r="C67" s="405"/>
      <c r="D67" s="405"/>
      <c r="E67" s="405"/>
      <c r="F67" s="405"/>
      <c r="G67" s="405"/>
      <c r="H67" s="406"/>
      <c r="I67" s="406"/>
      <c r="J67" s="438" t="s">
        <v>533</v>
      </c>
      <c r="K67" s="616"/>
      <c r="L67" s="616"/>
      <c r="M67" s="588"/>
    </row>
    <row r="68" spans="2:13" ht="24" x14ac:dyDescent="0.25">
      <c r="B68" s="604" t="s">
        <v>469</v>
      </c>
      <c r="C68" s="604" t="s">
        <v>471</v>
      </c>
      <c r="D68" s="604" t="s">
        <v>462</v>
      </c>
      <c r="E68" s="604" t="s">
        <v>469</v>
      </c>
      <c r="F68" s="604" t="s">
        <v>469</v>
      </c>
      <c r="G68" s="604" t="s">
        <v>561</v>
      </c>
      <c r="H68" s="388">
        <v>10</v>
      </c>
      <c r="I68" s="388" t="s">
        <v>448</v>
      </c>
      <c r="J68" s="439" t="s">
        <v>582</v>
      </c>
      <c r="K68" s="614"/>
      <c r="L68" s="615"/>
      <c r="M68" s="584"/>
    </row>
    <row r="69" spans="2:13" ht="24" x14ac:dyDescent="0.25">
      <c r="B69" s="604" t="s">
        <v>469</v>
      </c>
      <c r="C69" s="604" t="s">
        <v>471</v>
      </c>
      <c r="D69" s="604" t="s">
        <v>462</v>
      </c>
      <c r="E69" s="604" t="s">
        <v>469</v>
      </c>
      <c r="F69" s="604" t="s">
        <v>469</v>
      </c>
      <c r="G69" s="604" t="s">
        <v>561</v>
      </c>
      <c r="H69" s="388">
        <v>10</v>
      </c>
      <c r="I69" s="388" t="s">
        <v>448</v>
      </c>
      <c r="J69" s="439" t="s">
        <v>574</v>
      </c>
      <c r="K69" s="615"/>
      <c r="L69" s="615"/>
      <c r="M69" s="584"/>
    </row>
    <row r="70" spans="2:13" ht="23.25" x14ac:dyDescent="0.25">
      <c r="B70" s="405"/>
      <c r="C70" s="405"/>
      <c r="D70" s="405"/>
      <c r="E70" s="405"/>
      <c r="F70" s="405"/>
      <c r="G70" s="405"/>
      <c r="H70" s="406"/>
      <c r="I70" s="406"/>
      <c r="J70" s="438" t="s">
        <v>575</v>
      </c>
      <c r="K70" s="616"/>
      <c r="L70" s="616"/>
      <c r="M70" s="588"/>
    </row>
    <row r="71" spans="2:13" ht="23.25" x14ac:dyDescent="0.25">
      <c r="B71" s="1441" t="s">
        <v>522</v>
      </c>
      <c r="C71" s="1441"/>
      <c r="D71" s="1441"/>
      <c r="E71" s="1441"/>
      <c r="F71" s="1441"/>
      <c r="G71" s="1441"/>
      <c r="H71" s="1441"/>
      <c r="I71" s="1441"/>
      <c r="J71" s="1441"/>
      <c r="K71" s="615"/>
      <c r="L71" s="615"/>
      <c r="M71" s="589"/>
    </row>
    <row r="72" spans="2:13" ht="24" x14ac:dyDescent="0.25">
      <c r="B72" s="604" t="s">
        <v>469</v>
      </c>
      <c r="C72" s="604" t="s">
        <v>471</v>
      </c>
      <c r="D72" s="604" t="s">
        <v>462</v>
      </c>
      <c r="E72" s="604" t="s">
        <v>462</v>
      </c>
      <c r="F72" s="604" t="s">
        <v>451</v>
      </c>
      <c r="G72" s="604" t="s">
        <v>561</v>
      </c>
      <c r="H72" s="388">
        <v>10</v>
      </c>
      <c r="I72" s="388" t="s">
        <v>448</v>
      </c>
      <c r="J72" s="772" t="s">
        <v>523</v>
      </c>
      <c r="K72" s="617"/>
      <c r="L72" s="617"/>
      <c r="M72" s="584"/>
    </row>
    <row r="73" spans="2:13" ht="60" x14ac:dyDescent="0.25">
      <c r="B73" s="604" t="s">
        <v>469</v>
      </c>
      <c r="C73" s="604" t="s">
        <v>471</v>
      </c>
      <c r="D73" s="604" t="s">
        <v>462</v>
      </c>
      <c r="E73" s="604" t="s">
        <v>462</v>
      </c>
      <c r="F73" s="604" t="s">
        <v>469</v>
      </c>
      <c r="G73" s="604" t="s">
        <v>561</v>
      </c>
      <c r="H73" s="388">
        <v>10</v>
      </c>
      <c r="I73" s="388" t="s">
        <v>448</v>
      </c>
      <c r="J73" s="772" t="s">
        <v>524</v>
      </c>
      <c r="K73" s="618">
        <v>1000000</v>
      </c>
      <c r="L73" s="615"/>
      <c r="M73" s="584" t="s">
        <v>3373</v>
      </c>
    </row>
    <row r="74" spans="2:13" ht="24" x14ac:dyDescent="0.25">
      <c r="B74" s="604" t="s">
        <v>469</v>
      </c>
      <c r="C74" s="604" t="s">
        <v>471</v>
      </c>
      <c r="D74" s="604" t="s">
        <v>462</v>
      </c>
      <c r="E74" s="604" t="s">
        <v>462</v>
      </c>
      <c r="F74" s="604" t="s">
        <v>467</v>
      </c>
      <c r="G74" s="604" t="s">
        <v>561</v>
      </c>
      <c r="H74" s="388">
        <v>10</v>
      </c>
      <c r="I74" s="388" t="s">
        <v>448</v>
      </c>
      <c r="J74" s="772" t="s">
        <v>525</v>
      </c>
      <c r="K74" s="615"/>
      <c r="L74" s="615"/>
      <c r="M74" s="584"/>
    </row>
    <row r="75" spans="2:13" ht="210" x14ac:dyDescent="0.25">
      <c r="B75" s="604" t="s">
        <v>469</v>
      </c>
      <c r="C75" s="604" t="s">
        <v>471</v>
      </c>
      <c r="D75" s="604" t="s">
        <v>462</v>
      </c>
      <c r="E75" s="604" t="s">
        <v>462</v>
      </c>
      <c r="F75" s="604" t="s">
        <v>461</v>
      </c>
      <c r="G75" s="604" t="s">
        <v>561</v>
      </c>
      <c r="H75" s="388">
        <v>10</v>
      </c>
      <c r="I75" s="388" t="s">
        <v>448</v>
      </c>
      <c r="J75" s="772" t="s">
        <v>583</v>
      </c>
      <c r="K75" s="619">
        <v>11500000</v>
      </c>
      <c r="L75" s="615"/>
      <c r="M75" s="584" t="s">
        <v>3375</v>
      </c>
    </row>
    <row r="76" spans="2:13" ht="24" x14ac:dyDescent="0.25">
      <c r="B76" s="604" t="s">
        <v>469</v>
      </c>
      <c r="C76" s="604" t="s">
        <v>471</v>
      </c>
      <c r="D76" s="604" t="s">
        <v>462</v>
      </c>
      <c r="E76" s="604" t="s">
        <v>462</v>
      </c>
      <c r="F76" s="604" t="s">
        <v>554</v>
      </c>
      <c r="G76" s="604" t="s">
        <v>561</v>
      </c>
      <c r="H76" s="388">
        <v>10</v>
      </c>
      <c r="I76" s="388" t="s">
        <v>448</v>
      </c>
      <c r="J76" s="772" t="s">
        <v>526</v>
      </c>
      <c r="K76" s="615"/>
      <c r="L76" s="615"/>
      <c r="M76" s="584"/>
    </row>
    <row r="77" spans="2:13" ht="30" x14ac:dyDescent="0.25">
      <c r="B77" s="604" t="s">
        <v>469</v>
      </c>
      <c r="C77" s="604" t="s">
        <v>471</v>
      </c>
      <c r="D77" s="604" t="s">
        <v>462</v>
      </c>
      <c r="E77" s="604" t="s">
        <v>462</v>
      </c>
      <c r="F77" s="604" t="s">
        <v>555</v>
      </c>
      <c r="G77" s="604" t="s">
        <v>561</v>
      </c>
      <c r="H77" s="388">
        <v>10</v>
      </c>
      <c r="I77" s="388" t="s">
        <v>448</v>
      </c>
      <c r="J77" s="772" t="s">
        <v>527</v>
      </c>
      <c r="K77" s="618">
        <v>3540453</v>
      </c>
      <c r="L77" s="615"/>
      <c r="M77" s="584" t="s">
        <v>3367</v>
      </c>
    </row>
    <row r="78" spans="2:13" ht="135" x14ac:dyDescent="0.25">
      <c r="B78" s="604" t="s">
        <v>469</v>
      </c>
      <c r="C78" s="604" t="s">
        <v>471</v>
      </c>
      <c r="D78" s="604" t="s">
        <v>462</v>
      </c>
      <c r="E78" s="604" t="s">
        <v>462</v>
      </c>
      <c r="F78" s="604" t="s">
        <v>465</v>
      </c>
      <c r="G78" s="604" t="s">
        <v>561</v>
      </c>
      <c r="H78" s="388">
        <v>10</v>
      </c>
      <c r="I78" s="388" t="s">
        <v>448</v>
      </c>
      <c r="J78" s="772" t="s">
        <v>1628</v>
      </c>
      <c r="K78" s="618">
        <v>2900000</v>
      </c>
      <c r="L78" s="613"/>
      <c r="M78" s="584" t="s">
        <v>3368</v>
      </c>
    </row>
    <row r="79" spans="2:13" ht="24" x14ac:dyDescent="0.25">
      <c r="B79" s="604" t="s">
        <v>469</v>
      </c>
      <c r="C79" s="604" t="s">
        <v>471</v>
      </c>
      <c r="D79" s="604" t="s">
        <v>462</v>
      </c>
      <c r="E79" s="604" t="s">
        <v>462</v>
      </c>
      <c r="F79" s="604" t="s">
        <v>560</v>
      </c>
      <c r="G79" s="604" t="s">
        <v>561</v>
      </c>
      <c r="H79" s="388">
        <v>10</v>
      </c>
      <c r="I79" s="388" t="s">
        <v>448</v>
      </c>
      <c r="J79" s="439" t="s">
        <v>576</v>
      </c>
      <c r="K79" s="613"/>
      <c r="L79" s="614"/>
      <c r="M79" s="584"/>
    </row>
    <row r="80" spans="2:13" ht="24" x14ac:dyDescent="0.25">
      <c r="B80" s="604" t="s">
        <v>469</v>
      </c>
      <c r="C80" s="604" t="s">
        <v>471</v>
      </c>
      <c r="D80" s="604" t="s">
        <v>462</v>
      </c>
      <c r="E80" s="604" t="s">
        <v>462</v>
      </c>
      <c r="F80" s="604" t="s">
        <v>556</v>
      </c>
      <c r="G80" s="604" t="s">
        <v>561</v>
      </c>
      <c r="H80" s="388">
        <v>10</v>
      </c>
      <c r="I80" s="388" t="s">
        <v>448</v>
      </c>
      <c r="J80" s="439" t="s">
        <v>528</v>
      </c>
      <c r="K80" s="613"/>
      <c r="L80" s="618">
        <v>1600000</v>
      </c>
      <c r="M80" s="584"/>
    </row>
    <row r="81" spans="2:13" ht="23.25" x14ac:dyDescent="0.25">
      <c r="B81" s="405"/>
      <c r="C81" s="405"/>
      <c r="D81" s="405"/>
      <c r="E81" s="405"/>
      <c r="F81" s="405"/>
      <c r="G81" s="405"/>
      <c r="H81" s="406"/>
      <c r="I81" s="406"/>
      <c r="J81" s="438" t="s">
        <v>529</v>
      </c>
      <c r="K81" s="616"/>
      <c r="L81" s="616"/>
      <c r="M81" s="588"/>
    </row>
    <row r="82" spans="2:13" ht="23.25" x14ac:dyDescent="0.25">
      <c r="B82" s="1441" t="s">
        <v>530</v>
      </c>
      <c r="C82" s="1441"/>
      <c r="D82" s="1441"/>
      <c r="E82" s="1441"/>
      <c r="F82" s="1441"/>
      <c r="G82" s="1441"/>
      <c r="H82" s="1441"/>
      <c r="I82" s="1441"/>
      <c r="J82" s="1441"/>
      <c r="K82" s="613"/>
      <c r="L82" s="613"/>
      <c r="M82" s="586"/>
    </row>
    <row r="83" spans="2:13" ht="75" x14ac:dyDescent="0.25">
      <c r="B83" s="604" t="s">
        <v>469</v>
      </c>
      <c r="C83" s="604" t="s">
        <v>471</v>
      </c>
      <c r="D83" s="604" t="s">
        <v>462</v>
      </c>
      <c r="E83" s="604" t="s">
        <v>458</v>
      </c>
      <c r="F83" s="604" t="s">
        <v>451</v>
      </c>
      <c r="G83" s="604" t="s">
        <v>561</v>
      </c>
      <c r="H83" s="388">
        <v>10</v>
      </c>
      <c r="I83" s="388" t="s">
        <v>448</v>
      </c>
      <c r="J83" s="772" t="s">
        <v>543</v>
      </c>
      <c r="K83" s="614"/>
      <c r="L83" s="618">
        <v>21382228</v>
      </c>
      <c r="M83" s="584" t="s">
        <v>3369</v>
      </c>
    </row>
    <row r="84" spans="2:13" ht="30" x14ac:dyDescent="0.25">
      <c r="B84" s="604" t="s">
        <v>469</v>
      </c>
      <c r="C84" s="604" t="s">
        <v>471</v>
      </c>
      <c r="D84" s="604" t="s">
        <v>462</v>
      </c>
      <c r="E84" s="604" t="s">
        <v>458</v>
      </c>
      <c r="F84" s="604" t="s">
        <v>469</v>
      </c>
      <c r="G84" s="604" t="s">
        <v>561</v>
      </c>
      <c r="H84" s="388">
        <v>10</v>
      </c>
      <c r="I84" s="388" t="s">
        <v>448</v>
      </c>
      <c r="J84" s="772" t="s">
        <v>657</v>
      </c>
      <c r="K84" s="618">
        <v>625463</v>
      </c>
      <c r="L84" s="613"/>
      <c r="M84" s="584" t="s">
        <v>3376</v>
      </c>
    </row>
    <row r="85" spans="2:13" ht="45" x14ac:dyDescent="0.25">
      <c r="B85" s="604" t="s">
        <v>469</v>
      </c>
      <c r="C85" s="604" t="s">
        <v>471</v>
      </c>
      <c r="D85" s="604" t="s">
        <v>462</v>
      </c>
      <c r="E85" s="604" t="s">
        <v>458</v>
      </c>
      <c r="F85" s="604" t="s">
        <v>458</v>
      </c>
      <c r="G85" s="604" t="s">
        <v>561</v>
      </c>
      <c r="H85" s="388">
        <v>10</v>
      </c>
      <c r="I85" s="388" t="s">
        <v>448</v>
      </c>
      <c r="J85" s="772" t="s">
        <v>846</v>
      </c>
      <c r="K85" s="614"/>
      <c r="L85" s="618">
        <v>14792122</v>
      </c>
      <c r="M85" s="584"/>
    </row>
    <row r="86" spans="2:13" ht="60" x14ac:dyDescent="0.25">
      <c r="B86" s="604" t="s">
        <v>469</v>
      </c>
      <c r="C86" s="604" t="s">
        <v>471</v>
      </c>
      <c r="D86" s="604" t="s">
        <v>462</v>
      </c>
      <c r="E86" s="604" t="s">
        <v>458</v>
      </c>
      <c r="F86" s="604" t="s">
        <v>467</v>
      </c>
      <c r="G86" s="604" t="s">
        <v>561</v>
      </c>
      <c r="H86" s="388">
        <v>10</v>
      </c>
      <c r="I86" s="388" t="s">
        <v>448</v>
      </c>
      <c r="J86" s="772" t="s">
        <v>499</v>
      </c>
      <c r="K86" s="614"/>
      <c r="L86" s="614"/>
      <c r="M86" s="584" t="s">
        <v>3370</v>
      </c>
    </row>
    <row r="87" spans="2:13" ht="24" x14ac:dyDescent="0.25">
      <c r="B87" s="604" t="s">
        <v>469</v>
      </c>
      <c r="C87" s="604" t="s">
        <v>471</v>
      </c>
      <c r="D87" s="604" t="s">
        <v>462</v>
      </c>
      <c r="E87" s="604" t="s">
        <v>458</v>
      </c>
      <c r="F87" s="604" t="s">
        <v>552</v>
      </c>
      <c r="G87" s="604" t="s">
        <v>561</v>
      </c>
      <c r="H87" s="388">
        <v>10</v>
      </c>
      <c r="I87" s="388" t="s">
        <v>448</v>
      </c>
      <c r="J87" s="772" t="s">
        <v>531</v>
      </c>
      <c r="K87" s="613"/>
      <c r="L87" s="618">
        <v>10233544.42</v>
      </c>
      <c r="M87" s="584"/>
    </row>
    <row r="88" spans="2:13" ht="24" x14ac:dyDescent="0.25">
      <c r="B88" s="604" t="s">
        <v>469</v>
      </c>
      <c r="C88" s="604" t="s">
        <v>471</v>
      </c>
      <c r="D88" s="604" t="s">
        <v>462</v>
      </c>
      <c r="E88" s="604" t="s">
        <v>458</v>
      </c>
      <c r="F88" s="604" t="s">
        <v>449</v>
      </c>
      <c r="G88" s="604" t="s">
        <v>561</v>
      </c>
      <c r="H88" s="388">
        <v>10</v>
      </c>
      <c r="I88" s="388" t="s">
        <v>448</v>
      </c>
      <c r="J88" s="772" t="s">
        <v>500</v>
      </c>
      <c r="K88" s="613"/>
      <c r="L88" s="613"/>
      <c r="M88" s="584"/>
    </row>
    <row r="89" spans="2:13" ht="24" x14ac:dyDescent="0.25">
      <c r="B89" s="604" t="s">
        <v>469</v>
      </c>
      <c r="C89" s="604" t="s">
        <v>471</v>
      </c>
      <c r="D89" s="604" t="s">
        <v>462</v>
      </c>
      <c r="E89" s="604" t="s">
        <v>458</v>
      </c>
      <c r="F89" s="604" t="s">
        <v>557</v>
      </c>
      <c r="G89" s="604" t="s">
        <v>561</v>
      </c>
      <c r="H89" s="388">
        <v>10</v>
      </c>
      <c r="I89" s="388" t="s">
        <v>448</v>
      </c>
      <c r="J89" s="772" t="s">
        <v>501</v>
      </c>
      <c r="K89" s="613"/>
      <c r="L89" s="613"/>
      <c r="M89" s="584"/>
    </row>
    <row r="90" spans="2:13" ht="23.25" x14ac:dyDescent="0.25">
      <c r="B90" s="405"/>
      <c r="C90" s="405"/>
      <c r="D90" s="405"/>
      <c r="E90" s="405"/>
      <c r="F90" s="405"/>
      <c r="G90" s="405"/>
      <c r="H90" s="406"/>
      <c r="I90" s="406"/>
      <c r="J90" s="438" t="s">
        <v>532</v>
      </c>
      <c r="K90" s="616"/>
      <c r="L90" s="616"/>
      <c r="M90" s="588"/>
    </row>
    <row r="91" spans="2:13" ht="23.25" x14ac:dyDescent="0.25">
      <c r="B91" s="1441" t="s">
        <v>512</v>
      </c>
      <c r="C91" s="1441"/>
      <c r="D91" s="1441"/>
      <c r="E91" s="1441"/>
      <c r="F91" s="1441"/>
      <c r="G91" s="1441"/>
      <c r="H91" s="1441"/>
      <c r="I91" s="1441"/>
      <c r="J91" s="1441"/>
      <c r="K91" s="613"/>
      <c r="L91" s="613"/>
      <c r="M91" s="586"/>
    </row>
    <row r="92" spans="2:13" ht="24" x14ac:dyDescent="0.25">
      <c r="B92" s="604" t="s">
        <v>469</v>
      </c>
      <c r="C92" s="604" t="s">
        <v>471</v>
      </c>
      <c r="D92" s="604" t="s">
        <v>462</v>
      </c>
      <c r="E92" s="604" t="s">
        <v>467</v>
      </c>
      <c r="F92" s="604" t="s">
        <v>469</v>
      </c>
      <c r="G92" s="604" t="s">
        <v>561</v>
      </c>
      <c r="H92" s="388">
        <v>10</v>
      </c>
      <c r="I92" s="388" t="s">
        <v>448</v>
      </c>
      <c r="J92" s="439" t="s">
        <v>502</v>
      </c>
      <c r="K92" s="613"/>
      <c r="L92" s="618">
        <v>1306970</v>
      </c>
      <c r="M92" s="584"/>
    </row>
    <row r="93" spans="2:13" ht="45" x14ac:dyDescent="0.25">
      <c r="B93" s="604" t="s">
        <v>469</v>
      </c>
      <c r="C93" s="604" t="s">
        <v>471</v>
      </c>
      <c r="D93" s="604" t="s">
        <v>462</v>
      </c>
      <c r="E93" s="604" t="s">
        <v>467</v>
      </c>
      <c r="F93" s="604" t="s">
        <v>458</v>
      </c>
      <c r="G93" s="604" t="s">
        <v>561</v>
      </c>
      <c r="H93" s="388">
        <v>10</v>
      </c>
      <c r="I93" s="388" t="s">
        <v>448</v>
      </c>
      <c r="J93" s="772" t="s">
        <v>503</v>
      </c>
      <c r="K93" s="613"/>
      <c r="L93" s="618">
        <v>5016848.46</v>
      </c>
      <c r="M93" s="584" t="s">
        <v>3336</v>
      </c>
    </row>
    <row r="94" spans="2:13" ht="45" x14ac:dyDescent="0.25">
      <c r="B94" s="604" t="s">
        <v>469</v>
      </c>
      <c r="C94" s="604" t="s">
        <v>471</v>
      </c>
      <c r="D94" s="604" t="s">
        <v>462</v>
      </c>
      <c r="E94" s="604" t="s">
        <v>467</v>
      </c>
      <c r="F94" s="604" t="s">
        <v>558</v>
      </c>
      <c r="G94" s="604" t="s">
        <v>561</v>
      </c>
      <c r="H94" s="388">
        <v>10</v>
      </c>
      <c r="I94" s="388" t="s">
        <v>448</v>
      </c>
      <c r="J94" s="772" t="s">
        <v>504</v>
      </c>
      <c r="K94" s="618">
        <v>1000000</v>
      </c>
      <c r="L94" s="613"/>
      <c r="M94" s="584" t="s">
        <v>3371</v>
      </c>
    </row>
    <row r="95" spans="2:13" ht="30" x14ac:dyDescent="0.25">
      <c r="B95" s="604" t="s">
        <v>469</v>
      </c>
      <c r="C95" s="604" t="s">
        <v>471</v>
      </c>
      <c r="D95" s="604" t="s">
        <v>462</v>
      </c>
      <c r="E95" s="604" t="s">
        <v>467</v>
      </c>
      <c r="F95" s="604" t="s">
        <v>552</v>
      </c>
      <c r="G95" s="604" t="s">
        <v>561</v>
      </c>
      <c r="H95" s="388">
        <v>10</v>
      </c>
      <c r="I95" s="388" t="s">
        <v>448</v>
      </c>
      <c r="J95" s="772" t="s">
        <v>847</v>
      </c>
      <c r="K95" s="613"/>
      <c r="L95" s="614"/>
      <c r="M95" s="584"/>
    </row>
    <row r="96" spans="2:13" ht="23.25" x14ac:dyDescent="0.25">
      <c r="B96" s="405"/>
      <c r="C96" s="405"/>
      <c r="D96" s="405"/>
      <c r="E96" s="405"/>
      <c r="F96" s="405"/>
      <c r="G96" s="405"/>
      <c r="H96" s="406"/>
      <c r="I96" s="406"/>
      <c r="J96" s="438" t="s">
        <v>534</v>
      </c>
      <c r="K96" s="616"/>
      <c r="L96" s="616"/>
      <c r="M96" s="588"/>
    </row>
    <row r="97" spans="2:13" ht="23.25" x14ac:dyDescent="0.25">
      <c r="B97" s="1441" t="s">
        <v>505</v>
      </c>
      <c r="C97" s="1441"/>
      <c r="D97" s="1441"/>
      <c r="E97" s="1441"/>
      <c r="F97" s="1441"/>
      <c r="G97" s="1441"/>
      <c r="H97" s="1441"/>
      <c r="I97" s="1441"/>
      <c r="J97" s="1441" t="s">
        <v>505</v>
      </c>
      <c r="K97" s="613"/>
      <c r="L97" s="613"/>
      <c r="M97" s="586"/>
    </row>
    <row r="98" spans="2:13" ht="24" x14ac:dyDescent="0.25">
      <c r="B98" s="604">
        <v>2</v>
      </c>
      <c r="C98" s="604">
        <v>0</v>
      </c>
      <c r="D98" s="604">
        <v>4</v>
      </c>
      <c r="E98" s="604">
        <v>7</v>
      </c>
      <c r="F98" s="604">
        <v>1</v>
      </c>
      <c r="G98" s="604" t="s">
        <v>561</v>
      </c>
      <c r="H98" s="388">
        <v>9</v>
      </c>
      <c r="I98" s="388" t="s">
        <v>448</v>
      </c>
      <c r="J98" s="439" t="s">
        <v>568</v>
      </c>
      <c r="K98" s="613"/>
      <c r="L98" s="613"/>
      <c r="M98" s="584"/>
    </row>
    <row r="99" spans="2:13" ht="30" x14ac:dyDescent="0.25">
      <c r="B99" s="604" t="s">
        <v>469</v>
      </c>
      <c r="C99" s="604" t="s">
        <v>471</v>
      </c>
      <c r="D99" s="604" t="s">
        <v>462</v>
      </c>
      <c r="E99" s="604" t="s">
        <v>558</v>
      </c>
      <c r="F99" s="604" t="s">
        <v>466</v>
      </c>
      <c r="G99" s="604" t="s">
        <v>450</v>
      </c>
      <c r="H99" s="388" t="s">
        <v>449</v>
      </c>
      <c r="I99" s="388" t="s">
        <v>448</v>
      </c>
      <c r="J99" s="439" t="s">
        <v>567</v>
      </c>
      <c r="K99" s="613"/>
      <c r="L99" s="613"/>
      <c r="M99" s="584"/>
    </row>
    <row r="100" spans="2:13" ht="45" x14ac:dyDescent="0.25">
      <c r="B100" s="604" t="s">
        <v>469</v>
      </c>
      <c r="C100" s="604" t="s">
        <v>471</v>
      </c>
      <c r="D100" s="604" t="s">
        <v>462</v>
      </c>
      <c r="E100" s="604" t="s">
        <v>558</v>
      </c>
      <c r="F100" s="604" t="s">
        <v>458</v>
      </c>
      <c r="G100" s="604" t="s">
        <v>561</v>
      </c>
      <c r="H100" s="388">
        <v>10</v>
      </c>
      <c r="I100" s="388" t="s">
        <v>448</v>
      </c>
      <c r="J100" s="772" t="s">
        <v>506</v>
      </c>
      <c r="K100" s="618">
        <v>4000000</v>
      </c>
      <c r="L100" s="613"/>
      <c r="M100" s="584" t="s">
        <v>2867</v>
      </c>
    </row>
    <row r="101" spans="2:13" ht="45" x14ac:dyDescent="0.25">
      <c r="B101" s="604" t="s">
        <v>469</v>
      </c>
      <c r="C101" s="604" t="s">
        <v>471</v>
      </c>
      <c r="D101" s="604" t="s">
        <v>462</v>
      </c>
      <c r="E101" s="604" t="s">
        <v>558</v>
      </c>
      <c r="F101" s="604" t="s">
        <v>467</v>
      </c>
      <c r="G101" s="604" t="s">
        <v>561</v>
      </c>
      <c r="H101" s="388">
        <v>10</v>
      </c>
      <c r="I101" s="388" t="s">
        <v>448</v>
      </c>
      <c r="J101" s="772" t="s">
        <v>545</v>
      </c>
      <c r="K101" s="613"/>
      <c r="L101" s="613"/>
      <c r="M101" s="584"/>
    </row>
    <row r="102" spans="2:13" ht="23.25" x14ac:dyDescent="0.25">
      <c r="B102" s="405"/>
      <c r="C102" s="405"/>
      <c r="D102" s="405"/>
      <c r="E102" s="405"/>
      <c r="F102" s="405"/>
      <c r="G102" s="405" t="s">
        <v>561</v>
      </c>
      <c r="H102" s="406"/>
      <c r="I102" s="406"/>
      <c r="J102" s="438" t="s">
        <v>579</v>
      </c>
      <c r="K102" s="616"/>
      <c r="L102" s="616"/>
      <c r="M102" s="588"/>
    </row>
    <row r="103" spans="2:13" ht="23.25" x14ac:dyDescent="0.25">
      <c r="B103" s="1441" t="s">
        <v>507</v>
      </c>
      <c r="C103" s="1441"/>
      <c r="D103" s="1441"/>
      <c r="E103" s="1441"/>
      <c r="F103" s="1441"/>
      <c r="G103" s="1441"/>
      <c r="H103" s="1441"/>
      <c r="I103" s="1441"/>
      <c r="J103" s="1441"/>
      <c r="K103" s="613"/>
      <c r="L103" s="613"/>
      <c r="M103" s="586"/>
    </row>
    <row r="104" spans="2:13" ht="25.5" x14ac:dyDescent="0.25">
      <c r="B104" s="604" t="s">
        <v>469</v>
      </c>
      <c r="C104" s="604" t="s">
        <v>471</v>
      </c>
      <c r="D104" s="604" t="s">
        <v>462</v>
      </c>
      <c r="E104" s="604" t="s">
        <v>552</v>
      </c>
      <c r="F104" s="604" t="s">
        <v>451</v>
      </c>
      <c r="G104" s="604" t="s">
        <v>561</v>
      </c>
      <c r="H104" s="388">
        <v>10</v>
      </c>
      <c r="I104" s="388" t="s">
        <v>448</v>
      </c>
      <c r="J104" s="938" t="s">
        <v>508</v>
      </c>
      <c r="K104" s="613"/>
      <c r="L104" s="618">
        <v>2900000</v>
      </c>
      <c r="M104" s="639" t="s">
        <v>3360</v>
      </c>
    </row>
    <row r="105" spans="2:13" ht="76.5" x14ac:dyDescent="0.25">
      <c r="B105" s="604" t="s">
        <v>469</v>
      </c>
      <c r="C105" s="604" t="s">
        <v>471</v>
      </c>
      <c r="D105" s="604" t="s">
        <v>462</v>
      </c>
      <c r="E105" s="604" t="s">
        <v>552</v>
      </c>
      <c r="F105" s="604" t="s">
        <v>469</v>
      </c>
      <c r="G105" s="604" t="s">
        <v>561</v>
      </c>
      <c r="H105" s="388">
        <v>10</v>
      </c>
      <c r="I105" s="388" t="s">
        <v>448</v>
      </c>
      <c r="J105" s="938" t="s">
        <v>509</v>
      </c>
      <c r="K105" s="618">
        <v>6300000</v>
      </c>
      <c r="L105" s="613"/>
      <c r="M105" s="639" t="s">
        <v>3359</v>
      </c>
    </row>
    <row r="106" spans="2:13" ht="38.25" x14ac:dyDescent="0.25">
      <c r="B106" s="604" t="s">
        <v>469</v>
      </c>
      <c r="C106" s="604" t="s">
        <v>471</v>
      </c>
      <c r="D106" s="604" t="s">
        <v>462</v>
      </c>
      <c r="E106" s="604" t="s">
        <v>552</v>
      </c>
      <c r="F106" s="604" t="s">
        <v>458</v>
      </c>
      <c r="G106" s="604" t="s">
        <v>561</v>
      </c>
      <c r="H106" s="388">
        <v>10</v>
      </c>
      <c r="I106" s="388" t="s">
        <v>448</v>
      </c>
      <c r="J106" s="938" t="s">
        <v>510</v>
      </c>
      <c r="K106" s="613"/>
      <c r="L106" s="618">
        <v>6100000</v>
      </c>
      <c r="M106" s="639" t="s">
        <v>3362</v>
      </c>
    </row>
    <row r="107" spans="2:13" ht="63.75" x14ac:dyDescent="0.25">
      <c r="B107" s="604" t="s">
        <v>469</v>
      </c>
      <c r="C107" s="604" t="s">
        <v>471</v>
      </c>
      <c r="D107" s="604" t="s">
        <v>462</v>
      </c>
      <c r="E107" s="604" t="s">
        <v>552</v>
      </c>
      <c r="F107" s="604" t="s">
        <v>467</v>
      </c>
      <c r="G107" s="604"/>
      <c r="H107" s="388">
        <v>10</v>
      </c>
      <c r="I107" s="388" t="s">
        <v>448</v>
      </c>
      <c r="J107" s="938" t="s">
        <v>538</v>
      </c>
      <c r="K107" s="618">
        <v>29300000</v>
      </c>
      <c r="L107" s="613"/>
      <c r="M107" s="639" t="s">
        <v>3361</v>
      </c>
    </row>
    <row r="108" spans="2:13" ht="23.25" x14ac:dyDescent="0.25">
      <c r="B108" s="405"/>
      <c r="C108" s="405"/>
      <c r="D108" s="405"/>
      <c r="E108" s="405"/>
      <c r="F108" s="405"/>
      <c r="G108" s="405"/>
      <c r="H108" s="406"/>
      <c r="I108" s="406"/>
      <c r="J108" s="438" t="s">
        <v>539</v>
      </c>
      <c r="K108" s="616"/>
      <c r="L108" s="616"/>
      <c r="M108" s="588"/>
    </row>
    <row r="109" spans="2:13" ht="23.25" x14ac:dyDescent="0.25">
      <c r="B109" s="1441" t="s">
        <v>511</v>
      </c>
      <c r="C109" s="1441"/>
      <c r="D109" s="1441"/>
      <c r="E109" s="1441"/>
      <c r="F109" s="1441"/>
      <c r="G109" s="1441"/>
      <c r="H109" s="1441"/>
      <c r="I109" s="1441"/>
      <c r="J109" s="1441"/>
      <c r="K109" s="613"/>
      <c r="L109" s="613"/>
      <c r="M109" s="586"/>
    </row>
    <row r="110" spans="2:13" ht="24" x14ac:dyDescent="0.25">
      <c r="B110" s="604" t="s">
        <v>469</v>
      </c>
      <c r="C110" s="604" t="s">
        <v>471</v>
      </c>
      <c r="D110" s="604" t="s">
        <v>462</v>
      </c>
      <c r="E110" s="604" t="s">
        <v>472</v>
      </c>
      <c r="F110" s="604" t="s">
        <v>462</v>
      </c>
      <c r="G110" s="604" t="s">
        <v>561</v>
      </c>
      <c r="H110" s="388">
        <v>10</v>
      </c>
      <c r="I110" s="388" t="s">
        <v>448</v>
      </c>
      <c r="J110" s="772" t="s">
        <v>513</v>
      </c>
      <c r="K110" s="613"/>
      <c r="L110" s="613"/>
      <c r="M110" s="584"/>
    </row>
    <row r="111" spans="2:13" ht="24" x14ac:dyDescent="0.25">
      <c r="B111" s="604" t="s">
        <v>469</v>
      </c>
      <c r="C111" s="604" t="s">
        <v>471</v>
      </c>
      <c r="D111" s="604" t="s">
        <v>462</v>
      </c>
      <c r="E111" s="604" t="s">
        <v>472</v>
      </c>
      <c r="F111" s="604" t="s">
        <v>558</v>
      </c>
      <c r="G111" s="604" t="s">
        <v>561</v>
      </c>
      <c r="H111" s="388">
        <v>10</v>
      </c>
      <c r="I111" s="388" t="s">
        <v>448</v>
      </c>
      <c r="J111" s="772" t="s">
        <v>535</v>
      </c>
      <c r="K111" s="613"/>
      <c r="L111" s="613"/>
      <c r="M111" s="584"/>
    </row>
    <row r="112" spans="2:13" ht="45" x14ac:dyDescent="0.25">
      <c r="B112" s="604" t="s">
        <v>469</v>
      </c>
      <c r="C112" s="604" t="s">
        <v>471</v>
      </c>
      <c r="D112" s="604" t="s">
        <v>462</v>
      </c>
      <c r="E112" s="604" t="s">
        <v>472</v>
      </c>
      <c r="F112" s="604" t="s">
        <v>552</v>
      </c>
      <c r="G112" s="604" t="s">
        <v>561</v>
      </c>
      <c r="H112" s="388">
        <v>10</v>
      </c>
      <c r="I112" s="388" t="s">
        <v>448</v>
      </c>
      <c r="J112" s="772" t="s">
        <v>1078</v>
      </c>
      <c r="K112" s="618">
        <v>320000</v>
      </c>
      <c r="L112" s="613"/>
      <c r="M112" s="584" t="s">
        <v>3363</v>
      </c>
    </row>
    <row r="113" spans="2:13" ht="24" x14ac:dyDescent="0.25">
      <c r="B113" s="604" t="s">
        <v>469</v>
      </c>
      <c r="C113" s="604" t="s">
        <v>471</v>
      </c>
      <c r="D113" s="604" t="s">
        <v>462</v>
      </c>
      <c r="E113" s="604" t="s">
        <v>472</v>
      </c>
      <c r="F113" s="604" t="s">
        <v>472</v>
      </c>
      <c r="G113" s="604" t="s">
        <v>561</v>
      </c>
      <c r="H113" s="388">
        <v>10</v>
      </c>
      <c r="I113" s="388" t="s">
        <v>448</v>
      </c>
      <c r="J113" s="772" t="s">
        <v>537</v>
      </c>
      <c r="K113" s="613"/>
      <c r="L113" s="613"/>
      <c r="M113" s="584"/>
    </row>
    <row r="114" spans="2:13" ht="45" x14ac:dyDescent="0.25">
      <c r="B114" s="604" t="s">
        <v>469</v>
      </c>
      <c r="C114" s="604" t="s">
        <v>471</v>
      </c>
      <c r="D114" s="604" t="s">
        <v>462</v>
      </c>
      <c r="E114" s="604" t="s">
        <v>472</v>
      </c>
      <c r="F114" s="604" t="s">
        <v>559</v>
      </c>
      <c r="G114" s="604" t="s">
        <v>561</v>
      </c>
      <c r="H114" s="388">
        <v>10</v>
      </c>
      <c r="I114" s="388" t="s">
        <v>448</v>
      </c>
      <c r="J114" s="772" t="s">
        <v>514</v>
      </c>
      <c r="K114" s="618">
        <v>1158205</v>
      </c>
      <c r="L114" s="613"/>
      <c r="M114" s="584" t="s">
        <v>3218</v>
      </c>
    </row>
    <row r="115" spans="2:13" ht="23.25" x14ac:dyDescent="0.25">
      <c r="B115" s="405"/>
      <c r="C115" s="405"/>
      <c r="D115" s="405"/>
      <c r="E115" s="405"/>
      <c r="F115" s="405"/>
      <c r="G115" s="405"/>
      <c r="H115" s="406"/>
      <c r="I115" s="406"/>
      <c r="J115" s="438" t="s">
        <v>536</v>
      </c>
      <c r="K115" s="616"/>
      <c r="L115" s="616"/>
      <c r="M115" s="588"/>
    </row>
    <row r="116" spans="2:13" ht="20.25" customHeight="1" x14ac:dyDescent="0.25">
      <c r="B116" s="1442" t="s">
        <v>520</v>
      </c>
      <c r="C116" s="1443"/>
      <c r="D116" s="1443"/>
      <c r="E116" s="1443"/>
      <c r="F116" s="1443"/>
      <c r="G116" s="1443"/>
      <c r="H116" s="1443"/>
      <c r="I116" s="1443"/>
      <c r="J116" s="1443"/>
      <c r="M116" s="586"/>
    </row>
    <row r="117" spans="2:13" ht="24" x14ac:dyDescent="0.25">
      <c r="B117" s="604" t="s">
        <v>469</v>
      </c>
      <c r="C117" s="604" t="s">
        <v>471</v>
      </c>
      <c r="D117" s="604" t="s">
        <v>462</v>
      </c>
      <c r="E117" s="604" t="s">
        <v>560</v>
      </c>
      <c r="F117" s="604" t="s">
        <v>462</v>
      </c>
      <c r="G117" s="604" t="s">
        <v>561</v>
      </c>
      <c r="H117" s="388">
        <v>10</v>
      </c>
      <c r="I117" s="388" t="s">
        <v>448</v>
      </c>
      <c r="J117" s="939" t="s">
        <v>518</v>
      </c>
      <c r="M117" s="585"/>
    </row>
    <row r="118" spans="2:13" ht="24" x14ac:dyDescent="0.25">
      <c r="B118" s="604" t="s">
        <v>469</v>
      </c>
      <c r="C118" s="604" t="s">
        <v>471</v>
      </c>
      <c r="D118" s="604" t="s">
        <v>462</v>
      </c>
      <c r="E118" s="604" t="s">
        <v>560</v>
      </c>
      <c r="F118" s="604">
        <v>5</v>
      </c>
      <c r="G118" s="604" t="s">
        <v>561</v>
      </c>
      <c r="H118" s="388">
        <v>10</v>
      </c>
      <c r="I118" s="388" t="s">
        <v>448</v>
      </c>
      <c r="J118" s="939" t="s">
        <v>580</v>
      </c>
      <c r="M118" s="585"/>
    </row>
    <row r="119" spans="2:13" ht="24" x14ac:dyDescent="0.25">
      <c r="B119" s="604" t="s">
        <v>469</v>
      </c>
      <c r="C119" s="604" t="s">
        <v>471</v>
      </c>
      <c r="D119" s="604" t="s">
        <v>462</v>
      </c>
      <c r="E119" s="604" t="s">
        <v>560</v>
      </c>
      <c r="F119" s="604" t="s">
        <v>552</v>
      </c>
      <c r="G119" s="604" t="s">
        <v>561</v>
      </c>
      <c r="H119" s="388">
        <v>10</v>
      </c>
      <c r="I119" s="388" t="s">
        <v>448</v>
      </c>
      <c r="J119" s="939" t="s">
        <v>519</v>
      </c>
      <c r="M119" s="588"/>
    </row>
    <row r="120" spans="2:13" x14ac:dyDescent="0.25">
      <c r="B120" s="405"/>
      <c r="C120" s="405"/>
      <c r="D120" s="405"/>
      <c r="E120" s="405"/>
      <c r="F120" s="405"/>
      <c r="G120" s="405"/>
      <c r="H120" s="406"/>
      <c r="I120" s="406"/>
      <c r="J120" s="438" t="s">
        <v>544</v>
      </c>
      <c r="M120" s="587"/>
    </row>
    <row r="121" spans="2:13" ht="20.25" customHeight="1" x14ac:dyDescent="0.25">
      <c r="M121" s="584"/>
    </row>
    <row r="122" spans="2:13" x14ac:dyDescent="0.25">
      <c r="M122" s="585"/>
    </row>
    <row r="123" spans="2:13" x14ac:dyDescent="0.25">
      <c r="M123" s="584"/>
    </row>
    <row r="124" spans="2:13" ht="36" x14ac:dyDescent="0.25">
      <c r="M124" s="585" t="s">
        <v>3219</v>
      </c>
    </row>
    <row r="125" spans="2:13" x14ac:dyDescent="0.25">
      <c r="M125" s="588"/>
    </row>
    <row r="126" spans="2:13" x14ac:dyDescent="0.25">
      <c r="M126" s="586"/>
    </row>
    <row r="127" spans="2:13" ht="90" x14ac:dyDescent="0.25">
      <c r="M127" s="584" t="s">
        <v>3335</v>
      </c>
    </row>
    <row r="128" spans="2:13" x14ac:dyDescent="0.25">
      <c r="M128" s="584"/>
    </row>
    <row r="129" spans="13:13" x14ac:dyDescent="0.25">
      <c r="M129" s="584"/>
    </row>
    <row r="130" spans="13:13" x14ac:dyDescent="0.25">
      <c r="M130" s="588"/>
    </row>
    <row r="131" spans="13:13" x14ac:dyDescent="0.25">
      <c r="M131" s="584"/>
    </row>
    <row r="132" spans="13:13" ht="30" x14ac:dyDescent="0.25">
      <c r="M132" s="584" t="s">
        <v>3366</v>
      </c>
    </row>
  </sheetData>
  <mergeCells count="10">
    <mergeCell ref="B103:J103"/>
    <mergeCell ref="B109:J109"/>
    <mergeCell ref="B116:J116"/>
    <mergeCell ref="B52:J52"/>
    <mergeCell ref="B45:J45"/>
    <mergeCell ref="B62:J62"/>
    <mergeCell ref="B71:J71"/>
    <mergeCell ref="B82:J82"/>
    <mergeCell ref="B91:J91"/>
    <mergeCell ref="B97:J9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5"/>
  <sheetViews>
    <sheetView topLeftCell="A16" workbookViewId="0">
      <selection activeCell="D21" sqref="D21"/>
    </sheetView>
  </sheetViews>
  <sheetFormatPr baseColWidth="10" defaultRowHeight="15" x14ac:dyDescent="0.25"/>
  <cols>
    <col min="1" max="1" width="24.140625" style="292" customWidth="1"/>
    <col min="2" max="2" width="16.140625" customWidth="1"/>
  </cols>
  <sheetData>
    <row r="1" spans="1:2" x14ac:dyDescent="0.25">
      <c r="B1" s="292"/>
    </row>
    <row r="2" spans="1:2" x14ac:dyDescent="0.25">
      <c r="B2" s="292"/>
    </row>
    <row r="3" spans="1:2" x14ac:dyDescent="0.25">
      <c r="B3" s="292"/>
    </row>
    <row r="4" spans="1:2" ht="60" x14ac:dyDescent="0.25">
      <c r="A4" s="166" t="s">
        <v>878</v>
      </c>
      <c r="B4" s="166" t="s">
        <v>2601</v>
      </c>
    </row>
    <row r="5" spans="1:2" x14ac:dyDescent="0.25">
      <c r="A5" s="312" t="s">
        <v>493</v>
      </c>
      <c r="B5" s="313"/>
    </row>
    <row r="6" spans="1:2" x14ac:dyDescent="0.25">
      <c r="A6" s="317" t="s">
        <v>521</v>
      </c>
      <c r="B6" s="501">
        <v>0</v>
      </c>
    </row>
    <row r="7" spans="1:2" x14ac:dyDescent="0.25">
      <c r="A7" s="328" t="s">
        <v>581</v>
      </c>
      <c r="B7" s="501">
        <v>1</v>
      </c>
    </row>
    <row r="8" spans="1:2" ht="22.5" x14ac:dyDescent="0.25">
      <c r="A8" s="312" t="s">
        <v>533</v>
      </c>
      <c r="B8" s="502">
        <v>8.3333333333333329E-2</v>
      </c>
    </row>
    <row r="9" spans="1:2" x14ac:dyDescent="0.25">
      <c r="A9" s="312" t="s">
        <v>522</v>
      </c>
      <c r="B9" s="502"/>
    </row>
    <row r="10" spans="1:2" ht="33.75" x14ac:dyDescent="0.25">
      <c r="A10" s="317" t="s">
        <v>583</v>
      </c>
      <c r="B10" s="501">
        <v>0.72944444444444445</v>
      </c>
    </row>
    <row r="11" spans="1:2" ht="22.5" x14ac:dyDescent="0.25">
      <c r="A11" s="317" t="s">
        <v>526</v>
      </c>
      <c r="B11" s="501">
        <v>0.66488888888888886</v>
      </c>
    </row>
    <row r="12" spans="1:2" ht="22.5" x14ac:dyDescent="0.25">
      <c r="A12" s="317" t="s">
        <v>527</v>
      </c>
      <c r="B12" s="501">
        <v>0.6205701785714286</v>
      </c>
    </row>
    <row r="13" spans="1:2" ht="45" x14ac:dyDescent="0.25">
      <c r="A13" s="317" t="s">
        <v>845</v>
      </c>
      <c r="B13" s="501">
        <v>2.5714285714285714E-2</v>
      </c>
    </row>
    <row r="14" spans="1:2" x14ac:dyDescent="0.25">
      <c r="A14" s="317" t="s">
        <v>576</v>
      </c>
      <c r="B14" s="501">
        <v>0.52759999999999996</v>
      </c>
    </row>
    <row r="15" spans="1:2" ht="22.5" x14ac:dyDescent="0.25">
      <c r="A15" s="317" t="s">
        <v>879</v>
      </c>
      <c r="B15" s="501">
        <v>0.84508000000000005</v>
      </c>
    </row>
    <row r="16" spans="1:2" ht="22.5" x14ac:dyDescent="0.25">
      <c r="A16" s="312" t="s">
        <v>529</v>
      </c>
      <c r="B16" s="502">
        <v>0.65445862499999996</v>
      </c>
    </row>
    <row r="17" spans="1:2" x14ac:dyDescent="0.25">
      <c r="A17" s="319" t="s">
        <v>530</v>
      </c>
      <c r="B17" s="503"/>
    </row>
    <row r="18" spans="1:2" ht="45" x14ac:dyDescent="0.25">
      <c r="A18" s="317" t="s">
        <v>543</v>
      </c>
      <c r="B18" s="501">
        <v>0.39070050000000001</v>
      </c>
    </row>
    <row r="19" spans="1:2" ht="45" x14ac:dyDescent="0.25">
      <c r="A19" s="317" t="s">
        <v>657</v>
      </c>
      <c r="B19" s="501">
        <v>0.6645833333333333</v>
      </c>
    </row>
    <row r="20" spans="1:2" ht="56.25" x14ac:dyDescent="0.25">
      <c r="A20" s="317" t="s">
        <v>846</v>
      </c>
      <c r="B20" s="501">
        <v>1</v>
      </c>
    </row>
    <row r="21" spans="1:2" ht="33.75" x14ac:dyDescent="0.25">
      <c r="A21" s="317" t="s">
        <v>499</v>
      </c>
      <c r="B21" s="501"/>
    </row>
    <row r="22" spans="1:2" x14ac:dyDescent="0.25">
      <c r="A22" s="317" t="s">
        <v>531</v>
      </c>
      <c r="B22" s="501"/>
    </row>
    <row r="23" spans="1:2" ht="22.5" x14ac:dyDescent="0.25">
      <c r="A23" s="317" t="s">
        <v>500</v>
      </c>
      <c r="B23" s="501"/>
    </row>
    <row r="24" spans="1:2" ht="22.5" x14ac:dyDescent="0.25">
      <c r="A24" s="317" t="s">
        <v>501</v>
      </c>
      <c r="B24" s="501">
        <v>0.71876190476190471</v>
      </c>
    </row>
    <row r="25" spans="1:2" x14ac:dyDescent="0.25">
      <c r="A25" s="312" t="s">
        <v>532</v>
      </c>
      <c r="B25" s="502">
        <v>0.56519525000000004</v>
      </c>
    </row>
    <row r="26" spans="1:2" ht="22.5" x14ac:dyDescent="0.25">
      <c r="A26" s="319" t="s">
        <v>512</v>
      </c>
      <c r="B26" s="504"/>
    </row>
    <row r="27" spans="1:2" x14ac:dyDescent="0.25">
      <c r="A27" s="317" t="s">
        <v>502</v>
      </c>
      <c r="B27" s="504">
        <v>0.37522800000000001</v>
      </c>
    </row>
    <row r="28" spans="1:2" ht="22.5" x14ac:dyDescent="0.25">
      <c r="A28" s="317" t="s">
        <v>503</v>
      </c>
      <c r="B28" s="504"/>
    </row>
    <row r="29" spans="1:2" x14ac:dyDescent="0.25">
      <c r="A29" s="317" t="s">
        <v>504</v>
      </c>
      <c r="B29" s="504">
        <v>0.90176470588235291</v>
      </c>
    </row>
    <row r="30" spans="1:2" ht="33.75" x14ac:dyDescent="0.25">
      <c r="A30" s="317" t="s">
        <v>847</v>
      </c>
      <c r="B30" s="504"/>
    </row>
    <row r="31" spans="1:2" ht="33.75" x14ac:dyDescent="0.25">
      <c r="A31" s="312" t="s">
        <v>534</v>
      </c>
      <c r="B31" s="502">
        <v>0.7820972727272727</v>
      </c>
    </row>
    <row r="32" spans="1:2" x14ac:dyDescent="0.25">
      <c r="A32" s="319" t="s">
        <v>505</v>
      </c>
      <c r="B32" s="501"/>
    </row>
    <row r="33" spans="1:2" ht="22.5" x14ac:dyDescent="0.25">
      <c r="A33" s="317" t="s">
        <v>568</v>
      </c>
      <c r="B33" s="501">
        <v>0</v>
      </c>
    </row>
    <row r="34" spans="1:2" ht="33.75" x14ac:dyDescent="0.25">
      <c r="A34" s="317" t="s">
        <v>567</v>
      </c>
      <c r="B34" s="501">
        <v>0</v>
      </c>
    </row>
    <row r="35" spans="1:2" x14ac:dyDescent="0.25">
      <c r="A35" s="317" t="s">
        <v>506</v>
      </c>
      <c r="B35" s="501"/>
    </row>
    <row r="36" spans="1:2" ht="45" x14ac:dyDescent="0.25">
      <c r="A36" s="317" t="s">
        <v>545</v>
      </c>
      <c r="B36" s="501">
        <v>0.85582282282282285</v>
      </c>
    </row>
    <row r="37" spans="1:2" ht="22.5" x14ac:dyDescent="0.25">
      <c r="A37" s="312" t="s">
        <v>579</v>
      </c>
      <c r="B37" s="502">
        <v>0.71247249999999995</v>
      </c>
    </row>
    <row r="38" spans="1:2" ht="22.5" x14ac:dyDescent="0.25">
      <c r="A38" s="319" t="s">
        <v>517</v>
      </c>
      <c r="B38" s="501"/>
    </row>
    <row r="39" spans="1:2" x14ac:dyDescent="0.25">
      <c r="A39" s="317" t="s">
        <v>495</v>
      </c>
      <c r="B39" s="501"/>
    </row>
    <row r="40" spans="1:2" x14ac:dyDescent="0.25">
      <c r="A40" s="317" t="s">
        <v>496</v>
      </c>
      <c r="B40" s="501"/>
    </row>
    <row r="41" spans="1:2" x14ac:dyDescent="0.25">
      <c r="A41" s="317" t="s">
        <v>497</v>
      </c>
      <c r="B41" s="501"/>
    </row>
    <row r="42" spans="1:2" x14ac:dyDescent="0.25">
      <c r="A42" s="317" t="s">
        <v>498</v>
      </c>
      <c r="B42" s="501">
        <v>0.35119692307692307</v>
      </c>
    </row>
    <row r="43" spans="1:2" ht="22.5" customHeight="1" x14ac:dyDescent="0.25">
      <c r="A43" s="323" t="s">
        <v>541</v>
      </c>
      <c r="B43" s="505">
        <v>0.35119692307692307</v>
      </c>
    </row>
    <row r="44" spans="1:2" ht="15" customHeight="1" x14ac:dyDescent="0.25">
      <c r="A44" s="325" t="s">
        <v>919</v>
      </c>
      <c r="B44" s="1447" t="e">
        <f t="shared" ref="B44" si="0">SUM(#REF!/#REF!)</f>
        <v>#REF!</v>
      </c>
    </row>
    <row r="45" spans="1:2" ht="15" customHeight="1" x14ac:dyDescent="0.25">
      <c r="B45" s="1448"/>
    </row>
  </sheetData>
  <mergeCells count="1">
    <mergeCell ref="B44:B4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Z45"/>
  <sheetViews>
    <sheetView zoomScale="69" zoomScaleNormal="69" workbookViewId="0">
      <pane xSplit="12" ySplit="5" topLeftCell="M18" activePane="bottomRight" state="frozen"/>
      <selection pane="topRight" activeCell="M1" sqref="M1"/>
      <selection pane="bottomLeft" activeCell="A6" sqref="A6"/>
      <selection pane="bottomRight" activeCell="P42" sqref="P42"/>
    </sheetView>
  </sheetViews>
  <sheetFormatPr baseColWidth="10" defaultColWidth="11.42578125" defaultRowHeight="15" x14ac:dyDescent="0.25"/>
  <cols>
    <col min="1" max="1" width="5.42578125" style="292" customWidth="1"/>
    <col min="2" max="2" width="5.7109375" style="292" customWidth="1"/>
    <col min="3" max="8" width="3.42578125" style="292" customWidth="1"/>
    <col min="9" max="9" width="5.140625" style="292" customWidth="1"/>
    <col min="10" max="10" width="3.42578125" style="292" customWidth="1"/>
    <col min="11" max="11" width="6.140625" style="292" customWidth="1"/>
    <col min="12" max="12" width="24.140625" style="292" customWidth="1"/>
    <col min="13" max="13" width="15" style="292" customWidth="1"/>
    <col min="14" max="14" width="14.140625" style="292" customWidth="1"/>
    <col min="15" max="15" width="16.5703125" style="292" customWidth="1"/>
    <col min="16" max="16" width="15.5703125" style="292" customWidth="1"/>
    <col min="17" max="17" width="15.42578125" style="292" customWidth="1"/>
    <col min="18" max="19" width="16.42578125" style="292" customWidth="1"/>
    <col min="20" max="21" width="11.42578125" style="292" customWidth="1"/>
    <col min="22" max="22" width="27" style="292" customWidth="1"/>
    <col min="23" max="23" width="22.7109375" style="292" customWidth="1"/>
    <col min="24" max="24" width="11.42578125" style="292"/>
    <col min="25" max="25" width="23" style="292" customWidth="1"/>
    <col min="26" max="26" width="14.42578125" style="292" customWidth="1"/>
    <col min="27" max="16384" width="11.42578125" style="292"/>
  </cols>
  <sheetData>
    <row r="3" spans="3:26" ht="75" x14ac:dyDescent="0.25">
      <c r="Y3" s="511" t="s">
        <v>2602</v>
      </c>
      <c r="Z3" s="301" t="s">
        <v>2603</v>
      </c>
    </row>
    <row r="4" spans="3:26" ht="60" x14ac:dyDescent="0.25">
      <c r="C4" s="1449" t="s">
        <v>877</v>
      </c>
      <c r="D4" s="1449"/>
      <c r="E4" s="1449"/>
      <c r="F4" s="1449"/>
      <c r="G4" s="1449"/>
      <c r="H4" s="1449"/>
      <c r="I4" s="1449"/>
      <c r="J4" s="1449"/>
      <c r="K4" s="1449"/>
      <c r="L4" s="308" t="s">
        <v>878</v>
      </c>
      <c r="M4" s="166" t="s">
        <v>1017</v>
      </c>
      <c r="N4" s="166" t="s">
        <v>1408</v>
      </c>
      <c r="O4" s="166" t="s">
        <v>1405</v>
      </c>
      <c r="P4" s="166" t="s">
        <v>2600</v>
      </c>
      <c r="Q4" s="166" t="s">
        <v>1413</v>
      </c>
      <c r="R4" s="166" t="s">
        <v>2601</v>
      </c>
      <c r="S4" s="166"/>
      <c r="V4" s="166" t="s">
        <v>2604</v>
      </c>
      <c r="W4" s="166" t="s">
        <v>2601</v>
      </c>
      <c r="Y4" s="301" t="s">
        <v>533</v>
      </c>
      <c r="Z4" s="510">
        <v>8.3333333333333329E-2</v>
      </c>
    </row>
    <row r="5" spans="3:26" ht="30" x14ac:dyDescent="0.25">
      <c r="C5" s="309"/>
      <c r="D5" s="309"/>
      <c r="E5" s="309"/>
      <c r="F5" s="309"/>
      <c r="G5" s="309"/>
      <c r="H5" s="309"/>
      <c r="I5" s="309"/>
      <c r="J5" s="310"/>
      <c r="K5" s="311"/>
      <c r="L5" s="312" t="s">
        <v>493</v>
      </c>
      <c r="M5" s="313"/>
      <c r="N5" s="313"/>
      <c r="O5" s="313"/>
      <c r="P5" s="313"/>
      <c r="Q5" s="313"/>
      <c r="R5" s="313"/>
      <c r="S5" s="631"/>
      <c r="V5" s="507" t="s">
        <v>521</v>
      </c>
      <c r="W5" s="501">
        <v>0</v>
      </c>
      <c r="Y5" s="301" t="s">
        <v>529</v>
      </c>
      <c r="Z5" s="510">
        <v>0.65445862499999996</v>
      </c>
    </row>
    <row r="6" spans="3:26" ht="30" x14ac:dyDescent="0.25">
      <c r="C6" s="314" t="s">
        <v>468</v>
      </c>
      <c r="D6" s="314" t="s">
        <v>469</v>
      </c>
      <c r="E6" s="314" t="s">
        <v>471</v>
      </c>
      <c r="F6" s="314" t="s">
        <v>462</v>
      </c>
      <c r="G6" s="314" t="s">
        <v>451</v>
      </c>
      <c r="H6" s="314" t="s">
        <v>553</v>
      </c>
      <c r="I6" s="314" t="s">
        <v>561</v>
      </c>
      <c r="J6" s="315">
        <v>10</v>
      </c>
      <c r="K6" s="316" t="s">
        <v>448</v>
      </c>
      <c r="L6" s="317" t="s">
        <v>521</v>
      </c>
      <c r="M6" s="318">
        <v>1200000</v>
      </c>
      <c r="N6" s="326">
        <v>600000</v>
      </c>
      <c r="O6" s="318">
        <v>550000</v>
      </c>
      <c r="P6" s="318"/>
      <c r="Q6" s="318">
        <f>SUM(O6-P6)</f>
        <v>550000</v>
      </c>
      <c r="R6" s="501">
        <f>SUM(P6/O6)</f>
        <v>0</v>
      </c>
      <c r="S6" s="632"/>
      <c r="V6" s="509" t="s">
        <v>581</v>
      </c>
      <c r="W6" s="501">
        <v>1</v>
      </c>
      <c r="Y6" s="301" t="s">
        <v>532</v>
      </c>
      <c r="Z6" s="510">
        <v>0.56519525000000004</v>
      </c>
    </row>
    <row r="7" spans="3:26" ht="45" x14ac:dyDescent="0.25">
      <c r="C7" s="314" t="s">
        <v>468</v>
      </c>
      <c r="D7" s="314" t="s">
        <v>469</v>
      </c>
      <c r="E7" s="314" t="s">
        <v>471</v>
      </c>
      <c r="F7" s="314" t="s">
        <v>462</v>
      </c>
      <c r="G7" s="314" t="s">
        <v>451</v>
      </c>
      <c r="H7" s="314" t="s">
        <v>553</v>
      </c>
      <c r="I7" s="314" t="s">
        <v>561</v>
      </c>
      <c r="J7" s="315">
        <v>10</v>
      </c>
      <c r="K7" s="316" t="s">
        <v>448</v>
      </c>
      <c r="L7" s="638" t="s">
        <v>581</v>
      </c>
      <c r="M7" s="318"/>
      <c r="N7" s="326"/>
      <c r="O7" s="318">
        <v>50000</v>
      </c>
      <c r="P7" s="318">
        <f>0+0+0+50000</f>
        <v>50000</v>
      </c>
      <c r="Q7" s="318">
        <f>SUM(O7-P7)</f>
        <v>0</v>
      </c>
      <c r="R7" s="501">
        <f>SUM(P7/O7)</f>
        <v>1</v>
      </c>
      <c r="S7" s="632"/>
      <c r="V7" s="507" t="s">
        <v>2605</v>
      </c>
      <c r="W7" s="501">
        <v>0.72944444444444445</v>
      </c>
      <c r="Y7" s="301" t="s">
        <v>534</v>
      </c>
      <c r="Z7" s="510">
        <v>0.7820972727272727</v>
      </c>
    </row>
    <row r="8" spans="3:26" ht="30" x14ac:dyDescent="0.25">
      <c r="C8" s="309"/>
      <c r="D8" s="309"/>
      <c r="E8" s="309"/>
      <c r="F8" s="309"/>
      <c r="G8" s="309"/>
      <c r="H8" s="309"/>
      <c r="I8" s="309"/>
      <c r="J8" s="310"/>
      <c r="K8" s="311"/>
      <c r="L8" s="312" t="s">
        <v>533</v>
      </c>
      <c r="M8" s="327">
        <f>SUM(M6:M7)</f>
        <v>1200000</v>
      </c>
      <c r="N8" s="327">
        <v>600000</v>
      </c>
      <c r="O8" s="313">
        <f>SUM(O6:O7)</f>
        <v>600000</v>
      </c>
      <c r="P8" s="313">
        <f>SUM(P6:P7)</f>
        <v>50000</v>
      </c>
      <c r="Q8" s="313">
        <f>SUM(Q6:Q7)</f>
        <v>550000</v>
      </c>
      <c r="R8" s="506">
        <f>SUM(P8/O8)</f>
        <v>8.3333333333333329E-2</v>
      </c>
      <c r="S8" s="633"/>
      <c r="V8" s="507" t="s">
        <v>526</v>
      </c>
      <c r="W8" s="501">
        <v>0.66488888888888886</v>
      </c>
      <c r="Y8" s="301" t="s">
        <v>579</v>
      </c>
      <c r="Z8" s="510">
        <v>0.71247249999999995</v>
      </c>
    </row>
    <row r="9" spans="3:26" ht="30" x14ac:dyDescent="0.25">
      <c r="C9" s="309"/>
      <c r="D9" s="309"/>
      <c r="E9" s="309"/>
      <c r="F9" s="309"/>
      <c r="G9" s="309"/>
      <c r="H9" s="309"/>
      <c r="I9" s="309"/>
      <c r="J9" s="310"/>
      <c r="K9" s="311"/>
      <c r="L9" s="312" t="s">
        <v>522</v>
      </c>
      <c r="M9" s="313"/>
      <c r="N9" s="327"/>
      <c r="O9" s="313"/>
      <c r="P9" s="313"/>
      <c r="Q9" s="313"/>
      <c r="R9" s="502"/>
      <c r="S9" s="634"/>
      <c r="V9" s="507" t="s">
        <v>527</v>
      </c>
      <c r="W9" s="501">
        <v>0.6205701785714286</v>
      </c>
      <c r="Y9" s="301" t="s">
        <v>541</v>
      </c>
      <c r="Z9" s="510">
        <v>0.35119692307692307</v>
      </c>
    </row>
    <row r="10" spans="3:26" ht="33.75" x14ac:dyDescent="0.25">
      <c r="C10" s="314" t="s">
        <v>468</v>
      </c>
      <c r="D10" s="314" t="s">
        <v>469</v>
      </c>
      <c r="E10" s="314" t="s">
        <v>471</v>
      </c>
      <c r="F10" s="314" t="s">
        <v>462</v>
      </c>
      <c r="G10" s="314" t="s">
        <v>462</v>
      </c>
      <c r="H10" s="314" t="s">
        <v>461</v>
      </c>
      <c r="I10" s="314" t="s">
        <v>561</v>
      </c>
      <c r="J10" s="315">
        <v>10</v>
      </c>
      <c r="K10" s="316" t="s">
        <v>448</v>
      </c>
      <c r="L10" s="317" t="s">
        <v>583</v>
      </c>
      <c r="M10" s="318"/>
      <c r="N10" s="318"/>
      <c r="O10" s="318">
        <v>900000</v>
      </c>
      <c r="P10" s="318">
        <f>0+121700+181300+76800+21000+255700</f>
        <v>656500</v>
      </c>
      <c r="Q10" s="318">
        <f>SUM(O10-P10)</f>
        <v>243500</v>
      </c>
      <c r="R10" s="501">
        <f t="shared" ref="R10:R16" si="0">SUM(P10/O10)</f>
        <v>0.72944444444444445</v>
      </c>
      <c r="S10" s="632"/>
      <c r="V10" s="507" t="s">
        <v>1628</v>
      </c>
      <c r="W10" s="501">
        <v>2.5714285714285714E-2</v>
      </c>
    </row>
    <row r="11" spans="3:26" ht="22.5" x14ac:dyDescent="0.25">
      <c r="C11" s="314" t="s">
        <v>468</v>
      </c>
      <c r="D11" s="314" t="s">
        <v>469</v>
      </c>
      <c r="E11" s="314" t="s">
        <v>471</v>
      </c>
      <c r="F11" s="314" t="s">
        <v>462</v>
      </c>
      <c r="G11" s="314" t="s">
        <v>462</v>
      </c>
      <c r="H11" s="314" t="s">
        <v>554</v>
      </c>
      <c r="I11" s="314" t="s">
        <v>561</v>
      </c>
      <c r="J11" s="315">
        <v>10</v>
      </c>
      <c r="K11" s="316" t="s">
        <v>448</v>
      </c>
      <c r="L11" s="317" t="s">
        <v>526</v>
      </c>
      <c r="M11" s="318"/>
      <c r="N11" s="318"/>
      <c r="O11" s="318">
        <v>450000</v>
      </c>
      <c r="P11" s="318">
        <v>299200</v>
      </c>
      <c r="Q11" s="318">
        <f t="shared" ref="Q11:Q15" si="1">SUM(O11-P11)</f>
        <v>150800</v>
      </c>
      <c r="R11" s="501">
        <f t="shared" si="0"/>
        <v>0.66488888888888886</v>
      </c>
      <c r="S11" s="632"/>
      <c r="V11" s="507" t="s">
        <v>576</v>
      </c>
      <c r="W11" s="501">
        <v>0.52759999999999996</v>
      </c>
    </row>
    <row r="12" spans="3:26" ht="22.5" x14ac:dyDescent="0.25">
      <c r="C12" s="314" t="s">
        <v>468</v>
      </c>
      <c r="D12" s="314" t="s">
        <v>469</v>
      </c>
      <c r="E12" s="314" t="s">
        <v>471</v>
      </c>
      <c r="F12" s="314" t="s">
        <v>462</v>
      </c>
      <c r="G12" s="314" t="s">
        <v>462</v>
      </c>
      <c r="H12" s="314" t="s">
        <v>555</v>
      </c>
      <c r="I12" s="314" t="s">
        <v>561</v>
      </c>
      <c r="J12" s="315">
        <v>10</v>
      </c>
      <c r="K12" s="316" t="s">
        <v>448</v>
      </c>
      <c r="L12" s="317" t="s">
        <v>527</v>
      </c>
      <c r="M12" s="318"/>
      <c r="N12" s="318"/>
      <c r="O12" s="318">
        <v>11200000</v>
      </c>
      <c r="P12" s="318">
        <f>1267107+1338407+858884+1881812+609902+994274</f>
        <v>6950386</v>
      </c>
      <c r="Q12" s="318">
        <f t="shared" si="1"/>
        <v>4249614</v>
      </c>
      <c r="R12" s="501">
        <f t="shared" si="0"/>
        <v>0.6205701785714286</v>
      </c>
      <c r="S12" s="632"/>
      <c r="V12" s="507" t="s">
        <v>2606</v>
      </c>
      <c r="W12" s="501">
        <v>0.84508000000000005</v>
      </c>
    </row>
    <row r="13" spans="3:26" ht="45" customHeight="1" x14ac:dyDescent="0.25">
      <c r="C13" s="314" t="s">
        <v>468</v>
      </c>
      <c r="D13" s="314" t="s">
        <v>469</v>
      </c>
      <c r="E13" s="314" t="s">
        <v>471</v>
      </c>
      <c r="F13" s="314" t="s">
        <v>462</v>
      </c>
      <c r="G13" s="314" t="s">
        <v>462</v>
      </c>
      <c r="H13" s="314" t="s">
        <v>465</v>
      </c>
      <c r="I13" s="314" t="s">
        <v>561</v>
      </c>
      <c r="J13" s="315">
        <v>10</v>
      </c>
      <c r="K13" s="316" t="s">
        <v>448</v>
      </c>
      <c r="L13" s="317" t="s">
        <v>845</v>
      </c>
      <c r="M13" s="318"/>
      <c r="N13" s="318"/>
      <c r="O13" s="318">
        <v>350000</v>
      </c>
      <c r="P13" s="318">
        <f>0+0+0+9000</f>
        <v>9000</v>
      </c>
      <c r="Q13" s="318">
        <f>SUM(O13-P13)</f>
        <v>341000</v>
      </c>
      <c r="R13" s="501">
        <f t="shared" si="0"/>
        <v>2.5714285714285714E-2</v>
      </c>
      <c r="S13" s="632"/>
      <c r="V13" s="507" t="s">
        <v>1105</v>
      </c>
      <c r="W13" s="501">
        <v>0.39070050000000001</v>
      </c>
    </row>
    <row r="14" spans="3:26" ht="22.5" x14ac:dyDescent="0.25">
      <c r="C14" s="314" t="s">
        <v>468</v>
      </c>
      <c r="D14" s="314" t="s">
        <v>469</v>
      </c>
      <c r="E14" s="314" t="s">
        <v>471</v>
      </c>
      <c r="F14" s="314" t="s">
        <v>462</v>
      </c>
      <c r="G14" s="314" t="s">
        <v>462</v>
      </c>
      <c r="H14" s="314" t="s">
        <v>560</v>
      </c>
      <c r="I14" s="314" t="s">
        <v>561</v>
      </c>
      <c r="J14" s="315">
        <v>10</v>
      </c>
      <c r="K14" s="316" t="s">
        <v>448</v>
      </c>
      <c r="L14" s="317" t="s">
        <v>576</v>
      </c>
      <c r="M14" s="318"/>
      <c r="N14" s="318"/>
      <c r="O14" s="318">
        <v>200000</v>
      </c>
      <c r="P14" s="318">
        <f>31220+4300+0+70000</f>
        <v>105520</v>
      </c>
      <c r="Q14" s="318">
        <f t="shared" si="1"/>
        <v>94480</v>
      </c>
      <c r="R14" s="501">
        <f t="shared" si="0"/>
        <v>0.52759999999999996</v>
      </c>
      <c r="S14" s="632"/>
      <c r="V14" s="507" t="s">
        <v>1634</v>
      </c>
      <c r="W14" s="501">
        <v>0.6645833333333333</v>
      </c>
    </row>
    <row r="15" spans="3:26" ht="22.5" x14ac:dyDescent="0.25">
      <c r="C15" s="314" t="s">
        <v>468</v>
      </c>
      <c r="D15" s="314" t="s">
        <v>469</v>
      </c>
      <c r="E15" s="314" t="s">
        <v>471</v>
      </c>
      <c r="F15" s="314" t="s">
        <v>462</v>
      </c>
      <c r="G15" s="314" t="s">
        <v>462</v>
      </c>
      <c r="H15" s="314" t="s">
        <v>556</v>
      </c>
      <c r="I15" s="314" t="s">
        <v>561</v>
      </c>
      <c r="J15" s="315">
        <v>10</v>
      </c>
      <c r="K15" s="316" t="s">
        <v>448</v>
      </c>
      <c r="L15" s="317" t="s">
        <v>879</v>
      </c>
      <c r="M15" s="318">
        <v>20000000</v>
      </c>
      <c r="N15" s="318">
        <v>4000000</v>
      </c>
      <c r="O15" s="318">
        <v>2900000</v>
      </c>
      <c r="P15" s="318">
        <f>272500+341814+126110+1078262+212000+420046</f>
        <v>2450732</v>
      </c>
      <c r="Q15" s="318">
        <f t="shared" si="1"/>
        <v>449268</v>
      </c>
      <c r="R15" s="501">
        <f t="shared" si="0"/>
        <v>0.84508000000000005</v>
      </c>
      <c r="S15" s="632"/>
      <c r="V15" s="507" t="s">
        <v>2607</v>
      </c>
      <c r="W15" s="501">
        <v>1</v>
      </c>
    </row>
    <row r="16" spans="3:26" ht="22.5" x14ac:dyDescent="0.25">
      <c r="C16" s="309"/>
      <c r="D16" s="309"/>
      <c r="E16" s="309"/>
      <c r="F16" s="309"/>
      <c r="G16" s="309"/>
      <c r="H16" s="309"/>
      <c r="I16" s="309"/>
      <c r="J16" s="310"/>
      <c r="K16" s="311"/>
      <c r="L16" s="312" t="s">
        <v>529</v>
      </c>
      <c r="M16" s="313">
        <f>SUM(M10:M15)</f>
        <v>20000000</v>
      </c>
      <c r="N16" s="313">
        <f>SUM(N10:N15)</f>
        <v>4000000</v>
      </c>
      <c r="O16" s="313">
        <f>SUM(O10:O15)</f>
        <v>16000000</v>
      </c>
      <c r="P16" s="313">
        <f>SUM(P10:P15)</f>
        <v>10471338</v>
      </c>
      <c r="Q16" s="313">
        <f>SUM(Q10:Q15)</f>
        <v>5528662</v>
      </c>
      <c r="R16" s="506">
        <f t="shared" si="0"/>
        <v>0.65445862499999996</v>
      </c>
      <c r="S16" s="633"/>
      <c r="V16" s="507" t="s">
        <v>501</v>
      </c>
      <c r="W16" s="501">
        <v>0.71876190476190471</v>
      </c>
    </row>
    <row r="17" spans="3:23" x14ac:dyDescent="0.25">
      <c r="C17" s="314"/>
      <c r="D17" s="314"/>
      <c r="E17" s="314"/>
      <c r="F17" s="314"/>
      <c r="G17" s="314"/>
      <c r="H17" s="314"/>
      <c r="I17" s="314"/>
      <c r="J17" s="315"/>
      <c r="K17" s="316"/>
      <c r="L17" s="319" t="s">
        <v>530</v>
      </c>
      <c r="M17" s="318"/>
      <c r="N17" s="326"/>
      <c r="O17" s="496"/>
      <c r="P17" s="496"/>
      <c r="Q17" s="496"/>
      <c r="R17" s="503"/>
      <c r="S17" s="635"/>
      <c r="V17" s="507" t="s">
        <v>502</v>
      </c>
      <c r="W17" s="501">
        <v>0.37522800000000001</v>
      </c>
    </row>
    <row r="18" spans="3:23" ht="45" x14ac:dyDescent="0.25">
      <c r="C18" s="314" t="s">
        <v>468</v>
      </c>
      <c r="D18" s="314" t="s">
        <v>469</v>
      </c>
      <c r="E18" s="314" t="s">
        <v>471</v>
      </c>
      <c r="F18" s="314" t="s">
        <v>462</v>
      </c>
      <c r="G18" s="314" t="s">
        <v>458</v>
      </c>
      <c r="H18" s="314" t="s">
        <v>451</v>
      </c>
      <c r="I18" s="314" t="s">
        <v>561</v>
      </c>
      <c r="J18" s="315">
        <v>10</v>
      </c>
      <c r="K18" s="316" t="s">
        <v>448</v>
      </c>
      <c r="L18" s="317" t="s">
        <v>543</v>
      </c>
      <c r="M18" s="318"/>
      <c r="N18" s="318"/>
      <c r="O18" s="318">
        <v>2000000</v>
      </c>
      <c r="P18" s="318">
        <f>12000+181501+280200+307700</f>
        <v>781401</v>
      </c>
      <c r="Q18" s="318">
        <f>SUM(O18-P18)</f>
        <v>1218599</v>
      </c>
      <c r="R18" s="501">
        <f t="shared" ref="R18:R25" si="2">SUM(P18/O18)</f>
        <v>0.39070050000000001</v>
      </c>
      <c r="S18" s="632"/>
      <c r="V18" s="507" t="s">
        <v>504</v>
      </c>
      <c r="W18" s="501">
        <v>0.90176470588235291</v>
      </c>
    </row>
    <row r="19" spans="3:23" ht="39" customHeight="1" x14ac:dyDescent="0.25">
      <c r="C19" s="314" t="s">
        <v>468</v>
      </c>
      <c r="D19" s="314" t="s">
        <v>469</v>
      </c>
      <c r="E19" s="314" t="s">
        <v>471</v>
      </c>
      <c r="F19" s="314" t="s">
        <v>462</v>
      </c>
      <c r="G19" s="314" t="s">
        <v>458</v>
      </c>
      <c r="H19" s="314" t="s">
        <v>469</v>
      </c>
      <c r="I19" s="314" t="s">
        <v>561</v>
      </c>
      <c r="J19" s="315">
        <v>10</v>
      </c>
      <c r="K19" s="316" t="s">
        <v>448</v>
      </c>
      <c r="L19" s="317" t="s">
        <v>657</v>
      </c>
      <c r="M19" s="318"/>
      <c r="N19" s="318"/>
      <c r="O19" s="318">
        <v>1200000</v>
      </c>
      <c r="P19" s="318">
        <f>530000+11000+180000+76500</f>
        <v>797500</v>
      </c>
      <c r="Q19" s="318">
        <f t="shared" ref="Q19:Q20" si="3">SUM(O19-P19)</f>
        <v>402500</v>
      </c>
      <c r="R19" s="501">
        <f t="shared" si="2"/>
        <v>0.6645833333333333</v>
      </c>
      <c r="S19" s="632"/>
      <c r="V19" s="507" t="s">
        <v>568</v>
      </c>
      <c r="W19" s="501">
        <v>0</v>
      </c>
    </row>
    <row r="20" spans="3:23" ht="56.25" x14ac:dyDescent="0.25">
      <c r="C20" s="314" t="s">
        <v>468</v>
      </c>
      <c r="D20" s="314" t="s">
        <v>469</v>
      </c>
      <c r="E20" s="314" t="s">
        <v>471</v>
      </c>
      <c r="F20" s="314" t="s">
        <v>462</v>
      </c>
      <c r="G20" s="314" t="s">
        <v>458</v>
      </c>
      <c r="H20" s="314" t="s">
        <v>458</v>
      </c>
      <c r="I20" s="314" t="s">
        <v>561</v>
      </c>
      <c r="J20" s="315">
        <v>10</v>
      </c>
      <c r="K20" s="316" t="s">
        <v>448</v>
      </c>
      <c r="L20" s="317" t="s">
        <v>846</v>
      </c>
      <c r="M20" s="318"/>
      <c r="N20" s="318"/>
      <c r="O20" s="318">
        <v>380000</v>
      </c>
      <c r="P20" s="318">
        <v>380000</v>
      </c>
      <c r="Q20" s="318">
        <f t="shared" si="3"/>
        <v>0</v>
      </c>
      <c r="R20" s="501">
        <f t="shared" si="2"/>
        <v>1</v>
      </c>
      <c r="S20" s="632"/>
      <c r="V20" s="507" t="s">
        <v>567</v>
      </c>
      <c r="W20" s="501">
        <v>0</v>
      </c>
    </row>
    <row r="21" spans="3:23" ht="33.75" x14ac:dyDescent="0.25">
      <c r="C21" s="314" t="s">
        <v>468</v>
      </c>
      <c r="D21" s="314" t="s">
        <v>469</v>
      </c>
      <c r="E21" s="314" t="s">
        <v>471</v>
      </c>
      <c r="F21" s="314" t="s">
        <v>462</v>
      </c>
      <c r="G21" s="314" t="s">
        <v>458</v>
      </c>
      <c r="H21" s="314" t="s">
        <v>467</v>
      </c>
      <c r="I21" s="314" t="s">
        <v>561</v>
      </c>
      <c r="J21" s="315">
        <v>10</v>
      </c>
      <c r="K21" s="316" t="s">
        <v>448</v>
      </c>
      <c r="L21" s="317" t="s">
        <v>499</v>
      </c>
      <c r="M21" s="318"/>
      <c r="N21" s="318"/>
      <c r="O21" s="318"/>
      <c r="P21" s="318"/>
      <c r="Q21" s="318"/>
      <c r="R21" s="501"/>
      <c r="S21" s="632"/>
      <c r="V21" s="507" t="s">
        <v>2608</v>
      </c>
      <c r="W21" s="501">
        <v>0.85582282282282285</v>
      </c>
    </row>
    <row r="22" spans="3:23" ht="22.5" x14ac:dyDescent="0.25">
      <c r="C22" s="314" t="s">
        <v>468</v>
      </c>
      <c r="D22" s="314" t="s">
        <v>469</v>
      </c>
      <c r="E22" s="314" t="s">
        <v>471</v>
      </c>
      <c r="F22" s="314" t="s">
        <v>462</v>
      </c>
      <c r="G22" s="314" t="s">
        <v>458</v>
      </c>
      <c r="H22" s="314" t="s">
        <v>552</v>
      </c>
      <c r="I22" s="314" t="s">
        <v>561</v>
      </c>
      <c r="J22" s="315">
        <v>10</v>
      </c>
      <c r="K22" s="316" t="s">
        <v>448</v>
      </c>
      <c r="L22" s="317" t="s">
        <v>531</v>
      </c>
      <c r="M22" s="318"/>
      <c r="N22" s="318"/>
      <c r="O22" s="318"/>
      <c r="P22" s="318"/>
      <c r="Q22" s="318"/>
      <c r="R22" s="501"/>
      <c r="S22" s="632"/>
      <c r="V22" s="507" t="s">
        <v>498</v>
      </c>
      <c r="W22" s="501">
        <v>0.35119692307692307</v>
      </c>
    </row>
    <row r="23" spans="3:23" ht="22.5" x14ac:dyDescent="0.25">
      <c r="C23" s="314" t="s">
        <v>468</v>
      </c>
      <c r="D23" s="314" t="s">
        <v>469</v>
      </c>
      <c r="E23" s="314" t="s">
        <v>471</v>
      </c>
      <c r="F23" s="314" t="s">
        <v>462</v>
      </c>
      <c r="G23" s="314" t="s">
        <v>458</v>
      </c>
      <c r="H23" s="314" t="s">
        <v>449</v>
      </c>
      <c r="I23" s="314" t="s">
        <v>561</v>
      </c>
      <c r="J23" s="315">
        <v>10</v>
      </c>
      <c r="K23" s="316" t="s">
        <v>448</v>
      </c>
      <c r="L23" s="317" t="s">
        <v>500</v>
      </c>
      <c r="M23" s="318"/>
      <c r="N23" s="318"/>
      <c r="O23" s="318"/>
      <c r="P23" s="318"/>
      <c r="Q23" s="318"/>
      <c r="R23" s="501"/>
      <c r="S23" s="632"/>
      <c r="V23" s="508" t="s">
        <v>919</v>
      </c>
      <c r="W23" s="1447">
        <v>0.56910000000000005</v>
      </c>
    </row>
    <row r="24" spans="3:23" ht="22.5" x14ac:dyDescent="0.25">
      <c r="C24" s="314" t="s">
        <v>468</v>
      </c>
      <c r="D24" s="314" t="s">
        <v>469</v>
      </c>
      <c r="E24" s="314" t="s">
        <v>471</v>
      </c>
      <c r="F24" s="314" t="s">
        <v>462</v>
      </c>
      <c r="G24" s="314" t="s">
        <v>458</v>
      </c>
      <c r="H24" s="314" t="s">
        <v>557</v>
      </c>
      <c r="I24" s="314" t="s">
        <v>561</v>
      </c>
      <c r="J24" s="315">
        <v>10</v>
      </c>
      <c r="K24" s="316" t="s">
        <v>448</v>
      </c>
      <c r="L24" s="317" t="s">
        <v>501</v>
      </c>
      <c r="M24" s="318">
        <v>5500000</v>
      </c>
      <c r="N24" s="318">
        <v>1500000</v>
      </c>
      <c r="O24" s="318">
        <v>420000</v>
      </c>
      <c r="P24" s="318">
        <f>0+66500+0+30000+205380</f>
        <v>301880</v>
      </c>
      <c r="Q24" s="318">
        <f t="shared" ref="Q24" si="4">SUM(O24-P24)</f>
        <v>118120</v>
      </c>
      <c r="R24" s="501">
        <f t="shared" si="2"/>
        <v>0.71876190476190471</v>
      </c>
      <c r="S24" s="632"/>
      <c r="W24" s="1448"/>
    </row>
    <row r="25" spans="3:23" x14ac:dyDescent="0.25">
      <c r="C25" s="309"/>
      <c r="D25" s="309"/>
      <c r="E25" s="309"/>
      <c r="F25" s="309"/>
      <c r="G25" s="309"/>
      <c r="H25" s="309"/>
      <c r="I25" s="309"/>
      <c r="J25" s="310"/>
      <c r="K25" s="311"/>
      <c r="L25" s="312" t="s">
        <v>532</v>
      </c>
      <c r="M25" s="313">
        <f>SUM(M18:M24)</f>
        <v>5500000</v>
      </c>
      <c r="N25" s="313">
        <f t="shared" ref="N25:Q25" si="5">SUM(N18:N24)</f>
        <v>1500000</v>
      </c>
      <c r="O25" s="313">
        <f t="shared" si="5"/>
        <v>4000000</v>
      </c>
      <c r="P25" s="313">
        <f>SUM(P18:P24)</f>
        <v>2260781</v>
      </c>
      <c r="Q25" s="313">
        <f t="shared" si="5"/>
        <v>1739219</v>
      </c>
      <c r="R25" s="506">
        <f t="shared" si="2"/>
        <v>0.56519525000000004</v>
      </c>
      <c r="S25" s="633"/>
    </row>
    <row r="26" spans="3:23" ht="22.5" x14ac:dyDescent="0.25">
      <c r="C26" s="314"/>
      <c r="D26" s="314"/>
      <c r="E26" s="314"/>
      <c r="F26" s="314"/>
      <c r="G26" s="314"/>
      <c r="H26" s="314"/>
      <c r="I26" s="314"/>
      <c r="J26" s="315"/>
      <c r="K26" s="316"/>
      <c r="L26" s="319" t="s">
        <v>512</v>
      </c>
      <c r="M26" s="318"/>
      <c r="N26" s="318"/>
      <c r="O26" s="318"/>
      <c r="P26" s="318"/>
      <c r="Q26" s="318"/>
      <c r="R26" s="500"/>
      <c r="S26" s="636"/>
    </row>
    <row r="27" spans="3:23" ht="22.5" x14ac:dyDescent="0.25">
      <c r="C27" s="314" t="s">
        <v>468</v>
      </c>
      <c r="D27" s="314" t="s">
        <v>469</v>
      </c>
      <c r="E27" s="314" t="s">
        <v>471</v>
      </c>
      <c r="F27" s="314" t="s">
        <v>462</v>
      </c>
      <c r="G27" s="314" t="s">
        <v>467</v>
      </c>
      <c r="H27" s="314" t="s">
        <v>469</v>
      </c>
      <c r="I27" s="314" t="s">
        <v>561</v>
      </c>
      <c r="J27" s="315">
        <v>10</v>
      </c>
      <c r="K27" s="316" t="s">
        <v>448</v>
      </c>
      <c r="L27" s="317" t="s">
        <v>502</v>
      </c>
      <c r="M27" s="318"/>
      <c r="N27" s="318"/>
      <c r="O27" s="318">
        <v>500000</v>
      </c>
      <c r="P27" s="318">
        <f>22000+26500+29614+41000+39100+29400</f>
        <v>187614</v>
      </c>
      <c r="Q27" s="318">
        <f>SUM(O27-P27)</f>
        <v>312386</v>
      </c>
      <c r="R27" s="500">
        <f t="shared" ref="R27:R37" si="6">SUM(P27/O27)</f>
        <v>0.37522800000000001</v>
      </c>
      <c r="S27" s="636"/>
    </row>
    <row r="28" spans="3:23" ht="22.5" x14ac:dyDescent="0.25">
      <c r="C28" s="314" t="s">
        <v>468</v>
      </c>
      <c r="D28" s="314" t="s">
        <v>469</v>
      </c>
      <c r="E28" s="314" t="s">
        <v>471</v>
      </c>
      <c r="F28" s="314" t="s">
        <v>462</v>
      </c>
      <c r="G28" s="314" t="s">
        <v>467</v>
      </c>
      <c r="H28" s="314" t="s">
        <v>458</v>
      </c>
      <c r="I28" s="314" t="s">
        <v>561</v>
      </c>
      <c r="J28" s="315">
        <v>10</v>
      </c>
      <c r="K28" s="316" t="s">
        <v>448</v>
      </c>
      <c r="L28" s="317" t="s">
        <v>503</v>
      </c>
      <c r="M28" s="318"/>
      <c r="N28" s="318"/>
      <c r="O28" s="318"/>
      <c r="P28" s="318"/>
      <c r="Q28" s="318"/>
      <c r="R28" s="500"/>
      <c r="S28" s="636"/>
    </row>
    <row r="29" spans="3:23" ht="22.5" x14ac:dyDescent="0.25">
      <c r="C29" s="314" t="s">
        <v>468</v>
      </c>
      <c r="D29" s="314" t="s">
        <v>469</v>
      </c>
      <c r="E29" s="314" t="s">
        <v>471</v>
      </c>
      <c r="F29" s="314" t="s">
        <v>462</v>
      </c>
      <c r="G29" s="314" t="s">
        <v>467</v>
      </c>
      <c r="H29" s="314" t="s">
        <v>558</v>
      </c>
      <c r="I29" s="314" t="s">
        <v>561</v>
      </c>
      <c r="J29" s="315">
        <v>10</v>
      </c>
      <c r="K29" s="316" t="s">
        <v>448</v>
      </c>
      <c r="L29" s="317" t="s">
        <v>504</v>
      </c>
      <c r="M29" s="318"/>
      <c r="N29" s="318"/>
      <c r="O29" s="318">
        <v>1700000</v>
      </c>
      <c r="P29" s="318">
        <f>132700+78500+964200+225100+74100+58400</f>
        <v>1533000</v>
      </c>
      <c r="Q29" s="318">
        <f t="shared" ref="Q29" si="7">SUM(O29-P29)</f>
        <v>167000</v>
      </c>
      <c r="R29" s="500">
        <f t="shared" si="6"/>
        <v>0.90176470588235291</v>
      </c>
      <c r="S29" s="636"/>
    </row>
    <row r="30" spans="3:23" ht="33.75" x14ac:dyDescent="0.25">
      <c r="C30" s="314" t="s">
        <v>468</v>
      </c>
      <c r="D30" s="314" t="s">
        <v>469</v>
      </c>
      <c r="E30" s="314" t="s">
        <v>471</v>
      </c>
      <c r="F30" s="314" t="s">
        <v>462</v>
      </c>
      <c r="G30" s="314" t="s">
        <v>467</v>
      </c>
      <c r="H30" s="314" t="s">
        <v>552</v>
      </c>
      <c r="I30" s="314" t="s">
        <v>561</v>
      </c>
      <c r="J30" s="315">
        <v>10</v>
      </c>
      <c r="K30" s="316" t="s">
        <v>448</v>
      </c>
      <c r="L30" s="317" t="s">
        <v>847</v>
      </c>
      <c r="M30" s="318">
        <v>3700000</v>
      </c>
      <c r="N30" s="318">
        <v>1500000</v>
      </c>
      <c r="O30" s="318"/>
      <c r="P30" s="318"/>
      <c r="Q30" s="318"/>
      <c r="R30" s="500"/>
      <c r="S30" s="636"/>
    </row>
    <row r="31" spans="3:23" ht="22.5" x14ac:dyDescent="0.25">
      <c r="C31" s="309"/>
      <c r="D31" s="309"/>
      <c r="E31" s="309"/>
      <c r="F31" s="309"/>
      <c r="G31" s="309"/>
      <c r="H31" s="309"/>
      <c r="I31" s="309"/>
      <c r="J31" s="310"/>
      <c r="K31" s="311"/>
      <c r="L31" s="312" t="s">
        <v>534</v>
      </c>
      <c r="M31" s="313">
        <f>SUM(M27:M30)</f>
        <v>3700000</v>
      </c>
      <c r="N31" s="313">
        <f t="shared" ref="N31:Q31" si="8">SUM(N27:N30)</f>
        <v>1500000</v>
      </c>
      <c r="O31" s="313">
        <f t="shared" si="8"/>
        <v>2200000</v>
      </c>
      <c r="P31" s="313">
        <f t="shared" si="8"/>
        <v>1720614</v>
      </c>
      <c r="Q31" s="313">
        <f t="shared" si="8"/>
        <v>479386</v>
      </c>
      <c r="R31" s="506">
        <f t="shared" si="6"/>
        <v>0.7820972727272727</v>
      </c>
      <c r="S31" s="633"/>
    </row>
    <row r="32" spans="3:23" x14ac:dyDescent="0.25">
      <c r="C32" s="314"/>
      <c r="D32" s="314"/>
      <c r="E32" s="314"/>
      <c r="F32" s="314"/>
      <c r="G32" s="314"/>
      <c r="H32" s="314"/>
      <c r="I32" s="314"/>
      <c r="J32" s="315"/>
      <c r="K32" s="316"/>
      <c r="L32" s="319" t="s">
        <v>505</v>
      </c>
      <c r="M32" s="318"/>
      <c r="N32" s="318"/>
      <c r="O32" s="318"/>
      <c r="P32" s="318"/>
      <c r="Q32" s="318"/>
      <c r="R32" s="501"/>
      <c r="S32" s="632"/>
    </row>
    <row r="33" spans="3:19" ht="22.5" x14ac:dyDescent="0.25">
      <c r="C33" s="314" t="s">
        <v>468</v>
      </c>
      <c r="D33" s="314">
        <v>2</v>
      </c>
      <c r="E33" s="314">
        <v>0</v>
      </c>
      <c r="F33" s="314">
        <v>4</v>
      </c>
      <c r="G33" s="314">
        <v>7</v>
      </c>
      <c r="H33" s="314">
        <v>1</v>
      </c>
      <c r="I33" s="314" t="s">
        <v>561</v>
      </c>
      <c r="J33" s="315">
        <v>9</v>
      </c>
      <c r="K33" s="316" t="s">
        <v>448</v>
      </c>
      <c r="L33" s="317" t="s">
        <v>568</v>
      </c>
      <c r="M33" s="318"/>
      <c r="N33" s="318"/>
      <c r="O33" s="318">
        <v>1000</v>
      </c>
      <c r="P33" s="318"/>
      <c r="Q33" s="318">
        <f>SUM(O33-P33)</f>
        <v>1000</v>
      </c>
      <c r="R33" s="501">
        <f t="shared" si="6"/>
        <v>0</v>
      </c>
      <c r="S33" s="632"/>
    </row>
    <row r="34" spans="3:19" ht="33.75" x14ac:dyDescent="0.25">
      <c r="C34" s="314" t="s">
        <v>468</v>
      </c>
      <c r="D34" s="314" t="s">
        <v>469</v>
      </c>
      <c r="E34" s="314" t="s">
        <v>471</v>
      </c>
      <c r="F34" s="314" t="s">
        <v>462</v>
      </c>
      <c r="G34" s="314" t="s">
        <v>558</v>
      </c>
      <c r="H34" s="314" t="s">
        <v>466</v>
      </c>
      <c r="I34" s="314" t="s">
        <v>450</v>
      </c>
      <c r="J34" s="315" t="s">
        <v>449</v>
      </c>
      <c r="K34" s="316" t="s">
        <v>448</v>
      </c>
      <c r="L34" s="317" t="s">
        <v>567</v>
      </c>
      <c r="M34" s="318"/>
      <c r="N34" s="318"/>
      <c r="O34" s="318">
        <v>200000</v>
      </c>
      <c r="P34" s="318"/>
      <c r="Q34" s="318">
        <f t="shared" ref="Q34:Q36" si="9">SUM(O34-P34)</f>
        <v>200000</v>
      </c>
      <c r="R34" s="501">
        <f t="shared" si="6"/>
        <v>0</v>
      </c>
      <c r="S34" s="632"/>
    </row>
    <row r="35" spans="3:19" ht="22.5" x14ac:dyDescent="0.25">
      <c r="C35" s="314" t="s">
        <v>468</v>
      </c>
      <c r="D35" s="314" t="s">
        <v>469</v>
      </c>
      <c r="E35" s="314" t="s">
        <v>471</v>
      </c>
      <c r="F35" s="314" t="s">
        <v>462</v>
      </c>
      <c r="G35" s="314" t="s">
        <v>558</v>
      </c>
      <c r="H35" s="314" t="s">
        <v>458</v>
      </c>
      <c r="I35" s="314" t="s">
        <v>561</v>
      </c>
      <c r="J35" s="315">
        <v>10</v>
      </c>
      <c r="K35" s="316" t="s">
        <v>448</v>
      </c>
      <c r="L35" s="317" t="s">
        <v>506</v>
      </c>
      <c r="M35" s="318"/>
      <c r="N35" s="318"/>
      <c r="O35" s="318"/>
      <c r="P35" s="318"/>
      <c r="Q35" s="318"/>
      <c r="R35" s="501"/>
      <c r="S35" s="632"/>
    </row>
    <row r="36" spans="3:19" ht="45" x14ac:dyDescent="0.25">
      <c r="C36" s="314" t="s">
        <v>468</v>
      </c>
      <c r="D36" s="314" t="s">
        <v>469</v>
      </c>
      <c r="E36" s="314" t="s">
        <v>471</v>
      </c>
      <c r="F36" s="314" t="s">
        <v>462</v>
      </c>
      <c r="G36" s="314" t="s">
        <v>558</v>
      </c>
      <c r="H36" s="314" t="s">
        <v>467</v>
      </c>
      <c r="I36" s="314" t="s">
        <v>561</v>
      </c>
      <c r="J36" s="315">
        <v>10</v>
      </c>
      <c r="K36" s="316" t="s">
        <v>448</v>
      </c>
      <c r="L36" s="317" t="s">
        <v>545</v>
      </c>
      <c r="M36" s="318">
        <v>2000000</v>
      </c>
      <c r="N36" s="318">
        <v>800000</v>
      </c>
      <c r="O36" s="318">
        <v>999000</v>
      </c>
      <c r="P36" s="318">
        <f>64880+124656+115086+303305+225904+21136</f>
        <v>854967</v>
      </c>
      <c r="Q36" s="318">
        <f t="shared" si="9"/>
        <v>144033</v>
      </c>
      <c r="R36" s="501">
        <f t="shared" si="6"/>
        <v>0.85582282282282285</v>
      </c>
      <c r="S36" s="632"/>
    </row>
    <row r="37" spans="3:19" ht="22.5" x14ac:dyDescent="0.25">
      <c r="C37" s="309"/>
      <c r="D37" s="309"/>
      <c r="E37" s="309"/>
      <c r="F37" s="309"/>
      <c r="G37" s="309"/>
      <c r="H37" s="309"/>
      <c r="I37" s="309" t="s">
        <v>561</v>
      </c>
      <c r="J37" s="310"/>
      <c r="K37" s="311"/>
      <c r="L37" s="312" t="s">
        <v>579</v>
      </c>
      <c r="M37" s="313">
        <f>SUM(M33:M36)</f>
        <v>2000000</v>
      </c>
      <c r="N37" s="313">
        <f t="shared" ref="N37:Q37" si="10">SUM(N33:N36)</f>
        <v>800000</v>
      </c>
      <c r="O37" s="313">
        <f t="shared" si="10"/>
        <v>1200000</v>
      </c>
      <c r="P37" s="313">
        <f t="shared" si="10"/>
        <v>854967</v>
      </c>
      <c r="Q37" s="313">
        <f t="shared" si="10"/>
        <v>345033</v>
      </c>
      <c r="R37" s="506">
        <f t="shared" si="6"/>
        <v>0.71247249999999995</v>
      </c>
      <c r="S37" s="633"/>
    </row>
    <row r="38" spans="3:19" x14ac:dyDescent="0.25">
      <c r="C38" s="314"/>
      <c r="D38" s="314"/>
      <c r="E38" s="314"/>
      <c r="F38" s="314"/>
      <c r="G38" s="314"/>
      <c r="H38" s="314"/>
      <c r="I38" s="314"/>
      <c r="J38" s="315"/>
      <c r="K38" s="316"/>
      <c r="L38" s="319" t="s">
        <v>517</v>
      </c>
      <c r="M38" s="318"/>
      <c r="N38" s="318"/>
      <c r="O38" s="318"/>
      <c r="P38" s="318"/>
      <c r="Q38" s="318"/>
      <c r="R38" s="501"/>
      <c r="S38" s="632"/>
    </row>
    <row r="39" spans="3:19" ht="22.5" x14ac:dyDescent="0.25">
      <c r="C39" s="314" t="s">
        <v>468</v>
      </c>
      <c r="D39" s="314" t="s">
        <v>469</v>
      </c>
      <c r="E39" s="314" t="s">
        <v>471</v>
      </c>
      <c r="F39" s="314" t="s">
        <v>462</v>
      </c>
      <c r="G39" s="314" t="s">
        <v>456</v>
      </c>
      <c r="H39" s="314" t="s">
        <v>451</v>
      </c>
      <c r="I39" s="314" t="s">
        <v>561</v>
      </c>
      <c r="J39" s="315">
        <v>10</v>
      </c>
      <c r="K39" s="316" t="s">
        <v>448</v>
      </c>
      <c r="L39" s="317" t="s">
        <v>495</v>
      </c>
      <c r="M39" s="318"/>
      <c r="N39" s="318"/>
      <c r="O39" s="318"/>
      <c r="P39" s="318"/>
      <c r="Q39" s="318"/>
      <c r="R39" s="501"/>
      <c r="S39" s="632"/>
    </row>
    <row r="40" spans="3:19" ht="22.5" x14ac:dyDescent="0.25">
      <c r="C40" s="314" t="s">
        <v>468</v>
      </c>
      <c r="D40" s="314" t="s">
        <v>469</v>
      </c>
      <c r="E40" s="314" t="s">
        <v>471</v>
      </c>
      <c r="F40" s="314" t="s">
        <v>462</v>
      </c>
      <c r="G40" s="314" t="s">
        <v>456</v>
      </c>
      <c r="H40" s="314" t="s">
        <v>451</v>
      </c>
      <c r="I40" s="314" t="s">
        <v>561</v>
      </c>
      <c r="J40" s="315">
        <v>10</v>
      </c>
      <c r="K40" s="316" t="s">
        <v>448</v>
      </c>
      <c r="L40" s="317" t="s">
        <v>496</v>
      </c>
      <c r="M40" s="318"/>
      <c r="N40" s="318"/>
      <c r="O40" s="318"/>
      <c r="P40" s="318"/>
      <c r="Q40" s="318"/>
      <c r="R40" s="501"/>
      <c r="S40" s="632"/>
    </row>
    <row r="41" spans="3:19" ht="22.5" x14ac:dyDescent="0.25">
      <c r="C41" s="314" t="s">
        <v>468</v>
      </c>
      <c r="D41" s="314" t="s">
        <v>469</v>
      </c>
      <c r="E41" s="314" t="s">
        <v>471</v>
      </c>
      <c r="F41" s="314" t="s">
        <v>462</v>
      </c>
      <c r="G41" s="314" t="s">
        <v>456</v>
      </c>
      <c r="H41" s="314" t="s">
        <v>469</v>
      </c>
      <c r="I41" s="314" t="s">
        <v>561</v>
      </c>
      <c r="J41" s="315">
        <v>10</v>
      </c>
      <c r="K41" s="316" t="s">
        <v>448</v>
      </c>
      <c r="L41" s="317" t="s">
        <v>497</v>
      </c>
      <c r="M41" s="318"/>
      <c r="N41" s="318"/>
      <c r="O41" s="318"/>
      <c r="P41" s="318"/>
      <c r="Q41" s="318"/>
      <c r="R41" s="501"/>
      <c r="S41" s="632"/>
    </row>
    <row r="42" spans="3:19" ht="22.5" x14ac:dyDescent="0.25">
      <c r="C42" s="314" t="s">
        <v>468</v>
      </c>
      <c r="D42" s="314" t="s">
        <v>469</v>
      </c>
      <c r="E42" s="314" t="s">
        <v>471</v>
      </c>
      <c r="F42" s="314" t="s">
        <v>462</v>
      </c>
      <c r="G42" s="314" t="s">
        <v>456</v>
      </c>
      <c r="H42" s="314" t="s">
        <v>469</v>
      </c>
      <c r="I42" s="314" t="s">
        <v>561</v>
      </c>
      <c r="J42" s="315">
        <v>10</v>
      </c>
      <c r="K42" s="316" t="s">
        <v>448</v>
      </c>
      <c r="L42" s="317" t="s">
        <v>498</v>
      </c>
      <c r="M42" s="318">
        <v>12800000</v>
      </c>
      <c r="N42" s="318">
        <v>5000000</v>
      </c>
      <c r="O42" s="318">
        <v>7800000</v>
      </c>
      <c r="P42" s="318">
        <f>1086510+0+0+525706+872107+255013</f>
        <v>2739336</v>
      </c>
      <c r="Q42" s="318">
        <f t="shared" ref="Q42" si="11">SUM(O42-P42)</f>
        <v>5060664</v>
      </c>
      <c r="R42" s="501">
        <f t="shared" ref="R42:R44" si="12">SUM(P42/O42)</f>
        <v>0.35119692307692307</v>
      </c>
      <c r="S42" s="632"/>
    </row>
    <row r="43" spans="3:19" ht="22.5" x14ac:dyDescent="0.25">
      <c r="C43" s="320"/>
      <c r="D43" s="320"/>
      <c r="E43" s="320"/>
      <c r="F43" s="320"/>
      <c r="G43" s="320"/>
      <c r="H43" s="320"/>
      <c r="I43" s="320"/>
      <c r="J43" s="321"/>
      <c r="K43" s="322"/>
      <c r="L43" s="323" t="s">
        <v>541</v>
      </c>
      <c r="M43" s="324">
        <f>SUM(M39:M42)</f>
        <v>12800000</v>
      </c>
      <c r="N43" s="324">
        <f t="shared" ref="N43:Q43" si="13">SUM(N39:N42)</f>
        <v>5000000</v>
      </c>
      <c r="O43" s="324">
        <f t="shared" si="13"/>
        <v>7800000</v>
      </c>
      <c r="P43" s="324">
        <f t="shared" si="13"/>
        <v>2739336</v>
      </c>
      <c r="Q43" s="324">
        <f t="shared" si="13"/>
        <v>5060664</v>
      </c>
      <c r="R43" s="506">
        <f t="shared" si="12"/>
        <v>0.35119692307692307</v>
      </c>
      <c r="S43" s="633"/>
    </row>
    <row r="44" spans="3:19" ht="23.25" customHeight="1" x14ac:dyDescent="0.25">
      <c r="L44" s="325" t="s">
        <v>919</v>
      </c>
      <c r="M44" s="497">
        <f>SUM(M8+M31+M16+M25+M37+M43)</f>
        <v>45200000</v>
      </c>
      <c r="N44" s="497">
        <f t="shared" ref="N44:Q44" si="14">SUM(N8+N31+N16+N25+N37+N43)</f>
        <v>13400000</v>
      </c>
      <c r="O44" s="497">
        <f t="shared" si="14"/>
        <v>31800000</v>
      </c>
      <c r="P44" s="497">
        <f t="shared" si="14"/>
        <v>18097036</v>
      </c>
      <c r="Q44" s="498">
        <f t="shared" si="14"/>
        <v>13702964</v>
      </c>
      <c r="R44" s="1447">
        <f t="shared" si="12"/>
        <v>0.56908918238993711</v>
      </c>
      <c r="S44" s="637"/>
    </row>
    <row r="45" spans="3:19" ht="28.5" x14ac:dyDescent="0.25">
      <c r="M45" s="499"/>
      <c r="N45" s="1450">
        <f>SUM(O44+N44)</f>
        <v>45200000</v>
      </c>
      <c r="O45" s="1451"/>
      <c r="P45" s="1452">
        <f>SUM(P44+Q44)</f>
        <v>31800000</v>
      </c>
      <c r="Q45" s="1453"/>
      <c r="R45" s="1448"/>
      <c r="S45" s="637"/>
    </row>
  </sheetData>
  <mergeCells count="5">
    <mergeCell ref="C4:K4"/>
    <mergeCell ref="N45:O45"/>
    <mergeCell ref="P45:Q45"/>
    <mergeCell ref="R44:R45"/>
    <mergeCell ref="W23:W24"/>
  </mergeCells>
  <pageMargins left="0.70866141732283472" right="0.70866141732283472" top="0.74803149606299213" bottom="0.74803149606299213" header="0.31496062992125984" footer="0.31496062992125984"/>
  <pageSetup scale="7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O49"/>
  <sheetViews>
    <sheetView showGridLines="0" zoomScale="96" zoomScaleNormal="96" workbookViewId="0">
      <selection activeCell="K13" sqref="K13"/>
    </sheetView>
  </sheetViews>
  <sheetFormatPr baseColWidth="10" defaultColWidth="11.42578125" defaultRowHeight="15" x14ac:dyDescent="0.25"/>
  <cols>
    <col min="1" max="6" width="11.42578125" style="50"/>
    <col min="7" max="7" width="57.85546875" style="1130" customWidth="1"/>
    <col min="8" max="8" width="32" style="50" customWidth="1"/>
    <col min="9" max="9" width="19.28515625" style="50" customWidth="1"/>
    <col min="10" max="10" width="34.42578125" style="50" customWidth="1"/>
    <col min="11" max="11" width="29.28515625" style="1025" customWidth="1"/>
    <col min="12" max="16384" width="11.42578125" style="50"/>
  </cols>
  <sheetData>
    <row r="1" spans="1:145" ht="24.75" thickTop="1" thickBot="1" x14ac:dyDescent="0.4">
      <c r="A1" s="1457" t="s">
        <v>3492</v>
      </c>
      <c r="B1" s="1457"/>
      <c r="C1" s="1457"/>
      <c r="D1" s="1457"/>
      <c r="E1" s="1457"/>
      <c r="F1" s="1457"/>
      <c r="G1" s="1457"/>
      <c r="H1" s="1457"/>
      <c r="I1" s="1457"/>
      <c r="J1" s="1457"/>
      <c r="K1" s="1457"/>
    </row>
    <row r="2" spans="1:145" ht="16.5" thickTop="1" thickBot="1" x14ac:dyDescent="0.3">
      <c r="A2" s="1131"/>
      <c r="B2" s="1131"/>
      <c r="C2" s="1131"/>
      <c r="D2" s="1131"/>
      <c r="E2" s="1131"/>
      <c r="F2" s="1131"/>
      <c r="G2" s="1132"/>
      <c r="H2" s="1131"/>
      <c r="I2" s="1131"/>
      <c r="J2" s="1131"/>
      <c r="K2" s="1133"/>
    </row>
    <row r="3" spans="1:145" s="474" customFormat="1" ht="33.75" customHeight="1" thickTop="1" thickBot="1" x14ac:dyDescent="0.4">
      <c r="A3" s="1458" t="s">
        <v>3478</v>
      </c>
      <c r="B3" s="1458"/>
      <c r="C3" s="1458"/>
      <c r="D3" s="1458"/>
      <c r="E3" s="1458"/>
      <c r="F3" s="1458"/>
      <c r="G3" s="1459" t="s">
        <v>493</v>
      </c>
      <c r="H3" s="1460"/>
      <c r="I3" s="1148" t="s">
        <v>3496</v>
      </c>
      <c r="J3" s="1134" t="s">
        <v>3479</v>
      </c>
      <c r="K3" s="1135" t="s">
        <v>3493</v>
      </c>
      <c r="L3" s="1027"/>
      <c r="M3" s="1027"/>
      <c r="N3" s="1027"/>
      <c r="O3" s="1027"/>
      <c r="P3" s="1027"/>
      <c r="Q3" s="1027"/>
      <c r="R3" s="1027"/>
      <c r="S3" s="1027"/>
      <c r="T3" s="1027"/>
      <c r="U3" s="1027"/>
      <c r="V3" s="1027"/>
      <c r="W3" s="1027"/>
      <c r="X3" s="1027"/>
      <c r="Y3" s="1027"/>
      <c r="Z3" s="1027"/>
      <c r="AA3" s="1027"/>
      <c r="AB3" s="1027"/>
      <c r="AC3" s="1027"/>
      <c r="AD3" s="1027"/>
      <c r="AE3" s="1027"/>
      <c r="AF3" s="1027"/>
      <c r="AG3" s="1027"/>
      <c r="AH3" s="1027"/>
      <c r="AI3" s="1027"/>
      <c r="AJ3" s="1027"/>
      <c r="AK3" s="1027"/>
      <c r="AL3" s="1027"/>
      <c r="AM3" s="1027"/>
      <c r="AN3" s="1027"/>
      <c r="AO3" s="1027"/>
      <c r="AP3" s="1027"/>
      <c r="AQ3" s="1027"/>
      <c r="AR3" s="1027"/>
      <c r="AS3" s="1027"/>
      <c r="AT3" s="1027"/>
      <c r="AU3" s="1027"/>
      <c r="AV3" s="1027"/>
      <c r="AW3" s="1027"/>
      <c r="AX3" s="1027"/>
      <c r="AY3" s="1027"/>
      <c r="AZ3" s="1027"/>
      <c r="BA3" s="1027"/>
      <c r="BB3" s="1027"/>
      <c r="BC3" s="1027"/>
      <c r="BD3" s="1027"/>
      <c r="BE3" s="1027"/>
      <c r="BF3" s="1027"/>
      <c r="BG3" s="1027"/>
      <c r="BH3" s="1027"/>
      <c r="BI3" s="1027"/>
      <c r="BJ3" s="1027"/>
      <c r="BK3" s="1027"/>
      <c r="BL3" s="1027"/>
      <c r="BM3" s="1027"/>
      <c r="BN3" s="1027"/>
      <c r="BO3" s="1027"/>
      <c r="BP3" s="1027"/>
      <c r="BQ3" s="1027"/>
      <c r="BR3" s="1027"/>
      <c r="BS3" s="1027"/>
      <c r="BT3" s="1027"/>
      <c r="BU3" s="1027"/>
      <c r="BV3" s="1027"/>
      <c r="BW3" s="1027"/>
      <c r="BX3" s="1027"/>
      <c r="BY3" s="1027"/>
      <c r="BZ3" s="1027"/>
      <c r="CA3" s="1027"/>
      <c r="CB3" s="1027"/>
      <c r="CC3" s="1027"/>
      <c r="CD3" s="1027"/>
      <c r="CE3" s="1027"/>
      <c r="CF3" s="1027"/>
      <c r="CG3" s="1027"/>
      <c r="CH3" s="1027"/>
      <c r="CI3" s="1027"/>
      <c r="CJ3" s="1027"/>
      <c r="CK3" s="1027"/>
      <c r="CL3" s="1027"/>
      <c r="CM3" s="1027"/>
      <c r="CN3" s="1027"/>
      <c r="CO3" s="1027"/>
      <c r="CP3" s="1027"/>
      <c r="CQ3" s="1027"/>
      <c r="CR3" s="1027"/>
      <c r="CS3" s="1027"/>
      <c r="CT3" s="1027"/>
      <c r="CU3" s="1027"/>
      <c r="CV3" s="1027"/>
      <c r="CW3" s="1027"/>
      <c r="CX3" s="1027"/>
      <c r="CY3" s="1027"/>
      <c r="CZ3" s="1027"/>
      <c r="DA3" s="1027"/>
      <c r="DB3" s="1027"/>
      <c r="DC3" s="1027"/>
      <c r="DD3" s="1027"/>
      <c r="DE3" s="1027"/>
      <c r="DF3" s="1027"/>
      <c r="DG3" s="1027"/>
      <c r="DH3" s="1027"/>
      <c r="DI3" s="1027"/>
      <c r="DJ3" s="1027"/>
      <c r="DK3" s="1027"/>
      <c r="DL3" s="1027"/>
      <c r="DM3" s="1027"/>
      <c r="DN3" s="1027"/>
      <c r="DO3" s="1027"/>
      <c r="DP3" s="1027"/>
      <c r="DQ3" s="1027"/>
      <c r="DR3" s="1027"/>
      <c r="DS3" s="1027"/>
      <c r="DT3" s="1027"/>
      <c r="DU3" s="1027"/>
      <c r="DV3" s="1027"/>
      <c r="DW3" s="1027"/>
      <c r="DX3" s="1027"/>
      <c r="DY3" s="1027"/>
      <c r="DZ3" s="1027"/>
      <c r="EA3" s="1027"/>
      <c r="EB3" s="1027"/>
      <c r="EC3" s="1027"/>
      <c r="ED3" s="1027"/>
      <c r="EE3" s="1027"/>
      <c r="EF3" s="1027"/>
      <c r="EG3" s="1027"/>
      <c r="EH3" s="1027"/>
      <c r="EI3" s="1027"/>
      <c r="EJ3" s="1027"/>
      <c r="EK3" s="1027"/>
      <c r="EL3" s="1027"/>
      <c r="EM3" s="1027"/>
      <c r="EN3" s="1027"/>
      <c r="EO3" s="1027"/>
    </row>
    <row r="4" spans="1:145" s="474" customFormat="1" ht="21.75" thickTop="1" thickBot="1" x14ac:dyDescent="0.35">
      <c r="A4" s="1136" t="s">
        <v>3480</v>
      </c>
      <c r="B4" s="1137" t="s">
        <v>3481</v>
      </c>
      <c r="C4" s="1137" t="s">
        <v>32</v>
      </c>
      <c r="D4" s="1137" t="s">
        <v>3482</v>
      </c>
      <c r="E4" s="1137" t="s">
        <v>3483</v>
      </c>
      <c r="F4" s="1137" t="s">
        <v>3484</v>
      </c>
      <c r="G4" s="1138"/>
      <c r="H4" s="1137" t="s">
        <v>3485</v>
      </c>
      <c r="I4" s="1141"/>
      <c r="J4" s="1137" t="s">
        <v>3486</v>
      </c>
      <c r="K4" s="1140"/>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J4" s="1027"/>
      <c r="AK4" s="1027"/>
      <c r="AL4" s="1027"/>
      <c r="AM4" s="1027"/>
      <c r="AN4" s="1027"/>
      <c r="AO4" s="1027"/>
      <c r="AP4" s="1027"/>
      <c r="AQ4" s="1027"/>
      <c r="AR4" s="1027"/>
      <c r="AS4" s="1027"/>
      <c r="AT4" s="1027"/>
      <c r="AU4" s="1027"/>
      <c r="AV4" s="1027"/>
      <c r="AW4" s="1027"/>
      <c r="AX4" s="1027"/>
      <c r="AY4" s="1027"/>
      <c r="AZ4" s="1027"/>
      <c r="BA4" s="1027"/>
      <c r="BB4" s="1027"/>
      <c r="BC4" s="1027"/>
      <c r="BD4" s="1027"/>
      <c r="BE4" s="1027"/>
      <c r="BF4" s="1027"/>
      <c r="BG4" s="1027"/>
      <c r="BH4" s="1027"/>
      <c r="BI4" s="1027"/>
      <c r="BJ4" s="1027"/>
      <c r="BK4" s="1027"/>
      <c r="BL4" s="1027"/>
      <c r="BM4" s="1027"/>
      <c r="BN4" s="1027"/>
      <c r="BO4" s="1027"/>
      <c r="BP4" s="1027"/>
      <c r="BQ4" s="1027"/>
      <c r="BR4" s="1027"/>
      <c r="BS4" s="1027"/>
      <c r="BT4" s="1027"/>
      <c r="BU4" s="1027"/>
      <c r="BV4" s="1027"/>
      <c r="BW4" s="1027"/>
      <c r="BX4" s="1027"/>
      <c r="BY4" s="1027"/>
      <c r="BZ4" s="1027"/>
      <c r="CA4" s="1027"/>
      <c r="CB4" s="1027"/>
      <c r="CC4" s="1027"/>
      <c r="CD4" s="1027"/>
      <c r="CE4" s="1027"/>
      <c r="CF4" s="1027"/>
      <c r="CG4" s="1027"/>
      <c r="CH4" s="1027"/>
      <c r="CI4" s="1027"/>
      <c r="CJ4" s="1027"/>
      <c r="CK4" s="1027"/>
      <c r="CL4" s="1027"/>
      <c r="CM4" s="1027"/>
      <c r="CN4" s="1027"/>
      <c r="CO4" s="1027"/>
      <c r="CP4" s="1027"/>
      <c r="CQ4" s="1027"/>
      <c r="CR4" s="1027"/>
      <c r="CS4" s="1027"/>
      <c r="CT4" s="1027"/>
      <c r="CU4" s="1027"/>
      <c r="CV4" s="1027"/>
      <c r="CW4" s="1027"/>
      <c r="CX4" s="1027"/>
      <c r="CY4" s="1027"/>
      <c r="CZ4" s="1027"/>
      <c r="DA4" s="1027"/>
      <c r="DB4" s="1027"/>
      <c r="DC4" s="1027"/>
      <c r="DD4" s="1027"/>
      <c r="DE4" s="1027"/>
      <c r="DF4" s="1027"/>
      <c r="DG4" s="1027"/>
      <c r="DH4" s="1027"/>
      <c r="DI4" s="1027"/>
      <c r="DJ4" s="1027"/>
      <c r="DK4" s="1027"/>
      <c r="DL4" s="1027"/>
      <c r="DM4" s="1027"/>
      <c r="DN4" s="1027"/>
      <c r="DO4" s="1027"/>
      <c r="DP4" s="1027"/>
      <c r="DQ4" s="1027"/>
      <c r="DR4" s="1027"/>
      <c r="DS4" s="1027"/>
      <c r="DT4" s="1027"/>
      <c r="DU4" s="1027"/>
      <c r="DV4" s="1027"/>
      <c r="DW4" s="1027"/>
      <c r="DX4" s="1027"/>
      <c r="DY4" s="1027"/>
      <c r="DZ4" s="1027"/>
      <c r="EA4" s="1027"/>
      <c r="EB4" s="1027"/>
      <c r="EC4" s="1027"/>
      <c r="ED4" s="1027"/>
      <c r="EE4" s="1027"/>
      <c r="EF4" s="1027"/>
      <c r="EG4" s="1027"/>
      <c r="EH4" s="1027"/>
      <c r="EI4" s="1027"/>
      <c r="EJ4" s="1027"/>
      <c r="EK4" s="1027"/>
      <c r="EL4" s="1027"/>
      <c r="EM4" s="1027"/>
      <c r="EN4" s="1027"/>
      <c r="EO4" s="1027"/>
    </row>
    <row r="5" spans="1:145" s="474" customFormat="1" ht="24.75" thickTop="1" thickBot="1" x14ac:dyDescent="0.35">
      <c r="A5" s="1141">
        <v>2</v>
      </c>
      <c r="B5" s="1141">
        <v>0</v>
      </c>
      <c r="C5" s="1141">
        <v>4</v>
      </c>
      <c r="D5" s="1141">
        <v>1</v>
      </c>
      <c r="E5" s="1141">
        <v>25</v>
      </c>
      <c r="F5" s="1141">
        <v>10</v>
      </c>
      <c r="G5" s="1138" t="s">
        <v>521</v>
      </c>
      <c r="H5" s="1142">
        <v>306000</v>
      </c>
      <c r="I5" s="1158">
        <f>SUM(H5/$H47)</f>
        <v>8.6632268531732573E-3</v>
      </c>
      <c r="J5" s="1142">
        <f>+H5/9</f>
        <v>34000</v>
      </c>
      <c r="K5" s="1143">
        <v>194000</v>
      </c>
      <c r="L5" s="1027"/>
      <c r="M5" s="1027"/>
      <c r="N5" s="1027"/>
      <c r="O5" s="1027"/>
      <c r="P5" s="1027"/>
      <c r="Q5" s="1027"/>
      <c r="R5" s="1027"/>
      <c r="S5" s="1027"/>
      <c r="T5" s="1027"/>
      <c r="U5" s="1027"/>
      <c r="V5" s="1027"/>
      <c r="W5" s="1027"/>
      <c r="X5" s="1027"/>
      <c r="Y5" s="1027"/>
      <c r="Z5" s="1027"/>
      <c r="AA5" s="1027"/>
      <c r="AB5" s="1027"/>
      <c r="AC5" s="1027"/>
      <c r="AD5" s="1027"/>
      <c r="AE5" s="1027"/>
      <c r="AF5" s="1027"/>
      <c r="AG5" s="1027"/>
      <c r="AH5" s="1027"/>
      <c r="AI5" s="1027"/>
      <c r="AJ5" s="1027"/>
      <c r="AK5" s="1027"/>
      <c r="AL5" s="1027"/>
      <c r="AM5" s="1027"/>
      <c r="AN5" s="1027"/>
      <c r="AO5" s="1027"/>
      <c r="AP5" s="1027"/>
      <c r="AQ5" s="1027"/>
      <c r="AR5" s="1027"/>
      <c r="AS5" s="1027"/>
      <c r="AT5" s="1027"/>
      <c r="AU5" s="1027"/>
      <c r="AV5" s="1027"/>
      <c r="AW5" s="1027"/>
      <c r="AX5" s="1027"/>
      <c r="AY5" s="1027"/>
      <c r="AZ5" s="1027"/>
      <c r="BA5" s="1027"/>
      <c r="BB5" s="1027"/>
      <c r="BC5" s="1027"/>
      <c r="BD5" s="1027"/>
      <c r="BE5" s="1027"/>
      <c r="BF5" s="1027"/>
      <c r="BG5" s="1027"/>
      <c r="BH5" s="1027"/>
      <c r="BI5" s="1027"/>
      <c r="BJ5" s="1027"/>
      <c r="BK5" s="1027"/>
      <c r="BL5" s="1027"/>
      <c r="BM5" s="1027"/>
      <c r="BN5" s="1027"/>
      <c r="BO5" s="1027"/>
      <c r="BP5" s="1027"/>
      <c r="BQ5" s="1027"/>
      <c r="BR5" s="1027"/>
      <c r="BS5" s="1027"/>
      <c r="BT5" s="1027"/>
      <c r="BU5" s="1027"/>
      <c r="BV5" s="1027"/>
      <c r="BW5" s="1027"/>
      <c r="BX5" s="1027"/>
      <c r="BY5" s="1027"/>
      <c r="BZ5" s="1027"/>
      <c r="CA5" s="1027"/>
      <c r="CB5" s="1027"/>
      <c r="CC5" s="1027"/>
      <c r="CD5" s="1027"/>
      <c r="CE5" s="1027"/>
      <c r="CF5" s="1027"/>
      <c r="CG5" s="1027"/>
      <c r="CH5" s="1027"/>
      <c r="CI5" s="1027"/>
      <c r="CJ5" s="1027"/>
      <c r="CK5" s="1027"/>
      <c r="CL5" s="1027"/>
      <c r="CM5" s="1027"/>
      <c r="CN5" s="1027"/>
      <c r="CO5" s="1027"/>
      <c r="CP5" s="1027"/>
      <c r="CQ5" s="1027"/>
      <c r="CR5" s="1027"/>
      <c r="CS5" s="1027"/>
      <c r="CT5" s="1027"/>
      <c r="CU5" s="1027"/>
      <c r="CV5" s="1027"/>
      <c r="CW5" s="1027"/>
      <c r="CX5" s="1027"/>
      <c r="CY5" s="1027"/>
      <c r="CZ5" s="1027"/>
      <c r="DA5" s="1027"/>
      <c r="DB5" s="1027"/>
      <c r="DC5" s="1027"/>
      <c r="DD5" s="1027"/>
      <c r="DE5" s="1027"/>
      <c r="DF5" s="1027"/>
      <c r="DG5" s="1027"/>
      <c r="DH5" s="1027"/>
      <c r="DI5" s="1027"/>
      <c r="DJ5" s="1027"/>
      <c r="DK5" s="1027"/>
      <c r="DL5" s="1027"/>
      <c r="DM5" s="1027"/>
      <c r="DN5" s="1027"/>
      <c r="DO5" s="1027"/>
      <c r="DP5" s="1027"/>
      <c r="DQ5" s="1027"/>
      <c r="DR5" s="1027"/>
      <c r="DS5" s="1027"/>
      <c r="DT5" s="1027"/>
      <c r="DU5" s="1027"/>
      <c r="DV5" s="1027"/>
      <c r="DW5" s="1027"/>
      <c r="DX5" s="1027"/>
      <c r="DY5" s="1027"/>
      <c r="DZ5" s="1027"/>
      <c r="EA5" s="1027"/>
      <c r="EB5" s="1027"/>
      <c r="EC5" s="1027"/>
      <c r="ED5" s="1027"/>
      <c r="EE5" s="1027"/>
      <c r="EF5" s="1027"/>
      <c r="EG5" s="1027"/>
      <c r="EH5" s="1027"/>
      <c r="EI5" s="1027"/>
      <c r="EJ5" s="1027"/>
      <c r="EK5" s="1027"/>
      <c r="EL5" s="1027"/>
      <c r="EM5" s="1027"/>
      <c r="EN5" s="1027"/>
      <c r="EO5" s="1027"/>
    </row>
    <row r="6" spans="1:145" s="474" customFormat="1" ht="24.75" thickTop="1" thickBot="1" x14ac:dyDescent="0.35">
      <c r="A6" s="1141">
        <v>2</v>
      </c>
      <c r="B6" s="1141">
        <v>0</v>
      </c>
      <c r="C6" s="1141">
        <v>4</v>
      </c>
      <c r="D6" s="1141">
        <v>1</v>
      </c>
      <c r="E6" s="1141">
        <v>26</v>
      </c>
      <c r="F6" s="1141">
        <v>10</v>
      </c>
      <c r="G6" s="1138" t="s">
        <v>581</v>
      </c>
      <c r="H6" s="1142">
        <v>50000</v>
      </c>
      <c r="I6" s="1158">
        <f>SUM(H6/$H47)</f>
        <v>1.4155599433289638E-3</v>
      </c>
      <c r="J6" s="1142">
        <f>+H6/9</f>
        <v>5555.5555555555557</v>
      </c>
      <c r="K6" s="1143">
        <v>0</v>
      </c>
      <c r="L6" s="1027"/>
      <c r="M6" s="1027"/>
      <c r="N6" s="1027"/>
      <c r="O6" s="1027"/>
      <c r="P6" s="1027"/>
      <c r="Q6" s="1027"/>
      <c r="R6" s="1027"/>
      <c r="S6" s="1027"/>
      <c r="T6" s="1027"/>
      <c r="U6" s="1027"/>
      <c r="V6" s="1027"/>
      <c r="W6" s="1027"/>
      <c r="X6" s="1027"/>
      <c r="Y6" s="1027"/>
      <c r="Z6" s="1027"/>
      <c r="AA6" s="1027"/>
      <c r="AB6" s="1027"/>
      <c r="AC6" s="1027"/>
      <c r="AD6" s="1027"/>
      <c r="AE6" s="1027"/>
      <c r="AF6" s="1027"/>
      <c r="AG6" s="1027"/>
      <c r="AH6" s="1027"/>
      <c r="AI6" s="1027"/>
      <c r="AJ6" s="1027"/>
      <c r="AK6" s="1027"/>
      <c r="AL6" s="1027"/>
      <c r="AM6" s="1027"/>
      <c r="AN6" s="1027"/>
      <c r="AO6" s="1027"/>
      <c r="AP6" s="1027"/>
      <c r="AQ6" s="1027"/>
      <c r="AR6" s="1027"/>
      <c r="AS6" s="1027"/>
      <c r="AT6" s="1027"/>
      <c r="AU6" s="1027"/>
      <c r="AV6" s="1027"/>
      <c r="AW6" s="1027"/>
      <c r="AX6" s="1027"/>
      <c r="AY6" s="1027"/>
      <c r="AZ6" s="1027"/>
      <c r="BA6" s="1027"/>
      <c r="BB6" s="1027"/>
      <c r="BC6" s="1027"/>
      <c r="BD6" s="1027"/>
      <c r="BE6" s="1027"/>
      <c r="BF6" s="1027"/>
      <c r="BG6" s="1027"/>
      <c r="BH6" s="1027"/>
      <c r="BI6" s="1027"/>
      <c r="BJ6" s="1027"/>
      <c r="BK6" s="1027"/>
      <c r="BL6" s="1027"/>
      <c r="BM6" s="1027"/>
      <c r="BN6" s="1027"/>
      <c r="BO6" s="1027"/>
      <c r="BP6" s="1027"/>
      <c r="BQ6" s="1027"/>
      <c r="BR6" s="1027"/>
      <c r="BS6" s="1027"/>
      <c r="BT6" s="1027"/>
      <c r="BU6" s="1027"/>
      <c r="BV6" s="1027"/>
      <c r="BW6" s="1027"/>
      <c r="BX6" s="1027"/>
      <c r="BY6" s="1027"/>
      <c r="BZ6" s="1027"/>
      <c r="CA6" s="1027"/>
      <c r="CB6" s="1027"/>
      <c r="CC6" s="1027"/>
      <c r="CD6" s="1027"/>
      <c r="CE6" s="1027"/>
      <c r="CF6" s="1027"/>
      <c r="CG6" s="1027"/>
      <c r="CH6" s="1027"/>
      <c r="CI6" s="1027"/>
      <c r="CJ6" s="1027"/>
      <c r="CK6" s="1027"/>
      <c r="CL6" s="1027"/>
      <c r="CM6" s="1027"/>
      <c r="CN6" s="1027"/>
      <c r="CO6" s="1027"/>
      <c r="CP6" s="1027"/>
      <c r="CQ6" s="1027"/>
      <c r="CR6" s="1027"/>
      <c r="CS6" s="1027"/>
      <c r="CT6" s="1027"/>
      <c r="CU6" s="1027"/>
      <c r="CV6" s="1027"/>
      <c r="CW6" s="1027"/>
      <c r="CX6" s="1027"/>
      <c r="CY6" s="1027"/>
      <c r="CZ6" s="1027"/>
      <c r="DA6" s="1027"/>
      <c r="DB6" s="1027"/>
      <c r="DC6" s="1027"/>
      <c r="DD6" s="1027"/>
      <c r="DE6" s="1027"/>
      <c r="DF6" s="1027"/>
      <c r="DG6" s="1027"/>
      <c r="DH6" s="1027"/>
      <c r="DI6" s="1027"/>
      <c r="DJ6" s="1027"/>
      <c r="DK6" s="1027"/>
      <c r="DL6" s="1027"/>
      <c r="DM6" s="1027"/>
      <c r="DN6" s="1027"/>
      <c r="DO6" s="1027"/>
      <c r="DP6" s="1027"/>
      <c r="DQ6" s="1027"/>
      <c r="DR6" s="1027"/>
      <c r="DS6" s="1027"/>
      <c r="DT6" s="1027"/>
      <c r="DU6" s="1027"/>
      <c r="DV6" s="1027"/>
      <c r="DW6" s="1027"/>
      <c r="DX6" s="1027"/>
      <c r="DY6" s="1027"/>
      <c r="DZ6" s="1027"/>
      <c r="EA6" s="1027"/>
      <c r="EB6" s="1027"/>
      <c r="EC6" s="1027"/>
      <c r="ED6" s="1027"/>
      <c r="EE6" s="1027"/>
      <c r="EF6" s="1027"/>
      <c r="EG6" s="1027"/>
      <c r="EH6" s="1027"/>
      <c r="EI6" s="1027"/>
      <c r="EJ6" s="1027"/>
      <c r="EK6" s="1027"/>
      <c r="EL6" s="1027"/>
      <c r="EM6" s="1027"/>
      <c r="EN6" s="1027"/>
      <c r="EO6" s="1027"/>
    </row>
    <row r="7" spans="1:145" s="474" customFormat="1" ht="24.75" thickTop="1" thickBot="1" x14ac:dyDescent="0.35">
      <c r="A7" s="1455" t="s">
        <v>3487</v>
      </c>
      <c r="B7" s="1455"/>
      <c r="C7" s="1455"/>
      <c r="D7" s="1455"/>
      <c r="E7" s="1455"/>
      <c r="F7" s="1455"/>
      <c r="G7" s="1138" t="s">
        <v>3488</v>
      </c>
      <c r="H7" s="1144">
        <f>SUM(H5:H6)</f>
        <v>356000</v>
      </c>
      <c r="I7" s="1160">
        <f>SUM(H7/$H47)</f>
        <v>1.0078786796502221E-2</v>
      </c>
      <c r="J7" s="1144">
        <f>SUM(J5:J6)</f>
        <v>39555.555555555555</v>
      </c>
      <c r="K7" s="1143">
        <f>SUM(K5:K6)</f>
        <v>194000</v>
      </c>
      <c r="L7" s="1027"/>
      <c r="M7" s="1027"/>
      <c r="N7" s="1027"/>
      <c r="O7" s="1027"/>
      <c r="P7" s="1027"/>
      <c r="Q7" s="1027"/>
      <c r="R7" s="1027"/>
      <c r="S7" s="1027"/>
      <c r="T7" s="1027"/>
      <c r="U7" s="1027"/>
      <c r="V7" s="1027"/>
      <c r="W7" s="1027"/>
      <c r="X7" s="1027"/>
      <c r="Y7" s="1027"/>
      <c r="Z7" s="1027"/>
      <c r="AA7" s="1027"/>
      <c r="AB7" s="1027"/>
      <c r="AC7" s="1027"/>
      <c r="AD7" s="1027"/>
      <c r="AE7" s="1027"/>
      <c r="AF7" s="1027"/>
      <c r="AG7" s="1027"/>
      <c r="AH7" s="1027"/>
      <c r="AI7" s="1027"/>
      <c r="AJ7" s="1027"/>
      <c r="AK7" s="1027"/>
      <c r="AL7" s="1027"/>
      <c r="AM7" s="1027"/>
      <c r="AN7" s="1027"/>
      <c r="AO7" s="1027"/>
      <c r="AP7" s="1027"/>
      <c r="AQ7" s="1027"/>
      <c r="AR7" s="1027"/>
      <c r="AS7" s="1027"/>
      <c r="AT7" s="1027"/>
      <c r="AU7" s="1027"/>
      <c r="AV7" s="1027"/>
      <c r="AW7" s="1027"/>
      <c r="AX7" s="1027"/>
      <c r="AY7" s="1027"/>
      <c r="AZ7" s="1027"/>
      <c r="BA7" s="1027"/>
      <c r="BB7" s="1027"/>
      <c r="BC7" s="1027"/>
      <c r="BD7" s="1027"/>
      <c r="BE7" s="1027"/>
      <c r="BF7" s="1027"/>
      <c r="BG7" s="1027"/>
      <c r="BH7" s="1027"/>
      <c r="BI7" s="1027"/>
      <c r="BJ7" s="1027"/>
      <c r="BK7" s="1027"/>
      <c r="BL7" s="1027"/>
      <c r="BM7" s="1027"/>
      <c r="BN7" s="1027"/>
      <c r="BO7" s="1027"/>
      <c r="BP7" s="1027"/>
      <c r="BQ7" s="1027"/>
      <c r="BR7" s="1027"/>
      <c r="BS7" s="1027"/>
      <c r="BT7" s="1027"/>
      <c r="BU7" s="1027"/>
      <c r="BV7" s="1027"/>
      <c r="BW7" s="1027"/>
      <c r="BX7" s="1027"/>
      <c r="BY7" s="1027"/>
      <c r="BZ7" s="1027"/>
      <c r="CA7" s="1027"/>
      <c r="CB7" s="1027"/>
      <c r="CC7" s="1027"/>
      <c r="CD7" s="1027"/>
      <c r="CE7" s="1027"/>
      <c r="CF7" s="1027"/>
      <c r="CG7" s="1027"/>
      <c r="CH7" s="1027"/>
      <c r="CI7" s="1027"/>
      <c r="CJ7" s="1027"/>
      <c r="CK7" s="1027"/>
      <c r="CL7" s="1027"/>
      <c r="CM7" s="1027"/>
      <c r="CN7" s="1027"/>
      <c r="CO7" s="1027"/>
      <c r="CP7" s="1027"/>
      <c r="CQ7" s="1027"/>
      <c r="CR7" s="1027"/>
      <c r="CS7" s="1027"/>
      <c r="CT7" s="1027"/>
      <c r="CU7" s="1027"/>
      <c r="CV7" s="1027"/>
      <c r="CW7" s="1027"/>
      <c r="CX7" s="1027"/>
      <c r="CY7" s="1027"/>
      <c r="CZ7" s="1027"/>
      <c r="DA7" s="1027"/>
      <c r="DB7" s="1027"/>
      <c r="DC7" s="1027"/>
      <c r="DD7" s="1027"/>
      <c r="DE7" s="1027"/>
      <c r="DF7" s="1027"/>
      <c r="DG7" s="1027"/>
      <c r="DH7" s="1027"/>
      <c r="DI7" s="1027"/>
      <c r="DJ7" s="1027"/>
      <c r="DK7" s="1027"/>
      <c r="DL7" s="1027"/>
      <c r="DM7" s="1027"/>
      <c r="DN7" s="1027"/>
      <c r="DO7" s="1027"/>
      <c r="DP7" s="1027"/>
      <c r="DQ7" s="1027"/>
      <c r="DR7" s="1027"/>
      <c r="DS7" s="1027"/>
      <c r="DT7" s="1027"/>
      <c r="DU7" s="1027"/>
      <c r="DV7" s="1027"/>
      <c r="DW7" s="1027"/>
      <c r="DX7" s="1027"/>
      <c r="DY7" s="1027"/>
      <c r="DZ7" s="1027"/>
      <c r="EA7" s="1027"/>
      <c r="EB7" s="1027"/>
      <c r="EC7" s="1027"/>
      <c r="ED7" s="1027"/>
      <c r="EE7" s="1027"/>
      <c r="EF7" s="1027"/>
      <c r="EG7" s="1027"/>
      <c r="EH7" s="1027"/>
      <c r="EI7" s="1027"/>
      <c r="EJ7" s="1027"/>
      <c r="EK7" s="1027"/>
      <c r="EL7" s="1027"/>
      <c r="EM7" s="1027"/>
      <c r="EN7" s="1027"/>
      <c r="EO7" s="1027"/>
    </row>
    <row r="8" spans="1:145" s="474" customFormat="1" ht="24.75" thickTop="1" thickBot="1" x14ac:dyDescent="0.35">
      <c r="A8" s="1145"/>
      <c r="B8" s="1139"/>
      <c r="C8" s="1141"/>
      <c r="D8" s="1141"/>
      <c r="E8" s="1141"/>
      <c r="F8" s="1139"/>
      <c r="G8" s="1138"/>
      <c r="H8" s="1139"/>
      <c r="I8" s="1158"/>
      <c r="J8" s="1139"/>
      <c r="K8" s="1146"/>
      <c r="L8" s="1028"/>
      <c r="M8" s="1028"/>
      <c r="N8" s="1027"/>
      <c r="O8" s="1027"/>
      <c r="P8" s="1027"/>
      <c r="Q8" s="1027"/>
      <c r="R8" s="1027"/>
      <c r="S8" s="1027"/>
      <c r="T8" s="1027"/>
      <c r="U8" s="1027"/>
      <c r="V8" s="1027"/>
      <c r="W8" s="1027"/>
      <c r="X8" s="1027"/>
      <c r="Y8" s="1027"/>
      <c r="Z8" s="1027"/>
      <c r="AA8" s="1027"/>
      <c r="AB8" s="1027"/>
      <c r="AC8" s="1027"/>
      <c r="AD8" s="1027"/>
      <c r="AE8" s="1027"/>
      <c r="AF8" s="1027"/>
      <c r="AG8" s="1027"/>
      <c r="AH8" s="1027"/>
      <c r="AI8" s="1027"/>
      <c r="AJ8" s="1027"/>
      <c r="AK8" s="1027"/>
      <c r="AL8" s="1027"/>
      <c r="AM8" s="1027"/>
      <c r="AN8" s="1027"/>
      <c r="AO8" s="1027"/>
      <c r="AP8" s="1027"/>
      <c r="AQ8" s="1027"/>
      <c r="AR8" s="1027"/>
      <c r="AS8" s="1027"/>
      <c r="AT8" s="1027"/>
      <c r="AU8" s="1027"/>
      <c r="AV8" s="1027"/>
      <c r="AW8" s="1027"/>
      <c r="AX8" s="1027"/>
      <c r="AY8" s="1027"/>
      <c r="AZ8" s="1027"/>
      <c r="BA8" s="1027"/>
      <c r="BB8" s="1027"/>
      <c r="BC8" s="1027"/>
      <c r="BD8" s="1027"/>
      <c r="BE8" s="1027"/>
      <c r="BF8" s="1027"/>
      <c r="BG8" s="1027"/>
      <c r="BH8" s="1027"/>
      <c r="BI8" s="1027"/>
      <c r="BJ8" s="1027"/>
      <c r="BK8" s="1027"/>
      <c r="BL8" s="1027"/>
      <c r="BM8" s="1027"/>
      <c r="BN8" s="1027"/>
      <c r="BO8" s="1027"/>
      <c r="BP8" s="1027"/>
      <c r="BQ8" s="1027"/>
      <c r="BR8" s="1027"/>
      <c r="BS8" s="1027"/>
      <c r="BT8" s="1027"/>
      <c r="BU8" s="1027"/>
      <c r="BV8" s="1027"/>
      <c r="BW8" s="1027"/>
      <c r="BX8" s="1027"/>
      <c r="BY8" s="1027"/>
      <c r="BZ8" s="1027"/>
      <c r="CA8" s="1027"/>
      <c r="CB8" s="1027"/>
      <c r="CC8" s="1027"/>
      <c r="CD8" s="1027"/>
      <c r="CE8" s="1027"/>
      <c r="CF8" s="1027"/>
      <c r="CG8" s="1027"/>
      <c r="CH8" s="1027"/>
      <c r="CI8" s="1027"/>
      <c r="CJ8" s="1027"/>
      <c r="CK8" s="1027"/>
      <c r="CL8" s="1027"/>
      <c r="CM8" s="1027"/>
      <c r="CN8" s="1027"/>
      <c r="CO8" s="1027"/>
      <c r="CP8" s="1027"/>
      <c r="CQ8" s="1027"/>
      <c r="CR8" s="1027"/>
      <c r="CS8" s="1027"/>
      <c r="CT8" s="1027"/>
      <c r="CU8" s="1027"/>
      <c r="CV8" s="1027"/>
      <c r="CW8" s="1027"/>
      <c r="CX8" s="1027"/>
      <c r="CY8" s="1027"/>
      <c r="CZ8" s="1027"/>
      <c r="DA8" s="1027"/>
      <c r="DB8" s="1027"/>
      <c r="DC8" s="1027"/>
      <c r="DD8" s="1027"/>
      <c r="DE8" s="1027"/>
      <c r="DF8" s="1027"/>
      <c r="DG8" s="1027"/>
      <c r="DH8" s="1027"/>
      <c r="DI8" s="1027"/>
      <c r="DJ8" s="1027"/>
      <c r="DK8" s="1027"/>
      <c r="DL8" s="1027"/>
      <c r="DM8" s="1027"/>
      <c r="DN8" s="1027"/>
      <c r="DO8" s="1027"/>
      <c r="DP8" s="1027"/>
      <c r="DQ8" s="1027"/>
      <c r="DR8" s="1027"/>
      <c r="DS8" s="1027"/>
      <c r="DT8" s="1027"/>
      <c r="DU8" s="1027"/>
      <c r="DV8" s="1027"/>
      <c r="DW8" s="1027"/>
      <c r="DX8" s="1027"/>
      <c r="DY8" s="1027"/>
      <c r="DZ8" s="1027"/>
      <c r="EA8" s="1027"/>
      <c r="EB8" s="1027"/>
      <c r="EC8" s="1027"/>
      <c r="ED8" s="1027"/>
      <c r="EE8" s="1027"/>
      <c r="EF8" s="1027"/>
      <c r="EG8" s="1027"/>
      <c r="EH8" s="1027"/>
      <c r="EI8" s="1027"/>
      <c r="EJ8" s="1027"/>
      <c r="EK8" s="1027"/>
      <c r="EL8" s="1027"/>
      <c r="EM8" s="1027"/>
      <c r="EN8" s="1027"/>
      <c r="EO8" s="1027"/>
    </row>
    <row r="9" spans="1:145" s="474" customFormat="1" ht="24.75" thickTop="1" thickBot="1" x14ac:dyDescent="0.35">
      <c r="A9" s="1455" t="s">
        <v>3478</v>
      </c>
      <c r="B9" s="1455"/>
      <c r="C9" s="1455"/>
      <c r="D9" s="1455"/>
      <c r="E9" s="1455"/>
      <c r="F9" s="1455"/>
      <c r="G9" s="1456" t="s">
        <v>522</v>
      </c>
      <c r="H9" s="1456"/>
      <c r="I9" s="1158"/>
      <c r="J9" s="1141" t="s">
        <v>3479</v>
      </c>
      <c r="K9" s="1146"/>
      <c r="L9" s="1028"/>
      <c r="M9" s="1028"/>
      <c r="N9" s="1027"/>
      <c r="O9" s="1027"/>
      <c r="P9" s="1027"/>
      <c r="Q9" s="1027"/>
      <c r="R9" s="1027"/>
      <c r="S9" s="1027"/>
      <c r="T9" s="1027"/>
      <c r="U9" s="1027"/>
      <c r="V9" s="1027"/>
      <c r="W9" s="1027"/>
      <c r="X9" s="1027"/>
      <c r="Y9" s="1027"/>
      <c r="Z9" s="1027"/>
      <c r="AA9" s="1027"/>
      <c r="AB9" s="1027"/>
      <c r="AC9" s="1027"/>
      <c r="AD9" s="1027"/>
      <c r="AE9" s="1027"/>
      <c r="AF9" s="1027"/>
      <c r="AG9" s="1027"/>
      <c r="AH9" s="1027"/>
      <c r="AI9" s="1027"/>
      <c r="AJ9" s="1027"/>
      <c r="AK9" s="1027"/>
      <c r="AL9" s="1027"/>
      <c r="AM9" s="1027"/>
      <c r="AN9" s="1027"/>
      <c r="AO9" s="1027"/>
      <c r="AP9" s="1027"/>
      <c r="AQ9" s="1027"/>
      <c r="AR9" s="1027"/>
      <c r="AS9" s="1027"/>
      <c r="AT9" s="1027"/>
      <c r="AU9" s="1027"/>
      <c r="AV9" s="1027"/>
      <c r="AW9" s="1027"/>
      <c r="AX9" s="1027"/>
      <c r="AY9" s="1027"/>
      <c r="AZ9" s="1027"/>
      <c r="BA9" s="1027"/>
      <c r="BB9" s="1027"/>
      <c r="BC9" s="1027"/>
      <c r="BD9" s="1027"/>
      <c r="BE9" s="1027"/>
      <c r="BF9" s="1027"/>
      <c r="BG9" s="1027"/>
      <c r="BH9" s="1027"/>
      <c r="BI9" s="1027"/>
      <c r="BJ9" s="1027"/>
      <c r="BK9" s="1027"/>
      <c r="BL9" s="1027"/>
      <c r="BM9" s="1027"/>
      <c r="BN9" s="1027"/>
      <c r="BO9" s="1027"/>
      <c r="BP9" s="1027"/>
      <c r="BQ9" s="1027"/>
      <c r="BR9" s="1027"/>
      <c r="BS9" s="1027"/>
      <c r="BT9" s="1027"/>
      <c r="BU9" s="1027"/>
      <c r="BV9" s="1027"/>
      <c r="BW9" s="1027"/>
      <c r="BX9" s="1027"/>
      <c r="BY9" s="1027"/>
      <c r="BZ9" s="1027"/>
      <c r="CA9" s="1027"/>
      <c r="CB9" s="1027"/>
      <c r="CC9" s="1027"/>
      <c r="CD9" s="1027"/>
      <c r="CE9" s="1027"/>
      <c r="CF9" s="1027"/>
      <c r="CG9" s="1027"/>
      <c r="CH9" s="1027"/>
      <c r="CI9" s="1027"/>
      <c r="CJ9" s="1027"/>
      <c r="CK9" s="1027"/>
      <c r="CL9" s="1027"/>
      <c r="CM9" s="1027"/>
      <c r="CN9" s="1027"/>
      <c r="CO9" s="1027"/>
      <c r="CP9" s="1027"/>
      <c r="CQ9" s="1027"/>
      <c r="CR9" s="1027"/>
      <c r="CS9" s="1027"/>
      <c r="CT9" s="1027"/>
      <c r="CU9" s="1027"/>
      <c r="CV9" s="1027"/>
      <c r="CW9" s="1027"/>
      <c r="CX9" s="1027"/>
      <c r="CY9" s="1027"/>
      <c r="CZ9" s="1027"/>
      <c r="DA9" s="1027"/>
      <c r="DB9" s="1027"/>
      <c r="DC9" s="1027"/>
      <c r="DD9" s="1027"/>
      <c r="DE9" s="1027"/>
      <c r="DF9" s="1027"/>
      <c r="DG9" s="1027"/>
      <c r="DH9" s="1027"/>
      <c r="DI9" s="1027"/>
      <c r="DJ9" s="1027"/>
      <c r="DK9" s="1027"/>
      <c r="DL9" s="1027"/>
      <c r="DM9" s="1027"/>
      <c r="DN9" s="1027"/>
      <c r="DO9" s="1027"/>
      <c r="DP9" s="1027"/>
      <c r="DQ9" s="1027"/>
      <c r="DR9" s="1027"/>
      <c r="DS9" s="1027"/>
      <c r="DT9" s="1027"/>
      <c r="DU9" s="1027"/>
      <c r="DV9" s="1027"/>
      <c r="DW9" s="1027"/>
      <c r="DX9" s="1027"/>
      <c r="DY9" s="1027"/>
      <c r="DZ9" s="1027"/>
      <c r="EA9" s="1027"/>
      <c r="EB9" s="1027"/>
      <c r="EC9" s="1027"/>
      <c r="ED9" s="1027"/>
      <c r="EE9" s="1027"/>
      <c r="EF9" s="1027"/>
      <c r="EG9" s="1027"/>
      <c r="EH9" s="1027"/>
      <c r="EI9" s="1027"/>
      <c r="EJ9" s="1027"/>
      <c r="EK9" s="1027"/>
      <c r="EL9" s="1027"/>
      <c r="EM9" s="1027"/>
      <c r="EN9" s="1027"/>
      <c r="EO9" s="1027"/>
    </row>
    <row r="10" spans="1:145" s="474" customFormat="1" ht="24.75" thickTop="1" thickBot="1" x14ac:dyDescent="0.35">
      <c r="A10" s="1147" t="s">
        <v>3480</v>
      </c>
      <c r="B10" s="1148" t="s">
        <v>3481</v>
      </c>
      <c r="C10" s="1148" t="s">
        <v>32</v>
      </c>
      <c r="D10" s="1148" t="s">
        <v>3482</v>
      </c>
      <c r="E10" s="1148" t="s">
        <v>3483</v>
      </c>
      <c r="F10" s="1148" t="s">
        <v>3484</v>
      </c>
      <c r="G10" s="1138"/>
      <c r="H10" s="1137" t="s">
        <v>3485</v>
      </c>
      <c r="I10" s="1158"/>
      <c r="J10" s="1137" t="s">
        <v>3486</v>
      </c>
      <c r="K10" s="1143"/>
      <c r="L10" s="1029"/>
      <c r="M10" s="1028"/>
      <c r="N10" s="1027"/>
      <c r="O10" s="1027"/>
      <c r="P10" s="1027"/>
      <c r="Q10" s="1027"/>
      <c r="R10" s="1027"/>
      <c r="S10" s="1027"/>
      <c r="T10" s="1027"/>
      <c r="U10" s="1027"/>
      <c r="V10" s="1027"/>
      <c r="W10" s="1027"/>
      <c r="X10" s="1027"/>
      <c r="Y10" s="1027"/>
      <c r="Z10" s="1027"/>
      <c r="AA10" s="1027"/>
      <c r="AB10" s="1027"/>
      <c r="AC10" s="1027"/>
      <c r="AD10" s="1027"/>
      <c r="AE10" s="1027"/>
      <c r="AF10" s="1027"/>
      <c r="AG10" s="1027"/>
      <c r="AH10" s="1027"/>
      <c r="AI10" s="1027"/>
      <c r="AJ10" s="1027"/>
      <c r="AK10" s="1027"/>
      <c r="AL10" s="1027"/>
      <c r="AM10" s="1027"/>
      <c r="AN10" s="1027"/>
      <c r="AO10" s="1027"/>
      <c r="AP10" s="1027"/>
      <c r="AQ10" s="1027"/>
      <c r="AR10" s="1027"/>
      <c r="AS10" s="1027"/>
      <c r="AT10" s="1027"/>
      <c r="AU10" s="1027"/>
      <c r="AV10" s="1027"/>
      <c r="AW10" s="1027"/>
      <c r="AX10" s="1027"/>
      <c r="AY10" s="1027"/>
      <c r="AZ10" s="1027"/>
      <c r="BA10" s="1027"/>
      <c r="BB10" s="1027"/>
      <c r="BC10" s="1027"/>
      <c r="BD10" s="1027"/>
      <c r="BE10" s="1027"/>
      <c r="BF10" s="1027"/>
      <c r="BG10" s="1027"/>
      <c r="BH10" s="1027"/>
      <c r="BI10" s="1027"/>
      <c r="BJ10" s="1027"/>
      <c r="BK10" s="1027"/>
      <c r="BL10" s="1027"/>
      <c r="BM10" s="1027"/>
      <c r="BN10" s="1027"/>
      <c r="BO10" s="1027"/>
      <c r="BP10" s="1027"/>
      <c r="BQ10" s="1027"/>
      <c r="BR10" s="1027"/>
      <c r="BS10" s="1027"/>
      <c r="BT10" s="1027"/>
      <c r="BU10" s="1027"/>
      <c r="BV10" s="1027"/>
      <c r="BW10" s="1027"/>
      <c r="BX10" s="1027"/>
      <c r="BY10" s="1027"/>
      <c r="BZ10" s="1027"/>
      <c r="CA10" s="1027"/>
      <c r="CB10" s="1027"/>
      <c r="CC10" s="1027"/>
      <c r="CD10" s="1027"/>
      <c r="CE10" s="1027"/>
      <c r="CF10" s="1027"/>
      <c r="CG10" s="1027"/>
      <c r="CH10" s="1027"/>
      <c r="CI10" s="1027"/>
      <c r="CJ10" s="1027"/>
      <c r="CK10" s="1027"/>
      <c r="CL10" s="1027"/>
      <c r="CM10" s="1027"/>
      <c r="CN10" s="1027"/>
      <c r="CO10" s="1027"/>
      <c r="CP10" s="1027"/>
      <c r="CQ10" s="1027"/>
      <c r="CR10" s="1027"/>
      <c r="CS10" s="1027"/>
      <c r="CT10" s="1027"/>
      <c r="CU10" s="1027"/>
      <c r="CV10" s="1027"/>
      <c r="CW10" s="1027"/>
      <c r="CX10" s="1027"/>
      <c r="CY10" s="1027"/>
      <c r="CZ10" s="1027"/>
      <c r="DA10" s="1027"/>
      <c r="DB10" s="1027"/>
      <c r="DC10" s="1027"/>
      <c r="DD10" s="1027"/>
      <c r="DE10" s="1027"/>
      <c r="DF10" s="1027"/>
      <c r="DG10" s="1027"/>
      <c r="DH10" s="1027"/>
      <c r="DI10" s="1027"/>
      <c r="DJ10" s="1027"/>
      <c r="DK10" s="1027"/>
      <c r="DL10" s="1027"/>
      <c r="DM10" s="1027"/>
      <c r="DN10" s="1027"/>
      <c r="DO10" s="1027"/>
      <c r="DP10" s="1027"/>
      <c r="DQ10" s="1027"/>
      <c r="DR10" s="1027"/>
      <c r="DS10" s="1027"/>
      <c r="DT10" s="1027"/>
      <c r="DU10" s="1027"/>
      <c r="DV10" s="1027"/>
      <c r="DW10" s="1027"/>
      <c r="DX10" s="1027"/>
      <c r="DY10" s="1027"/>
      <c r="DZ10" s="1027"/>
      <c r="EA10" s="1027"/>
      <c r="EB10" s="1027"/>
      <c r="EC10" s="1027"/>
      <c r="ED10" s="1027"/>
      <c r="EE10" s="1027"/>
      <c r="EF10" s="1027"/>
      <c r="EG10" s="1027"/>
      <c r="EH10" s="1027"/>
      <c r="EI10" s="1027"/>
      <c r="EJ10" s="1027"/>
      <c r="EK10" s="1027"/>
      <c r="EL10" s="1027"/>
      <c r="EM10" s="1027"/>
      <c r="EN10" s="1027"/>
      <c r="EO10" s="1027"/>
    </row>
    <row r="11" spans="1:145" s="474" customFormat="1" ht="42" thickTop="1" thickBot="1" x14ac:dyDescent="0.35">
      <c r="A11" s="1149">
        <v>2</v>
      </c>
      <c r="B11" s="1141">
        <v>0</v>
      </c>
      <c r="C11" s="1141">
        <v>4</v>
      </c>
      <c r="D11" s="1141">
        <v>4</v>
      </c>
      <c r="E11" s="1141">
        <v>15</v>
      </c>
      <c r="F11" s="1141">
        <v>10</v>
      </c>
      <c r="G11" s="1138" t="s">
        <v>583</v>
      </c>
      <c r="H11" s="1142">
        <v>1622060</v>
      </c>
      <c r="I11" s="1158">
        <f>SUM($H11/$H47)</f>
        <v>4.5922463233523579E-2</v>
      </c>
      <c r="J11" s="1150">
        <f t="shared" ref="J11:J16" si="0">+H11/9</f>
        <v>180228.88888888888</v>
      </c>
      <c r="K11" s="1143">
        <v>377940</v>
      </c>
      <c r="L11" s="1029"/>
      <c r="M11" s="1028"/>
      <c r="N11" s="1027"/>
      <c r="O11" s="1027"/>
      <c r="P11" s="1027"/>
      <c r="Q11" s="1027"/>
      <c r="R11" s="1027"/>
      <c r="S11" s="1027"/>
      <c r="T11" s="1027"/>
      <c r="U11" s="1027"/>
      <c r="V11" s="1027"/>
      <c r="W11" s="1027"/>
      <c r="X11" s="1027"/>
      <c r="Y11" s="1027"/>
      <c r="Z11" s="1027"/>
      <c r="AA11" s="1027"/>
      <c r="AB11" s="1027"/>
      <c r="AC11" s="1027"/>
      <c r="AD11" s="1027"/>
      <c r="AE11" s="1027"/>
      <c r="AF11" s="1027"/>
      <c r="AG11" s="1027"/>
      <c r="AH11" s="1027"/>
      <c r="AI11" s="1027"/>
      <c r="AJ11" s="1027"/>
      <c r="AK11" s="1027"/>
      <c r="AL11" s="1027"/>
      <c r="AM11" s="1027"/>
      <c r="AN11" s="1027"/>
      <c r="AO11" s="1027"/>
      <c r="AP11" s="1027"/>
      <c r="AQ11" s="1027"/>
      <c r="AR11" s="1027"/>
      <c r="AS11" s="1027"/>
      <c r="AT11" s="1027"/>
      <c r="AU11" s="1027"/>
      <c r="AV11" s="1027"/>
      <c r="AW11" s="1027"/>
      <c r="AX11" s="1027"/>
      <c r="AY11" s="1027"/>
      <c r="AZ11" s="1027"/>
      <c r="BA11" s="1027"/>
      <c r="BB11" s="1027"/>
      <c r="BC11" s="1027"/>
      <c r="BD11" s="1027"/>
      <c r="BE11" s="1027"/>
      <c r="BF11" s="1027"/>
      <c r="BG11" s="1027"/>
      <c r="BH11" s="1027"/>
      <c r="BI11" s="1027"/>
      <c r="BJ11" s="1027"/>
      <c r="BK11" s="1027"/>
      <c r="BL11" s="1027"/>
      <c r="BM11" s="1027"/>
      <c r="BN11" s="1027"/>
      <c r="BO11" s="1027"/>
      <c r="BP11" s="1027"/>
      <c r="BQ11" s="1027"/>
      <c r="BR11" s="1027"/>
      <c r="BS11" s="1027"/>
      <c r="BT11" s="1027"/>
      <c r="BU11" s="1027"/>
      <c r="BV11" s="1027"/>
      <c r="BW11" s="1027"/>
      <c r="BX11" s="1027"/>
      <c r="BY11" s="1027"/>
      <c r="BZ11" s="1027"/>
      <c r="CA11" s="1027"/>
      <c r="CB11" s="1027"/>
      <c r="CC11" s="1027"/>
      <c r="CD11" s="1027"/>
      <c r="CE11" s="1027"/>
      <c r="CF11" s="1027"/>
      <c r="CG11" s="1027"/>
      <c r="CH11" s="1027"/>
      <c r="CI11" s="1027"/>
      <c r="CJ11" s="1027"/>
      <c r="CK11" s="1027"/>
      <c r="CL11" s="1027"/>
      <c r="CM11" s="1027"/>
      <c r="CN11" s="1027"/>
      <c r="CO11" s="1027"/>
      <c r="CP11" s="1027"/>
      <c r="CQ11" s="1027"/>
      <c r="CR11" s="1027"/>
      <c r="CS11" s="1027"/>
      <c r="CT11" s="1027"/>
      <c r="CU11" s="1027"/>
      <c r="CV11" s="1027"/>
      <c r="CW11" s="1027"/>
      <c r="CX11" s="1027"/>
      <c r="CY11" s="1027"/>
      <c r="CZ11" s="1027"/>
      <c r="DA11" s="1027"/>
      <c r="DB11" s="1027"/>
      <c r="DC11" s="1027"/>
      <c r="DD11" s="1027"/>
      <c r="DE11" s="1027"/>
      <c r="DF11" s="1027"/>
      <c r="DG11" s="1027"/>
      <c r="DH11" s="1027"/>
      <c r="DI11" s="1027"/>
      <c r="DJ11" s="1027"/>
      <c r="DK11" s="1027"/>
      <c r="DL11" s="1027"/>
      <c r="DM11" s="1027"/>
      <c r="DN11" s="1027"/>
      <c r="DO11" s="1027"/>
      <c r="DP11" s="1027"/>
      <c r="DQ11" s="1027"/>
      <c r="DR11" s="1027"/>
      <c r="DS11" s="1027"/>
      <c r="DT11" s="1027"/>
      <c r="DU11" s="1027"/>
      <c r="DV11" s="1027"/>
      <c r="DW11" s="1027"/>
      <c r="DX11" s="1027"/>
      <c r="DY11" s="1027"/>
      <c r="DZ11" s="1027"/>
      <c r="EA11" s="1027"/>
      <c r="EB11" s="1027"/>
      <c r="EC11" s="1027"/>
      <c r="ED11" s="1027"/>
      <c r="EE11" s="1027"/>
      <c r="EF11" s="1027"/>
      <c r="EG11" s="1027"/>
      <c r="EH11" s="1027"/>
      <c r="EI11" s="1027"/>
      <c r="EJ11" s="1027"/>
      <c r="EK11" s="1027"/>
      <c r="EL11" s="1027"/>
      <c r="EM11" s="1027"/>
      <c r="EN11" s="1027"/>
      <c r="EO11" s="1027"/>
    </row>
    <row r="12" spans="1:145" s="474" customFormat="1" ht="24.75" thickTop="1" thickBot="1" x14ac:dyDescent="0.35">
      <c r="A12" s="1149">
        <v>2</v>
      </c>
      <c r="B12" s="1141">
        <v>0</v>
      </c>
      <c r="C12" s="1141">
        <v>4</v>
      </c>
      <c r="D12" s="1141">
        <v>4</v>
      </c>
      <c r="E12" s="1141">
        <v>17</v>
      </c>
      <c r="F12" s="1141">
        <v>10</v>
      </c>
      <c r="G12" s="1138" t="s">
        <v>526</v>
      </c>
      <c r="H12" s="1142">
        <v>332399</v>
      </c>
      <c r="I12" s="1158">
        <f>SUM($H12/$H47)</f>
        <v>9.4106141920520837E-3</v>
      </c>
      <c r="J12" s="1150">
        <f t="shared" si="0"/>
        <v>36933.222222222219</v>
      </c>
      <c r="K12" s="1143">
        <v>167601</v>
      </c>
      <c r="L12" s="1029"/>
      <c r="M12" s="1028"/>
      <c r="N12" s="1027"/>
      <c r="O12" s="1027"/>
      <c r="P12" s="1027"/>
      <c r="Q12" s="1027"/>
      <c r="R12" s="1027"/>
      <c r="S12" s="1027"/>
      <c r="T12" s="1027"/>
      <c r="U12" s="1027"/>
      <c r="V12" s="1027"/>
      <c r="W12" s="1027"/>
      <c r="X12" s="1027"/>
      <c r="Y12" s="1027"/>
      <c r="Z12" s="1027"/>
      <c r="AA12" s="1027"/>
      <c r="AB12" s="1027"/>
      <c r="AC12" s="1027"/>
      <c r="AD12" s="1027"/>
      <c r="AE12" s="1027"/>
      <c r="AF12" s="1027"/>
      <c r="AG12" s="1027"/>
      <c r="AH12" s="1027"/>
      <c r="AI12" s="1027"/>
      <c r="AJ12" s="1027"/>
      <c r="AK12" s="1027"/>
      <c r="AL12" s="1027"/>
      <c r="AM12" s="1027"/>
      <c r="AN12" s="1027"/>
      <c r="AO12" s="1027"/>
      <c r="AP12" s="1027"/>
      <c r="AQ12" s="1027"/>
      <c r="AR12" s="1027"/>
      <c r="AS12" s="1027"/>
      <c r="AT12" s="1027"/>
      <c r="AU12" s="1027"/>
      <c r="AV12" s="1027"/>
      <c r="AW12" s="1027"/>
      <c r="AX12" s="1027"/>
      <c r="AY12" s="1027"/>
      <c r="AZ12" s="1027"/>
      <c r="BA12" s="1027"/>
      <c r="BB12" s="1027"/>
      <c r="BC12" s="1027"/>
      <c r="BD12" s="1027"/>
      <c r="BE12" s="1027"/>
      <c r="BF12" s="1027"/>
      <c r="BG12" s="1027"/>
      <c r="BH12" s="1027"/>
      <c r="BI12" s="1027"/>
      <c r="BJ12" s="1027"/>
      <c r="BK12" s="1027"/>
      <c r="BL12" s="1027"/>
      <c r="BM12" s="1027"/>
      <c r="BN12" s="1027"/>
      <c r="BO12" s="1027"/>
      <c r="BP12" s="1027"/>
      <c r="BQ12" s="1027"/>
      <c r="BR12" s="1027"/>
      <c r="BS12" s="1027"/>
      <c r="BT12" s="1027"/>
      <c r="BU12" s="1027"/>
      <c r="BV12" s="1027"/>
      <c r="BW12" s="1027"/>
      <c r="BX12" s="1027"/>
      <c r="BY12" s="1027"/>
      <c r="BZ12" s="1027"/>
      <c r="CA12" s="1027"/>
      <c r="CB12" s="1027"/>
      <c r="CC12" s="1027"/>
      <c r="CD12" s="1027"/>
      <c r="CE12" s="1027"/>
      <c r="CF12" s="1027"/>
      <c r="CG12" s="1027"/>
      <c r="CH12" s="1027"/>
      <c r="CI12" s="1027"/>
      <c r="CJ12" s="1027"/>
      <c r="CK12" s="1027"/>
      <c r="CL12" s="1027"/>
      <c r="CM12" s="1027"/>
      <c r="CN12" s="1027"/>
      <c r="CO12" s="1027"/>
      <c r="CP12" s="1027"/>
      <c r="CQ12" s="1027"/>
      <c r="CR12" s="1027"/>
      <c r="CS12" s="1027"/>
      <c r="CT12" s="1027"/>
      <c r="CU12" s="1027"/>
      <c r="CV12" s="1027"/>
      <c r="CW12" s="1027"/>
      <c r="CX12" s="1027"/>
      <c r="CY12" s="1027"/>
      <c r="CZ12" s="1027"/>
      <c r="DA12" s="1027"/>
      <c r="DB12" s="1027"/>
      <c r="DC12" s="1027"/>
      <c r="DD12" s="1027"/>
      <c r="DE12" s="1027"/>
      <c r="DF12" s="1027"/>
      <c r="DG12" s="1027"/>
      <c r="DH12" s="1027"/>
      <c r="DI12" s="1027"/>
      <c r="DJ12" s="1027"/>
      <c r="DK12" s="1027"/>
      <c r="DL12" s="1027"/>
      <c r="DM12" s="1027"/>
      <c r="DN12" s="1027"/>
      <c r="DO12" s="1027"/>
      <c r="DP12" s="1027"/>
      <c r="DQ12" s="1027"/>
      <c r="DR12" s="1027"/>
      <c r="DS12" s="1027"/>
      <c r="DT12" s="1027"/>
      <c r="DU12" s="1027"/>
      <c r="DV12" s="1027"/>
      <c r="DW12" s="1027"/>
      <c r="DX12" s="1027"/>
      <c r="DY12" s="1027"/>
      <c r="DZ12" s="1027"/>
      <c r="EA12" s="1027"/>
      <c r="EB12" s="1027"/>
      <c r="EC12" s="1027"/>
      <c r="ED12" s="1027"/>
      <c r="EE12" s="1027"/>
      <c r="EF12" s="1027"/>
      <c r="EG12" s="1027"/>
      <c r="EH12" s="1027"/>
      <c r="EI12" s="1027"/>
      <c r="EJ12" s="1027"/>
      <c r="EK12" s="1027"/>
      <c r="EL12" s="1027"/>
      <c r="EM12" s="1027"/>
      <c r="EN12" s="1027"/>
      <c r="EO12" s="1027"/>
    </row>
    <row r="13" spans="1:145" s="474" customFormat="1" ht="24.75" thickTop="1" thickBot="1" x14ac:dyDescent="0.35">
      <c r="A13" s="1141">
        <v>2</v>
      </c>
      <c r="B13" s="1141">
        <v>0</v>
      </c>
      <c r="C13" s="1141">
        <v>4</v>
      </c>
      <c r="D13" s="1141">
        <v>4</v>
      </c>
      <c r="E13" s="1141">
        <v>18</v>
      </c>
      <c r="F13" s="1141">
        <v>10</v>
      </c>
      <c r="G13" s="1138" t="s">
        <v>527</v>
      </c>
      <c r="H13" s="1142">
        <v>13369788</v>
      </c>
      <c r="I13" s="1160">
        <f>SUM($H13/$H47)</f>
        <v>0.37851472687200521</v>
      </c>
      <c r="J13" s="1150">
        <f t="shared" si="0"/>
        <v>1485532</v>
      </c>
      <c r="K13" s="1143">
        <v>3630212</v>
      </c>
      <c r="L13" s="1029"/>
      <c r="M13" s="1028"/>
      <c r="N13" s="1027"/>
      <c r="O13" s="1027"/>
      <c r="P13" s="1027"/>
      <c r="Q13" s="1027"/>
      <c r="R13" s="1027"/>
      <c r="S13" s="1027"/>
      <c r="T13" s="1027"/>
      <c r="U13" s="1027"/>
      <c r="V13" s="1027"/>
      <c r="W13" s="1027"/>
      <c r="X13" s="1027"/>
      <c r="Y13" s="1027"/>
      <c r="Z13" s="1027"/>
      <c r="AA13" s="1027"/>
      <c r="AB13" s="1027"/>
      <c r="AC13" s="1027"/>
      <c r="AD13" s="1027"/>
      <c r="AE13" s="1027"/>
      <c r="AF13" s="1027"/>
      <c r="AG13" s="1027"/>
      <c r="AH13" s="1027"/>
      <c r="AI13" s="1027"/>
      <c r="AJ13" s="1027"/>
      <c r="AK13" s="1027"/>
      <c r="AL13" s="1027"/>
      <c r="AM13" s="1027"/>
      <c r="AN13" s="1027"/>
      <c r="AO13" s="1027"/>
      <c r="AP13" s="1027"/>
      <c r="AQ13" s="1027"/>
      <c r="AR13" s="1027"/>
      <c r="AS13" s="1027"/>
      <c r="AT13" s="1027"/>
      <c r="AU13" s="1027"/>
      <c r="AV13" s="1027"/>
      <c r="AW13" s="1027"/>
      <c r="AX13" s="1027"/>
      <c r="AY13" s="1027"/>
      <c r="AZ13" s="1027"/>
      <c r="BA13" s="1027"/>
      <c r="BB13" s="1027"/>
      <c r="BC13" s="1027"/>
      <c r="BD13" s="1027"/>
      <c r="BE13" s="1027"/>
      <c r="BF13" s="1027"/>
      <c r="BG13" s="1027"/>
      <c r="BH13" s="1027"/>
      <c r="BI13" s="1027"/>
      <c r="BJ13" s="1027"/>
      <c r="BK13" s="1027"/>
      <c r="BL13" s="1027"/>
      <c r="BM13" s="1027"/>
      <c r="BN13" s="1027"/>
      <c r="BO13" s="1027"/>
      <c r="BP13" s="1027"/>
      <c r="BQ13" s="1027"/>
      <c r="BR13" s="1027"/>
      <c r="BS13" s="1027"/>
      <c r="BT13" s="1027"/>
      <c r="BU13" s="1027"/>
      <c r="BV13" s="1027"/>
      <c r="BW13" s="1027"/>
      <c r="BX13" s="1027"/>
      <c r="BY13" s="1027"/>
      <c r="BZ13" s="1027"/>
      <c r="CA13" s="1027"/>
      <c r="CB13" s="1027"/>
      <c r="CC13" s="1027"/>
      <c r="CD13" s="1027"/>
      <c r="CE13" s="1027"/>
      <c r="CF13" s="1027"/>
      <c r="CG13" s="1027"/>
      <c r="CH13" s="1027"/>
      <c r="CI13" s="1027"/>
      <c r="CJ13" s="1027"/>
      <c r="CK13" s="1027"/>
      <c r="CL13" s="1027"/>
      <c r="CM13" s="1027"/>
      <c r="CN13" s="1027"/>
      <c r="CO13" s="1027"/>
      <c r="CP13" s="1027"/>
      <c r="CQ13" s="1027"/>
      <c r="CR13" s="1027"/>
      <c r="CS13" s="1027"/>
      <c r="CT13" s="1027"/>
      <c r="CU13" s="1027"/>
      <c r="CV13" s="1027"/>
      <c r="CW13" s="1027"/>
      <c r="CX13" s="1027"/>
      <c r="CY13" s="1027"/>
      <c r="CZ13" s="1027"/>
      <c r="DA13" s="1027"/>
      <c r="DB13" s="1027"/>
      <c r="DC13" s="1027"/>
      <c r="DD13" s="1027"/>
      <c r="DE13" s="1027"/>
      <c r="DF13" s="1027"/>
      <c r="DG13" s="1027"/>
      <c r="DH13" s="1027"/>
      <c r="DI13" s="1027"/>
      <c r="DJ13" s="1027"/>
      <c r="DK13" s="1027"/>
      <c r="DL13" s="1027"/>
      <c r="DM13" s="1027"/>
      <c r="DN13" s="1027"/>
      <c r="DO13" s="1027"/>
      <c r="DP13" s="1027"/>
      <c r="DQ13" s="1027"/>
      <c r="DR13" s="1027"/>
      <c r="DS13" s="1027"/>
      <c r="DT13" s="1027"/>
      <c r="DU13" s="1027"/>
      <c r="DV13" s="1027"/>
      <c r="DW13" s="1027"/>
      <c r="DX13" s="1027"/>
      <c r="DY13" s="1027"/>
      <c r="DZ13" s="1027"/>
      <c r="EA13" s="1027"/>
      <c r="EB13" s="1027"/>
      <c r="EC13" s="1027"/>
      <c r="ED13" s="1027"/>
      <c r="EE13" s="1027"/>
      <c r="EF13" s="1027"/>
      <c r="EG13" s="1027"/>
      <c r="EH13" s="1027"/>
      <c r="EI13" s="1027"/>
      <c r="EJ13" s="1027"/>
      <c r="EK13" s="1027"/>
      <c r="EL13" s="1027"/>
      <c r="EM13" s="1027"/>
      <c r="EN13" s="1027"/>
      <c r="EO13" s="1027"/>
    </row>
    <row r="14" spans="1:145" s="474" customFormat="1" ht="24.75" thickTop="1" thickBot="1" x14ac:dyDescent="0.35">
      <c r="A14" s="1141">
        <v>2</v>
      </c>
      <c r="B14" s="1141">
        <v>0</v>
      </c>
      <c r="C14" s="1141">
        <v>4</v>
      </c>
      <c r="D14" s="1141">
        <v>4</v>
      </c>
      <c r="E14" s="1141">
        <v>20</v>
      </c>
      <c r="F14" s="1141">
        <v>10</v>
      </c>
      <c r="G14" s="1138" t="s">
        <v>1628</v>
      </c>
      <c r="H14" s="1142">
        <v>267500</v>
      </c>
      <c r="I14" s="1158">
        <f>SUM($H14/$H47)</f>
        <v>7.5732456968099562E-3</v>
      </c>
      <c r="J14" s="1150">
        <f t="shared" si="0"/>
        <v>29722.222222222223</v>
      </c>
      <c r="K14" s="1143">
        <v>1023500</v>
      </c>
      <c r="L14" s="1029"/>
      <c r="M14" s="1028"/>
      <c r="N14" s="1027"/>
      <c r="O14" s="1027"/>
      <c r="P14" s="1027"/>
      <c r="Q14" s="1027"/>
      <c r="R14" s="1027"/>
      <c r="S14" s="1027"/>
      <c r="T14" s="1027"/>
      <c r="U14" s="1027"/>
      <c r="V14" s="1027"/>
      <c r="W14" s="1027"/>
      <c r="X14" s="1027"/>
      <c r="Y14" s="1027"/>
      <c r="Z14" s="1027"/>
      <c r="AA14" s="1027"/>
      <c r="AB14" s="1027"/>
      <c r="AC14" s="1027"/>
      <c r="AD14" s="1027"/>
      <c r="AE14" s="1027"/>
      <c r="AF14" s="1027"/>
      <c r="AG14" s="1027"/>
      <c r="AH14" s="1027"/>
      <c r="AI14" s="1027"/>
      <c r="AJ14" s="1027"/>
      <c r="AK14" s="1027"/>
      <c r="AL14" s="1027"/>
      <c r="AM14" s="1027"/>
      <c r="AN14" s="1027"/>
      <c r="AO14" s="1027"/>
      <c r="AP14" s="1027"/>
      <c r="AQ14" s="1027"/>
      <c r="AR14" s="1027"/>
      <c r="AS14" s="1027"/>
      <c r="AT14" s="1027"/>
      <c r="AU14" s="1027"/>
      <c r="AV14" s="1027"/>
      <c r="AW14" s="1027"/>
      <c r="AX14" s="1027"/>
      <c r="AY14" s="1027"/>
      <c r="AZ14" s="1027"/>
      <c r="BA14" s="1027"/>
      <c r="BB14" s="1027"/>
      <c r="BC14" s="1027"/>
      <c r="BD14" s="1027"/>
      <c r="BE14" s="1027"/>
      <c r="BF14" s="1027"/>
      <c r="BG14" s="1027"/>
      <c r="BH14" s="1027"/>
      <c r="BI14" s="1027"/>
      <c r="BJ14" s="1027"/>
      <c r="BK14" s="1027"/>
      <c r="BL14" s="1027"/>
      <c r="BM14" s="1027"/>
      <c r="BN14" s="1027"/>
      <c r="BO14" s="1027"/>
      <c r="BP14" s="1027"/>
      <c r="BQ14" s="1027"/>
      <c r="BR14" s="1027"/>
      <c r="BS14" s="1027"/>
      <c r="BT14" s="1027"/>
      <c r="BU14" s="1027"/>
      <c r="BV14" s="1027"/>
      <c r="BW14" s="1027"/>
      <c r="BX14" s="1027"/>
      <c r="BY14" s="1027"/>
      <c r="BZ14" s="1027"/>
      <c r="CA14" s="1027"/>
      <c r="CB14" s="1027"/>
      <c r="CC14" s="1027"/>
      <c r="CD14" s="1027"/>
      <c r="CE14" s="1027"/>
      <c r="CF14" s="1027"/>
      <c r="CG14" s="1027"/>
      <c r="CH14" s="1027"/>
      <c r="CI14" s="1027"/>
      <c r="CJ14" s="1027"/>
      <c r="CK14" s="1027"/>
      <c r="CL14" s="1027"/>
      <c r="CM14" s="1027"/>
      <c r="CN14" s="1027"/>
      <c r="CO14" s="1027"/>
      <c r="CP14" s="1027"/>
      <c r="CQ14" s="1027"/>
      <c r="CR14" s="1027"/>
      <c r="CS14" s="1027"/>
      <c r="CT14" s="1027"/>
      <c r="CU14" s="1027"/>
      <c r="CV14" s="1027"/>
      <c r="CW14" s="1027"/>
      <c r="CX14" s="1027"/>
      <c r="CY14" s="1027"/>
      <c r="CZ14" s="1027"/>
      <c r="DA14" s="1027"/>
      <c r="DB14" s="1027"/>
      <c r="DC14" s="1027"/>
      <c r="DD14" s="1027"/>
      <c r="DE14" s="1027"/>
      <c r="DF14" s="1027"/>
      <c r="DG14" s="1027"/>
      <c r="DH14" s="1027"/>
      <c r="DI14" s="1027"/>
      <c r="DJ14" s="1027"/>
      <c r="DK14" s="1027"/>
      <c r="DL14" s="1027"/>
      <c r="DM14" s="1027"/>
      <c r="DN14" s="1027"/>
      <c r="DO14" s="1027"/>
      <c r="DP14" s="1027"/>
      <c r="DQ14" s="1027"/>
      <c r="DR14" s="1027"/>
      <c r="DS14" s="1027"/>
      <c r="DT14" s="1027"/>
      <c r="DU14" s="1027"/>
      <c r="DV14" s="1027"/>
      <c r="DW14" s="1027"/>
      <c r="DX14" s="1027"/>
      <c r="DY14" s="1027"/>
      <c r="DZ14" s="1027"/>
      <c r="EA14" s="1027"/>
      <c r="EB14" s="1027"/>
      <c r="EC14" s="1027"/>
      <c r="ED14" s="1027"/>
      <c r="EE14" s="1027"/>
      <c r="EF14" s="1027"/>
      <c r="EG14" s="1027"/>
      <c r="EH14" s="1027"/>
      <c r="EI14" s="1027"/>
      <c r="EJ14" s="1027"/>
      <c r="EK14" s="1027"/>
      <c r="EL14" s="1027"/>
      <c r="EM14" s="1027"/>
      <c r="EN14" s="1027"/>
      <c r="EO14" s="1027"/>
    </row>
    <row r="15" spans="1:145" s="474" customFormat="1" ht="24.75" thickTop="1" thickBot="1" x14ac:dyDescent="0.35">
      <c r="A15" s="1141">
        <v>2</v>
      </c>
      <c r="B15" s="1141">
        <v>0</v>
      </c>
      <c r="C15" s="1141">
        <v>4</v>
      </c>
      <c r="D15" s="1141">
        <v>4</v>
      </c>
      <c r="E15" s="1141">
        <v>21</v>
      </c>
      <c r="F15" s="1141">
        <v>10</v>
      </c>
      <c r="G15" s="1138" t="s">
        <v>576</v>
      </c>
      <c r="H15" s="1142">
        <v>105520</v>
      </c>
      <c r="I15" s="1158">
        <f>SUM($H15/$H47)</f>
        <v>2.9873977044014453E-3</v>
      </c>
      <c r="J15" s="1150">
        <f t="shared" si="0"/>
        <v>11724.444444444445</v>
      </c>
      <c r="K15" s="1143">
        <v>0</v>
      </c>
      <c r="L15" s="1029"/>
      <c r="M15" s="1029"/>
      <c r="N15" s="1027"/>
      <c r="O15" s="1027"/>
      <c r="P15" s="1027"/>
      <c r="Q15" s="1027"/>
      <c r="R15" s="1027"/>
      <c r="S15" s="1027"/>
      <c r="T15" s="1027"/>
      <c r="U15" s="1027"/>
      <c r="V15" s="1027"/>
      <c r="W15" s="1027"/>
      <c r="X15" s="1027"/>
      <c r="Y15" s="1027"/>
      <c r="Z15" s="1027"/>
      <c r="AA15" s="1027"/>
      <c r="AB15" s="1027"/>
      <c r="AC15" s="1027"/>
      <c r="AD15" s="1027"/>
      <c r="AE15" s="1027"/>
      <c r="AF15" s="1027"/>
      <c r="AG15" s="1027"/>
      <c r="AH15" s="1027"/>
      <c r="AI15" s="1027"/>
      <c r="AJ15" s="1027"/>
      <c r="AK15" s="1027"/>
      <c r="AL15" s="1027"/>
      <c r="AM15" s="1027"/>
      <c r="AN15" s="1027"/>
      <c r="AO15" s="1027"/>
      <c r="AP15" s="1027"/>
      <c r="AQ15" s="1027"/>
      <c r="AR15" s="1027"/>
      <c r="AS15" s="1027"/>
      <c r="AT15" s="1027"/>
      <c r="AU15" s="1027"/>
      <c r="AV15" s="1027"/>
      <c r="AW15" s="1027"/>
      <c r="AX15" s="1027"/>
      <c r="AY15" s="1027"/>
      <c r="AZ15" s="1027"/>
      <c r="BA15" s="1027"/>
      <c r="BB15" s="1027"/>
      <c r="BC15" s="1027"/>
      <c r="BD15" s="1027"/>
      <c r="BE15" s="1027"/>
      <c r="BF15" s="1027"/>
      <c r="BG15" s="1027"/>
      <c r="BH15" s="1027"/>
      <c r="BI15" s="1027"/>
      <c r="BJ15" s="1027"/>
      <c r="BK15" s="1027"/>
      <c r="BL15" s="1027"/>
      <c r="BM15" s="1027"/>
      <c r="BN15" s="1027"/>
      <c r="BO15" s="1027"/>
      <c r="BP15" s="1027"/>
      <c r="BQ15" s="1027"/>
      <c r="BR15" s="1027"/>
      <c r="BS15" s="1027"/>
      <c r="BT15" s="1027"/>
      <c r="BU15" s="1027"/>
      <c r="BV15" s="1027"/>
      <c r="BW15" s="1027"/>
      <c r="BX15" s="1027"/>
      <c r="BY15" s="1027"/>
      <c r="BZ15" s="1027"/>
      <c r="CA15" s="1027"/>
      <c r="CB15" s="1027"/>
      <c r="CC15" s="1027"/>
      <c r="CD15" s="1027"/>
      <c r="CE15" s="1027"/>
      <c r="CF15" s="1027"/>
      <c r="CG15" s="1027"/>
      <c r="CH15" s="1027"/>
      <c r="CI15" s="1027"/>
      <c r="CJ15" s="1027"/>
      <c r="CK15" s="1027"/>
      <c r="CL15" s="1027"/>
      <c r="CM15" s="1027"/>
      <c r="CN15" s="1027"/>
      <c r="CO15" s="1027"/>
      <c r="CP15" s="1027"/>
      <c r="CQ15" s="1027"/>
      <c r="CR15" s="1027"/>
      <c r="CS15" s="1027"/>
      <c r="CT15" s="1027"/>
      <c r="CU15" s="1027"/>
      <c r="CV15" s="1027"/>
      <c r="CW15" s="1027"/>
      <c r="CX15" s="1027"/>
      <c r="CY15" s="1027"/>
      <c r="CZ15" s="1027"/>
      <c r="DA15" s="1027"/>
      <c r="DB15" s="1027"/>
      <c r="DC15" s="1027"/>
      <c r="DD15" s="1027"/>
      <c r="DE15" s="1027"/>
      <c r="DF15" s="1027"/>
      <c r="DG15" s="1027"/>
      <c r="DH15" s="1027"/>
      <c r="DI15" s="1027"/>
      <c r="DJ15" s="1027"/>
      <c r="DK15" s="1027"/>
      <c r="DL15" s="1027"/>
      <c r="DM15" s="1027"/>
      <c r="DN15" s="1027"/>
      <c r="DO15" s="1027"/>
      <c r="DP15" s="1027"/>
      <c r="DQ15" s="1027"/>
      <c r="DR15" s="1027"/>
      <c r="DS15" s="1027"/>
      <c r="DT15" s="1027"/>
      <c r="DU15" s="1027"/>
      <c r="DV15" s="1027"/>
      <c r="DW15" s="1027"/>
      <c r="DX15" s="1027"/>
      <c r="DY15" s="1027"/>
      <c r="DZ15" s="1027"/>
      <c r="EA15" s="1027"/>
      <c r="EB15" s="1027"/>
      <c r="EC15" s="1027"/>
      <c r="ED15" s="1027"/>
      <c r="EE15" s="1027"/>
      <c r="EF15" s="1027"/>
      <c r="EG15" s="1027"/>
      <c r="EH15" s="1027"/>
      <c r="EI15" s="1027"/>
      <c r="EJ15" s="1027"/>
      <c r="EK15" s="1027"/>
      <c r="EL15" s="1027"/>
      <c r="EM15" s="1027"/>
      <c r="EN15" s="1027"/>
      <c r="EO15" s="1027"/>
    </row>
    <row r="16" spans="1:145" s="474" customFormat="1" ht="24.75" thickTop="1" thickBot="1" x14ac:dyDescent="0.35">
      <c r="A16" s="1141">
        <v>2</v>
      </c>
      <c r="B16" s="1141">
        <v>0</v>
      </c>
      <c r="C16" s="1141">
        <v>4</v>
      </c>
      <c r="D16" s="1141">
        <v>4</v>
      </c>
      <c r="E16" s="1141">
        <v>23</v>
      </c>
      <c r="F16" s="1141">
        <v>10</v>
      </c>
      <c r="G16" s="1138" t="s">
        <v>528</v>
      </c>
      <c r="H16" s="1142">
        <v>2822682</v>
      </c>
      <c r="I16" s="1158">
        <f>SUM($H16/$H47)</f>
        <v>7.9913511439113724E-2</v>
      </c>
      <c r="J16" s="1150">
        <f t="shared" si="0"/>
        <v>313631.33333333331</v>
      </c>
      <c r="K16" s="1143">
        <v>486318</v>
      </c>
      <c r="L16" s="1029"/>
      <c r="M16" s="1029"/>
      <c r="N16" s="1027"/>
      <c r="O16" s="1027"/>
      <c r="P16" s="1027"/>
      <c r="Q16" s="1027"/>
      <c r="R16" s="1027"/>
      <c r="S16" s="1027"/>
      <c r="T16" s="1027"/>
      <c r="U16" s="1027"/>
      <c r="V16" s="1027"/>
      <c r="W16" s="1027"/>
      <c r="X16" s="1027"/>
      <c r="Y16" s="1027"/>
      <c r="Z16" s="1027"/>
      <c r="AA16" s="1027"/>
      <c r="AB16" s="1027"/>
      <c r="AC16" s="1027"/>
      <c r="AD16" s="1027"/>
      <c r="AE16" s="1027"/>
      <c r="AF16" s="1027"/>
      <c r="AG16" s="1027"/>
      <c r="AH16" s="1027"/>
      <c r="AI16" s="1027"/>
      <c r="AJ16" s="1027"/>
      <c r="AK16" s="1027"/>
      <c r="AL16" s="1027"/>
      <c r="AM16" s="1027"/>
      <c r="AN16" s="1027"/>
      <c r="AO16" s="1027"/>
      <c r="AP16" s="1027"/>
      <c r="AQ16" s="1027"/>
      <c r="AR16" s="1027"/>
      <c r="AS16" s="1027"/>
      <c r="AT16" s="1027"/>
      <c r="AU16" s="1027"/>
      <c r="AV16" s="1027"/>
      <c r="AW16" s="1027"/>
      <c r="AX16" s="1027"/>
      <c r="AY16" s="1027"/>
      <c r="AZ16" s="1027"/>
      <c r="BA16" s="1027"/>
      <c r="BB16" s="1027"/>
      <c r="BC16" s="1027"/>
      <c r="BD16" s="1027"/>
      <c r="BE16" s="1027"/>
      <c r="BF16" s="1027"/>
      <c r="BG16" s="1027"/>
      <c r="BH16" s="1027"/>
      <c r="BI16" s="1027"/>
      <c r="BJ16" s="1027"/>
      <c r="BK16" s="1027"/>
      <c r="BL16" s="1027"/>
      <c r="BM16" s="1027"/>
      <c r="BN16" s="1027"/>
      <c r="BO16" s="1027"/>
      <c r="BP16" s="1027"/>
      <c r="BQ16" s="1027"/>
      <c r="BR16" s="1027"/>
      <c r="BS16" s="1027"/>
      <c r="BT16" s="1027"/>
      <c r="BU16" s="1027"/>
      <c r="BV16" s="1027"/>
      <c r="BW16" s="1027"/>
      <c r="BX16" s="1027"/>
      <c r="BY16" s="1027"/>
      <c r="BZ16" s="1027"/>
      <c r="CA16" s="1027"/>
      <c r="CB16" s="1027"/>
      <c r="CC16" s="1027"/>
      <c r="CD16" s="1027"/>
      <c r="CE16" s="1027"/>
      <c r="CF16" s="1027"/>
      <c r="CG16" s="1027"/>
      <c r="CH16" s="1027"/>
      <c r="CI16" s="1027"/>
      <c r="CJ16" s="1027"/>
      <c r="CK16" s="1027"/>
      <c r="CL16" s="1027"/>
      <c r="CM16" s="1027"/>
      <c r="CN16" s="1027"/>
      <c r="CO16" s="1027"/>
      <c r="CP16" s="1027"/>
      <c r="CQ16" s="1027"/>
      <c r="CR16" s="1027"/>
      <c r="CS16" s="1027"/>
      <c r="CT16" s="1027"/>
      <c r="CU16" s="1027"/>
      <c r="CV16" s="1027"/>
      <c r="CW16" s="1027"/>
      <c r="CX16" s="1027"/>
      <c r="CY16" s="1027"/>
      <c r="CZ16" s="1027"/>
      <c r="DA16" s="1027"/>
      <c r="DB16" s="1027"/>
      <c r="DC16" s="1027"/>
      <c r="DD16" s="1027"/>
      <c r="DE16" s="1027"/>
      <c r="DF16" s="1027"/>
      <c r="DG16" s="1027"/>
      <c r="DH16" s="1027"/>
      <c r="DI16" s="1027"/>
      <c r="DJ16" s="1027"/>
      <c r="DK16" s="1027"/>
      <c r="DL16" s="1027"/>
      <c r="DM16" s="1027"/>
      <c r="DN16" s="1027"/>
      <c r="DO16" s="1027"/>
      <c r="DP16" s="1027"/>
      <c r="DQ16" s="1027"/>
      <c r="DR16" s="1027"/>
      <c r="DS16" s="1027"/>
      <c r="DT16" s="1027"/>
      <c r="DU16" s="1027"/>
      <c r="DV16" s="1027"/>
      <c r="DW16" s="1027"/>
      <c r="DX16" s="1027"/>
      <c r="DY16" s="1027"/>
      <c r="DZ16" s="1027"/>
      <c r="EA16" s="1027"/>
      <c r="EB16" s="1027"/>
      <c r="EC16" s="1027"/>
      <c r="ED16" s="1027"/>
      <c r="EE16" s="1027"/>
      <c r="EF16" s="1027"/>
      <c r="EG16" s="1027"/>
      <c r="EH16" s="1027"/>
      <c r="EI16" s="1027"/>
      <c r="EJ16" s="1027"/>
      <c r="EK16" s="1027"/>
      <c r="EL16" s="1027"/>
      <c r="EM16" s="1027"/>
      <c r="EN16" s="1027"/>
      <c r="EO16" s="1027"/>
    </row>
    <row r="17" spans="1:145" s="474" customFormat="1" ht="24.75" thickTop="1" thickBot="1" x14ac:dyDescent="0.35">
      <c r="A17" s="1455" t="s">
        <v>3487</v>
      </c>
      <c r="B17" s="1455"/>
      <c r="C17" s="1455"/>
      <c r="D17" s="1455"/>
      <c r="E17" s="1455"/>
      <c r="F17" s="1455"/>
      <c r="G17" s="1138" t="s">
        <v>3488</v>
      </c>
      <c r="H17" s="1151">
        <f>SUM(H11:H16)</f>
        <v>18519949</v>
      </c>
      <c r="I17" s="1160">
        <f>SUM($H17/$H47)</f>
        <v>0.52432195913790602</v>
      </c>
      <c r="J17" s="1151">
        <f>SUM(J11:J16)</f>
        <v>2057772.111111111</v>
      </c>
      <c r="K17" s="1143">
        <f>SUM(K11:K16)</f>
        <v>5685571</v>
      </c>
      <c r="L17" s="1029"/>
      <c r="M17" s="1028"/>
      <c r="N17" s="1027"/>
      <c r="O17" s="1027"/>
      <c r="P17" s="1027"/>
      <c r="Q17" s="1027"/>
      <c r="R17" s="1027"/>
      <c r="S17" s="1027"/>
      <c r="T17" s="1027"/>
      <c r="U17" s="1027"/>
      <c r="V17" s="1027"/>
      <c r="W17" s="1027"/>
      <c r="X17" s="1027"/>
      <c r="Y17" s="1027"/>
      <c r="Z17" s="1027"/>
      <c r="AA17" s="1027"/>
      <c r="AB17" s="1027"/>
      <c r="AC17" s="1027"/>
      <c r="AD17" s="1027"/>
      <c r="AE17" s="1027"/>
      <c r="AF17" s="1027"/>
      <c r="AG17" s="1027"/>
      <c r="AH17" s="1027"/>
      <c r="AI17" s="1027"/>
      <c r="AJ17" s="1027"/>
      <c r="AK17" s="1027"/>
      <c r="AL17" s="1027"/>
      <c r="AM17" s="1027"/>
      <c r="AN17" s="1027"/>
      <c r="AO17" s="1027"/>
      <c r="AP17" s="1027"/>
      <c r="AQ17" s="1027"/>
      <c r="AR17" s="1027"/>
      <c r="AS17" s="1027"/>
      <c r="AT17" s="1027"/>
      <c r="AU17" s="1027"/>
      <c r="AV17" s="1027"/>
      <c r="AW17" s="1027"/>
      <c r="AX17" s="1027"/>
      <c r="AY17" s="1027"/>
      <c r="AZ17" s="1027"/>
      <c r="BA17" s="1027"/>
      <c r="BB17" s="1027"/>
      <c r="BC17" s="1027"/>
      <c r="BD17" s="1027"/>
      <c r="BE17" s="1027"/>
      <c r="BF17" s="1027"/>
      <c r="BG17" s="1027"/>
      <c r="BH17" s="1027"/>
      <c r="BI17" s="1027"/>
      <c r="BJ17" s="1027"/>
      <c r="BK17" s="1027"/>
      <c r="BL17" s="1027"/>
      <c r="BM17" s="1027"/>
      <c r="BN17" s="1027"/>
      <c r="BO17" s="1027"/>
      <c r="BP17" s="1027"/>
      <c r="BQ17" s="1027"/>
      <c r="BR17" s="1027"/>
      <c r="BS17" s="1027"/>
      <c r="BT17" s="1027"/>
      <c r="BU17" s="1027"/>
      <c r="BV17" s="1027"/>
      <c r="BW17" s="1027"/>
      <c r="BX17" s="1027"/>
      <c r="BY17" s="1027"/>
      <c r="BZ17" s="1027"/>
      <c r="CA17" s="1027"/>
      <c r="CB17" s="1027"/>
      <c r="CC17" s="1027"/>
      <c r="CD17" s="1027"/>
      <c r="CE17" s="1027"/>
      <c r="CF17" s="1027"/>
      <c r="CG17" s="1027"/>
      <c r="CH17" s="1027"/>
      <c r="CI17" s="1027"/>
      <c r="CJ17" s="1027"/>
      <c r="CK17" s="1027"/>
      <c r="CL17" s="1027"/>
      <c r="CM17" s="1027"/>
      <c r="CN17" s="1027"/>
      <c r="CO17" s="1027"/>
      <c r="CP17" s="1027"/>
      <c r="CQ17" s="1027"/>
      <c r="CR17" s="1027"/>
      <c r="CS17" s="1027"/>
      <c r="CT17" s="1027"/>
      <c r="CU17" s="1027"/>
      <c r="CV17" s="1027"/>
      <c r="CW17" s="1027"/>
      <c r="CX17" s="1027"/>
      <c r="CY17" s="1027"/>
      <c r="CZ17" s="1027"/>
      <c r="DA17" s="1027"/>
      <c r="DB17" s="1027"/>
      <c r="DC17" s="1027"/>
      <c r="DD17" s="1027"/>
      <c r="DE17" s="1027"/>
      <c r="DF17" s="1027"/>
      <c r="DG17" s="1027"/>
      <c r="DH17" s="1027"/>
      <c r="DI17" s="1027"/>
      <c r="DJ17" s="1027"/>
      <c r="DK17" s="1027"/>
      <c r="DL17" s="1027"/>
      <c r="DM17" s="1027"/>
      <c r="DN17" s="1027"/>
      <c r="DO17" s="1027"/>
      <c r="DP17" s="1027"/>
      <c r="DQ17" s="1027"/>
      <c r="DR17" s="1027"/>
      <c r="DS17" s="1027"/>
      <c r="DT17" s="1027"/>
      <c r="DU17" s="1027"/>
      <c r="DV17" s="1027"/>
      <c r="DW17" s="1027"/>
      <c r="DX17" s="1027"/>
      <c r="DY17" s="1027"/>
      <c r="DZ17" s="1027"/>
      <c r="EA17" s="1027"/>
      <c r="EB17" s="1027"/>
      <c r="EC17" s="1027"/>
      <c r="ED17" s="1027"/>
      <c r="EE17" s="1027"/>
      <c r="EF17" s="1027"/>
      <c r="EG17" s="1027"/>
      <c r="EH17" s="1027"/>
      <c r="EI17" s="1027"/>
      <c r="EJ17" s="1027"/>
      <c r="EK17" s="1027"/>
      <c r="EL17" s="1027"/>
      <c r="EM17" s="1027"/>
      <c r="EN17" s="1027"/>
      <c r="EO17" s="1027"/>
    </row>
    <row r="18" spans="1:145" s="474" customFormat="1" ht="24.75" thickTop="1" thickBot="1" x14ac:dyDescent="0.35">
      <c r="A18" s="1145"/>
      <c r="B18" s="1139"/>
      <c r="C18" s="1141"/>
      <c r="D18" s="1141"/>
      <c r="E18" s="1141"/>
      <c r="F18" s="1139"/>
      <c r="G18" s="1138"/>
      <c r="H18" s="1139"/>
      <c r="I18" s="1158"/>
      <c r="J18" s="1139"/>
      <c r="K18" s="1146"/>
      <c r="L18" s="1028"/>
      <c r="M18" s="1028"/>
      <c r="N18" s="1027"/>
      <c r="O18" s="1027"/>
      <c r="P18" s="1027"/>
      <c r="Q18" s="1027"/>
      <c r="R18" s="1027"/>
      <c r="S18" s="1027"/>
      <c r="T18" s="1027"/>
      <c r="U18" s="1027"/>
      <c r="V18" s="1027"/>
      <c r="W18" s="1027"/>
      <c r="X18" s="1027"/>
      <c r="Y18" s="1027"/>
      <c r="Z18" s="1027"/>
      <c r="AA18" s="1027"/>
      <c r="AB18" s="1027"/>
      <c r="AC18" s="1027"/>
      <c r="AD18" s="1027"/>
      <c r="AE18" s="1027"/>
      <c r="AF18" s="1027"/>
      <c r="AG18" s="1027"/>
      <c r="AH18" s="1027"/>
      <c r="AI18" s="1027"/>
      <c r="AJ18" s="1027"/>
      <c r="AK18" s="1027"/>
      <c r="AL18" s="1027"/>
      <c r="AM18" s="1027"/>
      <c r="AN18" s="1027"/>
      <c r="AO18" s="1027"/>
      <c r="AP18" s="1027"/>
      <c r="AQ18" s="1027"/>
      <c r="AR18" s="1027"/>
      <c r="AS18" s="1027"/>
      <c r="AT18" s="1027"/>
      <c r="AU18" s="1027"/>
      <c r="AV18" s="1027"/>
      <c r="AW18" s="1027"/>
      <c r="AX18" s="1027"/>
      <c r="AY18" s="1027"/>
      <c r="AZ18" s="1027"/>
      <c r="BA18" s="1027"/>
      <c r="BB18" s="1027"/>
      <c r="BC18" s="1027"/>
      <c r="BD18" s="1027"/>
      <c r="BE18" s="1027"/>
      <c r="BF18" s="1027"/>
      <c r="BG18" s="1027"/>
      <c r="BH18" s="1027"/>
      <c r="BI18" s="1027"/>
      <c r="BJ18" s="1027"/>
      <c r="BK18" s="1027"/>
      <c r="BL18" s="1027"/>
      <c r="BM18" s="1027"/>
      <c r="BN18" s="1027"/>
      <c r="BO18" s="1027"/>
      <c r="BP18" s="1027"/>
      <c r="BQ18" s="1027"/>
      <c r="BR18" s="1027"/>
      <c r="BS18" s="1027"/>
      <c r="BT18" s="1027"/>
      <c r="BU18" s="1027"/>
      <c r="BV18" s="1027"/>
      <c r="BW18" s="1027"/>
      <c r="BX18" s="1027"/>
      <c r="BY18" s="1027"/>
      <c r="BZ18" s="1027"/>
      <c r="CA18" s="1027"/>
      <c r="CB18" s="1027"/>
      <c r="CC18" s="1027"/>
      <c r="CD18" s="1027"/>
      <c r="CE18" s="1027"/>
      <c r="CF18" s="1027"/>
      <c r="CG18" s="1027"/>
      <c r="CH18" s="1027"/>
      <c r="CI18" s="1027"/>
      <c r="CJ18" s="1027"/>
      <c r="CK18" s="1027"/>
      <c r="CL18" s="1027"/>
      <c r="CM18" s="1027"/>
      <c r="CN18" s="1027"/>
      <c r="CO18" s="1027"/>
      <c r="CP18" s="1027"/>
      <c r="CQ18" s="1027"/>
      <c r="CR18" s="1027"/>
      <c r="CS18" s="1027"/>
      <c r="CT18" s="1027"/>
      <c r="CU18" s="1027"/>
      <c r="CV18" s="1027"/>
      <c r="CW18" s="1027"/>
      <c r="CX18" s="1027"/>
      <c r="CY18" s="1027"/>
      <c r="CZ18" s="1027"/>
      <c r="DA18" s="1027"/>
      <c r="DB18" s="1027"/>
      <c r="DC18" s="1027"/>
      <c r="DD18" s="1027"/>
      <c r="DE18" s="1027"/>
      <c r="DF18" s="1027"/>
      <c r="DG18" s="1027"/>
      <c r="DH18" s="1027"/>
      <c r="DI18" s="1027"/>
      <c r="DJ18" s="1027"/>
      <c r="DK18" s="1027"/>
      <c r="DL18" s="1027"/>
      <c r="DM18" s="1027"/>
      <c r="DN18" s="1027"/>
      <c r="DO18" s="1027"/>
      <c r="DP18" s="1027"/>
      <c r="DQ18" s="1027"/>
      <c r="DR18" s="1027"/>
      <c r="DS18" s="1027"/>
      <c r="DT18" s="1027"/>
      <c r="DU18" s="1027"/>
      <c r="DV18" s="1027"/>
      <c r="DW18" s="1027"/>
      <c r="DX18" s="1027"/>
      <c r="DY18" s="1027"/>
      <c r="DZ18" s="1027"/>
      <c r="EA18" s="1027"/>
      <c r="EB18" s="1027"/>
      <c r="EC18" s="1027"/>
      <c r="ED18" s="1027"/>
      <c r="EE18" s="1027"/>
      <c r="EF18" s="1027"/>
      <c r="EG18" s="1027"/>
      <c r="EH18" s="1027"/>
      <c r="EI18" s="1027"/>
      <c r="EJ18" s="1027"/>
      <c r="EK18" s="1027"/>
      <c r="EL18" s="1027"/>
      <c r="EM18" s="1027"/>
      <c r="EN18" s="1027"/>
      <c r="EO18" s="1027"/>
    </row>
    <row r="19" spans="1:145" s="474" customFormat="1" ht="24.75" thickTop="1" thickBot="1" x14ac:dyDescent="0.35">
      <c r="A19" s="1455" t="s">
        <v>3478</v>
      </c>
      <c r="B19" s="1455"/>
      <c r="C19" s="1455"/>
      <c r="D19" s="1455"/>
      <c r="E19" s="1455"/>
      <c r="F19" s="1455"/>
      <c r="G19" s="1456" t="s">
        <v>3489</v>
      </c>
      <c r="H19" s="1456"/>
      <c r="I19" s="1158"/>
      <c r="J19" s="1141" t="s">
        <v>3479</v>
      </c>
      <c r="K19" s="1143"/>
      <c r="L19" s="1027"/>
      <c r="M19" s="1027"/>
      <c r="N19" s="1027"/>
      <c r="O19" s="1027"/>
      <c r="P19" s="1027"/>
      <c r="Q19" s="1027"/>
      <c r="R19" s="1027"/>
      <c r="S19" s="1027"/>
      <c r="T19" s="1027"/>
      <c r="U19" s="1027"/>
      <c r="V19" s="1027"/>
      <c r="W19" s="1027"/>
      <c r="X19" s="1027"/>
      <c r="Y19" s="1027"/>
      <c r="Z19" s="1027"/>
      <c r="AA19" s="1027"/>
      <c r="AB19" s="1027"/>
      <c r="AC19" s="1027"/>
      <c r="AD19" s="1027"/>
      <c r="AE19" s="1027"/>
      <c r="AF19" s="1027"/>
      <c r="AG19" s="1027"/>
      <c r="AH19" s="1027"/>
      <c r="AI19" s="1027"/>
      <c r="AJ19" s="1027"/>
      <c r="AK19" s="1027"/>
      <c r="AL19" s="1027"/>
      <c r="AM19" s="1027"/>
      <c r="AN19" s="1027"/>
      <c r="AO19" s="1027"/>
      <c r="AP19" s="1027"/>
      <c r="AQ19" s="1027"/>
      <c r="AR19" s="1027"/>
      <c r="AS19" s="1027"/>
      <c r="AT19" s="1027"/>
      <c r="AU19" s="1027"/>
      <c r="AV19" s="1027"/>
      <c r="AW19" s="1027"/>
      <c r="AX19" s="1027"/>
      <c r="AY19" s="1027"/>
      <c r="AZ19" s="1027"/>
      <c r="BA19" s="1027"/>
      <c r="BB19" s="1027"/>
      <c r="BC19" s="1027"/>
      <c r="BD19" s="1027"/>
      <c r="BE19" s="1027"/>
      <c r="BF19" s="1027"/>
      <c r="BG19" s="1027"/>
      <c r="BH19" s="1027"/>
      <c r="BI19" s="1027"/>
      <c r="BJ19" s="1027"/>
      <c r="BK19" s="1027"/>
      <c r="BL19" s="1027"/>
      <c r="BM19" s="1027"/>
      <c r="BN19" s="1027"/>
      <c r="BO19" s="1027"/>
      <c r="BP19" s="1027"/>
      <c r="BQ19" s="1027"/>
      <c r="BR19" s="1027"/>
      <c r="BS19" s="1027"/>
      <c r="BT19" s="1027"/>
      <c r="BU19" s="1027"/>
      <c r="BV19" s="1027"/>
      <c r="BW19" s="1027"/>
      <c r="BX19" s="1027"/>
      <c r="BY19" s="1027"/>
      <c r="BZ19" s="1027"/>
      <c r="CA19" s="1027"/>
      <c r="CB19" s="1027"/>
      <c r="CC19" s="1027"/>
      <c r="CD19" s="1027"/>
      <c r="CE19" s="1027"/>
      <c r="CF19" s="1027"/>
      <c r="CG19" s="1027"/>
      <c r="CH19" s="1027"/>
      <c r="CI19" s="1027"/>
      <c r="CJ19" s="1027"/>
      <c r="CK19" s="1027"/>
      <c r="CL19" s="1027"/>
      <c r="CM19" s="1027"/>
      <c r="CN19" s="1027"/>
      <c r="CO19" s="1027"/>
      <c r="CP19" s="1027"/>
      <c r="CQ19" s="1027"/>
      <c r="CR19" s="1027"/>
      <c r="CS19" s="1027"/>
      <c r="CT19" s="1027"/>
      <c r="CU19" s="1027"/>
      <c r="CV19" s="1027"/>
      <c r="CW19" s="1027"/>
      <c r="CX19" s="1027"/>
      <c r="CY19" s="1027"/>
      <c r="CZ19" s="1027"/>
      <c r="DA19" s="1027"/>
      <c r="DB19" s="1027"/>
      <c r="DC19" s="1027"/>
      <c r="DD19" s="1027"/>
      <c r="DE19" s="1027"/>
      <c r="DF19" s="1027"/>
      <c r="DG19" s="1027"/>
      <c r="DH19" s="1027"/>
      <c r="DI19" s="1027"/>
      <c r="DJ19" s="1027"/>
      <c r="DK19" s="1027"/>
      <c r="DL19" s="1027"/>
      <c r="DM19" s="1027"/>
      <c r="DN19" s="1027"/>
      <c r="DO19" s="1027"/>
      <c r="DP19" s="1027"/>
      <c r="DQ19" s="1027"/>
      <c r="DR19" s="1027"/>
      <c r="DS19" s="1027"/>
      <c r="DT19" s="1027"/>
      <c r="DU19" s="1027"/>
      <c r="DV19" s="1027"/>
      <c r="DW19" s="1027"/>
      <c r="DX19" s="1027"/>
      <c r="DY19" s="1027"/>
      <c r="DZ19" s="1027"/>
      <c r="EA19" s="1027"/>
      <c r="EB19" s="1027"/>
      <c r="EC19" s="1027"/>
      <c r="ED19" s="1027"/>
      <c r="EE19" s="1027"/>
      <c r="EF19" s="1027"/>
      <c r="EG19" s="1027"/>
      <c r="EH19" s="1027"/>
      <c r="EI19" s="1027"/>
      <c r="EJ19" s="1027"/>
      <c r="EK19" s="1027"/>
      <c r="EL19" s="1027"/>
      <c r="EM19" s="1027"/>
      <c r="EN19" s="1027"/>
      <c r="EO19" s="1027"/>
    </row>
    <row r="20" spans="1:145" s="474" customFormat="1" ht="24.75" thickTop="1" thickBot="1" x14ac:dyDescent="0.35">
      <c r="A20" s="1147" t="s">
        <v>3480</v>
      </c>
      <c r="B20" s="1148" t="s">
        <v>3481</v>
      </c>
      <c r="C20" s="1148" t="s">
        <v>32</v>
      </c>
      <c r="D20" s="1148" t="s">
        <v>3482</v>
      </c>
      <c r="E20" s="1148" t="s">
        <v>3483</v>
      </c>
      <c r="F20" s="1148" t="s">
        <v>3484</v>
      </c>
      <c r="G20" s="1138"/>
      <c r="H20" s="1137" t="s">
        <v>3485</v>
      </c>
      <c r="I20" s="1158"/>
      <c r="J20" s="1137" t="s">
        <v>3486</v>
      </c>
      <c r="K20" s="1143"/>
      <c r="L20" s="1027"/>
      <c r="M20" s="1027"/>
      <c r="N20" s="1027"/>
      <c r="O20" s="1027"/>
      <c r="P20" s="1027"/>
      <c r="Q20" s="1027"/>
      <c r="R20" s="1027"/>
      <c r="S20" s="1027"/>
      <c r="T20" s="1027"/>
      <c r="U20" s="1027"/>
      <c r="V20" s="1027"/>
      <c r="W20" s="1027"/>
      <c r="X20" s="1027"/>
      <c r="Y20" s="1027"/>
      <c r="Z20" s="1027"/>
      <c r="AA20" s="1027"/>
      <c r="AB20" s="1027"/>
      <c r="AC20" s="1027"/>
      <c r="AD20" s="1027"/>
      <c r="AE20" s="1027"/>
      <c r="AF20" s="1027"/>
      <c r="AG20" s="1027"/>
      <c r="AH20" s="1027"/>
      <c r="AI20" s="1027"/>
      <c r="AJ20" s="1027"/>
      <c r="AK20" s="1027"/>
      <c r="AL20" s="1027"/>
      <c r="AM20" s="1027"/>
      <c r="AN20" s="1027"/>
      <c r="AO20" s="1027"/>
      <c r="AP20" s="1027"/>
      <c r="AQ20" s="1027"/>
      <c r="AR20" s="1027"/>
      <c r="AS20" s="1027"/>
      <c r="AT20" s="1027"/>
      <c r="AU20" s="1027"/>
      <c r="AV20" s="1027"/>
      <c r="AW20" s="1027"/>
      <c r="AX20" s="1027"/>
      <c r="AY20" s="1027"/>
      <c r="AZ20" s="1027"/>
      <c r="BA20" s="1027"/>
      <c r="BB20" s="1027"/>
      <c r="BC20" s="1027"/>
      <c r="BD20" s="1027"/>
      <c r="BE20" s="1027"/>
      <c r="BF20" s="1027"/>
      <c r="BG20" s="1027"/>
      <c r="BH20" s="1027"/>
      <c r="BI20" s="1027"/>
      <c r="BJ20" s="1027"/>
      <c r="BK20" s="1027"/>
      <c r="BL20" s="1027"/>
      <c r="BM20" s="1027"/>
      <c r="BN20" s="1027"/>
      <c r="BO20" s="1027"/>
      <c r="BP20" s="1027"/>
      <c r="BQ20" s="1027"/>
      <c r="BR20" s="1027"/>
      <c r="BS20" s="1027"/>
      <c r="BT20" s="1027"/>
      <c r="BU20" s="1027"/>
      <c r="BV20" s="1027"/>
      <c r="BW20" s="1027"/>
      <c r="BX20" s="1027"/>
      <c r="BY20" s="1027"/>
      <c r="BZ20" s="1027"/>
      <c r="CA20" s="1027"/>
      <c r="CB20" s="1027"/>
      <c r="CC20" s="1027"/>
      <c r="CD20" s="1027"/>
      <c r="CE20" s="1027"/>
      <c r="CF20" s="1027"/>
      <c r="CG20" s="1027"/>
      <c r="CH20" s="1027"/>
      <c r="CI20" s="1027"/>
      <c r="CJ20" s="1027"/>
      <c r="CK20" s="1027"/>
      <c r="CL20" s="1027"/>
      <c r="CM20" s="1027"/>
      <c r="CN20" s="1027"/>
      <c r="CO20" s="1027"/>
      <c r="CP20" s="1027"/>
      <c r="CQ20" s="1027"/>
      <c r="CR20" s="1027"/>
      <c r="CS20" s="1027"/>
      <c r="CT20" s="1027"/>
      <c r="CU20" s="1027"/>
      <c r="CV20" s="1027"/>
      <c r="CW20" s="1027"/>
      <c r="CX20" s="1027"/>
      <c r="CY20" s="1027"/>
      <c r="CZ20" s="1027"/>
      <c r="DA20" s="1027"/>
      <c r="DB20" s="1027"/>
      <c r="DC20" s="1027"/>
      <c r="DD20" s="1027"/>
      <c r="DE20" s="1027"/>
      <c r="DF20" s="1027"/>
      <c r="DG20" s="1027"/>
      <c r="DH20" s="1027"/>
      <c r="DI20" s="1027"/>
      <c r="DJ20" s="1027"/>
      <c r="DK20" s="1027"/>
      <c r="DL20" s="1027"/>
      <c r="DM20" s="1027"/>
      <c r="DN20" s="1027"/>
      <c r="DO20" s="1027"/>
      <c r="DP20" s="1027"/>
      <c r="DQ20" s="1027"/>
      <c r="DR20" s="1027"/>
      <c r="DS20" s="1027"/>
      <c r="DT20" s="1027"/>
      <c r="DU20" s="1027"/>
      <c r="DV20" s="1027"/>
      <c r="DW20" s="1027"/>
      <c r="DX20" s="1027"/>
      <c r="DY20" s="1027"/>
      <c r="DZ20" s="1027"/>
      <c r="EA20" s="1027"/>
      <c r="EB20" s="1027"/>
      <c r="EC20" s="1027"/>
      <c r="ED20" s="1027"/>
      <c r="EE20" s="1027"/>
      <c r="EF20" s="1027"/>
      <c r="EG20" s="1027"/>
      <c r="EH20" s="1027"/>
      <c r="EI20" s="1027"/>
      <c r="EJ20" s="1027"/>
      <c r="EK20" s="1027"/>
      <c r="EL20" s="1027"/>
      <c r="EM20" s="1027"/>
      <c r="EN20" s="1027"/>
      <c r="EO20" s="1027"/>
    </row>
    <row r="21" spans="1:145" s="474" customFormat="1" ht="24.75" thickTop="1" thickBot="1" x14ac:dyDescent="0.35">
      <c r="A21" s="1141">
        <v>2</v>
      </c>
      <c r="B21" s="1141">
        <v>0</v>
      </c>
      <c r="C21" s="1141">
        <v>4</v>
      </c>
      <c r="D21" s="1141">
        <v>6</v>
      </c>
      <c r="E21" s="1141">
        <v>2</v>
      </c>
      <c r="F21" s="1141">
        <v>10</v>
      </c>
      <c r="G21" s="1138" t="s">
        <v>502</v>
      </c>
      <c r="H21" s="1142">
        <v>480714</v>
      </c>
      <c r="I21" s="1158">
        <f>SUM($H21/$H47)</f>
        <v>1.360958965194879E-2</v>
      </c>
      <c r="J21" s="1150">
        <f>+H21/9</f>
        <v>53412.666666666664</v>
      </c>
      <c r="K21" s="1143">
        <v>169286</v>
      </c>
      <c r="L21" s="1027"/>
      <c r="M21" s="1027"/>
      <c r="N21" s="1027"/>
      <c r="O21" s="1027"/>
      <c r="P21" s="1027"/>
      <c r="Q21" s="1027"/>
      <c r="R21" s="1027"/>
      <c r="S21" s="1027"/>
      <c r="T21" s="1027"/>
      <c r="U21" s="1027"/>
      <c r="V21" s="1027"/>
      <c r="W21" s="1027"/>
      <c r="X21" s="1027"/>
      <c r="Y21" s="1027"/>
      <c r="Z21" s="1027"/>
      <c r="AA21" s="1027"/>
      <c r="AB21" s="1027"/>
      <c r="AC21" s="1027"/>
      <c r="AD21" s="1027"/>
      <c r="AE21" s="1027"/>
      <c r="AF21" s="1027"/>
      <c r="AG21" s="1027"/>
      <c r="AH21" s="1027"/>
      <c r="AI21" s="1027"/>
      <c r="AJ21" s="1027"/>
      <c r="AK21" s="1027"/>
      <c r="AL21" s="1027"/>
      <c r="AM21" s="1027"/>
      <c r="AN21" s="1027"/>
      <c r="AO21" s="1027"/>
      <c r="AP21" s="1027"/>
      <c r="AQ21" s="1027"/>
      <c r="AR21" s="1027"/>
      <c r="AS21" s="1027"/>
      <c r="AT21" s="1027"/>
      <c r="AU21" s="1027"/>
      <c r="AV21" s="1027"/>
      <c r="AW21" s="1027"/>
      <c r="AX21" s="1027"/>
      <c r="AY21" s="1027"/>
      <c r="AZ21" s="1027"/>
      <c r="BA21" s="1027"/>
      <c r="BB21" s="1027"/>
      <c r="BC21" s="1027"/>
      <c r="BD21" s="1027"/>
      <c r="BE21" s="1027"/>
      <c r="BF21" s="1027"/>
      <c r="BG21" s="1027"/>
      <c r="BH21" s="1027"/>
      <c r="BI21" s="1027"/>
      <c r="BJ21" s="1027"/>
      <c r="BK21" s="1027"/>
      <c r="BL21" s="1027"/>
      <c r="BM21" s="1027"/>
      <c r="BN21" s="1027"/>
      <c r="BO21" s="1027"/>
      <c r="BP21" s="1027"/>
      <c r="BQ21" s="1027"/>
      <c r="BR21" s="1027"/>
      <c r="BS21" s="1027"/>
      <c r="BT21" s="1027"/>
      <c r="BU21" s="1027"/>
      <c r="BV21" s="1027"/>
      <c r="BW21" s="1027"/>
      <c r="BX21" s="1027"/>
      <c r="BY21" s="1027"/>
      <c r="BZ21" s="1027"/>
      <c r="CA21" s="1027"/>
      <c r="CB21" s="1027"/>
      <c r="CC21" s="1027"/>
      <c r="CD21" s="1027"/>
      <c r="CE21" s="1027"/>
      <c r="CF21" s="1027"/>
      <c r="CG21" s="1027"/>
      <c r="CH21" s="1027"/>
      <c r="CI21" s="1027"/>
      <c r="CJ21" s="1027"/>
      <c r="CK21" s="1027"/>
      <c r="CL21" s="1027"/>
      <c r="CM21" s="1027"/>
      <c r="CN21" s="1027"/>
      <c r="CO21" s="1027"/>
      <c r="CP21" s="1027"/>
      <c r="CQ21" s="1027"/>
      <c r="CR21" s="1027"/>
      <c r="CS21" s="1027"/>
      <c r="CT21" s="1027"/>
      <c r="CU21" s="1027"/>
      <c r="CV21" s="1027"/>
      <c r="CW21" s="1027"/>
      <c r="CX21" s="1027"/>
      <c r="CY21" s="1027"/>
      <c r="CZ21" s="1027"/>
      <c r="DA21" s="1027"/>
      <c r="DB21" s="1027"/>
      <c r="DC21" s="1027"/>
      <c r="DD21" s="1027"/>
      <c r="DE21" s="1027"/>
      <c r="DF21" s="1027"/>
      <c r="DG21" s="1027"/>
      <c r="DH21" s="1027"/>
      <c r="DI21" s="1027"/>
      <c r="DJ21" s="1027"/>
      <c r="DK21" s="1027"/>
      <c r="DL21" s="1027"/>
      <c r="DM21" s="1027"/>
      <c r="DN21" s="1027"/>
      <c r="DO21" s="1027"/>
      <c r="DP21" s="1027"/>
      <c r="DQ21" s="1027"/>
      <c r="DR21" s="1027"/>
      <c r="DS21" s="1027"/>
      <c r="DT21" s="1027"/>
      <c r="DU21" s="1027"/>
      <c r="DV21" s="1027"/>
      <c r="DW21" s="1027"/>
      <c r="DX21" s="1027"/>
      <c r="DY21" s="1027"/>
      <c r="DZ21" s="1027"/>
      <c r="EA21" s="1027"/>
      <c r="EB21" s="1027"/>
      <c r="EC21" s="1027"/>
      <c r="ED21" s="1027"/>
      <c r="EE21" s="1027"/>
      <c r="EF21" s="1027"/>
      <c r="EG21" s="1027"/>
      <c r="EH21" s="1027"/>
      <c r="EI21" s="1027"/>
      <c r="EJ21" s="1027"/>
      <c r="EK21" s="1027"/>
      <c r="EL21" s="1027"/>
      <c r="EM21" s="1027"/>
      <c r="EN21" s="1027"/>
      <c r="EO21" s="1027"/>
    </row>
    <row r="22" spans="1:145" s="474" customFormat="1" ht="24.75" thickTop="1" thickBot="1" x14ac:dyDescent="0.35">
      <c r="A22" s="1141">
        <v>2</v>
      </c>
      <c r="B22" s="1141">
        <v>0</v>
      </c>
      <c r="C22" s="1141">
        <v>4</v>
      </c>
      <c r="D22" s="1141">
        <v>6</v>
      </c>
      <c r="E22" s="1141">
        <v>7</v>
      </c>
      <c r="F22" s="1141">
        <v>10</v>
      </c>
      <c r="G22" s="1138" t="s">
        <v>504</v>
      </c>
      <c r="H22" s="1142">
        <v>2219100</v>
      </c>
      <c r="I22" s="1158">
        <f>SUM($H22/$H47)</f>
        <v>6.2825381404826075E-2</v>
      </c>
      <c r="J22" s="1150">
        <f>+H22/9</f>
        <v>246566.66666666666</v>
      </c>
      <c r="K22" s="1143">
        <v>1180900</v>
      </c>
      <c r="L22" s="1027"/>
      <c r="M22" s="1027"/>
      <c r="N22" s="1027"/>
      <c r="O22" s="1027"/>
      <c r="P22" s="1027"/>
      <c r="Q22" s="1027"/>
      <c r="R22" s="1027"/>
      <c r="S22" s="1027"/>
      <c r="T22" s="1027"/>
      <c r="U22" s="1027"/>
      <c r="V22" s="1027"/>
      <c r="W22" s="1027"/>
      <c r="X22" s="1027"/>
      <c r="Y22" s="1027"/>
      <c r="Z22" s="1027"/>
      <c r="AA22" s="1027"/>
      <c r="AB22" s="1027"/>
      <c r="AC22" s="1027"/>
      <c r="AD22" s="1027"/>
      <c r="AE22" s="1027"/>
      <c r="AF22" s="1027"/>
      <c r="AG22" s="1027"/>
      <c r="AH22" s="1027"/>
      <c r="AI22" s="1027"/>
      <c r="AJ22" s="1027"/>
      <c r="AK22" s="1027"/>
      <c r="AL22" s="1027"/>
      <c r="AM22" s="1027"/>
      <c r="AN22" s="1027"/>
      <c r="AO22" s="1027"/>
      <c r="AP22" s="1027"/>
      <c r="AQ22" s="1027"/>
      <c r="AR22" s="1027"/>
      <c r="AS22" s="1027"/>
      <c r="AT22" s="1027"/>
      <c r="AU22" s="1027"/>
      <c r="AV22" s="1027"/>
      <c r="AW22" s="1027"/>
      <c r="AX22" s="1027"/>
      <c r="AY22" s="1027"/>
      <c r="AZ22" s="1027"/>
      <c r="BA22" s="1027"/>
      <c r="BB22" s="1027"/>
      <c r="BC22" s="1027"/>
      <c r="BD22" s="1027"/>
      <c r="BE22" s="1027"/>
      <c r="BF22" s="1027"/>
      <c r="BG22" s="1027"/>
      <c r="BH22" s="1027"/>
      <c r="BI22" s="1027"/>
      <c r="BJ22" s="1027"/>
      <c r="BK22" s="1027"/>
      <c r="BL22" s="1027"/>
      <c r="BM22" s="1027"/>
      <c r="BN22" s="1027"/>
      <c r="BO22" s="1027"/>
      <c r="BP22" s="1027"/>
      <c r="BQ22" s="1027"/>
      <c r="BR22" s="1027"/>
      <c r="BS22" s="1027"/>
      <c r="BT22" s="1027"/>
      <c r="BU22" s="1027"/>
      <c r="BV22" s="1027"/>
      <c r="BW22" s="1027"/>
      <c r="BX22" s="1027"/>
      <c r="BY22" s="1027"/>
      <c r="BZ22" s="1027"/>
      <c r="CA22" s="1027"/>
      <c r="CB22" s="1027"/>
      <c r="CC22" s="1027"/>
      <c r="CD22" s="1027"/>
      <c r="CE22" s="1027"/>
      <c r="CF22" s="1027"/>
      <c r="CG22" s="1027"/>
      <c r="CH22" s="1027"/>
      <c r="CI22" s="1027"/>
      <c r="CJ22" s="1027"/>
      <c r="CK22" s="1027"/>
      <c r="CL22" s="1027"/>
      <c r="CM22" s="1027"/>
      <c r="CN22" s="1027"/>
      <c r="CO22" s="1027"/>
      <c r="CP22" s="1027"/>
      <c r="CQ22" s="1027"/>
      <c r="CR22" s="1027"/>
      <c r="CS22" s="1027"/>
      <c r="CT22" s="1027"/>
      <c r="CU22" s="1027"/>
      <c r="CV22" s="1027"/>
      <c r="CW22" s="1027"/>
      <c r="CX22" s="1027"/>
      <c r="CY22" s="1027"/>
      <c r="CZ22" s="1027"/>
      <c r="DA22" s="1027"/>
      <c r="DB22" s="1027"/>
      <c r="DC22" s="1027"/>
      <c r="DD22" s="1027"/>
      <c r="DE22" s="1027"/>
      <c r="DF22" s="1027"/>
      <c r="DG22" s="1027"/>
      <c r="DH22" s="1027"/>
      <c r="DI22" s="1027"/>
      <c r="DJ22" s="1027"/>
      <c r="DK22" s="1027"/>
      <c r="DL22" s="1027"/>
      <c r="DM22" s="1027"/>
      <c r="DN22" s="1027"/>
      <c r="DO22" s="1027"/>
      <c r="DP22" s="1027"/>
      <c r="DQ22" s="1027"/>
      <c r="DR22" s="1027"/>
      <c r="DS22" s="1027"/>
      <c r="DT22" s="1027"/>
      <c r="DU22" s="1027"/>
      <c r="DV22" s="1027"/>
      <c r="DW22" s="1027"/>
      <c r="DX22" s="1027"/>
      <c r="DY22" s="1027"/>
      <c r="DZ22" s="1027"/>
      <c r="EA22" s="1027"/>
      <c r="EB22" s="1027"/>
      <c r="EC22" s="1027"/>
      <c r="ED22" s="1027"/>
      <c r="EE22" s="1027"/>
      <c r="EF22" s="1027"/>
      <c r="EG22" s="1027"/>
      <c r="EH22" s="1027"/>
      <c r="EI22" s="1027"/>
      <c r="EJ22" s="1027"/>
      <c r="EK22" s="1027"/>
      <c r="EL22" s="1027"/>
      <c r="EM22" s="1027"/>
      <c r="EN22" s="1027"/>
      <c r="EO22" s="1027"/>
    </row>
    <row r="23" spans="1:145" s="474" customFormat="1" ht="24.75" thickTop="1" thickBot="1" x14ac:dyDescent="0.35">
      <c r="A23" s="1455" t="s">
        <v>3487</v>
      </c>
      <c r="B23" s="1455"/>
      <c r="C23" s="1455"/>
      <c r="D23" s="1455"/>
      <c r="E23" s="1455"/>
      <c r="F23" s="1455"/>
      <c r="G23" s="1138"/>
      <c r="H23" s="1151">
        <f>SUM(H21:H22)</f>
        <v>2699814</v>
      </c>
      <c r="I23" s="1160">
        <f>SUM($H23/$H47)</f>
        <v>7.6434971056774853E-2</v>
      </c>
      <c r="J23" s="1151">
        <f>SUM(J21:J22)</f>
        <v>299979.33333333331</v>
      </c>
      <c r="K23" s="1143">
        <f>SUM(K21:K22)</f>
        <v>1350186</v>
      </c>
      <c r="L23" s="1027"/>
      <c r="M23" s="1027"/>
      <c r="N23" s="1027"/>
      <c r="O23" s="1027"/>
      <c r="P23" s="1027"/>
      <c r="Q23" s="1027"/>
      <c r="R23" s="1027"/>
      <c r="S23" s="1027"/>
      <c r="T23" s="1027"/>
      <c r="U23" s="1027"/>
      <c r="V23" s="1027"/>
      <c r="W23" s="1027"/>
      <c r="X23" s="1027"/>
      <c r="Y23" s="1027"/>
      <c r="Z23" s="1027"/>
      <c r="AA23" s="1027"/>
      <c r="AB23" s="1027"/>
      <c r="AC23" s="1027"/>
      <c r="AD23" s="1027"/>
      <c r="AE23" s="1027"/>
      <c r="AF23" s="1027"/>
      <c r="AG23" s="1027"/>
      <c r="AH23" s="1027"/>
      <c r="AI23" s="1027"/>
      <c r="AJ23" s="1027"/>
      <c r="AK23" s="1027"/>
      <c r="AL23" s="1027"/>
      <c r="AM23" s="1027"/>
      <c r="AN23" s="1027"/>
      <c r="AO23" s="1027"/>
      <c r="AP23" s="1027"/>
      <c r="AQ23" s="1027"/>
      <c r="AR23" s="1027"/>
      <c r="AS23" s="1027"/>
      <c r="AT23" s="1027"/>
      <c r="AU23" s="1027"/>
      <c r="AV23" s="1027"/>
      <c r="AW23" s="1027"/>
      <c r="AX23" s="1027"/>
      <c r="AY23" s="1027"/>
      <c r="AZ23" s="1027"/>
      <c r="BA23" s="1027"/>
      <c r="BB23" s="1027"/>
      <c r="BC23" s="1027"/>
      <c r="BD23" s="1027"/>
      <c r="BE23" s="1027"/>
      <c r="BF23" s="1027"/>
      <c r="BG23" s="1027"/>
      <c r="BH23" s="1027"/>
      <c r="BI23" s="1027"/>
      <c r="BJ23" s="1027"/>
      <c r="BK23" s="1027"/>
      <c r="BL23" s="1027"/>
      <c r="BM23" s="1027"/>
      <c r="BN23" s="1027"/>
      <c r="BO23" s="1027"/>
      <c r="BP23" s="1027"/>
      <c r="BQ23" s="1027"/>
      <c r="BR23" s="1027"/>
      <c r="BS23" s="1027"/>
      <c r="BT23" s="1027"/>
      <c r="BU23" s="1027"/>
      <c r="BV23" s="1027"/>
      <c r="BW23" s="1027"/>
      <c r="BX23" s="1027"/>
      <c r="BY23" s="1027"/>
      <c r="BZ23" s="1027"/>
      <c r="CA23" s="1027"/>
      <c r="CB23" s="1027"/>
      <c r="CC23" s="1027"/>
      <c r="CD23" s="1027"/>
      <c r="CE23" s="1027"/>
      <c r="CF23" s="1027"/>
      <c r="CG23" s="1027"/>
      <c r="CH23" s="1027"/>
      <c r="CI23" s="1027"/>
      <c r="CJ23" s="1027"/>
      <c r="CK23" s="1027"/>
      <c r="CL23" s="1027"/>
      <c r="CM23" s="1027"/>
      <c r="CN23" s="1027"/>
      <c r="CO23" s="1027"/>
      <c r="CP23" s="1027"/>
      <c r="CQ23" s="1027"/>
      <c r="CR23" s="1027"/>
      <c r="CS23" s="1027"/>
      <c r="CT23" s="1027"/>
      <c r="CU23" s="1027"/>
      <c r="CV23" s="1027"/>
      <c r="CW23" s="1027"/>
      <c r="CX23" s="1027"/>
      <c r="CY23" s="1027"/>
      <c r="CZ23" s="1027"/>
      <c r="DA23" s="1027"/>
      <c r="DB23" s="1027"/>
      <c r="DC23" s="1027"/>
      <c r="DD23" s="1027"/>
      <c r="DE23" s="1027"/>
      <c r="DF23" s="1027"/>
      <c r="DG23" s="1027"/>
      <c r="DH23" s="1027"/>
      <c r="DI23" s="1027"/>
      <c r="DJ23" s="1027"/>
      <c r="DK23" s="1027"/>
      <c r="DL23" s="1027"/>
      <c r="DM23" s="1027"/>
      <c r="DN23" s="1027"/>
      <c r="DO23" s="1027"/>
      <c r="DP23" s="1027"/>
      <c r="DQ23" s="1027"/>
      <c r="DR23" s="1027"/>
      <c r="DS23" s="1027"/>
      <c r="DT23" s="1027"/>
      <c r="DU23" s="1027"/>
      <c r="DV23" s="1027"/>
      <c r="DW23" s="1027"/>
      <c r="DX23" s="1027"/>
      <c r="DY23" s="1027"/>
      <c r="DZ23" s="1027"/>
      <c r="EA23" s="1027"/>
      <c r="EB23" s="1027"/>
      <c r="EC23" s="1027"/>
      <c r="ED23" s="1027"/>
      <c r="EE23" s="1027"/>
      <c r="EF23" s="1027"/>
      <c r="EG23" s="1027"/>
      <c r="EH23" s="1027"/>
      <c r="EI23" s="1027"/>
      <c r="EJ23" s="1027"/>
      <c r="EK23" s="1027"/>
      <c r="EL23" s="1027"/>
      <c r="EM23" s="1027"/>
      <c r="EN23" s="1027"/>
      <c r="EO23" s="1027"/>
    </row>
    <row r="24" spans="1:145" s="474" customFormat="1" ht="24.75" thickTop="1" thickBot="1" x14ac:dyDescent="0.35">
      <c r="A24" s="1145"/>
      <c r="B24" s="1139"/>
      <c r="C24" s="1141"/>
      <c r="D24" s="1141"/>
      <c r="E24" s="1141"/>
      <c r="F24" s="1139"/>
      <c r="G24" s="1138"/>
      <c r="H24" s="1139"/>
      <c r="I24" s="1158"/>
      <c r="J24" s="1139"/>
      <c r="K24" s="1146"/>
      <c r="L24" s="1028"/>
      <c r="M24" s="1028"/>
      <c r="N24" s="1027"/>
      <c r="O24" s="1027"/>
      <c r="P24" s="1027"/>
      <c r="Q24" s="1027"/>
      <c r="R24" s="1027"/>
      <c r="S24" s="1027"/>
      <c r="T24" s="1027"/>
      <c r="U24" s="1027"/>
      <c r="V24" s="1027"/>
      <c r="W24" s="1027"/>
      <c r="X24" s="1027"/>
      <c r="Y24" s="1027"/>
      <c r="Z24" s="1027"/>
      <c r="AA24" s="1027"/>
      <c r="AB24" s="1027"/>
      <c r="AC24" s="1027"/>
      <c r="AD24" s="1027"/>
      <c r="AE24" s="1027"/>
      <c r="AF24" s="1027"/>
      <c r="AG24" s="1027"/>
      <c r="AH24" s="1027"/>
      <c r="AI24" s="1027"/>
      <c r="AJ24" s="1027"/>
      <c r="AK24" s="1027"/>
      <c r="AL24" s="1027"/>
      <c r="AM24" s="1027"/>
      <c r="AN24" s="1027"/>
      <c r="AO24" s="1027"/>
      <c r="AP24" s="1027"/>
      <c r="AQ24" s="1027"/>
      <c r="AR24" s="1027"/>
      <c r="AS24" s="1027"/>
      <c r="AT24" s="1027"/>
      <c r="AU24" s="1027"/>
      <c r="AV24" s="1027"/>
      <c r="AW24" s="1027"/>
      <c r="AX24" s="1027"/>
      <c r="AY24" s="1027"/>
      <c r="AZ24" s="1027"/>
      <c r="BA24" s="1027"/>
      <c r="BB24" s="1027"/>
      <c r="BC24" s="1027"/>
      <c r="BD24" s="1027"/>
      <c r="BE24" s="1027"/>
      <c r="BF24" s="1027"/>
      <c r="BG24" s="1027"/>
      <c r="BH24" s="1027"/>
      <c r="BI24" s="1027"/>
      <c r="BJ24" s="1027"/>
      <c r="BK24" s="1027"/>
      <c r="BL24" s="1027"/>
      <c r="BM24" s="1027"/>
      <c r="BN24" s="1027"/>
      <c r="BO24" s="1027"/>
      <c r="BP24" s="1027"/>
      <c r="BQ24" s="1027"/>
      <c r="BR24" s="1027"/>
      <c r="BS24" s="1027"/>
      <c r="BT24" s="1027"/>
      <c r="BU24" s="1027"/>
      <c r="BV24" s="1027"/>
      <c r="BW24" s="1027"/>
      <c r="BX24" s="1027"/>
      <c r="BY24" s="1027"/>
      <c r="BZ24" s="1027"/>
      <c r="CA24" s="1027"/>
      <c r="CB24" s="1027"/>
      <c r="CC24" s="1027"/>
      <c r="CD24" s="1027"/>
      <c r="CE24" s="1027"/>
      <c r="CF24" s="1027"/>
      <c r="CG24" s="1027"/>
      <c r="CH24" s="1027"/>
      <c r="CI24" s="1027"/>
      <c r="CJ24" s="1027"/>
      <c r="CK24" s="1027"/>
      <c r="CL24" s="1027"/>
      <c r="CM24" s="1027"/>
      <c r="CN24" s="1027"/>
      <c r="CO24" s="1027"/>
      <c r="CP24" s="1027"/>
      <c r="CQ24" s="1027"/>
      <c r="CR24" s="1027"/>
      <c r="CS24" s="1027"/>
      <c r="CT24" s="1027"/>
      <c r="CU24" s="1027"/>
      <c r="CV24" s="1027"/>
      <c r="CW24" s="1027"/>
      <c r="CX24" s="1027"/>
      <c r="CY24" s="1027"/>
      <c r="CZ24" s="1027"/>
      <c r="DA24" s="1027"/>
      <c r="DB24" s="1027"/>
      <c r="DC24" s="1027"/>
      <c r="DD24" s="1027"/>
      <c r="DE24" s="1027"/>
      <c r="DF24" s="1027"/>
      <c r="DG24" s="1027"/>
      <c r="DH24" s="1027"/>
      <c r="DI24" s="1027"/>
      <c r="DJ24" s="1027"/>
      <c r="DK24" s="1027"/>
      <c r="DL24" s="1027"/>
      <c r="DM24" s="1027"/>
      <c r="DN24" s="1027"/>
      <c r="DO24" s="1027"/>
      <c r="DP24" s="1027"/>
      <c r="DQ24" s="1027"/>
      <c r="DR24" s="1027"/>
      <c r="DS24" s="1027"/>
      <c r="DT24" s="1027"/>
      <c r="DU24" s="1027"/>
      <c r="DV24" s="1027"/>
      <c r="DW24" s="1027"/>
      <c r="DX24" s="1027"/>
      <c r="DY24" s="1027"/>
      <c r="DZ24" s="1027"/>
      <c r="EA24" s="1027"/>
      <c r="EB24" s="1027"/>
      <c r="EC24" s="1027"/>
      <c r="ED24" s="1027"/>
      <c r="EE24" s="1027"/>
      <c r="EF24" s="1027"/>
      <c r="EG24" s="1027"/>
      <c r="EH24" s="1027"/>
      <c r="EI24" s="1027"/>
      <c r="EJ24" s="1027"/>
      <c r="EK24" s="1027"/>
      <c r="EL24" s="1027"/>
      <c r="EM24" s="1027"/>
      <c r="EN24" s="1027"/>
      <c r="EO24" s="1027"/>
    </row>
    <row r="25" spans="1:145" ht="24.75" thickTop="1" thickBot="1" x14ac:dyDescent="0.35">
      <c r="A25" s="1139"/>
      <c r="B25" s="1139"/>
      <c r="C25" s="1139"/>
      <c r="D25" s="1139"/>
      <c r="E25" s="1139"/>
      <c r="F25" s="1139"/>
      <c r="G25" s="1138"/>
      <c r="H25" s="1139"/>
      <c r="I25" s="1158"/>
      <c r="J25" s="1139"/>
      <c r="K25" s="1146"/>
    </row>
    <row r="26" spans="1:145" s="474" customFormat="1" ht="24.75" thickTop="1" thickBot="1" x14ac:dyDescent="0.35">
      <c r="A26" s="1455" t="s">
        <v>3478</v>
      </c>
      <c r="B26" s="1455"/>
      <c r="C26" s="1455"/>
      <c r="D26" s="1455"/>
      <c r="E26" s="1455"/>
      <c r="F26" s="1455"/>
      <c r="G26" s="1456" t="s">
        <v>517</v>
      </c>
      <c r="H26" s="1456"/>
      <c r="I26" s="1158"/>
      <c r="J26" s="1141" t="s">
        <v>3479</v>
      </c>
      <c r="K26" s="1146"/>
      <c r="L26" s="1026"/>
      <c r="M26" s="1026"/>
      <c r="N26" s="1027"/>
      <c r="O26" s="1027"/>
      <c r="P26" s="1027"/>
      <c r="Q26" s="1027"/>
      <c r="R26" s="1027"/>
      <c r="S26" s="1027"/>
      <c r="T26" s="1027"/>
      <c r="U26" s="1027"/>
      <c r="V26" s="1027"/>
      <c r="W26" s="1027"/>
      <c r="X26" s="1027"/>
      <c r="Y26" s="1027"/>
      <c r="Z26" s="1027"/>
      <c r="AA26" s="1027"/>
      <c r="AB26" s="1027"/>
      <c r="AC26" s="1027"/>
      <c r="AD26" s="1027"/>
      <c r="AE26" s="1027"/>
      <c r="AF26" s="1027"/>
      <c r="AG26" s="1027"/>
      <c r="AH26" s="1027"/>
      <c r="AI26" s="1027"/>
      <c r="AJ26" s="1027"/>
      <c r="AK26" s="1027"/>
      <c r="AL26" s="1027"/>
      <c r="AM26" s="1027"/>
      <c r="AN26" s="1027"/>
      <c r="AO26" s="1027"/>
      <c r="AP26" s="1027"/>
      <c r="AQ26" s="1027"/>
      <c r="AR26" s="1027"/>
      <c r="AS26" s="1027"/>
      <c r="AT26" s="1027"/>
      <c r="AU26" s="1027"/>
      <c r="AV26" s="1027"/>
      <c r="AW26" s="1027"/>
      <c r="AX26" s="1027"/>
      <c r="AY26" s="1027"/>
      <c r="AZ26" s="1027"/>
      <c r="BA26" s="1027"/>
      <c r="BB26" s="1027"/>
      <c r="BC26" s="1027"/>
      <c r="BD26" s="1027"/>
      <c r="BE26" s="1027"/>
      <c r="BF26" s="1027"/>
      <c r="BG26" s="1027"/>
      <c r="BH26" s="1027"/>
      <c r="BI26" s="1027"/>
      <c r="BJ26" s="1027"/>
      <c r="BK26" s="1027"/>
      <c r="BL26" s="1027"/>
      <c r="BM26" s="1027"/>
      <c r="BN26" s="1027"/>
      <c r="BO26" s="1027"/>
      <c r="BP26" s="1027"/>
      <c r="BQ26" s="1027"/>
      <c r="BR26" s="1027"/>
      <c r="BS26" s="1027"/>
      <c r="BT26" s="1027"/>
      <c r="BU26" s="1027"/>
      <c r="BV26" s="1027"/>
      <c r="BW26" s="1027"/>
      <c r="BX26" s="1027"/>
      <c r="BY26" s="1027"/>
      <c r="BZ26" s="1027"/>
      <c r="CA26" s="1027"/>
      <c r="CB26" s="1027"/>
      <c r="CC26" s="1027"/>
      <c r="CD26" s="1027"/>
      <c r="CE26" s="1027"/>
      <c r="CF26" s="1027"/>
      <c r="CG26" s="1027"/>
      <c r="CH26" s="1027"/>
      <c r="CI26" s="1027"/>
      <c r="CJ26" s="1027"/>
      <c r="CK26" s="1027"/>
      <c r="CL26" s="1027"/>
      <c r="CM26" s="1027"/>
      <c r="CN26" s="1027"/>
      <c r="CO26" s="1027"/>
      <c r="CP26" s="1027"/>
      <c r="CQ26" s="1027"/>
      <c r="CR26" s="1027"/>
      <c r="CS26" s="1027"/>
      <c r="CT26" s="1027"/>
      <c r="CU26" s="1027"/>
      <c r="CV26" s="1027"/>
      <c r="CW26" s="1027"/>
      <c r="CX26" s="1027"/>
      <c r="CY26" s="1027"/>
      <c r="CZ26" s="1027"/>
      <c r="DA26" s="1027"/>
      <c r="DB26" s="1027"/>
      <c r="DC26" s="1027"/>
      <c r="DD26" s="1027"/>
      <c r="DE26" s="1027"/>
      <c r="DF26" s="1027"/>
      <c r="DG26" s="1027"/>
      <c r="DH26" s="1027"/>
      <c r="DI26" s="1027"/>
      <c r="DJ26" s="1027"/>
      <c r="DK26" s="1027"/>
      <c r="DL26" s="1027"/>
      <c r="DM26" s="1027"/>
      <c r="DN26" s="1027"/>
      <c r="DO26" s="1027"/>
      <c r="DP26" s="1027"/>
      <c r="DQ26" s="1027"/>
      <c r="DR26" s="1027"/>
      <c r="DS26" s="1027"/>
      <c r="DT26" s="1027"/>
      <c r="DU26" s="1027"/>
      <c r="DV26" s="1027"/>
      <c r="DW26" s="1027"/>
      <c r="DX26" s="1027"/>
      <c r="DY26" s="1027"/>
      <c r="DZ26" s="1027"/>
      <c r="EA26" s="1027"/>
      <c r="EB26" s="1027"/>
      <c r="EC26" s="1027"/>
      <c r="ED26" s="1027"/>
      <c r="EE26" s="1027"/>
      <c r="EF26" s="1027"/>
      <c r="EG26" s="1027"/>
      <c r="EH26" s="1027"/>
      <c r="EI26" s="1027"/>
      <c r="EJ26" s="1027"/>
      <c r="EK26" s="1027"/>
      <c r="EL26" s="1027"/>
      <c r="EM26" s="1027"/>
      <c r="EN26" s="1027"/>
      <c r="EO26" s="1027"/>
    </row>
    <row r="27" spans="1:145" s="474" customFormat="1" ht="24.75" thickTop="1" thickBot="1" x14ac:dyDescent="0.35">
      <c r="A27" s="1147" t="s">
        <v>3480</v>
      </c>
      <c r="B27" s="1148" t="s">
        <v>3481</v>
      </c>
      <c r="C27" s="1148" t="s">
        <v>32</v>
      </c>
      <c r="D27" s="1148" t="s">
        <v>3482</v>
      </c>
      <c r="E27" s="1148" t="s">
        <v>3483</v>
      </c>
      <c r="F27" s="1148" t="s">
        <v>3484</v>
      </c>
      <c r="G27" s="1138"/>
      <c r="H27" s="1137" t="s">
        <v>3485</v>
      </c>
      <c r="I27" s="1159"/>
      <c r="J27" s="1137" t="s">
        <v>3486</v>
      </c>
      <c r="K27" s="1143"/>
      <c r="L27" s="1027"/>
      <c r="M27" s="1027"/>
      <c r="N27" s="1027"/>
      <c r="O27" s="1027"/>
      <c r="P27" s="1027"/>
      <c r="Q27" s="1027"/>
      <c r="R27" s="1027"/>
      <c r="S27" s="1027"/>
      <c r="T27" s="1027"/>
      <c r="U27" s="1027"/>
      <c r="V27" s="1027"/>
      <c r="W27" s="1027"/>
      <c r="X27" s="1027"/>
      <c r="Y27" s="1027"/>
      <c r="Z27" s="1027"/>
      <c r="AA27" s="1027"/>
      <c r="AB27" s="1027"/>
      <c r="AC27" s="1027"/>
      <c r="AD27" s="1027"/>
      <c r="AE27" s="1027"/>
      <c r="AF27" s="1027"/>
      <c r="AG27" s="1027"/>
      <c r="AH27" s="1027"/>
      <c r="AI27" s="1027"/>
      <c r="AJ27" s="1027"/>
      <c r="AK27" s="1027"/>
      <c r="AL27" s="1027"/>
      <c r="AM27" s="1027"/>
      <c r="AN27" s="1027"/>
      <c r="AO27" s="1027"/>
      <c r="AP27" s="1027"/>
      <c r="AQ27" s="1027"/>
      <c r="AR27" s="1027"/>
      <c r="AS27" s="1027"/>
      <c r="AT27" s="1027"/>
      <c r="AU27" s="1027"/>
      <c r="AV27" s="1027"/>
      <c r="AW27" s="1027"/>
      <c r="AX27" s="1027"/>
      <c r="AY27" s="1027"/>
      <c r="AZ27" s="1027"/>
      <c r="BA27" s="1027"/>
      <c r="BB27" s="1027"/>
      <c r="BC27" s="1027"/>
      <c r="BD27" s="1027"/>
      <c r="BE27" s="1027"/>
      <c r="BF27" s="1027"/>
      <c r="BG27" s="1027"/>
      <c r="BH27" s="1027"/>
      <c r="BI27" s="1027"/>
      <c r="BJ27" s="1027"/>
      <c r="BK27" s="1027"/>
      <c r="BL27" s="1027"/>
      <c r="BM27" s="1027"/>
      <c r="BN27" s="1027"/>
      <c r="BO27" s="1027"/>
      <c r="BP27" s="1027"/>
      <c r="BQ27" s="1027"/>
      <c r="BR27" s="1027"/>
      <c r="BS27" s="1027"/>
      <c r="BT27" s="1027"/>
      <c r="BU27" s="1027"/>
      <c r="BV27" s="1027"/>
      <c r="BW27" s="1027"/>
      <c r="BX27" s="1027"/>
      <c r="BY27" s="1027"/>
      <c r="BZ27" s="1027"/>
      <c r="CA27" s="1027"/>
      <c r="CB27" s="1027"/>
      <c r="CC27" s="1027"/>
      <c r="CD27" s="1027"/>
      <c r="CE27" s="1027"/>
      <c r="CF27" s="1027"/>
      <c r="CG27" s="1027"/>
      <c r="CH27" s="1027"/>
      <c r="CI27" s="1027"/>
      <c r="CJ27" s="1027"/>
      <c r="CK27" s="1027"/>
      <c r="CL27" s="1027"/>
      <c r="CM27" s="1027"/>
      <c r="CN27" s="1027"/>
      <c r="CO27" s="1027"/>
      <c r="CP27" s="1027"/>
      <c r="CQ27" s="1027"/>
      <c r="CR27" s="1027"/>
      <c r="CS27" s="1027"/>
      <c r="CT27" s="1027"/>
      <c r="CU27" s="1027"/>
      <c r="CV27" s="1027"/>
      <c r="CW27" s="1027"/>
      <c r="CX27" s="1027"/>
      <c r="CY27" s="1027"/>
      <c r="CZ27" s="1027"/>
      <c r="DA27" s="1027"/>
      <c r="DB27" s="1027"/>
      <c r="DC27" s="1027"/>
      <c r="DD27" s="1027"/>
      <c r="DE27" s="1027"/>
      <c r="DF27" s="1027"/>
      <c r="DG27" s="1027"/>
      <c r="DH27" s="1027"/>
      <c r="DI27" s="1027"/>
      <c r="DJ27" s="1027"/>
      <c r="DK27" s="1027"/>
      <c r="DL27" s="1027"/>
      <c r="DM27" s="1027"/>
      <c r="DN27" s="1027"/>
      <c r="DO27" s="1027"/>
      <c r="DP27" s="1027"/>
      <c r="DQ27" s="1027"/>
      <c r="DR27" s="1027"/>
      <c r="DS27" s="1027"/>
      <c r="DT27" s="1027"/>
      <c r="DU27" s="1027"/>
      <c r="DV27" s="1027"/>
      <c r="DW27" s="1027"/>
      <c r="DX27" s="1027"/>
      <c r="DY27" s="1027"/>
      <c r="DZ27" s="1027"/>
      <c r="EA27" s="1027"/>
      <c r="EB27" s="1027"/>
      <c r="EC27" s="1027"/>
      <c r="ED27" s="1027"/>
      <c r="EE27" s="1027"/>
      <c r="EF27" s="1027"/>
      <c r="EG27" s="1027"/>
      <c r="EH27" s="1027"/>
      <c r="EI27" s="1027"/>
      <c r="EJ27" s="1027"/>
      <c r="EK27" s="1027"/>
      <c r="EL27" s="1027"/>
      <c r="EM27" s="1027"/>
      <c r="EN27" s="1027"/>
      <c r="EO27" s="1027"/>
    </row>
    <row r="28" spans="1:145" s="474" customFormat="1" ht="24.75" thickTop="1" thickBot="1" x14ac:dyDescent="0.35">
      <c r="A28" s="1141">
        <v>2</v>
      </c>
      <c r="B28" s="1141">
        <v>0</v>
      </c>
      <c r="C28" s="1141">
        <v>4</v>
      </c>
      <c r="D28" s="1141">
        <v>11</v>
      </c>
      <c r="E28" s="1141">
        <v>2</v>
      </c>
      <c r="F28" s="1141">
        <v>10</v>
      </c>
      <c r="G28" s="1138" t="s">
        <v>498</v>
      </c>
      <c r="H28" s="1150">
        <v>6789383.5499999998</v>
      </c>
      <c r="I28" s="1158">
        <f>SUM($H28/$H47)</f>
        <v>0.19221558786553197</v>
      </c>
      <c r="J28" s="1150">
        <f>+H28/9</f>
        <v>754375.95</v>
      </c>
      <c r="K28" s="1143">
        <v>5010616.45</v>
      </c>
      <c r="L28" s="1027"/>
      <c r="M28" s="1027"/>
      <c r="N28" s="1027"/>
      <c r="O28" s="1027"/>
      <c r="P28" s="1027"/>
      <c r="Q28" s="1027"/>
      <c r="R28" s="1027"/>
      <c r="S28" s="1027"/>
      <c r="T28" s="1027"/>
      <c r="U28" s="1027"/>
      <c r="V28" s="1027"/>
      <c r="W28" s="1027"/>
      <c r="X28" s="1027"/>
      <c r="Y28" s="1027"/>
      <c r="Z28" s="1027"/>
      <c r="AA28" s="1027"/>
      <c r="AB28" s="1027"/>
      <c r="AC28" s="1027"/>
      <c r="AD28" s="1027"/>
      <c r="AE28" s="1027"/>
      <c r="AF28" s="1027"/>
      <c r="AG28" s="1027"/>
      <c r="AH28" s="1027"/>
      <c r="AI28" s="1027"/>
      <c r="AJ28" s="1027"/>
      <c r="AK28" s="1027"/>
      <c r="AL28" s="1027"/>
      <c r="AM28" s="1027"/>
      <c r="AN28" s="1027"/>
      <c r="AO28" s="1027"/>
      <c r="AP28" s="1027"/>
      <c r="AQ28" s="1027"/>
      <c r="AR28" s="1027"/>
      <c r="AS28" s="1027"/>
      <c r="AT28" s="1027"/>
      <c r="AU28" s="1027"/>
      <c r="AV28" s="1027"/>
      <c r="AW28" s="1027"/>
      <c r="AX28" s="1027"/>
      <c r="AY28" s="1027"/>
      <c r="AZ28" s="1027"/>
      <c r="BA28" s="1027"/>
      <c r="BB28" s="1027"/>
      <c r="BC28" s="1027"/>
      <c r="BD28" s="1027"/>
      <c r="BE28" s="1027"/>
      <c r="BF28" s="1027"/>
      <c r="BG28" s="1027"/>
      <c r="BH28" s="1027"/>
      <c r="BI28" s="1027"/>
      <c r="BJ28" s="1027"/>
      <c r="BK28" s="1027"/>
      <c r="BL28" s="1027"/>
      <c r="BM28" s="1027"/>
      <c r="BN28" s="1027"/>
      <c r="BO28" s="1027"/>
      <c r="BP28" s="1027"/>
      <c r="BQ28" s="1027"/>
      <c r="BR28" s="1027"/>
      <c r="BS28" s="1027"/>
      <c r="BT28" s="1027"/>
      <c r="BU28" s="1027"/>
      <c r="BV28" s="1027"/>
      <c r="BW28" s="1027"/>
      <c r="BX28" s="1027"/>
      <c r="BY28" s="1027"/>
      <c r="BZ28" s="1027"/>
      <c r="CA28" s="1027"/>
      <c r="CB28" s="1027"/>
      <c r="CC28" s="1027"/>
      <c r="CD28" s="1027"/>
      <c r="CE28" s="1027"/>
      <c r="CF28" s="1027"/>
      <c r="CG28" s="1027"/>
      <c r="CH28" s="1027"/>
      <c r="CI28" s="1027"/>
      <c r="CJ28" s="1027"/>
      <c r="CK28" s="1027"/>
      <c r="CL28" s="1027"/>
      <c r="CM28" s="1027"/>
      <c r="CN28" s="1027"/>
      <c r="CO28" s="1027"/>
      <c r="CP28" s="1027"/>
      <c r="CQ28" s="1027"/>
      <c r="CR28" s="1027"/>
      <c r="CS28" s="1027"/>
      <c r="CT28" s="1027"/>
      <c r="CU28" s="1027"/>
      <c r="CV28" s="1027"/>
      <c r="CW28" s="1027"/>
      <c r="CX28" s="1027"/>
      <c r="CY28" s="1027"/>
      <c r="CZ28" s="1027"/>
      <c r="DA28" s="1027"/>
      <c r="DB28" s="1027"/>
      <c r="DC28" s="1027"/>
      <c r="DD28" s="1027"/>
      <c r="DE28" s="1027"/>
      <c r="DF28" s="1027"/>
      <c r="DG28" s="1027"/>
      <c r="DH28" s="1027"/>
      <c r="DI28" s="1027"/>
      <c r="DJ28" s="1027"/>
      <c r="DK28" s="1027"/>
      <c r="DL28" s="1027"/>
      <c r="DM28" s="1027"/>
      <c r="DN28" s="1027"/>
      <c r="DO28" s="1027"/>
      <c r="DP28" s="1027"/>
      <c r="DQ28" s="1027"/>
      <c r="DR28" s="1027"/>
      <c r="DS28" s="1027"/>
      <c r="DT28" s="1027"/>
      <c r="DU28" s="1027"/>
      <c r="DV28" s="1027"/>
      <c r="DW28" s="1027"/>
      <c r="DX28" s="1027"/>
      <c r="DY28" s="1027"/>
      <c r="DZ28" s="1027"/>
      <c r="EA28" s="1027"/>
      <c r="EB28" s="1027"/>
      <c r="EC28" s="1027"/>
      <c r="ED28" s="1027"/>
      <c r="EE28" s="1027"/>
      <c r="EF28" s="1027"/>
      <c r="EG28" s="1027"/>
      <c r="EH28" s="1027"/>
      <c r="EI28" s="1027"/>
      <c r="EJ28" s="1027"/>
      <c r="EK28" s="1027"/>
      <c r="EL28" s="1027"/>
      <c r="EM28" s="1027"/>
      <c r="EN28" s="1027"/>
      <c r="EO28" s="1027"/>
    </row>
    <row r="29" spans="1:145" s="474" customFormat="1" ht="24.75" thickTop="1" thickBot="1" x14ac:dyDescent="0.35">
      <c r="A29" s="1455" t="s">
        <v>3487</v>
      </c>
      <c r="B29" s="1455"/>
      <c r="C29" s="1455"/>
      <c r="D29" s="1455"/>
      <c r="E29" s="1455"/>
      <c r="F29" s="1455"/>
      <c r="G29" s="1138"/>
      <c r="H29" s="1152">
        <f>SUM(H28:H28)</f>
        <v>6789383.5499999998</v>
      </c>
      <c r="I29" s="1160">
        <f>SUM($H29/$H47)</f>
        <v>0.19221558786553197</v>
      </c>
      <c r="J29" s="1152">
        <f>SUM(J28:J28)</f>
        <v>754375.95</v>
      </c>
      <c r="K29" s="1143">
        <f>SUM(K28)</f>
        <v>5010616.45</v>
      </c>
      <c r="L29" s="1027"/>
      <c r="M29" s="1027"/>
      <c r="N29" s="1027"/>
      <c r="O29" s="1027"/>
      <c r="P29" s="1027"/>
      <c r="Q29" s="1027"/>
      <c r="R29" s="1027"/>
      <c r="S29" s="1027"/>
      <c r="T29" s="1027"/>
      <c r="U29" s="1027"/>
      <c r="V29" s="1027"/>
      <c r="W29" s="1027"/>
      <c r="X29" s="1027"/>
      <c r="Y29" s="1027"/>
      <c r="Z29" s="1027"/>
      <c r="AA29" s="1027"/>
      <c r="AB29" s="1027"/>
      <c r="AC29" s="1027"/>
      <c r="AD29" s="1027"/>
      <c r="AE29" s="1027"/>
      <c r="AF29" s="1027"/>
      <c r="AG29" s="1027"/>
      <c r="AH29" s="1027"/>
      <c r="AI29" s="1027"/>
      <c r="AJ29" s="1027"/>
      <c r="AK29" s="1027"/>
      <c r="AL29" s="1027"/>
      <c r="AM29" s="1027"/>
      <c r="AN29" s="1027"/>
      <c r="AO29" s="1027"/>
      <c r="AP29" s="1027"/>
      <c r="AQ29" s="1027"/>
      <c r="AR29" s="1027"/>
      <c r="AS29" s="1027"/>
      <c r="AT29" s="1027"/>
      <c r="AU29" s="1027"/>
      <c r="AV29" s="1027"/>
      <c r="AW29" s="1027"/>
      <c r="AX29" s="1027"/>
      <c r="AY29" s="1027"/>
      <c r="AZ29" s="1027"/>
      <c r="BA29" s="1027"/>
      <c r="BB29" s="1027"/>
      <c r="BC29" s="1027"/>
      <c r="BD29" s="1027"/>
      <c r="BE29" s="1027"/>
      <c r="BF29" s="1027"/>
      <c r="BG29" s="1027"/>
      <c r="BH29" s="1027"/>
      <c r="BI29" s="1027"/>
      <c r="BJ29" s="1027"/>
      <c r="BK29" s="1027"/>
      <c r="BL29" s="1027"/>
      <c r="BM29" s="1027"/>
      <c r="BN29" s="1027"/>
      <c r="BO29" s="1027"/>
      <c r="BP29" s="1027"/>
      <c r="BQ29" s="1027"/>
      <c r="BR29" s="1027"/>
      <c r="BS29" s="1027"/>
      <c r="BT29" s="1027"/>
      <c r="BU29" s="1027"/>
      <c r="BV29" s="1027"/>
      <c r="BW29" s="1027"/>
      <c r="BX29" s="1027"/>
      <c r="BY29" s="1027"/>
      <c r="BZ29" s="1027"/>
      <c r="CA29" s="1027"/>
      <c r="CB29" s="1027"/>
      <c r="CC29" s="1027"/>
      <c r="CD29" s="1027"/>
      <c r="CE29" s="1027"/>
      <c r="CF29" s="1027"/>
      <c r="CG29" s="1027"/>
      <c r="CH29" s="1027"/>
      <c r="CI29" s="1027"/>
      <c r="CJ29" s="1027"/>
      <c r="CK29" s="1027"/>
      <c r="CL29" s="1027"/>
      <c r="CM29" s="1027"/>
      <c r="CN29" s="1027"/>
      <c r="CO29" s="1027"/>
      <c r="CP29" s="1027"/>
      <c r="CQ29" s="1027"/>
      <c r="CR29" s="1027"/>
      <c r="CS29" s="1027"/>
      <c r="CT29" s="1027"/>
      <c r="CU29" s="1027"/>
      <c r="CV29" s="1027"/>
      <c r="CW29" s="1027"/>
      <c r="CX29" s="1027"/>
      <c r="CY29" s="1027"/>
      <c r="CZ29" s="1027"/>
      <c r="DA29" s="1027"/>
      <c r="DB29" s="1027"/>
      <c r="DC29" s="1027"/>
      <c r="DD29" s="1027"/>
      <c r="DE29" s="1027"/>
      <c r="DF29" s="1027"/>
      <c r="DG29" s="1027"/>
      <c r="DH29" s="1027"/>
      <c r="DI29" s="1027"/>
      <c r="DJ29" s="1027"/>
      <c r="DK29" s="1027"/>
      <c r="DL29" s="1027"/>
      <c r="DM29" s="1027"/>
      <c r="DN29" s="1027"/>
      <c r="DO29" s="1027"/>
      <c r="DP29" s="1027"/>
      <c r="DQ29" s="1027"/>
      <c r="DR29" s="1027"/>
      <c r="DS29" s="1027"/>
      <c r="DT29" s="1027"/>
      <c r="DU29" s="1027"/>
      <c r="DV29" s="1027"/>
      <c r="DW29" s="1027"/>
      <c r="DX29" s="1027"/>
      <c r="DY29" s="1027"/>
      <c r="DZ29" s="1027"/>
      <c r="EA29" s="1027"/>
      <c r="EB29" s="1027"/>
      <c r="EC29" s="1027"/>
      <c r="ED29" s="1027"/>
      <c r="EE29" s="1027"/>
      <c r="EF29" s="1027"/>
      <c r="EG29" s="1027"/>
      <c r="EH29" s="1027"/>
      <c r="EI29" s="1027"/>
      <c r="EJ29" s="1027"/>
      <c r="EK29" s="1027"/>
      <c r="EL29" s="1027"/>
      <c r="EM29" s="1027"/>
      <c r="EN29" s="1027"/>
      <c r="EO29" s="1027"/>
    </row>
    <row r="30" spans="1:145" s="474" customFormat="1" ht="24.75" thickTop="1" thickBot="1" x14ac:dyDescent="0.35">
      <c r="A30" s="1145"/>
      <c r="B30" s="1139"/>
      <c r="C30" s="1141"/>
      <c r="D30" s="1141"/>
      <c r="E30" s="1141"/>
      <c r="F30" s="1139"/>
      <c r="G30" s="1138"/>
      <c r="H30" s="1139"/>
      <c r="I30" s="1158"/>
      <c r="J30" s="1139"/>
      <c r="K30" s="1146"/>
      <c r="L30" s="1028"/>
      <c r="M30" s="1028"/>
      <c r="N30" s="1027"/>
      <c r="O30" s="1027"/>
      <c r="P30" s="1027"/>
      <c r="Q30" s="1027"/>
      <c r="R30" s="1027"/>
      <c r="S30" s="1027"/>
      <c r="T30" s="1027"/>
      <c r="U30" s="1027"/>
      <c r="V30" s="1027"/>
      <c r="W30" s="1027"/>
      <c r="X30" s="1027"/>
      <c r="Y30" s="1027"/>
      <c r="Z30" s="1027"/>
      <c r="AA30" s="1027"/>
      <c r="AB30" s="1027"/>
      <c r="AC30" s="1027"/>
      <c r="AD30" s="1027"/>
      <c r="AE30" s="1027"/>
      <c r="AF30" s="1027"/>
      <c r="AG30" s="1027"/>
      <c r="AH30" s="1027"/>
      <c r="AI30" s="1027"/>
      <c r="AJ30" s="1027"/>
      <c r="AK30" s="1027"/>
      <c r="AL30" s="1027"/>
      <c r="AM30" s="1027"/>
      <c r="AN30" s="1027"/>
      <c r="AO30" s="1027"/>
      <c r="AP30" s="1027"/>
      <c r="AQ30" s="1027"/>
      <c r="AR30" s="1027"/>
      <c r="AS30" s="1027"/>
      <c r="AT30" s="1027"/>
      <c r="AU30" s="1027"/>
      <c r="AV30" s="1027"/>
      <c r="AW30" s="1027"/>
      <c r="AX30" s="1027"/>
      <c r="AY30" s="1027"/>
      <c r="AZ30" s="1027"/>
      <c r="BA30" s="1027"/>
      <c r="BB30" s="1027"/>
      <c r="BC30" s="1027"/>
      <c r="BD30" s="1027"/>
      <c r="BE30" s="1027"/>
      <c r="BF30" s="1027"/>
      <c r="BG30" s="1027"/>
      <c r="BH30" s="1027"/>
      <c r="BI30" s="1027"/>
      <c r="BJ30" s="1027"/>
      <c r="BK30" s="1027"/>
      <c r="BL30" s="1027"/>
      <c r="BM30" s="1027"/>
      <c r="BN30" s="1027"/>
      <c r="BO30" s="1027"/>
      <c r="BP30" s="1027"/>
      <c r="BQ30" s="1027"/>
      <c r="BR30" s="1027"/>
      <c r="BS30" s="1027"/>
      <c r="BT30" s="1027"/>
      <c r="BU30" s="1027"/>
      <c r="BV30" s="1027"/>
      <c r="BW30" s="1027"/>
      <c r="BX30" s="1027"/>
      <c r="BY30" s="1027"/>
      <c r="BZ30" s="1027"/>
      <c r="CA30" s="1027"/>
      <c r="CB30" s="1027"/>
      <c r="CC30" s="1027"/>
      <c r="CD30" s="1027"/>
      <c r="CE30" s="1027"/>
      <c r="CF30" s="1027"/>
      <c r="CG30" s="1027"/>
      <c r="CH30" s="1027"/>
      <c r="CI30" s="1027"/>
      <c r="CJ30" s="1027"/>
      <c r="CK30" s="1027"/>
      <c r="CL30" s="1027"/>
      <c r="CM30" s="1027"/>
      <c r="CN30" s="1027"/>
      <c r="CO30" s="1027"/>
      <c r="CP30" s="1027"/>
      <c r="CQ30" s="1027"/>
      <c r="CR30" s="1027"/>
      <c r="CS30" s="1027"/>
      <c r="CT30" s="1027"/>
      <c r="CU30" s="1027"/>
      <c r="CV30" s="1027"/>
      <c r="CW30" s="1027"/>
      <c r="CX30" s="1027"/>
      <c r="CY30" s="1027"/>
      <c r="CZ30" s="1027"/>
      <c r="DA30" s="1027"/>
      <c r="DB30" s="1027"/>
      <c r="DC30" s="1027"/>
      <c r="DD30" s="1027"/>
      <c r="DE30" s="1027"/>
      <c r="DF30" s="1027"/>
      <c r="DG30" s="1027"/>
      <c r="DH30" s="1027"/>
      <c r="DI30" s="1027"/>
      <c r="DJ30" s="1027"/>
      <c r="DK30" s="1027"/>
      <c r="DL30" s="1027"/>
      <c r="DM30" s="1027"/>
      <c r="DN30" s="1027"/>
      <c r="DO30" s="1027"/>
      <c r="DP30" s="1027"/>
      <c r="DQ30" s="1027"/>
      <c r="DR30" s="1027"/>
      <c r="DS30" s="1027"/>
      <c r="DT30" s="1027"/>
      <c r="DU30" s="1027"/>
      <c r="DV30" s="1027"/>
      <c r="DW30" s="1027"/>
      <c r="DX30" s="1027"/>
      <c r="DY30" s="1027"/>
      <c r="DZ30" s="1027"/>
      <c r="EA30" s="1027"/>
      <c r="EB30" s="1027"/>
      <c r="EC30" s="1027"/>
      <c r="ED30" s="1027"/>
      <c r="EE30" s="1027"/>
      <c r="EF30" s="1027"/>
      <c r="EG30" s="1027"/>
      <c r="EH30" s="1027"/>
      <c r="EI30" s="1027"/>
      <c r="EJ30" s="1027"/>
      <c r="EK30" s="1027"/>
      <c r="EL30" s="1027"/>
      <c r="EM30" s="1027"/>
      <c r="EN30" s="1027"/>
      <c r="EO30" s="1027"/>
    </row>
    <row r="31" spans="1:145" ht="24.75" thickTop="1" thickBot="1" x14ac:dyDescent="0.35">
      <c r="A31" s="1139"/>
      <c r="B31" s="1139"/>
      <c r="C31" s="1139"/>
      <c r="D31" s="1139"/>
      <c r="E31" s="1139"/>
      <c r="F31" s="1139"/>
      <c r="G31" s="1138"/>
      <c r="H31" s="1139"/>
      <c r="I31" s="1158"/>
      <c r="J31" s="1139"/>
      <c r="K31" s="1146"/>
    </row>
    <row r="32" spans="1:145" s="474" customFormat="1" ht="24.75" thickTop="1" thickBot="1" x14ac:dyDescent="0.35">
      <c r="A32" s="1455" t="s">
        <v>3478</v>
      </c>
      <c r="B32" s="1455"/>
      <c r="C32" s="1455"/>
      <c r="D32" s="1455"/>
      <c r="E32" s="1455"/>
      <c r="F32" s="1455"/>
      <c r="G32" s="1456" t="s">
        <v>505</v>
      </c>
      <c r="H32" s="1456"/>
      <c r="I32" s="1158"/>
      <c r="J32" s="1141" t="s">
        <v>3479</v>
      </c>
      <c r="K32" s="1146"/>
      <c r="L32" s="1026"/>
      <c r="M32" s="1026"/>
      <c r="N32" s="1027"/>
      <c r="O32" s="1027"/>
      <c r="P32" s="1027"/>
      <c r="Q32" s="1027"/>
      <c r="R32" s="1027"/>
      <c r="S32" s="1027"/>
      <c r="T32" s="1027"/>
      <c r="U32" s="1027"/>
      <c r="V32" s="1027"/>
      <c r="W32" s="1027"/>
      <c r="X32" s="1027"/>
      <c r="Y32" s="1027"/>
      <c r="Z32" s="1027"/>
      <c r="AA32" s="1027"/>
      <c r="AB32" s="1027"/>
      <c r="AC32" s="1027"/>
      <c r="AD32" s="1027"/>
      <c r="AE32" s="1027"/>
      <c r="AF32" s="1027"/>
      <c r="AG32" s="1027"/>
      <c r="AH32" s="1027"/>
      <c r="AI32" s="1027"/>
      <c r="AJ32" s="1027"/>
      <c r="AK32" s="1027"/>
      <c r="AL32" s="1027"/>
      <c r="AM32" s="1027"/>
      <c r="AN32" s="1027"/>
      <c r="AO32" s="1027"/>
      <c r="AP32" s="1027"/>
      <c r="AQ32" s="1027"/>
      <c r="AR32" s="1027"/>
      <c r="AS32" s="1027"/>
      <c r="AT32" s="1027"/>
      <c r="AU32" s="1027"/>
      <c r="AV32" s="1027"/>
      <c r="AW32" s="1027"/>
      <c r="AX32" s="1027"/>
      <c r="AY32" s="1027"/>
      <c r="AZ32" s="1027"/>
      <c r="BA32" s="1027"/>
      <c r="BB32" s="1027"/>
      <c r="BC32" s="1027"/>
      <c r="BD32" s="1027"/>
      <c r="BE32" s="1027"/>
      <c r="BF32" s="1027"/>
      <c r="BG32" s="1027"/>
      <c r="BH32" s="1027"/>
      <c r="BI32" s="1027"/>
      <c r="BJ32" s="1027"/>
      <c r="BK32" s="1027"/>
      <c r="BL32" s="1027"/>
      <c r="BM32" s="1027"/>
      <c r="BN32" s="1027"/>
      <c r="BO32" s="1027"/>
      <c r="BP32" s="1027"/>
      <c r="BQ32" s="1027"/>
      <c r="BR32" s="1027"/>
      <c r="BS32" s="1027"/>
      <c r="BT32" s="1027"/>
      <c r="BU32" s="1027"/>
      <c r="BV32" s="1027"/>
      <c r="BW32" s="1027"/>
      <c r="BX32" s="1027"/>
      <c r="BY32" s="1027"/>
      <c r="BZ32" s="1027"/>
      <c r="CA32" s="1027"/>
      <c r="CB32" s="1027"/>
      <c r="CC32" s="1027"/>
      <c r="CD32" s="1027"/>
      <c r="CE32" s="1027"/>
      <c r="CF32" s="1027"/>
      <c r="CG32" s="1027"/>
      <c r="CH32" s="1027"/>
      <c r="CI32" s="1027"/>
      <c r="CJ32" s="1027"/>
      <c r="CK32" s="1027"/>
      <c r="CL32" s="1027"/>
      <c r="CM32" s="1027"/>
      <c r="CN32" s="1027"/>
      <c r="CO32" s="1027"/>
      <c r="CP32" s="1027"/>
      <c r="CQ32" s="1027"/>
      <c r="CR32" s="1027"/>
      <c r="CS32" s="1027"/>
      <c r="CT32" s="1027"/>
      <c r="CU32" s="1027"/>
      <c r="CV32" s="1027"/>
      <c r="CW32" s="1027"/>
      <c r="CX32" s="1027"/>
      <c r="CY32" s="1027"/>
      <c r="CZ32" s="1027"/>
      <c r="DA32" s="1027"/>
      <c r="DB32" s="1027"/>
      <c r="DC32" s="1027"/>
      <c r="DD32" s="1027"/>
      <c r="DE32" s="1027"/>
      <c r="DF32" s="1027"/>
      <c r="DG32" s="1027"/>
      <c r="DH32" s="1027"/>
      <c r="DI32" s="1027"/>
      <c r="DJ32" s="1027"/>
      <c r="DK32" s="1027"/>
      <c r="DL32" s="1027"/>
      <c r="DM32" s="1027"/>
      <c r="DN32" s="1027"/>
      <c r="DO32" s="1027"/>
      <c r="DP32" s="1027"/>
      <c r="DQ32" s="1027"/>
      <c r="DR32" s="1027"/>
      <c r="DS32" s="1027"/>
      <c r="DT32" s="1027"/>
      <c r="DU32" s="1027"/>
      <c r="DV32" s="1027"/>
      <c r="DW32" s="1027"/>
      <c r="DX32" s="1027"/>
      <c r="DY32" s="1027"/>
      <c r="DZ32" s="1027"/>
      <c r="EA32" s="1027"/>
      <c r="EB32" s="1027"/>
      <c r="EC32" s="1027"/>
      <c r="ED32" s="1027"/>
      <c r="EE32" s="1027"/>
      <c r="EF32" s="1027"/>
      <c r="EG32" s="1027"/>
      <c r="EH32" s="1027"/>
      <c r="EI32" s="1027"/>
      <c r="EJ32" s="1027"/>
      <c r="EK32" s="1027"/>
      <c r="EL32" s="1027"/>
      <c r="EM32" s="1027"/>
      <c r="EN32" s="1027"/>
      <c r="EO32" s="1027"/>
    </row>
    <row r="33" spans="1:145" s="474" customFormat="1" ht="24.75" thickTop="1" thickBot="1" x14ac:dyDescent="0.35">
      <c r="A33" s="1147" t="s">
        <v>3480</v>
      </c>
      <c r="B33" s="1148" t="s">
        <v>3481</v>
      </c>
      <c r="C33" s="1148" t="s">
        <v>32</v>
      </c>
      <c r="D33" s="1148" t="s">
        <v>3482</v>
      </c>
      <c r="E33" s="1148" t="s">
        <v>3483</v>
      </c>
      <c r="F33" s="1148" t="s">
        <v>3484</v>
      </c>
      <c r="G33" s="1138"/>
      <c r="H33" s="1137" t="s">
        <v>3485</v>
      </c>
      <c r="I33" s="1159"/>
      <c r="J33" s="1137" t="s">
        <v>3486</v>
      </c>
      <c r="K33" s="1143"/>
      <c r="L33" s="1027"/>
      <c r="M33" s="1027"/>
      <c r="N33" s="1027"/>
      <c r="O33" s="1027"/>
      <c r="P33" s="1027"/>
      <c r="Q33" s="1027"/>
      <c r="R33" s="1027"/>
      <c r="S33" s="1027"/>
      <c r="T33" s="1027"/>
      <c r="U33" s="1027"/>
      <c r="V33" s="1027"/>
      <c r="W33" s="1027"/>
      <c r="X33" s="1027"/>
      <c r="Y33" s="1027"/>
      <c r="Z33" s="1027"/>
      <c r="AA33" s="1027"/>
      <c r="AB33" s="1027"/>
      <c r="AC33" s="1027"/>
      <c r="AD33" s="1027"/>
      <c r="AE33" s="1027"/>
      <c r="AF33" s="1027"/>
      <c r="AG33" s="1027"/>
      <c r="AH33" s="1027"/>
      <c r="AI33" s="1027"/>
      <c r="AJ33" s="1027"/>
      <c r="AK33" s="1027"/>
      <c r="AL33" s="1027"/>
      <c r="AM33" s="1027"/>
      <c r="AN33" s="1027"/>
      <c r="AO33" s="1027"/>
      <c r="AP33" s="1027"/>
      <c r="AQ33" s="1027"/>
      <c r="AR33" s="1027"/>
      <c r="AS33" s="1027"/>
      <c r="AT33" s="1027"/>
      <c r="AU33" s="1027"/>
      <c r="AV33" s="1027"/>
      <c r="AW33" s="1027"/>
      <c r="AX33" s="1027"/>
      <c r="AY33" s="1027"/>
      <c r="AZ33" s="1027"/>
      <c r="BA33" s="1027"/>
      <c r="BB33" s="1027"/>
      <c r="BC33" s="1027"/>
      <c r="BD33" s="1027"/>
      <c r="BE33" s="1027"/>
      <c r="BF33" s="1027"/>
      <c r="BG33" s="1027"/>
      <c r="BH33" s="1027"/>
      <c r="BI33" s="1027"/>
      <c r="BJ33" s="1027"/>
      <c r="BK33" s="1027"/>
      <c r="BL33" s="1027"/>
      <c r="BM33" s="1027"/>
      <c r="BN33" s="1027"/>
      <c r="BO33" s="1027"/>
      <c r="BP33" s="1027"/>
      <c r="BQ33" s="1027"/>
      <c r="BR33" s="1027"/>
      <c r="BS33" s="1027"/>
      <c r="BT33" s="1027"/>
      <c r="BU33" s="1027"/>
      <c r="BV33" s="1027"/>
      <c r="BW33" s="1027"/>
      <c r="BX33" s="1027"/>
      <c r="BY33" s="1027"/>
      <c r="BZ33" s="1027"/>
      <c r="CA33" s="1027"/>
      <c r="CB33" s="1027"/>
      <c r="CC33" s="1027"/>
      <c r="CD33" s="1027"/>
      <c r="CE33" s="1027"/>
      <c r="CF33" s="1027"/>
      <c r="CG33" s="1027"/>
      <c r="CH33" s="1027"/>
      <c r="CI33" s="1027"/>
      <c r="CJ33" s="1027"/>
      <c r="CK33" s="1027"/>
      <c r="CL33" s="1027"/>
      <c r="CM33" s="1027"/>
      <c r="CN33" s="1027"/>
      <c r="CO33" s="1027"/>
      <c r="CP33" s="1027"/>
      <c r="CQ33" s="1027"/>
      <c r="CR33" s="1027"/>
      <c r="CS33" s="1027"/>
      <c r="CT33" s="1027"/>
      <c r="CU33" s="1027"/>
      <c r="CV33" s="1027"/>
      <c r="CW33" s="1027"/>
      <c r="CX33" s="1027"/>
      <c r="CY33" s="1027"/>
      <c r="CZ33" s="1027"/>
      <c r="DA33" s="1027"/>
      <c r="DB33" s="1027"/>
      <c r="DC33" s="1027"/>
      <c r="DD33" s="1027"/>
      <c r="DE33" s="1027"/>
      <c r="DF33" s="1027"/>
      <c r="DG33" s="1027"/>
      <c r="DH33" s="1027"/>
      <c r="DI33" s="1027"/>
      <c r="DJ33" s="1027"/>
      <c r="DK33" s="1027"/>
      <c r="DL33" s="1027"/>
      <c r="DM33" s="1027"/>
      <c r="DN33" s="1027"/>
      <c r="DO33" s="1027"/>
      <c r="DP33" s="1027"/>
      <c r="DQ33" s="1027"/>
      <c r="DR33" s="1027"/>
      <c r="DS33" s="1027"/>
      <c r="DT33" s="1027"/>
      <c r="DU33" s="1027"/>
      <c r="DV33" s="1027"/>
      <c r="DW33" s="1027"/>
      <c r="DX33" s="1027"/>
      <c r="DY33" s="1027"/>
      <c r="DZ33" s="1027"/>
      <c r="EA33" s="1027"/>
      <c r="EB33" s="1027"/>
      <c r="EC33" s="1027"/>
      <c r="ED33" s="1027"/>
      <c r="EE33" s="1027"/>
      <c r="EF33" s="1027"/>
      <c r="EG33" s="1027"/>
      <c r="EH33" s="1027"/>
      <c r="EI33" s="1027"/>
      <c r="EJ33" s="1027"/>
      <c r="EK33" s="1027"/>
      <c r="EL33" s="1027"/>
      <c r="EM33" s="1027"/>
      <c r="EN33" s="1027"/>
      <c r="EO33" s="1027"/>
    </row>
    <row r="34" spans="1:145" s="474" customFormat="1" ht="42" thickTop="1" thickBot="1" x14ac:dyDescent="0.35">
      <c r="A34" s="1141">
        <v>2</v>
      </c>
      <c r="B34" s="1141">
        <v>0</v>
      </c>
      <c r="C34" s="1141">
        <v>4</v>
      </c>
      <c r="D34" s="1141">
        <v>7</v>
      </c>
      <c r="E34" s="1141">
        <v>1</v>
      </c>
      <c r="F34" s="1141">
        <v>10</v>
      </c>
      <c r="G34" s="1138" t="s">
        <v>567</v>
      </c>
      <c r="H34" s="1150">
        <v>0</v>
      </c>
      <c r="I34" s="1158">
        <f>SUM($H34/$H47)</f>
        <v>0</v>
      </c>
      <c r="J34" s="1150">
        <f>+H34/9</f>
        <v>0</v>
      </c>
      <c r="K34" s="1143"/>
      <c r="L34" s="1027"/>
      <c r="M34" s="1027"/>
      <c r="N34" s="1027"/>
      <c r="O34" s="1027"/>
      <c r="P34" s="1027"/>
      <c r="Q34" s="1027"/>
      <c r="R34" s="1027"/>
      <c r="S34" s="1027"/>
      <c r="T34" s="1027"/>
      <c r="U34" s="1027"/>
      <c r="V34" s="1027"/>
      <c r="W34" s="1027"/>
      <c r="X34" s="1027"/>
      <c r="Y34" s="1027"/>
      <c r="Z34" s="1027"/>
      <c r="AA34" s="1027"/>
      <c r="AB34" s="1027"/>
      <c r="AC34" s="1027"/>
      <c r="AD34" s="1027"/>
      <c r="AE34" s="1027"/>
      <c r="AF34" s="1027"/>
      <c r="AG34" s="1027"/>
      <c r="AH34" s="1027"/>
      <c r="AI34" s="1027"/>
      <c r="AJ34" s="1027"/>
      <c r="AK34" s="1027"/>
      <c r="AL34" s="1027"/>
      <c r="AM34" s="1027"/>
      <c r="AN34" s="1027"/>
      <c r="AO34" s="1027"/>
      <c r="AP34" s="1027"/>
      <c r="AQ34" s="1027"/>
      <c r="AR34" s="1027"/>
      <c r="AS34" s="1027"/>
      <c r="AT34" s="1027"/>
      <c r="AU34" s="1027"/>
      <c r="AV34" s="1027"/>
      <c r="AW34" s="1027"/>
      <c r="AX34" s="1027"/>
      <c r="AY34" s="1027"/>
      <c r="AZ34" s="1027"/>
      <c r="BA34" s="1027"/>
      <c r="BB34" s="1027"/>
      <c r="BC34" s="1027"/>
      <c r="BD34" s="1027"/>
      <c r="BE34" s="1027"/>
      <c r="BF34" s="1027"/>
      <c r="BG34" s="1027"/>
      <c r="BH34" s="1027"/>
      <c r="BI34" s="1027"/>
      <c r="BJ34" s="1027"/>
      <c r="BK34" s="1027"/>
      <c r="BL34" s="1027"/>
      <c r="BM34" s="1027"/>
      <c r="BN34" s="1027"/>
      <c r="BO34" s="1027"/>
      <c r="BP34" s="1027"/>
      <c r="BQ34" s="1027"/>
      <c r="BR34" s="1027"/>
      <c r="BS34" s="1027"/>
      <c r="BT34" s="1027"/>
      <c r="BU34" s="1027"/>
      <c r="BV34" s="1027"/>
      <c r="BW34" s="1027"/>
      <c r="BX34" s="1027"/>
      <c r="BY34" s="1027"/>
      <c r="BZ34" s="1027"/>
      <c r="CA34" s="1027"/>
      <c r="CB34" s="1027"/>
      <c r="CC34" s="1027"/>
      <c r="CD34" s="1027"/>
      <c r="CE34" s="1027"/>
      <c r="CF34" s="1027"/>
      <c r="CG34" s="1027"/>
      <c r="CH34" s="1027"/>
      <c r="CI34" s="1027"/>
      <c r="CJ34" s="1027"/>
      <c r="CK34" s="1027"/>
      <c r="CL34" s="1027"/>
      <c r="CM34" s="1027"/>
      <c r="CN34" s="1027"/>
      <c r="CO34" s="1027"/>
      <c r="CP34" s="1027"/>
      <c r="CQ34" s="1027"/>
      <c r="CR34" s="1027"/>
      <c r="CS34" s="1027"/>
      <c r="CT34" s="1027"/>
      <c r="CU34" s="1027"/>
      <c r="CV34" s="1027"/>
      <c r="CW34" s="1027"/>
      <c r="CX34" s="1027"/>
      <c r="CY34" s="1027"/>
      <c r="CZ34" s="1027"/>
      <c r="DA34" s="1027"/>
      <c r="DB34" s="1027"/>
      <c r="DC34" s="1027"/>
      <c r="DD34" s="1027"/>
      <c r="DE34" s="1027"/>
      <c r="DF34" s="1027"/>
      <c r="DG34" s="1027"/>
      <c r="DH34" s="1027"/>
      <c r="DI34" s="1027"/>
      <c r="DJ34" s="1027"/>
      <c r="DK34" s="1027"/>
      <c r="DL34" s="1027"/>
      <c r="DM34" s="1027"/>
      <c r="DN34" s="1027"/>
      <c r="DO34" s="1027"/>
      <c r="DP34" s="1027"/>
      <c r="DQ34" s="1027"/>
      <c r="DR34" s="1027"/>
      <c r="DS34" s="1027"/>
      <c r="DT34" s="1027"/>
      <c r="DU34" s="1027"/>
      <c r="DV34" s="1027"/>
      <c r="DW34" s="1027"/>
      <c r="DX34" s="1027"/>
      <c r="DY34" s="1027"/>
      <c r="DZ34" s="1027"/>
      <c r="EA34" s="1027"/>
      <c r="EB34" s="1027"/>
      <c r="EC34" s="1027"/>
      <c r="ED34" s="1027"/>
      <c r="EE34" s="1027"/>
      <c r="EF34" s="1027"/>
      <c r="EG34" s="1027"/>
      <c r="EH34" s="1027"/>
      <c r="EI34" s="1027"/>
      <c r="EJ34" s="1027"/>
      <c r="EK34" s="1027"/>
      <c r="EL34" s="1027"/>
      <c r="EM34" s="1027"/>
      <c r="EN34" s="1027"/>
      <c r="EO34" s="1027"/>
    </row>
    <row r="35" spans="1:145" s="474" customFormat="1" ht="24.75" thickTop="1" thickBot="1" x14ac:dyDescent="0.35">
      <c r="A35" s="1141">
        <v>2</v>
      </c>
      <c r="B35" s="1141">
        <v>0</v>
      </c>
      <c r="C35" s="1141">
        <v>4</v>
      </c>
      <c r="D35" s="1141">
        <v>7</v>
      </c>
      <c r="E35" s="1141">
        <v>3</v>
      </c>
      <c r="F35" s="1141">
        <v>10</v>
      </c>
      <c r="G35" s="1138" t="s">
        <v>506</v>
      </c>
      <c r="H35" s="1142">
        <v>0</v>
      </c>
      <c r="I35" s="1158">
        <f>SUM($H35/$H47)</f>
        <v>0</v>
      </c>
      <c r="J35" s="1142">
        <f>+H35/9</f>
        <v>0</v>
      </c>
      <c r="K35" s="1143"/>
      <c r="L35" s="1027"/>
      <c r="M35" s="1027"/>
      <c r="N35" s="1027"/>
      <c r="O35" s="1027"/>
      <c r="P35" s="1027"/>
      <c r="Q35" s="1027"/>
      <c r="R35" s="1027"/>
      <c r="S35" s="1027"/>
      <c r="T35" s="1027"/>
      <c r="U35" s="1027"/>
      <c r="V35" s="1027"/>
      <c r="W35" s="1027"/>
      <c r="X35" s="1027"/>
      <c r="Y35" s="1027"/>
      <c r="Z35" s="1027"/>
      <c r="AA35" s="1027"/>
      <c r="AB35" s="1027"/>
      <c r="AC35" s="1027"/>
      <c r="AD35" s="1027"/>
      <c r="AE35" s="1027"/>
      <c r="AF35" s="1027"/>
      <c r="AG35" s="1027"/>
      <c r="AH35" s="1027"/>
      <c r="AI35" s="1027"/>
      <c r="AJ35" s="1027"/>
      <c r="AK35" s="1027"/>
      <c r="AL35" s="1027"/>
      <c r="AM35" s="1027"/>
      <c r="AN35" s="1027"/>
      <c r="AO35" s="1027"/>
      <c r="AP35" s="1027"/>
      <c r="AQ35" s="1027"/>
      <c r="AR35" s="1027"/>
      <c r="AS35" s="1027"/>
      <c r="AT35" s="1027"/>
      <c r="AU35" s="1027"/>
      <c r="AV35" s="1027"/>
      <c r="AW35" s="1027"/>
      <c r="AX35" s="1027"/>
      <c r="AY35" s="1027"/>
      <c r="AZ35" s="1027"/>
      <c r="BA35" s="1027"/>
      <c r="BB35" s="1027"/>
      <c r="BC35" s="1027"/>
      <c r="BD35" s="1027"/>
      <c r="BE35" s="1027"/>
      <c r="BF35" s="1027"/>
      <c r="BG35" s="1027"/>
      <c r="BH35" s="1027"/>
      <c r="BI35" s="1027"/>
      <c r="BJ35" s="1027"/>
      <c r="BK35" s="1027"/>
      <c r="BL35" s="1027"/>
      <c r="BM35" s="1027"/>
      <c r="BN35" s="1027"/>
      <c r="BO35" s="1027"/>
      <c r="BP35" s="1027"/>
      <c r="BQ35" s="1027"/>
      <c r="BR35" s="1027"/>
      <c r="BS35" s="1027"/>
      <c r="BT35" s="1027"/>
      <c r="BU35" s="1027"/>
      <c r="BV35" s="1027"/>
      <c r="BW35" s="1027"/>
      <c r="BX35" s="1027"/>
      <c r="BY35" s="1027"/>
      <c r="BZ35" s="1027"/>
      <c r="CA35" s="1027"/>
      <c r="CB35" s="1027"/>
      <c r="CC35" s="1027"/>
      <c r="CD35" s="1027"/>
      <c r="CE35" s="1027"/>
      <c r="CF35" s="1027"/>
      <c r="CG35" s="1027"/>
      <c r="CH35" s="1027"/>
      <c r="CI35" s="1027"/>
      <c r="CJ35" s="1027"/>
      <c r="CK35" s="1027"/>
      <c r="CL35" s="1027"/>
      <c r="CM35" s="1027"/>
      <c r="CN35" s="1027"/>
      <c r="CO35" s="1027"/>
      <c r="CP35" s="1027"/>
      <c r="CQ35" s="1027"/>
      <c r="CR35" s="1027"/>
      <c r="CS35" s="1027"/>
      <c r="CT35" s="1027"/>
      <c r="CU35" s="1027"/>
      <c r="CV35" s="1027"/>
      <c r="CW35" s="1027"/>
      <c r="CX35" s="1027"/>
      <c r="CY35" s="1027"/>
      <c r="CZ35" s="1027"/>
      <c r="DA35" s="1027"/>
      <c r="DB35" s="1027"/>
      <c r="DC35" s="1027"/>
      <c r="DD35" s="1027"/>
      <c r="DE35" s="1027"/>
      <c r="DF35" s="1027"/>
      <c r="DG35" s="1027"/>
      <c r="DH35" s="1027"/>
      <c r="DI35" s="1027"/>
      <c r="DJ35" s="1027"/>
      <c r="DK35" s="1027"/>
      <c r="DL35" s="1027"/>
      <c r="DM35" s="1027"/>
      <c r="DN35" s="1027"/>
      <c r="DO35" s="1027"/>
      <c r="DP35" s="1027"/>
      <c r="DQ35" s="1027"/>
      <c r="DR35" s="1027"/>
      <c r="DS35" s="1027"/>
      <c r="DT35" s="1027"/>
      <c r="DU35" s="1027"/>
      <c r="DV35" s="1027"/>
      <c r="DW35" s="1027"/>
      <c r="DX35" s="1027"/>
      <c r="DY35" s="1027"/>
      <c r="DZ35" s="1027"/>
      <c r="EA35" s="1027"/>
      <c r="EB35" s="1027"/>
      <c r="EC35" s="1027"/>
      <c r="ED35" s="1027"/>
      <c r="EE35" s="1027"/>
      <c r="EF35" s="1027"/>
      <c r="EG35" s="1027"/>
      <c r="EH35" s="1027"/>
      <c r="EI35" s="1027"/>
      <c r="EJ35" s="1027"/>
      <c r="EK35" s="1027"/>
      <c r="EL35" s="1027"/>
      <c r="EM35" s="1027"/>
      <c r="EN35" s="1027"/>
      <c r="EO35" s="1027"/>
    </row>
    <row r="36" spans="1:145" s="474" customFormat="1" ht="62.25" thickTop="1" thickBot="1" x14ac:dyDescent="0.35">
      <c r="A36" s="1141">
        <v>2</v>
      </c>
      <c r="B36" s="1141">
        <v>0</v>
      </c>
      <c r="C36" s="1141">
        <v>4</v>
      </c>
      <c r="D36" s="1141">
        <v>7</v>
      </c>
      <c r="E36" s="1141">
        <v>6</v>
      </c>
      <c r="F36" s="1141">
        <v>10</v>
      </c>
      <c r="G36" s="1138" t="s">
        <v>545</v>
      </c>
      <c r="H36" s="1142">
        <v>2059438</v>
      </c>
      <c r="I36" s="1158">
        <f>SUM($H36/$H47)</f>
        <v>5.8305158771390288E-2</v>
      </c>
      <c r="J36" s="1142">
        <f>+H36/9</f>
        <v>228826.44444444444</v>
      </c>
      <c r="K36" s="1143">
        <v>740562</v>
      </c>
      <c r="L36" s="1027"/>
      <c r="M36" s="1027"/>
      <c r="N36" s="1027"/>
      <c r="O36" s="1027"/>
      <c r="P36" s="1027"/>
      <c r="Q36" s="1027"/>
      <c r="R36" s="1027"/>
      <c r="S36" s="1027"/>
      <c r="T36" s="1027"/>
      <c r="U36" s="1027"/>
      <c r="V36" s="1027"/>
      <c r="W36" s="1027"/>
      <c r="X36" s="1027"/>
      <c r="Y36" s="1027"/>
      <c r="Z36" s="1027"/>
      <c r="AA36" s="1027"/>
      <c r="AB36" s="1027"/>
      <c r="AC36" s="1027"/>
      <c r="AD36" s="1027"/>
      <c r="AE36" s="1027"/>
      <c r="AF36" s="1027"/>
      <c r="AG36" s="1027"/>
      <c r="AH36" s="1027"/>
      <c r="AI36" s="1027"/>
      <c r="AJ36" s="1027"/>
      <c r="AK36" s="1027"/>
      <c r="AL36" s="1027"/>
      <c r="AM36" s="1027"/>
      <c r="AN36" s="1027"/>
      <c r="AO36" s="1027"/>
      <c r="AP36" s="1027"/>
      <c r="AQ36" s="1027"/>
      <c r="AR36" s="1027"/>
      <c r="AS36" s="1027"/>
      <c r="AT36" s="1027"/>
      <c r="AU36" s="1027"/>
      <c r="AV36" s="1027"/>
      <c r="AW36" s="1027"/>
      <c r="AX36" s="1027"/>
      <c r="AY36" s="1027"/>
      <c r="AZ36" s="1027"/>
      <c r="BA36" s="1027"/>
      <c r="BB36" s="1027"/>
      <c r="BC36" s="1027"/>
      <c r="BD36" s="1027"/>
      <c r="BE36" s="1027"/>
      <c r="BF36" s="1027"/>
      <c r="BG36" s="1027"/>
      <c r="BH36" s="1027"/>
      <c r="BI36" s="1027"/>
      <c r="BJ36" s="1027"/>
      <c r="BK36" s="1027"/>
      <c r="BL36" s="1027"/>
      <c r="BM36" s="1027"/>
      <c r="BN36" s="1027"/>
      <c r="BO36" s="1027"/>
      <c r="BP36" s="1027"/>
      <c r="BQ36" s="1027"/>
      <c r="BR36" s="1027"/>
      <c r="BS36" s="1027"/>
      <c r="BT36" s="1027"/>
      <c r="BU36" s="1027"/>
      <c r="BV36" s="1027"/>
      <c r="BW36" s="1027"/>
      <c r="BX36" s="1027"/>
      <c r="BY36" s="1027"/>
      <c r="BZ36" s="1027"/>
      <c r="CA36" s="1027"/>
      <c r="CB36" s="1027"/>
      <c r="CC36" s="1027"/>
      <c r="CD36" s="1027"/>
      <c r="CE36" s="1027"/>
      <c r="CF36" s="1027"/>
      <c r="CG36" s="1027"/>
      <c r="CH36" s="1027"/>
      <c r="CI36" s="1027"/>
      <c r="CJ36" s="1027"/>
      <c r="CK36" s="1027"/>
      <c r="CL36" s="1027"/>
      <c r="CM36" s="1027"/>
      <c r="CN36" s="1027"/>
      <c r="CO36" s="1027"/>
      <c r="CP36" s="1027"/>
      <c r="CQ36" s="1027"/>
      <c r="CR36" s="1027"/>
      <c r="CS36" s="1027"/>
      <c r="CT36" s="1027"/>
      <c r="CU36" s="1027"/>
      <c r="CV36" s="1027"/>
      <c r="CW36" s="1027"/>
      <c r="CX36" s="1027"/>
      <c r="CY36" s="1027"/>
      <c r="CZ36" s="1027"/>
      <c r="DA36" s="1027"/>
      <c r="DB36" s="1027"/>
      <c r="DC36" s="1027"/>
      <c r="DD36" s="1027"/>
      <c r="DE36" s="1027"/>
      <c r="DF36" s="1027"/>
      <c r="DG36" s="1027"/>
      <c r="DH36" s="1027"/>
      <c r="DI36" s="1027"/>
      <c r="DJ36" s="1027"/>
      <c r="DK36" s="1027"/>
      <c r="DL36" s="1027"/>
      <c r="DM36" s="1027"/>
      <c r="DN36" s="1027"/>
      <c r="DO36" s="1027"/>
      <c r="DP36" s="1027"/>
      <c r="DQ36" s="1027"/>
      <c r="DR36" s="1027"/>
      <c r="DS36" s="1027"/>
      <c r="DT36" s="1027"/>
      <c r="DU36" s="1027"/>
      <c r="DV36" s="1027"/>
      <c r="DW36" s="1027"/>
      <c r="DX36" s="1027"/>
      <c r="DY36" s="1027"/>
      <c r="DZ36" s="1027"/>
      <c r="EA36" s="1027"/>
      <c r="EB36" s="1027"/>
      <c r="EC36" s="1027"/>
      <c r="ED36" s="1027"/>
      <c r="EE36" s="1027"/>
      <c r="EF36" s="1027"/>
      <c r="EG36" s="1027"/>
      <c r="EH36" s="1027"/>
      <c r="EI36" s="1027"/>
      <c r="EJ36" s="1027"/>
      <c r="EK36" s="1027"/>
      <c r="EL36" s="1027"/>
      <c r="EM36" s="1027"/>
      <c r="EN36" s="1027"/>
      <c r="EO36" s="1027"/>
    </row>
    <row r="37" spans="1:145" s="474" customFormat="1" ht="24.75" thickTop="1" thickBot="1" x14ac:dyDescent="0.35">
      <c r="A37" s="1455" t="s">
        <v>3487</v>
      </c>
      <c r="B37" s="1455"/>
      <c r="C37" s="1455"/>
      <c r="D37" s="1455"/>
      <c r="E37" s="1455"/>
      <c r="F37" s="1455"/>
      <c r="G37" s="1138" t="s">
        <v>3488</v>
      </c>
      <c r="H37" s="1144">
        <f>SUM(H34:H36)</f>
        <v>2059438</v>
      </c>
      <c r="I37" s="1160">
        <f>SUM($H37/$H47)</f>
        <v>5.8305158771390288E-2</v>
      </c>
      <c r="J37" s="1144">
        <f>SUM(J34:J36)</f>
        <v>228826.44444444444</v>
      </c>
      <c r="K37" s="1143">
        <f>SUM(K34:K36)</f>
        <v>740562</v>
      </c>
      <c r="L37" s="1027"/>
      <c r="M37" s="1027"/>
      <c r="N37" s="1027"/>
      <c r="O37" s="1027"/>
      <c r="P37" s="1027"/>
      <c r="Q37" s="1027"/>
      <c r="R37" s="1027"/>
      <c r="S37" s="1027"/>
      <c r="T37" s="1027"/>
      <c r="U37" s="1027"/>
      <c r="V37" s="1027"/>
      <c r="W37" s="1027"/>
      <c r="X37" s="1027"/>
      <c r="Y37" s="1027"/>
      <c r="Z37" s="1027"/>
      <c r="AA37" s="1027"/>
      <c r="AB37" s="1027"/>
      <c r="AC37" s="1027"/>
      <c r="AD37" s="1027"/>
      <c r="AE37" s="1027"/>
      <c r="AF37" s="1027"/>
      <c r="AG37" s="1027"/>
      <c r="AH37" s="1027"/>
      <c r="AI37" s="1027"/>
      <c r="AJ37" s="1027"/>
      <c r="AK37" s="1027"/>
      <c r="AL37" s="1027"/>
      <c r="AM37" s="1027"/>
      <c r="AN37" s="1027"/>
      <c r="AO37" s="1027"/>
      <c r="AP37" s="1027"/>
      <c r="AQ37" s="1027"/>
      <c r="AR37" s="1027"/>
      <c r="AS37" s="1027"/>
      <c r="AT37" s="1027"/>
      <c r="AU37" s="1027"/>
      <c r="AV37" s="1027"/>
      <c r="AW37" s="1027"/>
      <c r="AX37" s="1027"/>
      <c r="AY37" s="1027"/>
      <c r="AZ37" s="1027"/>
      <c r="BA37" s="1027"/>
      <c r="BB37" s="1027"/>
      <c r="BC37" s="1027"/>
      <c r="BD37" s="1027"/>
      <c r="BE37" s="1027"/>
      <c r="BF37" s="1027"/>
      <c r="BG37" s="1027"/>
      <c r="BH37" s="1027"/>
      <c r="BI37" s="1027"/>
      <c r="BJ37" s="1027"/>
      <c r="BK37" s="1027"/>
      <c r="BL37" s="1027"/>
      <c r="BM37" s="1027"/>
      <c r="BN37" s="1027"/>
      <c r="BO37" s="1027"/>
      <c r="BP37" s="1027"/>
      <c r="BQ37" s="1027"/>
      <c r="BR37" s="1027"/>
      <c r="BS37" s="1027"/>
      <c r="BT37" s="1027"/>
      <c r="BU37" s="1027"/>
      <c r="BV37" s="1027"/>
      <c r="BW37" s="1027"/>
      <c r="BX37" s="1027"/>
      <c r="BY37" s="1027"/>
      <c r="BZ37" s="1027"/>
      <c r="CA37" s="1027"/>
      <c r="CB37" s="1027"/>
      <c r="CC37" s="1027"/>
      <c r="CD37" s="1027"/>
      <c r="CE37" s="1027"/>
      <c r="CF37" s="1027"/>
      <c r="CG37" s="1027"/>
      <c r="CH37" s="1027"/>
      <c r="CI37" s="1027"/>
      <c r="CJ37" s="1027"/>
      <c r="CK37" s="1027"/>
      <c r="CL37" s="1027"/>
      <c r="CM37" s="1027"/>
      <c r="CN37" s="1027"/>
      <c r="CO37" s="1027"/>
      <c r="CP37" s="1027"/>
      <c r="CQ37" s="1027"/>
      <c r="CR37" s="1027"/>
      <c r="CS37" s="1027"/>
      <c r="CT37" s="1027"/>
      <c r="CU37" s="1027"/>
      <c r="CV37" s="1027"/>
      <c r="CW37" s="1027"/>
      <c r="CX37" s="1027"/>
      <c r="CY37" s="1027"/>
      <c r="CZ37" s="1027"/>
      <c r="DA37" s="1027"/>
      <c r="DB37" s="1027"/>
      <c r="DC37" s="1027"/>
      <c r="DD37" s="1027"/>
      <c r="DE37" s="1027"/>
      <c r="DF37" s="1027"/>
      <c r="DG37" s="1027"/>
      <c r="DH37" s="1027"/>
      <c r="DI37" s="1027"/>
      <c r="DJ37" s="1027"/>
      <c r="DK37" s="1027"/>
      <c r="DL37" s="1027"/>
      <c r="DM37" s="1027"/>
      <c r="DN37" s="1027"/>
      <c r="DO37" s="1027"/>
      <c r="DP37" s="1027"/>
      <c r="DQ37" s="1027"/>
      <c r="DR37" s="1027"/>
      <c r="DS37" s="1027"/>
      <c r="DT37" s="1027"/>
      <c r="DU37" s="1027"/>
      <c r="DV37" s="1027"/>
      <c r="DW37" s="1027"/>
      <c r="DX37" s="1027"/>
      <c r="DY37" s="1027"/>
      <c r="DZ37" s="1027"/>
      <c r="EA37" s="1027"/>
      <c r="EB37" s="1027"/>
      <c r="EC37" s="1027"/>
      <c r="ED37" s="1027"/>
      <c r="EE37" s="1027"/>
      <c r="EF37" s="1027"/>
      <c r="EG37" s="1027"/>
      <c r="EH37" s="1027"/>
      <c r="EI37" s="1027"/>
      <c r="EJ37" s="1027"/>
      <c r="EK37" s="1027"/>
      <c r="EL37" s="1027"/>
      <c r="EM37" s="1027"/>
      <c r="EN37" s="1027"/>
      <c r="EO37" s="1027"/>
    </row>
    <row r="38" spans="1:145" ht="24.75" thickTop="1" thickBot="1" x14ac:dyDescent="0.35">
      <c r="A38" s="1139"/>
      <c r="B38" s="1139"/>
      <c r="C38" s="1139"/>
      <c r="D38" s="1139"/>
      <c r="E38" s="1139"/>
      <c r="F38" s="1139"/>
      <c r="G38" s="1138"/>
      <c r="H38" s="1139"/>
      <c r="I38" s="1158"/>
      <c r="J38" s="1139"/>
      <c r="K38" s="1146"/>
    </row>
    <row r="39" spans="1:145" ht="24.75" thickTop="1" thickBot="1" x14ac:dyDescent="0.35">
      <c r="A39" s="1139"/>
      <c r="B39" s="1139"/>
      <c r="C39" s="1139"/>
      <c r="D39" s="1139"/>
      <c r="E39" s="1139"/>
      <c r="F39" s="1139"/>
      <c r="G39" s="1138"/>
      <c r="H39" s="1139"/>
      <c r="I39" s="1158"/>
      <c r="J39" s="1139"/>
      <c r="K39" s="1146"/>
    </row>
    <row r="40" spans="1:145" s="474" customFormat="1" ht="24.75" thickTop="1" thickBot="1" x14ac:dyDescent="0.35">
      <c r="A40" s="1455" t="s">
        <v>3478</v>
      </c>
      <c r="B40" s="1455"/>
      <c r="C40" s="1455"/>
      <c r="D40" s="1455"/>
      <c r="E40" s="1455"/>
      <c r="F40" s="1455"/>
      <c r="G40" s="1456" t="s">
        <v>3490</v>
      </c>
      <c r="H40" s="1456"/>
      <c r="I40" s="1158"/>
      <c r="J40" s="1141" t="s">
        <v>3479</v>
      </c>
      <c r="K40" s="1143"/>
      <c r="L40" s="1027"/>
      <c r="M40" s="1027"/>
      <c r="N40" s="1027"/>
      <c r="O40" s="1027"/>
      <c r="P40" s="1027"/>
      <c r="Q40" s="1027"/>
      <c r="R40" s="1027"/>
      <c r="S40" s="1027"/>
      <c r="T40" s="1027"/>
      <c r="U40" s="1027"/>
      <c r="V40" s="1027"/>
      <c r="W40" s="1027"/>
      <c r="X40" s="1027"/>
      <c r="Y40" s="1027"/>
      <c r="Z40" s="1027"/>
      <c r="AA40" s="1027"/>
      <c r="AB40" s="1027"/>
      <c r="AC40" s="1027"/>
      <c r="AD40" s="1027"/>
      <c r="AE40" s="1027"/>
      <c r="AF40" s="1027"/>
      <c r="AG40" s="1027"/>
      <c r="AH40" s="1027"/>
      <c r="AI40" s="1027"/>
      <c r="AJ40" s="1027"/>
      <c r="AK40" s="1027"/>
      <c r="AL40" s="1027"/>
      <c r="AM40" s="1027"/>
      <c r="AN40" s="1027"/>
      <c r="AO40" s="1027"/>
      <c r="AP40" s="1027"/>
      <c r="AQ40" s="1027"/>
      <c r="AR40" s="1027"/>
      <c r="AS40" s="1027"/>
      <c r="AT40" s="1027"/>
      <c r="AU40" s="1027"/>
      <c r="AV40" s="1027"/>
      <c r="AW40" s="1027"/>
      <c r="AX40" s="1027"/>
      <c r="AY40" s="1027"/>
      <c r="AZ40" s="1027"/>
      <c r="BA40" s="1027"/>
      <c r="BB40" s="1027"/>
      <c r="BC40" s="1027"/>
      <c r="BD40" s="1027"/>
      <c r="BE40" s="1027"/>
      <c r="BF40" s="1027"/>
      <c r="BG40" s="1027"/>
      <c r="BH40" s="1027"/>
      <c r="BI40" s="1027"/>
      <c r="BJ40" s="1027"/>
      <c r="BK40" s="1027"/>
      <c r="BL40" s="1027"/>
      <c r="BM40" s="1027"/>
      <c r="BN40" s="1027"/>
      <c r="BO40" s="1027"/>
      <c r="BP40" s="1027"/>
      <c r="BQ40" s="1027"/>
      <c r="BR40" s="1027"/>
      <c r="BS40" s="1027"/>
      <c r="BT40" s="1027"/>
      <c r="BU40" s="1027"/>
      <c r="BV40" s="1027"/>
      <c r="BW40" s="1027"/>
      <c r="BX40" s="1027"/>
      <c r="BY40" s="1027"/>
      <c r="BZ40" s="1027"/>
      <c r="CA40" s="1027"/>
      <c r="CB40" s="1027"/>
      <c r="CC40" s="1027"/>
      <c r="CD40" s="1027"/>
      <c r="CE40" s="1027"/>
      <c r="CF40" s="1027"/>
      <c r="CG40" s="1027"/>
      <c r="CH40" s="1027"/>
      <c r="CI40" s="1027"/>
      <c r="CJ40" s="1027"/>
      <c r="CK40" s="1027"/>
      <c r="CL40" s="1027"/>
      <c r="CM40" s="1027"/>
      <c r="CN40" s="1027"/>
      <c r="CO40" s="1027"/>
      <c r="CP40" s="1027"/>
      <c r="CQ40" s="1027"/>
      <c r="CR40" s="1027"/>
      <c r="CS40" s="1027"/>
      <c r="CT40" s="1027"/>
      <c r="CU40" s="1027"/>
      <c r="CV40" s="1027"/>
      <c r="CW40" s="1027"/>
      <c r="CX40" s="1027"/>
      <c r="CY40" s="1027"/>
      <c r="CZ40" s="1027"/>
      <c r="DA40" s="1027"/>
      <c r="DB40" s="1027"/>
      <c r="DC40" s="1027"/>
      <c r="DD40" s="1027"/>
      <c r="DE40" s="1027"/>
      <c r="DF40" s="1027"/>
      <c r="DG40" s="1027"/>
      <c r="DH40" s="1027"/>
      <c r="DI40" s="1027"/>
      <c r="DJ40" s="1027"/>
      <c r="DK40" s="1027"/>
      <c r="DL40" s="1027"/>
      <c r="DM40" s="1027"/>
      <c r="DN40" s="1027"/>
      <c r="DO40" s="1027"/>
      <c r="DP40" s="1027"/>
      <c r="DQ40" s="1027"/>
      <c r="DR40" s="1027"/>
      <c r="DS40" s="1027"/>
      <c r="DT40" s="1027"/>
      <c r="DU40" s="1027"/>
      <c r="DV40" s="1027"/>
      <c r="DW40" s="1027"/>
      <c r="DX40" s="1027"/>
      <c r="DY40" s="1027"/>
      <c r="DZ40" s="1027"/>
      <c r="EA40" s="1027"/>
      <c r="EB40" s="1027"/>
      <c r="EC40" s="1027"/>
      <c r="ED40" s="1027"/>
      <c r="EE40" s="1027"/>
      <c r="EF40" s="1027"/>
      <c r="EG40" s="1027"/>
      <c r="EH40" s="1027"/>
      <c r="EI40" s="1027"/>
      <c r="EJ40" s="1027"/>
      <c r="EK40" s="1027"/>
      <c r="EL40" s="1027"/>
      <c r="EM40" s="1027"/>
      <c r="EN40" s="1027"/>
      <c r="EO40" s="1027"/>
    </row>
    <row r="41" spans="1:145" s="474" customFormat="1" ht="24.75" thickTop="1" thickBot="1" x14ac:dyDescent="0.35">
      <c r="A41" s="1147" t="s">
        <v>3480</v>
      </c>
      <c r="B41" s="1148" t="s">
        <v>3481</v>
      </c>
      <c r="C41" s="1148" t="s">
        <v>32</v>
      </c>
      <c r="D41" s="1148" t="s">
        <v>3482</v>
      </c>
      <c r="E41" s="1148" t="s">
        <v>3483</v>
      </c>
      <c r="F41" s="1148" t="s">
        <v>3484</v>
      </c>
      <c r="G41" s="1138"/>
      <c r="H41" s="1137" t="s">
        <v>3485</v>
      </c>
      <c r="I41" s="1158"/>
      <c r="J41" s="1137" t="s">
        <v>3486</v>
      </c>
      <c r="K41" s="1143"/>
      <c r="L41" s="1027"/>
      <c r="M41" s="1027"/>
      <c r="N41" s="1027"/>
      <c r="O41" s="1027"/>
      <c r="P41" s="1027"/>
      <c r="Q41" s="1027"/>
      <c r="R41" s="1027"/>
      <c r="S41" s="1027"/>
      <c r="T41" s="1027"/>
      <c r="U41" s="1027"/>
      <c r="V41" s="1027"/>
      <c r="W41" s="1027"/>
      <c r="X41" s="1027"/>
      <c r="Y41" s="1027"/>
      <c r="Z41" s="1027"/>
      <c r="AA41" s="1027"/>
      <c r="AB41" s="1027"/>
      <c r="AC41" s="1027"/>
      <c r="AD41" s="1027"/>
      <c r="AE41" s="1027"/>
      <c r="AF41" s="1027"/>
      <c r="AG41" s="1027"/>
      <c r="AH41" s="1027"/>
      <c r="AI41" s="1027"/>
      <c r="AJ41" s="1027"/>
      <c r="AK41" s="1027"/>
      <c r="AL41" s="1027"/>
      <c r="AM41" s="1027"/>
      <c r="AN41" s="1027"/>
      <c r="AO41" s="1027"/>
      <c r="AP41" s="1027"/>
      <c r="AQ41" s="1027"/>
      <c r="AR41" s="1027"/>
      <c r="AS41" s="1027"/>
      <c r="AT41" s="1027"/>
      <c r="AU41" s="1027"/>
      <c r="AV41" s="1027"/>
      <c r="AW41" s="1027"/>
      <c r="AX41" s="1027"/>
      <c r="AY41" s="1027"/>
      <c r="AZ41" s="1027"/>
      <c r="BA41" s="1027"/>
      <c r="BB41" s="1027"/>
      <c r="BC41" s="1027"/>
      <c r="BD41" s="1027"/>
      <c r="BE41" s="1027"/>
      <c r="BF41" s="1027"/>
      <c r="BG41" s="1027"/>
      <c r="BH41" s="1027"/>
      <c r="BI41" s="1027"/>
      <c r="BJ41" s="1027"/>
      <c r="BK41" s="1027"/>
      <c r="BL41" s="1027"/>
      <c r="BM41" s="1027"/>
      <c r="BN41" s="1027"/>
      <c r="BO41" s="1027"/>
      <c r="BP41" s="1027"/>
      <c r="BQ41" s="1027"/>
      <c r="BR41" s="1027"/>
      <c r="BS41" s="1027"/>
      <c r="BT41" s="1027"/>
      <c r="BU41" s="1027"/>
      <c r="BV41" s="1027"/>
      <c r="BW41" s="1027"/>
      <c r="BX41" s="1027"/>
      <c r="BY41" s="1027"/>
      <c r="BZ41" s="1027"/>
      <c r="CA41" s="1027"/>
      <c r="CB41" s="1027"/>
      <c r="CC41" s="1027"/>
      <c r="CD41" s="1027"/>
      <c r="CE41" s="1027"/>
      <c r="CF41" s="1027"/>
      <c r="CG41" s="1027"/>
      <c r="CH41" s="1027"/>
      <c r="CI41" s="1027"/>
      <c r="CJ41" s="1027"/>
      <c r="CK41" s="1027"/>
      <c r="CL41" s="1027"/>
      <c r="CM41" s="1027"/>
      <c r="CN41" s="1027"/>
      <c r="CO41" s="1027"/>
      <c r="CP41" s="1027"/>
      <c r="CQ41" s="1027"/>
      <c r="CR41" s="1027"/>
      <c r="CS41" s="1027"/>
      <c r="CT41" s="1027"/>
      <c r="CU41" s="1027"/>
      <c r="CV41" s="1027"/>
      <c r="CW41" s="1027"/>
      <c r="CX41" s="1027"/>
      <c r="CY41" s="1027"/>
      <c r="CZ41" s="1027"/>
      <c r="DA41" s="1027"/>
      <c r="DB41" s="1027"/>
      <c r="DC41" s="1027"/>
      <c r="DD41" s="1027"/>
      <c r="DE41" s="1027"/>
      <c r="DF41" s="1027"/>
      <c r="DG41" s="1027"/>
      <c r="DH41" s="1027"/>
      <c r="DI41" s="1027"/>
      <c r="DJ41" s="1027"/>
      <c r="DK41" s="1027"/>
      <c r="DL41" s="1027"/>
      <c r="DM41" s="1027"/>
      <c r="DN41" s="1027"/>
      <c r="DO41" s="1027"/>
      <c r="DP41" s="1027"/>
      <c r="DQ41" s="1027"/>
      <c r="DR41" s="1027"/>
      <c r="DS41" s="1027"/>
      <c r="DT41" s="1027"/>
      <c r="DU41" s="1027"/>
      <c r="DV41" s="1027"/>
      <c r="DW41" s="1027"/>
      <c r="DX41" s="1027"/>
      <c r="DY41" s="1027"/>
      <c r="DZ41" s="1027"/>
      <c r="EA41" s="1027"/>
      <c r="EB41" s="1027"/>
      <c r="EC41" s="1027"/>
      <c r="ED41" s="1027"/>
      <c r="EE41" s="1027"/>
      <c r="EF41" s="1027"/>
      <c r="EG41" s="1027"/>
      <c r="EH41" s="1027"/>
      <c r="EI41" s="1027"/>
      <c r="EJ41" s="1027"/>
      <c r="EK41" s="1027"/>
      <c r="EL41" s="1027"/>
      <c r="EM41" s="1027"/>
      <c r="EN41" s="1027"/>
      <c r="EO41" s="1027"/>
    </row>
    <row r="42" spans="1:145" s="474" customFormat="1" ht="62.25" thickTop="1" thickBot="1" x14ac:dyDescent="0.35">
      <c r="A42" s="1153">
        <v>2</v>
      </c>
      <c r="B42" s="1141">
        <v>0</v>
      </c>
      <c r="C42" s="1141">
        <v>4</v>
      </c>
      <c r="D42" s="1141">
        <v>5</v>
      </c>
      <c r="E42" s="1141">
        <v>1</v>
      </c>
      <c r="F42" s="1141">
        <v>10</v>
      </c>
      <c r="G42" s="1138" t="s">
        <v>543</v>
      </c>
      <c r="H42" s="1150">
        <v>1498211</v>
      </c>
      <c r="I42" s="1158">
        <f>SUM($H42/$H47)</f>
        <v>4.2416149565096602E-2</v>
      </c>
      <c r="J42" s="1150">
        <f>+H42/9</f>
        <v>166467.88888888888</v>
      </c>
      <c r="K42" s="1143">
        <v>301789</v>
      </c>
      <c r="L42" s="1027"/>
      <c r="M42" s="1027"/>
      <c r="N42" s="1027"/>
      <c r="O42" s="1027"/>
      <c r="P42" s="1027"/>
      <c r="Q42" s="1027"/>
      <c r="R42" s="1027"/>
      <c r="S42" s="1027"/>
      <c r="T42" s="1027"/>
      <c r="U42" s="1027"/>
      <c r="V42" s="1027"/>
      <c r="W42" s="1027"/>
      <c r="X42" s="1027"/>
      <c r="Y42" s="1027"/>
      <c r="Z42" s="1027"/>
      <c r="AA42" s="1027"/>
      <c r="AB42" s="1027"/>
      <c r="AC42" s="1027"/>
      <c r="AD42" s="1027"/>
      <c r="AE42" s="1027"/>
      <c r="AF42" s="1027"/>
      <c r="AG42" s="1027"/>
      <c r="AH42" s="1027"/>
      <c r="AI42" s="1027"/>
      <c r="AJ42" s="1027"/>
      <c r="AK42" s="1027"/>
      <c r="AL42" s="1027"/>
      <c r="AM42" s="1027"/>
      <c r="AN42" s="1027"/>
      <c r="AO42" s="1027"/>
      <c r="AP42" s="1027"/>
      <c r="AQ42" s="1027"/>
      <c r="AR42" s="1027"/>
      <c r="AS42" s="1027"/>
      <c r="AT42" s="1027"/>
      <c r="AU42" s="1027"/>
      <c r="AV42" s="1027"/>
      <c r="AW42" s="1027"/>
      <c r="AX42" s="1027"/>
      <c r="AY42" s="1027"/>
      <c r="AZ42" s="1027"/>
      <c r="BA42" s="1027"/>
      <c r="BB42" s="1027"/>
      <c r="BC42" s="1027"/>
      <c r="BD42" s="1027"/>
      <c r="BE42" s="1027"/>
      <c r="BF42" s="1027"/>
      <c r="BG42" s="1027"/>
      <c r="BH42" s="1027"/>
      <c r="BI42" s="1027"/>
      <c r="BJ42" s="1027"/>
      <c r="BK42" s="1027"/>
      <c r="BL42" s="1027"/>
      <c r="BM42" s="1027"/>
      <c r="BN42" s="1027"/>
      <c r="BO42" s="1027"/>
      <c r="BP42" s="1027"/>
      <c r="BQ42" s="1027"/>
      <c r="BR42" s="1027"/>
      <c r="BS42" s="1027"/>
      <c r="BT42" s="1027"/>
      <c r="BU42" s="1027"/>
      <c r="BV42" s="1027"/>
      <c r="BW42" s="1027"/>
      <c r="BX42" s="1027"/>
      <c r="BY42" s="1027"/>
      <c r="BZ42" s="1027"/>
      <c r="CA42" s="1027"/>
      <c r="CB42" s="1027"/>
      <c r="CC42" s="1027"/>
      <c r="CD42" s="1027"/>
      <c r="CE42" s="1027"/>
      <c r="CF42" s="1027"/>
      <c r="CG42" s="1027"/>
      <c r="CH42" s="1027"/>
      <c r="CI42" s="1027"/>
      <c r="CJ42" s="1027"/>
      <c r="CK42" s="1027"/>
      <c r="CL42" s="1027"/>
      <c r="CM42" s="1027"/>
      <c r="CN42" s="1027"/>
      <c r="CO42" s="1027"/>
      <c r="CP42" s="1027"/>
      <c r="CQ42" s="1027"/>
      <c r="CR42" s="1027"/>
      <c r="CS42" s="1027"/>
      <c r="CT42" s="1027"/>
      <c r="CU42" s="1027"/>
      <c r="CV42" s="1027"/>
      <c r="CW42" s="1027"/>
      <c r="CX42" s="1027"/>
      <c r="CY42" s="1027"/>
      <c r="CZ42" s="1027"/>
      <c r="DA42" s="1027"/>
      <c r="DB42" s="1027"/>
      <c r="DC42" s="1027"/>
      <c r="DD42" s="1027"/>
      <c r="DE42" s="1027"/>
      <c r="DF42" s="1027"/>
      <c r="DG42" s="1027"/>
      <c r="DH42" s="1027"/>
      <c r="DI42" s="1027"/>
      <c r="DJ42" s="1027"/>
      <c r="DK42" s="1027"/>
      <c r="DL42" s="1027"/>
      <c r="DM42" s="1027"/>
      <c r="DN42" s="1027"/>
      <c r="DO42" s="1027"/>
      <c r="DP42" s="1027"/>
      <c r="DQ42" s="1027"/>
      <c r="DR42" s="1027"/>
      <c r="DS42" s="1027"/>
      <c r="DT42" s="1027"/>
      <c r="DU42" s="1027"/>
      <c r="DV42" s="1027"/>
      <c r="DW42" s="1027"/>
      <c r="DX42" s="1027"/>
      <c r="DY42" s="1027"/>
      <c r="DZ42" s="1027"/>
      <c r="EA42" s="1027"/>
      <c r="EB42" s="1027"/>
      <c r="EC42" s="1027"/>
      <c r="ED42" s="1027"/>
      <c r="EE42" s="1027"/>
      <c r="EF42" s="1027"/>
      <c r="EG42" s="1027"/>
      <c r="EH42" s="1027"/>
      <c r="EI42" s="1027"/>
      <c r="EJ42" s="1027"/>
      <c r="EK42" s="1027"/>
      <c r="EL42" s="1027"/>
      <c r="EM42" s="1027"/>
      <c r="EN42" s="1027"/>
      <c r="EO42" s="1027"/>
    </row>
    <row r="43" spans="1:145" s="474" customFormat="1" ht="62.25" thickTop="1" thickBot="1" x14ac:dyDescent="0.35">
      <c r="A43" s="1141">
        <v>2</v>
      </c>
      <c r="B43" s="1141">
        <v>0</v>
      </c>
      <c r="C43" s="1141">
        <v>4</v>
      </c>
      <c r="D43" s="1141">
        <v>5</v>
      </c>
      <c r="E43" s="1141">
        <v>2</v>
      </c>
      <c r="F43" s="1141">
        <v>10</v>
      </c>
      <c r="G43" s="1138" t="s">
        <v>657</v>
      </c>
      <c r="H43" s="1142">
        <v>2437536</v>
      </c>
      <c r="I43" s="1158">
        <f>SUM($H43/$H47)</f>
        <v>6.9009566440446174E-2</v>
      </c>
      <c r="J43" s="1142">
        <f>+H43/9</f>
        <v>270837.33333333331</v>
      </c>
      <c r="K43" s="1143">
        <v>962464</v>
      </c>
      <c r="L43" s="1030"/>
      <c r="M43" s="1027"/>
      <c r="N43" s="1027"/>
      <c r="O43" s="1027"/>
      <c r="P43" s="1027"/>
      <c r="Q43" s="1027"/>
      <c r="R43" s="1027"/>
      <c r="S43" s="1027"/>
      <c r="T43" s="1027"/>
      <c r="U43" s="1027"/>
      <c r="V43" s="1027"/>
      <c r="W43" s="1027"/>
      <c r="X43" s="1027"/>
      <c r="Y43" s="1027"/>
      <c r="Z43" s="1027"/>
      <c r="AA43" s="1027"/>
      <c r="AB43" s="1027"/>
      <c r="AC43" s="1027"/>
      <c r="AD43" s="1027"/>
      <c r="AE43" s="1027"/>
      <c r="AF43" s="1027"/>
      <c r="AG43" s="1027"/>
      <c r="AH43" s="1027"/>
      <c r="AI43" s="1027"/>
      <c r="AJ43" s="1027"/>
      <c r="AK43" s="1027"/>
      <c r="AL43" s="1027"/>
      <c r="AM43" s="1027"/>
      <c r="AN43" s="1027"/>
      <c r="AO43" s="1027"/>
      <c r="AP43" s="1027"/>
      <c r="AQ43" s="1027"/>
      <c r="AR43" s="1027"/>
      <c r="AS43" s="1027"/>
      <c r="AT43" s="1027"/>
      <c r="AU43" s="1027"/>
      <c r="AV43" s="1027"/>
      <c r="AW43" s="1027"/>
      <c r="AX43" s="1027"/>
      <c r="AY43" s="1027"/>
      <c r="AZ43" s="1027"/>
      <c r="BA43" s="1027"/>
      <c r="BB43" s="1027"/>
      <c r="BC43" s="1027"/>
      <c r="BD43" s="1027"/>
      <c r="BE43" s="1027"/>
      <c r="BF43" s="1027"/>
      <c r="BG43" s="1027"/>
      <c r="BH43" s="1027"/>
      <c r="BI43" s="1027"/>
      <c r="BJ43" s="1027"/>
      <c r="BK43" s="1027"/>
      <c r="BL43" s="1027"/>
      <c r="BM43" s="1027"/>
      <c r="BN43" s="1027"/>
      <c r="BO43" s="1027"/>
      <c r="BP43" s="1027"/>
      <c r="BQ43" s="1027"/>
      <c r="BR43" s="1027"/>
      <c r="BS43" s="1027"/>
      <c r="BT43" s="1027"/>
      <c r="BU43" s="1027"/>
      <c r="BV43" s="1027"/>
      <c r="BW43" s="1027"/>
      <c r="BX43" s="1027"/>
      <c r="BY43" s="1027"/>
      <c r="BZ43" s="1027"/>
      <c r="CA43" s="1027"/>
      <c r="CB43" s="1027"/>
      <c r="CC43" s="1027"/>
      <c r="CD43" s="1027"/>
      <c r="CE43" s="1027"/>
      <c r="CF43" s="1027"/>
      <c r="CG43" s="1027"/>
      <c r="CH43" s="1027"/>
      <c r="CI43" s="1027"/>
      <c r="CJ43" s="1027"/>
      <c r="CK43" s="1027"/>
      <c r="CL43" s="1027"/>
      <c r="CM43" s="1027"/>
      <c r="CN43" s="1027"/>
      <c r="CO43" s="1027"/>
      <c r="CP43" s="1027"/>
      <c r="CQ43" s="1027"/>
      <c r="CR43" s="1027"/>
      <c r="CS43" s="1027"/>
      <c r="CT43" s="1027"/>
      <c r="CU43" s="1027"/>
      <c r="CV43" s="1027"/>
      <c r="CW43" s="1027"/>
      <c r="CX43" s="1027"/>
      <c r="CY43" s="1027"/>
      <c r="CZ43" s="1027"/>
      <c r="DA43" s="1027"/>
      <c r="DB43" s="1027"/>
      <c r="DC43" s="1027"/>
      <c r="DD43" s="1027"/>
      <c r="DE43" s="1027"/>
      <c r="DF43" s="1027"/>
      <c r="DG43" s="1027"/>
      <c r="DH43" s="1027"/>
      <c r="DI43" s="1027"/>
      <c r="DJ43" s="1027"/>
      <c r="DK43" s="1027"/>
      <c r="DL43" s="1027"/>
      <c r="DM43" s="1027"/>
      <c r="DN43" s="1027"/>
      <c r="DO43" s="1027"/>
      <c r="DP43" s="1027"/>
      <c r="DQ43" s="1027"/>
      <c r="DR43" s="1027"/>
      <c r="DS43" s="1027"/>
      <c r="DT43" s="1027"/>
      <c r="DU43" s="1027"/>
      <c r="DV43" s="1027"/>
      <c r="DW43" s="1027"/>
      <c r="DX43" s="1027"/>
      <c r="DY43" s="1027"/>
      <c r="DZ43" s="1027"/>
      <c r="EA43" s="1027"/>
      <c r="EB43" s="1027"/>
      <c r="EC43" s="1027"/>
      <c r="ED43" s="1027"/>
      <c r="EE43" s="1027"/>
      <c r="EF43" s="1027"/>
      <c r="EG43" s="1027"/>
      <c r="EH43" s="1027"/>
      <c r="EI43" s="1027"/>
      <c r="EJ43" s="1027"/>
      <c r="EK43" s="1027"/>
      <c r="EL43" s="1027"/>
      <c r="EM43" s="1027"/>
      <c r="EN43" s="1027"/>
      <c r="EO43" s="1027"/>
    </row>
    <row r="44" spans="1:145" s="474" customFormat="1" ht="62.25" thickTop="1" thickBot="1" x14ac:dyDescent="0.35">
      <c r="A44" s="1141">
        <v>2</v>
      </c>
      <c r="B44" s="1141">
        <v>0</v>
      </c>
      <c r="C44" s="1141">
        <v>4</v>
      </c>
      <c r="D44" s="1141">
        <v>5</v>
      </c>
      <c r="E44" s="1141">
        <v>5</v>
      </c>
      <c r="F44" s="1141">
        <v>10</v>
      </c>
      <c r="G44" s="1138" t="s">
        <v>846</v>
      </c>
      <c r="H44" s="1142">
        <v>610000</v>
      </c>
      <c r="I44" s="1158">
        <f>SUM($H44/$H47)</f>
        <v>1.7269831308613356E-2</v>
      </c>
      <c r="J44" s="1142">
        <f>+H44/9</f>
        <v>67777.777777777781</v>
      </c>
      <c r="K44" s="1143">
        <v>90000</v>
      </c>
      <c r="L44" s="1030"/>
      <c r="M44" s="1027"/>
      <c r="N44" s="1027"/>
      <c r="O44" s="1027"/>
      <c r="P44" s="1027"/>
      <c r="Q44" s="1027"/>
      <c r="R44" s="1027"/>
      <c r="S44" s="1027"/>
      <c r="T44" s="1027"/>
      <c r="U44" s="1027"/>
      <c r="V44" s="1027"/>
      <c r="W44" s="1027"/>
      <c r="X44" s="1027"/>
      <c r="Y44" s="1027"/>
      <c r="Z44" s="1027"/>
      <c r="AA44" s="1027"/>
      <c r="AB44" s="1027"/>
      <c r="AC44" s="1027"/>
      <c r="AD44" s="1027"/>
      <c r="AE44" s="1027"/>
      <c r="AF44" s="1027"/>
      <c r="AG44" s="1027"/>
      <c r="AH44" s="1027"/>
      <c r="AI44" s="1027"/>
      <c r="AJ44" s="1027"/>
      <c r="AK44" s="1027"/>
      <c r="AL44" s="1027"/>
      <c r="AM44" s="1027"/>
      <c r="AN44" s="1027"/>
      <c r="AO44" s="1027"/>
      <c r="AP44" s="1027"/>
      <c r="AQ44" s="1027"/>
      <c r="AR44" s="1027"/>
      <c r="AS44" s="1027"/>
      <c r="AT44" s="1027"/>
      <c r="AU44" s="1027"/>
      <c r="AV44" s="1027"/>
      <c r="AW44" s="1027"/>
      <c r="AX44" s="1027"/>
      <c r="AY44" s="1027"/>
      <c r="AZ44" s="1027"/>
      <c r="BA44" s="1027"/>
      <c r="BB44" s="1027"/>
      <c r="BC44" s="1027"/>
      <c r="BD44" s="1027"/>
      <c r="BE44" s="1027"/>
      <c r="BF44" s="1027"/>
      <c r="BG44" s="1027"/>
      <c r="BH44" s="1027"/>
      <c r="BI44" s="1027"/>
      <c r="BJ44" s="1027"/>
      <c r="BK44" s="1027"/>
      <c r="BL44" s="1027"/>
      <c r="BM44" s="1027"/>
      <c r="BN44" s="1027"/>
      <c r="BO44" s="1027"/>
      <c r="BP44" s="1027"/>
      <c r="BQ44" s="1027"/>
      <c r="BR44" s="1027"/>
      <c r="BS44" s="1027"/>
      <c r="BT44" s="1027"/>
      <c r="BU44" s="1027"/>
      <c r="BV44" s="1027"/>
      <c r="BW44" s="1027"/>
      <c r="BX44" s="1027"/>
      <c r="BY44" s="1027"/>
      <c r="BZ44" s="1027"/>
      <c r="CA44" s="1027"/>
      <c r="CB44" s="1027"/>
      <c r="CC44" s="1027"/>
      <c r="CD44" s="1027"/>
      <c r="CE44" s="1027"/>
      <c r="CF44" s="1027"/>
      <c r="CG44" s="1027"/>
      <c r="CH44" s="1027"/>
      <c r="CI44" s="1027"/>
      <c r="CJ44" s="1027"/>
      <c r="CK44" s="1027"/>
      <c r="CL44" s="1027"/>
      <c r="CM44" s="1027"/>
      <c r="CN44" s="1027"/>
      <c r="CO44" s="1027"/>
      <c r="CP44" s="1027"/>
      <c r="CQ44" s="1027"/>
      <c r="CR44" s="1027"/>
      <c r="CS44" s="1027"/>
      <c r="CT44" s="1027"/>
      <c r="CU44" s="1027"/>
      <c r="CV44" s="1027"/>
      <c r="CW44" s="1027"/>
      <c r="CX44" s="1027"/>
      <c r="CY44" s="1027"/>
      <c r="CZ44" s="1027"/>
      <c r="DA44" s="1027"/>
      <c r="DB44" s="1027"/>
      <c r="DC44" s="1027"/>
      <c r="DD44" s="1027"/>
      <c r="DE44" s="1027"/>
      <c r="DF44" s="1027"/>
      <c r="DG44" s="1027"/>
      <c r="DH44" s="1027"/>
      <c r="DI44" s="1027"/>
      <c r="DJ44" s="1027"/>
      <c r="DK44" s="1027"/>
      <c r="DL44" s="1027"/>
      <c r="DM44" s="1027"/>
      <c r="DN44" s="1027"/>
      <c r="DO44" s="1027"/>
      <c r="DP44" s="1027"/>
      <c r="DQ44" s="1027"/>
      <c r="DR44" s="1027"/>
      <c r="DS44" s="1027"/>
      <c r="DT44" s="1027"/>
      <c r="DU44" s="1027"/>
      <c r="DV44" s="1027"/>
      <c r="DW44" s="1027"/>
      <c r="DX44" s="1027"/>
      <c r="DY44" s="1027"/>
      <c r="DZ44" s="1027"/>
      <c r="EA44" s="1027"/>
      <c r="EB44" s="1027"/>
      <c r="EC44" s="1027"/>
      <c r="ED44" s="1027"/>
      <c r="EE44" s="1027"/>
      <c r="EF44" s="1027"/>
      <c r="EG44" s="1027"/>
      <c r="EH44" s="1027"/>
      <c r="EI44" s="1027"/>
      <c r="EJ44" s="1027"/>
      <c r="EK44" s="1027"/>
      <c r="EL44" s="1027"/>
      <c r="EM44" s="1027"/>
      <c r="EN44" s="1027"/>
      <c r="EO44" s="1027"/>
    </row>
    <row r="45" spans="1:145" s="474" customFormat="1" ht="24.75" thickTop="1" thickBot="1" x14ac:dyDescent="0.35">
      <c r="A45" s="1141">
        <v>2</v>
      </c>
      <c r="B45" s="1141">
        <v>0</v>
      </c>
      <c r="C45" s="1141">
        <v>4</v>
      </c>
      <c r="D45" s="1141">
        <v>5</v>
      </c>
      <c r="E45" s="1141">
        <v>12</v>
      </c>
      <c r="F45" s="1141">
        <v>10</v>
      </c>
      <c r="G45" s="1138" t="s">
        <v>501</v>
      </c>
      <c r="H45" s="1142">
        <v>351380</v>
      </c>
      <c r="I45" s="1158">
        <f>SUM($H45/$H47)</f>
        <v>9.9479890577386255E-3</v>
      </c>
      <c r="J45" s="1142">
        <f>+H45/9</f>
        <v>39042.222222222219</v>
      </c>
      <c r="K45" s="1143">
        <v>168620</v>
      </c>
      <c r="L45" s="1027"/>
      <c r="M45" s="1027"/>
      <c r="N45" s="1027"/>
      <c r="O45" s="1027"/>
      <c r="P45" s="1027"/>
      <c r="Q45" s="1027"/>
      <c r="R45" s="1027"/>
      <c r="S45" s="1027"/>
      <c r="T45" s="1027"/>
      <c r="U45" s="1027"/>
      <c r="V45" s="1027"/>
      <c r="W45" s="1027"/>
      <c r="X45" s="1027"/>
      <c r="Y45" s="1027"/>
      <c r="Z45" s="1027"/>
      <c r="AA45" s="1027"/>
      <c r="AB45" s="1027"/>
      <c r="AC45" s="1027"/>
      <c r="AD45" s="1027"/>
      <c r="AE45" s="1027"/>
      <c r="AF45" s="1027"/>
      <c r="AG45" s="1027"/>
      <c r="AH45" s="1027"/>
      <c r="AI45" s="1027"/>
      <c r="AJ45" s="1027"/>
      <c r="AK45" s="1027"/>
      <c r="AL45" s="1027"/>
      <c r="AM45" s="1027"/>
      <c r="AN45" s="1027"/>
      <c r="AO45" s="1027"/>
      <c r="AP45" s="1027"/>
      <c r="AQ45" s="1027"/>
      <c r="AR45" s="1027"/>
      <c r="AS45" s="1027"/>
      <c r="AT45" s="1027"/>
      <c r="AU45" s="1027"/>
      <c r="AV45" s="1027"/>
      <c r="AW45" s="1027"/>
      <c r="AX45" s="1027"/>
      <c r="AY45" s="1027"/>
      <c r="AZ45" s="1027"/>
      <c r="BA45" s="1027"/>
      <c r="BB45" s="1027"/>
      <c r="BC45" s="1027"/>
      <c r="BD45" s="1027"/>
      <c r="BE45" s="1027"/>
      <c r="BF45" s="1027"/>
      <c r="BG45" s="1027"/>
      <c r="BH45" s="1027"/>
      <c r="BI45" s="1027"/>
      <c r="BJ45" s="1027"/>
      <c r="BK45" s="1027"/>
      <c r="BL45" s="1027"/>
      <c r="BM45" s="1027"/>
      <c r="BN45" s="1027"/>
      <c r="BO45" s="1027"/>
      <c r="BP45" s="1027"/>
      <c r="BQ45" s="1027"/>
      <c r="BR45" s="1027"/>
      <c r="BS45" s="1027"/>
      <c r="BT45" s="1027"/>
      <c r="BU45" s="1027"/>
      <c r="BV45" s="1027"/>
      <c r="BW45" s="1027"/>
      <c r="BX45" s="1027"/>
      <c r="BY45" s="1027"/>
      <c r="BZ45" s="1027"/>
      <c r="CA45" s="1027"/>
      <c r="CB45" s="1027"/>
      <c r="CC45" s="1027"/>
      <c r="CD45" s="1027"/>
      <c r="CE45" s="1027"/>
      <c r="CF45" s="1027"/>
      <c r="CG45" s="1027"/>
      <c r="CH45" s="1027"/>
      <c r="CI45" s="1027"/>
      <c r="CJ45" s="1027"/>
      <c r="CK45" s="1027"/>
      <c r="CL45" s="1027"/>
      <c r="CM45" s="1027"/>
      <c r="CN45" s="1027"/>
      <c r="CO45" s="1027"/>
      <c r="CP45" s="1027"/>
      <c r="CQ45" s="1027"/>
      <c r="CR45" s="1027"/>
      <c r="CS45" s="1027"/>
      <c r="CT45" s="1027"/>
      <c r="CU45" s="1027"/>
      <c r="CV45" s="1027"/>
      <c r="CW45" s="1027"/>
      <c r="CX45" s="1027"/>
      <c r="CY45" s="1027"/>
      <c r="CZ45" s="1027"/>
      <c r="DA45" s="1027"/>
      <c r="DB45" s="1027"/>
      <c r="DC45" s="1027"/>
      <c r="DD45" s="1027"/>
      <c r="DE45" s="1027"/>
      <c r="DF45" s="1027"/>
      <c r="DG45" s="1027"/>
      <c r="DH45" s="1027"/>
      <c r="DI45" s="1027"/>
      <c r="DJ45" s="1027"/>
      <c r="DK45" s="1027"/>
      <c r="DL45" s="1027"/>
      <c r="DM45" s="1027"/>
      <c r="DN45" s="1027"/>
      <c r="DO45" s="1027"/>
      <c r="DP45" s="1027"/>
      <c r="DQ45" s="1027"/>
      <c r="DR45" s="1027"/>
      <c r="DS45" s="1027"/>
      <c r="DT45" s="1027"/>
      <c r="DU45" s="1027"/>
      <c r="DV45" s="1027"/>
      <c r="DW45" s="1027"/>
      <c r="DX45" s="1027"/>
      <c r="DY45" s="1027"/>
      <c r="DZ45" s="1027"/>
      <c r="EA45" s="1027"/>
      <c r="EB45" s="1027"/>
      <c r="EC45" s="1027"/>
      <c r="ED45" s="1027"/>
      <c r="EE45" s="1027"/>
      <c r="EF45" s="1027"/>
      <c r="EG45" s="1027"/>
      <c r="EH45" s="1027"/>
      <c r="EI45" s="1027"/>
      <c r="EJ45" s="1027"/>
      <c r="EK45" s="1027"/>
      <c r="EL45" s="1027"/>
      <c r="EM45" s="1027"/>
      <c r="EN45" s="1027"/>
      <c r="EO45" s="1027"/>
    </row>
    <row r="46" spans="1:145" s="474" customFormat="1" ht="24.75" thickTop="1" thickBot="1" x14ac:dyDescent="0.35">
      <c r="A46" s="1455" t="s">
        <v>3487</v>
      </c>
      <c r="B46" s="1455"/>
      <c r="C46" s="1455"/>
      <c r="D46" s="1455"/>
      <c r="E46" s="1455"/>
      <c r="F46" s="1455"/>
      <c r="G46" s="1138" t="s">
        <v>3488</v>
      </c>
      <c r="H46" s="1144">
        <f>SUM(H42:H45)</f>
        <v>4897127</v>
      </c>
      <c r="I46" s="1160">
        <f>SUM($H46/$H47)</f>
        <v>0.13864353637189478</v>
      </c>
      <c r="J46" s="1144">
        <f>SUM(J42:J45)</f>
        <v>544125.22222222225</v>
      </c>
      <c r="K46" s="1143">
        <f>SUM(K42:K45)</f>
        <v>1522873</v>
      </c>
      <c r="L46" s="1027"/>
      <c r="M46" s="1027"/>
      <c r="N46" s="1027"/>
      <c r="O46" s="1027"/>
      <c r="P46" s="1027"/>
      <c r="Q46" s="1027"/>
      <c r="R46" s="1027"/>
      <c r="S46" s="1027"/>
      <c r="T46" s="1027"/>
      <c r="U46" s="1027"/>
      <c r="V46" s="1027"/>
      <c r="W46" s="1027"/>
      <c r="X46" s="1027"/>
      <c r="Y46" s="1027"/>
      <c r="Z46" s="1027"/>
      <c r="AA46" s="1027"/>
      <c r="AB46" s="1027"/>
      <c r="AC46" s="1027"/>
      <c r="AD46" s="1027"/>
      <c r="AE46" s="1027"/>
      <c r="AF46" s="1027"/>
      <c r="AG46" s="1027"/>
      <c r="AH46" s="1027"/>
      <c r="AI46" s="1027"/>
      <c r="AJ46" s="1027"/>
      <c r="AK46" s="1027"/>
      <c r="AL46" s="1027"/>
      <c r="AM46" s="1027"/>
      <c r="AN46" s="1027"/>
      <c r="AO46" s="1027"/>
      <c r="AP46" s="1027"/>
      <c r="AQ46" s="1027"/>
      <c r="AR46" s="1027"/>
      <c r="AS46" s="1027"/>
      <c r="AT46" s="1027"/>
      <c r="AU46" s="1027"/>
      <c r="AV46" s="1027"/>
      <c r="AW46" s="1027"/>
      <c r="AX46" s="1027"/>
      <c r="AY46" s="1027"/>
      <c r="AZ46" s="1027"/>
      <c r="BA46" s="1027"/>
      <c r="BB46" s="1027"/>
      <c r="BC46" s="1027"/>
      <c r="BD46" s="1027"/>
      <c r="BE46" s="1027"/>
      <c r="BF46" s="1027"/>
      <c r="BG46" s="1027"/>
      <c r="BH46" s="1027"/>
      <c r="BI46" s="1027"/>
      <c r="BJ46" s="1027"/>
      <c r="BK46" s="1027"/>
      <c r="BL46" s="1027"/>
      <c r="BM46" s="1027"/>
      <c r="BN46" s="1027"/>
      <c r="BO46" s="1027"/>
      <c r="BP46" s="1027"/>
      <c r="BQ46" s="1027"/>
      <c r="BR46" s="1027"/>
      <c r="BS46" s="1027"/>
      <c r="BT46" s="1027"/>
      <c r="BU46" s="1027"/>
      <c r="BV46" s="1027"/>
      <c r="BW46" s="1027"/>
      <c r="BX46" s="1027"/>
      <c r="BY46" s="1027"/>
      <c r="BZ46" s="1027"/>
      <c r="CA46" s="1027"/>
      <c r="CB46" s="1027"/>
      <c r="CC46" s="1027"/>
      <c r="CD46" s="1027"/>
      <c r="CE46" s="1027"/>
      <c r="CF46" s="1027"/>
      <c r="CG46" s="1027"/>
      <c r="CH46" s="1027"/>
      <c r="CI46" s="1027"/>
      <c r="CJ46" s="1027"/>
      <c r="CK46" s="1027"/>
      <c r="CL46" s="1027"/>
      <c r="CM46" s="1027"/>
      <c r="CN46" s="1027"/>
      <c r="CO46" s="1027"/>
      <c r="CP46" s="1027"/>
      <c r="CQ46" s="1027"/>
      <c r="CR46" s="1027"/>
      <c r="CS46" s="1027"/>
      <c r="CT46" s="1027"/>
      <c r="CU46" s="1027"/>
      <c r="CV46" s="1027"/>
      <c r="CW46" s="1027"/>
      <c r="CX46" s="1027"/>
      <c r="CY46" s="1027"/>
      <c r="CZ46" s="1027"/>
      <c r="DA46" s="1027"/>
      <c r="DB46" s="1027"/>
      <c r="DC46" s="1027"/>
      <c r="DD46" s="1027"/>
      <c r="DE46" s="1027"/>
      <c r="DF46" s="1027"/>
      <c r="DG46" s="1027"/>
      <c r="DH46" s="1027"/>
      <c r="DI46" s="1027"/>
      <c r="DJ46" s="1027"/>
      <c r="DK46" s="1027"/>
      <c r="DL46" s="1027"/>
      <c r="DM46" s="1027"/>
      <c r="DN46" s="1027"/>
      <c r="DO46" s="1027"/>
      <c r="DP46" s="1027"/>
      <c r="DQ46" s="1027"/>
      <c r="DR46" s="1027"/>
      <c r="DS46" s="1027"/>
      <c r="DT46" s="1027"/>
      <c r="DU46" s="1027"/>
      <c r="DV46" s="1027"/>
      <c r="DW46" s="1027"/>
      <c r="DX46" s="1027"/>
      <c r="DY46" s="1027"/>
      <c r="DZ46" s="1027"/>
      <c r="EA46" s="1027"/>
      <c r="EB46" s="1027"/>
      <c r="EC46" s="1027"/>
      <c r="ED46" s="1027"/>
      <c r="EE46" s="1027"/>
      <c r="EF46" s="1027"/>
      <c r="EG46" s="1027"/>
      <c r="EH46" s="1027"/>
      <c r="EI46" s="1027"/>
      <c r="EJ46" s="1027"/>
      <c r="EK46" s="1027"/>
      <c r="EL46" s="1027"/>
      <c r="EM46" s="1027"/>
      <c r="EN46" s="1027"/>
      <c r="EO46" s="1027"/>
    </row>
    <row r="47" spans="1:145" ht="24.75" thickTop="1" thickBot="1" x14ac:dyDescent="0.4">
      <c r="A47" s="1154"/>
      <c r="B47" s="1154"/>
      <c r="C47" s="1154"/>
      <c r="D47" s="1154"/>
      <c r="E47" s="1454" t="s">
        <v>3491</v>
      </c>
      <c r="F47" s="1454"/>
      <c r="G47" s="1155"/>
      <c r="H47" s="1156">
        <f>SUM(H7,H17,H23,H29,H37,H46)</f>
        <v>35321711.549999997</v>
      </c>
      <c r="I47" s="1160">
        <f>SUM(I7+I17+I23+I29+I37+I46)</f>
        <v>1.0000000000000002</v>
      </c>
      <c r="J47" s="1156">
        <f>SUM(J7,J17,J23,J29,J37,J46)</f>
        <v>3924634.6166666672</v>
      </c>
      <c r="K47" s="1157">
        <f>SUM(K7,K17,K23,K29,K37,K46)</f>
        <v>14503808.449999999</v>
      </c>
    </row>
    <row r="48" spans="1:145" ht="15.75" thickTop="1" x14ac:dyDescent="0.25"/>
    <row r="49" ht="51" customHeight="1" x14ac:dyDescent="0.25"/>
  </sheetData>
  <mergeCells count="20">
    <mergeCell ref="A7:F7"/>
    <mergeCell ref="A9:F9"/>
    <mergeCell ref="G9:H9"/>
    <mergeCell ref="A46:F46"/>
    <mergeCell ref="E47:F47"/>
    <mergeCell ref="A40:F40"/>
    <mergeCell ref="G40:H40"/>
    <mergeCell ref="A1:K1"/>
    <mergeCell ref="A29:F29"/>
    <mergeCell ref="A32:F32"/>
    <mergeCell ref="G32:H32"/>
    <mergeCell ref="A37:F37"/>
    <mergeCell ref="A17:F17"/>
    <mergeCell ref="A19:F19"/>
    <mergeCell ref="G19:H19"/>
    <mergeCell ref="A23:F23"/>
    <mergeCell ref="A26:F26"/>
    <mergeCell ref="G26:H26"/>
    <mergeCell ref="A3:F3"/>
    <mergeCell ref="G3:H3"/>
  </mergeCells>
  <pageMargins left="0.70866141732283472" right="0.70866141732283472" top="0.74803149606299213" bottom="0.74803149606299213" header="0.31496062992125984" footer="0.31496062992125984"/>
  <pageSetup scale="3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8"/>
  <sheetViews>
    <sheetView showGridLines="0" topLeftCell="N1" zoomScale="89" zoomScaleNormal="89" workbookViewId="0">
      <pane xSplit="2" ySplit="4" topLeftCell="T17" activePane="bottomRight" state="frozen"/>
      <selection activeCell="N1" sqref="N1"/>
      <selection pane="topRight" activeCell="P1" sqref="P1"/>
      <selection pane="bottomLeft" activeCell="N5" sqref="N5"/>
      <selection pane="bottomRight" activeCell="U23" sqref="U23"/>
    </sheetView>
  </sheetViews>
  <sheetFormatPr baseColWidth="10" defaultRowHeight="15" x14ac:dyDescent="0.25"/>
  <cols>
    <col min="1" max="1" width="13.42578125" style="50" customWidth="1"/>
    <col min="2" max="2" width="27" style="50" customWidth="1"/>
    <col min="3" max="3" width="21.5703125" style="50" customWidth="1"/>
    <col min="4" max="11" width="5.42578125" style="50" customWidth="1"/>
    <col min="12" max="12" width="9.5703125" style="50" customWidth="1"/>
    <col min="13" max="13" width="8" style="50" customWidth="1"/>
    <col min="14" max="14" width="9.5703125" style="50" customWidth="1"/>
    <col min="15" max="15" width="27.5703125" style="50" customWidth="1"/>
    <col min="16" max="23" width="18.85546875" style="50" customWidth="1"/>
    <col min="24" max="24" width="18.85546875" style="985" customWidth="1"/>
    <col min="25" max="27" width="18.85546875" style="50" customWidth="1"/>
    <col min="28" max="28" width="0" style="50" hidden="1" customWidth="1"/>
    <col min="29" max="29" width="0.42578125" style="50" customWidth="1"/>
    <col min="30" max="16384" width="11.42578125" style="50"/>
  </cols>
  <sheetData>
    <row r="1" spans="1:27" x14ac:dyDescent="0.25">
      <c r="A1" s="568" t="s">
        <v>1526</v>
      </c>
      <c r="B1" s="568">
        <v>2016</v>
      </c>
      <c r="C1" s="54" t="s">
        <v>446</v>
      </c>
      <c r="D1" s="54" t="s">
        <v>446</v>
      </c>
      <c r="E1" s="54" t="s">
        <v>446</v>
      </c>
      <c r="F1" s="54" t="s">
        <v>446</v>
      </c>
      <c r="G1" s="54" t="s">
        <v>446</v>
      </c>
      <c r="H1" s="54" t="s">
        <v>446</v>
      </c>
      <c r="I1" s="54" t="s">
        <v>446</v>
      </c>
      <c r="J1" s="54" t="s">
        <v>446</v>
      </c>
      <c r="K1" s="54" t="s">
        <v>446</v>
      </c>
      <c r="L1" s="54" t="s">
        <v>446</v>
      </c>
      <c r="M1" s="54" t="s">
        <v>446</v>
      </c>
      <c r="N1" s="54" t="s">
        <v>446</v>
      </c>
      <c r="O1" s="54" t="s">
        <v>446</v>
      </c>
      <c r="P1" s="54" t="s">
        <v>446</v>
      </c>
      <c r="Q1" s="54" t="s">
        <v>446</v>
      </c>
      <c r="R1" s="54" t="s">
        <v>446</v>
      </c>
      <c r="S1" s="54" t="s">
        <v>446</v>
      </c>
      <c r="T1" s="54" t="s">
        <v>446</v>
      </c>
      <c r="U1" s="54" t="s">
        <v>446</v>
      </c>
      <c r="V1" s="54" t="s">
        <v>446</v>
      </c>
      <c r="W1" s="54" t="s">
        <v>446</v>
      </c>
      <c r="X1" s="983"/>
      <c r="Y1" s="54" t="s">
        <v>446</v>
      </c>
      <c r="Z1" s="54" t="s">
        <v>446</v>
      </c>
      <c r="AA1" s="54" t="s">
        <v>446</v>
      </c>
    </row>
    <row r="2" spans="1:27" x14ac:dyDescent="0.25">
      <c r="A2" s="568" t="s">
        <v>1527</v>
      </c>
      <c r="B2" s="568" t="s">
        <v>1528</v>
      </c>
      <c r="C2" s="54" t="s">
        <v>446</v>
      </c>
      <c r="D2" s="54" t="s">
        <v>446</v>
      </c>
      <c r="E2" s="54" t="s">
        <v>446</v>
      </c>
      <c r="F2" s="54" t="s">
        <v>446</v>
      </c>
      <c r="G2" s="54" t="s">
        <v>446</v>
      </c>
      <c r="H2" s="54" t="s">
        <v>446</v>
      </c>
      <c r="I2" s="54" t="s">
        <v>446</v>
      </c>
      <c r="J2" s="54" t="s">
        <v>446</v>
      </c>
      <c r="K2" s="54" t="s">
        <v>446</v>
      </c>
      <c r="L2" s="54" t="s">
        <v>446</v>
      </c>
      <c r="M2" s="54" t="s">
        <v>446</v>
      </c>
      <c r="N2" s="54" t="s">
        <v>446</v>
      </c>
      <c r="O2" s="54" t="s">
        <v>446</v>
      </c>
      <c r="P2" s="54" t="s">
        <v>446</v>
      </c>
      <c r="Q2" s="54" t="s">
        <v>446</v>
      </c>
      <c r="R2" s="54" t="s">
        <v>446</v>
      </c>
      <c r="S2" s="54" t="s">
        <v>446</v>
      </c>
      <c r="T2" s="54" t="s">
        <v>446</v>
      </c>
      <c r="U2" s="54" t="s">
        <v>446</v>
      </c>
      <c r="V2" s="54" t="s">
        <v>446</v>
      </c>
      <c r="W2" s="54" t="s">
        <v>446</v>
      </c>
      <c r="X2" s="983"/>
      <c r="Y2" s="54" t="s">
        <v>446</v>
      </c>
      <c r="Z2" s="54" t="s">
        <v>446</v>
      </c>
      <c r="AA2" s="54" t="s">
        <v>446</v>
      </c>
    </row>
    <row r="3" spans="1:27" x14ac:dyDescent="0.25">
      <c r="A3" s="568" t="s">
        <v>1529</v>
      </c>
      <c r="B3" s="568" t="s">
        <v>3553</v>
      </c>
      <c r="C3" s="54" t="s">
        <v>446</v>
      </c>
      <c r="D3" s="54" t="s">
        <v>446</v>
      </c>
      <c r="E3" s="54" t="s">
        <v>446</v>
      </c>
      <c r="F3" s="54" t="s">
        <v>446</v>
      </c>
      <c r="G3" s="54" t="s">
        <v>446</v>
      </c>
      <c r="H3" s="54" t="s">
        <v>446</v>
      </c>
      <c r="I3" s="54" t="s">
        <v>446</v>
      </c>
      <c r="J3" s="54" t="s">
        <v>446</v>
      </c>
      <c r="K3" s="54" t="s">
        <v>446</v>
      </c>
      <c r="L3" s="54" t="s">
        <v>446</v>
      </c>
      <c r="M3" s="54" t="s">
        <v>446</v>
      </c>
      <c r="N3" s="54" t="s">
        <v>446</v>
      </c>
      <c r="O3" s="54" t="s">
        <v>446</v>
      </c>
      <c r="P3" s="54" t="s">
        <v>446</v>
      </c>
      <c r="Q3" s="54" t="s">
        <v>446</v>
      </c>
      <c r="R3" s="54" t="s">
        <v>446</v>
      </c>
      <c r="S3" s="54" t="s">
        <v>446</v>
      </c>
      <c r="T3" s="54" t="s">
        <v>446</v>
      </c>
      <c r="U3" s="54" t="s">
        <v>446</v>
      </c>
      <c r="V3" s="54" t="s">
        <v>446</v>
      </c>
      <c r="W3" s="54" t="s">
        <v>446</v>
      </c>
      <c r="X3" s="983"/>
      <c r="Y3" s="54" t="s">
        <v>446</v>
      </c>
      <c r="Z3" s="54" t="s">
        <v>446</v>
      </c>
      <c r="AA3" s="54" t="s">
        <v>446</v>
      </c>
    </row>
    <row r="4" spans="1:27" ht="24" x14ac:dyDescent="0.25">
      <c r="A4" s="568" t="s">
        <v>1530</v>
      </c>
      <c r="B4" s="568" t="s">
        <v>1531</v>
      </c>
      <c r="C4" s="568" t="s">
        <v>204</v>
      </c>
      <c r="D4" s="568" t="s">
        <v>485</v>
      </c>
      <c r="E4" s="568" t="s">
        <v>484</v>
      </c>
      <c r="F4" s="568" t="s">
        <v>483</v>
      </c>
      <c r="G4" s="568" t="s">
        <v>482</v>
      </c>
      <c r="H4" s="568" t="s">
        <v>481</v>
      </c>
      <c r="I4" s="568" t="s">
        <v>480</v>
      </c>
      <c r="J4" s="568" t="s">
        <v>1532</v>
      </c>
      <c r="K4" s="568" t="s">
        <v>1533</v>
      </c>
      <c r="L4" s="568" t="s">
        <v>479</v>
      </c>
      <c r="M4" s="568" t="s">
        <v>478</v>
      </c>
      <c r="N4" s="568" t="s">
        <v>477</v>
      </c>
      <c r="O4" s="568" t="s">
        <v>476</v>
      </c>
      <c r="P4" s="568" t="s">
        <v>475</v>
      </c>
      <c r="Q4" s="568" t="s">
        <v>474</v>
      </c>
      <c r="R4" s="568" t="s">
        <v>1534</v>
      </c>
      <c r="S4" s="568" t="s">
        <v>473</v>
      </c>
      <c r="T4" s="568" t="s">
        <v>1535</v>
      </c>
      <c r="U4" s="568" t="s">
        <v>1536</v>
      </c>
      <c r="V4" s="568" t="s">
        <v>1537</v>
      </c>
      <c r="W4" s="568" t="s">
        <v>1538</v>
      </c>
      <c r="X4" s="984" t="s">
        <v>3554</v>
      </c>
      <c r="Y4" s="568" t="s">
        <v>1539</v>
      </c>
      <c r="Z4" s="568" t="s">
        <v>1540</v>
      </c>
      <c r="AA4" s="568" t="s">
        <v>1541</v>
      </c>
    </row>
    <row r="5" spans="1:27" ht="22.5" x14ac:dyDescent="0.25">
      <c r="A5" s="53" t="s">
        <v>1542</v>
      </c>
      <c r="B5" s="348" t="s">
        <v>1543</v>
      </c>
      <c r="C5" s="349" t="s">
        <v>1544</v>
      </c>
      <c r="D5" s="53" t="s">
        <v>468</v>
      </c>
      <c r="E5" s="53" t="s">
        <v>451</v>
      </c>
      <c r="F5" s="53" t="s">
        <v>471</v>
      </c>
      <c r="G5" s="53" t="s">
        <v>451</v>
      </c>
      <c r="H5" s="53" t="s">
        <v>451</v>
      </c>
      <c r="I5" s="53" t="s">
        <v>451</v>
      </c>
      <c r="J5" s="53"/>
      <c r="K5" s="53"/>
      <c r="L5" s="53" t="s">
        <v>450</v>
      </c>
      <c r="M5" s="53" t="s">
        <v>449</v>
      </c>
      <c r="N5" s="53" t="s">
        <v>448</v>
      </c>
      <c r="O5" s="348" t="s">
        <v>1545</v>
      </c>
      <c r="P5" s="350">
        <v>6504821000</v>
      </c>
      <c r="Q5" s="350">
        <v>252493000</v>
      </c>
      <c r="R5" s="350">
        <v>251293000</v>
      </c>
      <c r="S5" s="350">
        <v>6506021000</v>
      </c>
      <c r="T5" s="350">
        <v>0</v>
      </c>
      <c r="U5" s="350">
        <v>6506021000</v>
      </c>
      <c r="V5" s="350">
        <v>0</v>
      </c>
      <c r="W5" s="350">
        <v>5049412075</v>
      </c>
      <c r="X5" s="1221">
        <f>SUM(S5-T5-W5)</f>
        <v>1456608925</v>
      </c>
      <c r="Y5" s="350">
        <v>5049412075</v>
      </c>
      <c r="Z5" s="350">
        <v>5049412075</v>
      </c>
      <c r="AA5" s="350">
        <v>5049412075</v>
      </c>
    </row>
    <row r="6" spans="1:27" ht="22.5" x14ac:dyDescent="0.25">
      <c r="A6" s="53" t="s">
        <v>1542</v>
      </c>
      <c r="B6" s="348" t="s">
        <v>1543</v>
      </c>
      <c r="C6" s="349" t="s">
        <v>1546</v>
      </c>
      <c r="D6" s="53" t="s">
        <v>468</v>
      </c>
      <c r="E6" s="53" t="s">
        <v>451</v>
      </c>
      <c r="F6" s="53" t="s">
        <v>471</v>
      </c>
      <c r="G6" s="53" t="s">
        <v>451</v>
      </c>
      <c r="H6" s="53" t="s">
        <v>451</v>
      </c>
      <c r="I6" s="53" t="s">
        <v>469</v>
      </c>
      <c r="J6" s="53"/>
      <c r="K6" s="53"/>
      <c r="L6" s="53" t="s">
        <v>450</v>
      </c>
      <c r="M6" s="53" t="s">
        <v>449</v>
      </c>
      <c r="N6" s="53" t="s">
        <v>448</v>
      </c>
      <c r="O6" s="348" t="s">
        <v>1547</v>
      </c>
      <c r="P6" s="350">
        <v>480000000</v>
      </c>
      <c r="Q6" s="350">
        <v>0</v>
      </c>
      <c r="R6" s="350">
        <v>0</v>
      </c>
      <c r="S6" s="350">
        <v>480000000</v>
      </c>
      <c r="T6" s="350">
        <v>0</v>
      </c>
      <c r="U6" s="350">
        <v>480000000</v>
      </c>
      <c r="V6" s="350">
        <v>0</v>
      </c>
      <c r="W6" s="350">
        <v>317797293</v>
      </c>
      <c r="X6" s="1221">
        <f t="shared" ref="X6:X69" si="0">SUM(S6-T6-W6)</f>
        <v>162202707</v>
      </c>
      <c r="Y6" s="350">
        <v>317797293</v>
      </c>
      <c r="Z6" s="350">
        <v>317797293</v>
      </c>
      <c r="AA6" s="350">
        <v>317797293</v>
      </c>
    </row>
    <row r="7" spans="1:27" ht="22.5" x14ac:dyDescent="0.25">
      <c r="A7" s="53" t="s">
        <v>1542</v>
      </c>
      <c r="B7" s="348" t="s">
        <v>1543</v>
      </c>
      <c r="C7" s="349" t="s">
        <v>1548</v>
      </c>
      <c r="D7" s="53" t="s">
        <v>468</v>
      </c>
      <c r="E7" s="53" t="s">
        <v>451</v>
      </c>
      <c r="F7" s="53" t="s">
        <v>471</v>
      </c>
      <c r="G7" s="53" t="s">
        <v>451</v>
      </c>
      <c r="H7" s="53" t="s">
        <v>451</v>
      </c>
      <c r="I7" s="53" t="s">
        <v>462</v>
      </c>
      <c r="J7" s="53"/>
      <c r="K7" s="53"/>
      <c r="L7" s="53" t="s">
        <v>450</v>
      </c>
      <c r="M7" s="53" t="s">
        <v>449</v>
      </c>
      <c r="N7" s="53" t="s">
        <v>448</v>
      </c>
      <c r="O7" s="348" t="s">
        <v>1549</v>
      </c>
      <c r="P7" s="350">
        <v>54000000</v>
      </c>
      <c r="Q7" s="350">
        <v>0</v>
      </c>
      <c r="R7" s="350">
        <v>0</v>
      </c>
      <c r="S7" s="350">
        <v>54000000</v>
      </c>
      <c r="T7" s="350">
        <v>0</v>
      </c>
      <c r="U7" s="350">
        <v>54000000</v>
      </c>
      <c r="V7" s="350">
        <v>0</v>
      </c>
      <c r="W7" s="350">
        <v>43523950</v>
      </c>
      <c r="X7" s="1221">
        <f t="shared" si="0"/>
        <v>10476050</v>
      </c>
      <c r="Y7" s="350">
        <v>39504864</v>
      </c>
      <c r="Z7" s="350">
        <v>39504864</v>
      </c>
      <c r="AA7" s="350">
        <v>39504864</v>
      </c>
    </row>
    <row r="8" spans="1:27" ht="22.5" x14ac:dyDescent="0.25">
      <c r="A8" s="53" t="s">
        <v>1542</v>
      </c>
      <c r="B8" s="348" t="s">
        <v>1543</v>
      </c>
      <c r="C8" s="349" t="s">
        <v>1550</v>
      </c>
      <c r="D8" s="53" t="s">
        <v>468</v>
      </c>
      <c r="E8" s="53" t="s">
        <v>451</v>
      </c>
      <c r="F8" s="53" t="s">
        <v>471</v>
      </c>
      <c r="G8" s="53" t="s">
        <v>451</v>
      </c>
      <c r="H8" s="53" t="s">
        <v>462</v>
      </c>
      <c r="I8" s="53" t="s">
        <v>451</v>
      </c>
      <c r="J8" s="53"/>
      <c r="K8" s="53"/>
      <c r="L8" s="53" t="s">
        <v>450</v>
      </c>
      <c r="M8" s="53" t="s">
        <v>449</v>
      </c>
      <c r="N8" s="53" t="s">
        <v>448</v>
      </c>
      <c r="O8" s="348" t="s">
        <v>1551</v>
      </c>
      <c r="P8" s="350">
        <v>406459005</v>
      </c>
      <c r="Q8" s="350">
        <v>0</v>
      </c>
      <c r="R8" s="350">
        <v>0</v>
      </c>
      <c r="S8" s="350">
        <v>406459005</v>
      </c>
      <c r="T8" s="350">
        <v>0</v>
      </c>
      <c r="U8" s="350">
        <v>406459005</v>
      </c>
      <c r="V8" s="350">
        <v>0</v>
      </c>
      <c r="W8" s="350">
        <v>336801672</v>
      </c>
      <c r="X8" s="1221">
        <f t="shared" si="0"/>
        <v>69657333</v>
      </c>
      <c r="Y8" s="350">
        <v>336801672</v>
      </c>
      <c r="Z8" s="350">
        <v>336801672</v>
      </c>
      <c r="AA8" s="350">
        <v>336801672</v>
      </c>
    </row>
    <row r="9" spans="1:27" ht="22.5" x14ac:dyDescent="0.25">
      <c r="A9" s="53" t="s">
        <v>1542</v>
      </c>
      <c r="B9" s="348" t="s">
        <v>1543</v>
      </c>
      <c r="C9" s="349" t="s">
        <v>1552</v>
      </c>
      <c r="D9" s="53" t="s">
        <v>468</v>
      </c>
      <c r="E9" s="53" t="s">
        <v>451</v>
      </c>
      <c r="F9" s="53" t="s">
        <v>471</v>
      </c>
      <c r="G9" s="53" t="s">
        <v>451</v>
      </c>
      <c r="H9" s="53" t="s">
        <v>462</v>
      </c>
      <c r="I9" s="53" t="s">
        <v>469</v>
      </c>
      <c r="J9" s="53"/>
      <c r="K9" s="53"/>
      <c r="L9" s="53" t="s">
        <v>450</v>
      </c>
      <c r="M9" s="53" t="s">
        <v>449</v>
      </c>
      <c r="N9" s="53" t="s">
        <v>448</v>
      </c>
      <c r="O9" s="348" t="s">
        <v>1553</v>
      </c>
      <c r="P9" s="350">
        <v>307601995</v>
      </c>
      <c r="Q9" s="350">
        <v>0</v>
      </c>
      <c r="R9" s="350">
        <v>0</v>
      </c>
      <c r="S9" s="350">
        <v>307601995</v>
      </c>
      <c r="T9" s="350">
        <v>0</v>
      </c>
      <c r="U9" s="350">
        <v>307601995</v>
      </c>
      <c r="V9" s="350">
        <v>0</v>
      </c>
      <c r="W9" s="350">
        <v>217020238</v>
      </c>
      <c r="X9" s="1221">
        <f t="shared" si="0"/>
        <v>90581757</v>
      </c>
      <c r="Y9" s="350">
        <v>217020238</v>
      </c>
      <c r="Z9" s="350">
        <v>217020238</v>
      </c>
      <c r="AA9" s="350">
        <v>217020238</v>
      </c>
    </row>
    <row r="10" spans="1:27" ht="22.5" x14ac:dyDescent="0.25">
      <c r="A10" s="53" t="s">
        <v>1542</v>
      </c>
      <c r="B10" s="348" t="s">
        <v>1543</v>
      </c>
      <c r="C10" s="349" t="s">
        <v>1554</v>
      </c>
      <c r="D10" s="53" t="s">
        <v>468</v>
      </c>
      <c r="E10" s="53" t="s">
        <v>451</v>
      </c>
      <c r="F10" s="53" t="s">
        <v>471</v>
      </c>
      <c r="G10" s="53" t="s">
        <v>451</v>
      </c>
      <c r="H10" s="53" t="s">
        <v>458</v>
      </c>
      <c r="I10" s="53" t="s">
        <v>451</v>
      </c>
      <c r="J10" s="53"/>
      <c r="K10" s="53"/>
      <c r="L10" s="53" t="s">
        <v>450</v>
      </c>
      <c r="M10" s="53" t="s">
        <v>449</v>
      </c>
      <c r="N10" s="53" t="s">
        <v>448</v>
      </c>
      <c r="O10" s="348" t="s">
        <v>1555</v>
      </c>
      <c r="P10" s="350">
        <v>146047836</v>
      </c>
      <c r="Q10" s="350">
        <v>0</v>
      </c>
      <c r="R10" s="350">
        <v>0</v>
      </c>
      <c r="S10" s="350">
        <v>146047836</v>
      </c>
      <c r="T10" s="350">
        <v>0</v>
      </c>
      <c r="U10" s="350">
        <v>146047836</v>
      </c>
      <c r="V10" s="350">
        <v>0</v>
      </c>
      <c r="W10" s="350">
        <v>115649386</v>
      </c>
      <c r="X10" s="1221">
        <f t="shared" si="0"/>
        <v>30398450</v>
      </c>
      <c r="Y10" s="350">
        <v>115649386</v>
      </c>
      <c r="Z10" s="350">
        <v>115649386</v>
      </c>
      <c r="AA10" s="350">
        <v>115649386</v>
      </c>
    </row>
    <row r="11" spans="1:27" ht="22.5" x14ac:dyDescent="0.25">
      <c r="A11" s="53" t="s">
        <v>1542</v>
      </c>
      <c r="B11" s="348" t="s">
        <v>1543</v>
      </c>
      <c r="C11" s="349" t="s">
        <v>1556</v>
      </c>
      <c r="D11" s="53" t="s">
        <v>468</v>
      </c>
      <c r="E11" s="53" t="s">
        <v>451</v>
      </c>
      <c r="F11" s="53" t="s">
        <v>471</v>
      </c>
      <c r="G11" s="53" t="s">
        <v>451</v>
      </c>
      <c r="H11" s="53" t="s">
        <v>458</v>
      </c>
      <c r="I11" s="53" t="s">
        <v>469</v>
      </c>
      <c r="J11" s="53"/>
      <c r="K11" s="53"/>
      <c r="L11" s="53" t="s">
        <v>450</v>
      </c>
      <c r="M11" s="53" t="s">
        <v>449</v>
      </c>
      <c r="N11" s="53" t="s">
        <v>448</v>
      </c>
      <c r="O11" s="348" t="s">
        <v>1557</v>
      </c>
      <c r="P11" s="350">
        <v>235020119</v>
      </c>
      <c r="Q11" s="350">
        <v>0</v>
      </c>
      <c r="R11" s="350">
        <v>0</v>
      </c>
      <c r="S11" s="350">
        <v>235020119</v>
      </c>
      <c r="T11" s="350">
        <v>0</v>
      </c>
      <c r="U11" s="350">
        <v>235020119</v>
      </c>
      <c r="V11" s="350">
        <v>0</v>
      </c>
      <c r="W11" s="350">
        <v>177422646</v>
      </c>
      <c r="X11" s="1221">
        <f t="shared" si="0"/>
        <v>57597473</v>
      </c>
      <c r="Y11" s="350">
        <v>177422646</v>
      </c>
      <c r="Z11" s="350">
        <v>177422646</v>
      </c>
      <c r="AA11" s="350">
        <v>177422646</v>
      </c>
    </row>
    <row r="12" spans="1:27" ht="22.5" x14ac:dyDescent="0.25">
      <c r="A12" s="53" t="s">
        <v>1542</v>
      </c>
      <c r="B12" s="348" t="s">
        <v>1543</v>
      </c>
      <c r="C12" s="349" t="s">
        <v>1558</v>
      </c>
      <c r="D12" s="53" t="s">
        <v>468</v>
      </c>
      <c r="E12" s="53" t="s">
        <v>451</v>
      </c>
      <c r="F12" s="53" t="s">
        <v>471</v>
      </c>
      <c r="G12" s="53" t="s">
        <v>451</v>
      </c>
      <c r="H12" s="53" t="s">
        <v>458</v>
      </c>
      <c r="I12" s="53" t="s">
        <v>458</v>
      </c>
      <c r="J12" s="53"/>
      <c r="K12" s="53"/>
      <c r="L12" s="53" t="s">
        <v>450</v>
      </c>
      <c r="M12" s="53" t="s">
        <v>449</v>
      </c>
      <c r="N12" s="53" t="s">
        <v>448</v>
      </c>
      <c r="O12" s="348" t="s">
        <v>1559</v>
      </c>
      <c r="P12" s="350">
        <v>40585145</v>
      </c>
      <c r="Q12" s="350">
        <v>0</v>
      </c>
      <c r="R12" s="350">
        <v>0</v>
      </c>
      <c r="S12" s="350">
        <v>40585145</v>
      </c>
      <c r="T12" s="350">
        <v>0</v>
      </c>
      <c r="U12" s="350">
        <v>40585145</v>
      </c>
      <c r="V12" s="350">
        <v>0</v>
      </c>
      <c r="W12" s="350">
        <v>31017874</v>
      </c>
      <c r="X12" s="1221">
        <f t="shared" si="0"/>
        <v>9567271</v>
      </c>
      <c r="Y12" s="350">
        <v>31017874</v>
      </c>
      <c r="Z12" s="350">
        <v>31017874</v>
      </c>
      <c r="AA12" s="350">
        <v>31017874</v>
      </c>
    </row>
    <row r="13" spans="1:27" ht="22.5" x14ac:dyDescent="0.25">
      <c r="A13" s="53" t="s">
        <v>1542</v>
      </c>
      <c r="B13" s="348" t="s">
        <v>1543</v>
      </c>
      <c r="C13" s="349" t="s">
        <v>1560</v>
      </c>
      <c r="D13" s="53" t="s">
        <v>468</v>
      </c>
      <c r="E13" s="53" t="s">
        <v>451</v>
      </c>
      <c r="F13" s="53" t="s">
        <v>471</v>
      </c>
      <c r="G13" s="53" t="s">
        <v>451</v>
      </c>
      <c r="H13" s="53" t="s">
        <v>458</v>
      </c>
      <c r="I13" s="53" t="s">
        <v>557</v>
      </c>
      <c r="J13" s="53"/>
      <c r="K13" s="53"/>
      <c r="L13" s="53" t="s">
        <v>450</v>
      </c>
      <c r="M13" s="53" t="s">
        <v>449</v>
      </c>
      <c r="N13" s="53" t="s">
        <v>448</v>
      </c>
      <c r="O13" s="348" t="s">
        <v>1561</v>
      </c>
      <c r="P13" s="350">
        <v>16721712</v>
      </c>
      <c r="Q13" s="350">
        <v>0</v>
      </c>
      <c r="R13" s="350">
        <v>0</v>
      </c>
      <c r="S13" s="350">
        <v>16721712</v>
      </c>
      <c r="T13" s="350">
        <v>0</v>
      </c>
      <c r="U13" s="350">
        <v>16721712</v>
      </c>
      <c r="V13" s="350">
        <v>0</v>
      </c>
      <c r="W13" s="350">
        <v>11549183</v>
      </c>
      <c r="X13" s="1221">
        <f t="shared" si="0"/>
        <v>5172529</v>
      </c>
      <c r="Y13" s="350">
        <v>11549183</v>
      </c>
      <c r="Z13" s="350">
        <v>11549183</v>
      </c>
      <c r="AA13" s="350">
        <v>11549183</v>
      </c>
    </row>
    <row r="14" spans="1:27" ht="22.5" x14ac:dyDescent="0.25">
      <c r="A14" s="53" t="s">
        <v>1542</v>
      </c>
      <c r="B14" s="348" t="s">
        <v>1543</v>
      </c>
      <c r="C14" s="349" t="s">
        <v>1562</v>
      </c>
      <c r="D14" s="53" t="s">
        <v>468</v>
      </c>
      <c r="E14" s="53" t="s">
        <v>451</v>
      </c>
      <c r="F14" s="53" t="s">
        <v>471</v>
      </c>
      <c r="G14" s="53" t="s">
        <v>451</v>
      </c>
      <c r="H14" s="53" t="s">
        <v>458</v>
      </c>
      <c r="I14" s="53" t="s">
        <v>559</v>
      </c>
      <c r="J14" s="53"/>
      <c r="K14" s="53"/>
      <c r="L14" s="53" t="s">
        <v>450</v>
      </c>
      <c r="M14" s="53" t="s">
        <v>449</v>
      </c>
      <c r="N14" s="53" t="s">
        <v>448</v>
      </c>
      <c r="O14" s="348" t="s">
        <v>1563</v>
      </c>
      <c r="P14" s="350">
        <v>10256400</v>
      </c>
      <c r="Q14" s="350">
        <v>0</v>
      </c>
      <c r="R14" s="350">
        <v>0</v>
      </c>
      <c r="S14" s="350">
        <v>10256400</v>
      </c>
      <c r="T14" s="350">
        <v>0</v>
      </c>
      <c r="U14" s="350">
        <v>10256400</v>
      </c>
      <c r="V14" s="350">
        <v>0</v>
      </c>
      <c r="W14" s="350">
        <v>6135710</v>
      </c>
      <c r="X14" s="1221">
        <f t="shared" si="0"/>
        <v>4120690</v>
      </c>
      <c r="Y14" s="350">
        <v>6135710</v>
      </c>
      <c r="Z14" s="350">
        <v>6135710</v>
      </c>
      <c r="AA14" s="350">
        <v>6135710</v>
      </c>
    </row>
    <row r="15" spans="1:27" ht="22.5" x14ac:dyDescent="0.25">
      <c r="A15" s="53" t="s">
        <v>1542</v>
      </c>
      <c r="B15" s="348" t="s">
        <v>1543</v>
      </c>
      <c r="C15" s="349" t="s">
        <v>1564</v>
      </c>
      <c r="D15" s="53" t="s">
        <v>468</v>
      </c>
      <c r="E15" s="53" t="s">
        <v>451</v>
      </c>
      <c r="F15" s="53" t="s">
        <v>471</v>
      </c>
      <c r="G15" s="53" t="s">
        <v>451</v>
      </c>
      <c r="H15" s="53" t="s">
        <v>458</v>
      </c>
      <c r="I15" s="53" t="s">
        <v>578</v>
      </c>
      <c r="J15" s="53"/>
      <c r="K15" s="53"/>
      <c r="L15" s="53" t="s">
        <v>450</v>
      </c>
      <c r="M15" s="53" t="s">
        <v>449</v>
      </c>
      <c r="N15" s="53" t="s">
        <v>448</v>
      </c>
      <c r="O15" s="348" t="s">
        <v>1565</v>
      </c>
      <c r="P15" s="350">
        <v>339129405</v>
      </c>
      <c r="Q15" s="350">
        <v>0</v>
      </c>
      <c r="R15" s="350">
        <v>0</v>
      </c>
      <c r="S15" s="350">
        <v>339129405</v>
      </c>
      <c r="T15" s="350">
        <v>0</v>
      </c>
      <c r="U15" s="350">
        <v>339129405</v>
      </c>
      <c r="V15" s="350">
        <v>0</v>
      </c>
      <c r="W15" s="350">
        <v>326630860</v>
      </c>
      <c r="X15" s="1221">
        <f t="shared" si="0"/>
        <v>12498545</v>
      </c>
      <c r="Y15" s="350">
        <v>326630860</v>
      </c>
      <c r="Z15" s="350">
        <v>326630860</v>
      </c>
      <c r="AA15" s="350">
        <v>326630860</v>
      </c>
    </row>
    <row r="16" spans="1:27" ht="22.5" x14ac:dyDescent="0.25">
      <c r="A16" s="53" t="s">
        <v>1542</v>
      </c>
      <c r="B16" s="348" t="s">
        <v>1543</v>
      </c>
      <c r="C16" s="349" t="s">
        <v>1566</v>
      </c>
      <c r="D16" s="53" t="s">
        <v>468</v>
      </c>
      <c r="E16" s="53" t="s">
        <v>451</v>
      </c>
      <c r="F16" s="53" t="s">
        <v>471</v>
      </c>
      <c r="G16" s="53" t="s">
        <v>451</v>
      </c>
      <c r="H16" s="53" t="s">
        <v>458</v>
      </c>
      <c r="I16" s="53" t="s">
        <v>461</v>
      </c>
      <c r="J16" s="53"/>
      <c r="K16" s="53"/>
      <c r="L16" s="53" t="s">
        <v>450</v>
      </c>
      <c r="M16" s="53" t="s">
        <v>449</v>
      </c>
      <c r="N16" s="53" t="s">
        <v>448</v>
      </c>
      <c r="O16" s="348" t="s">
        <v>1567</v>
      </c>
      <c r="P16" s="350">
        <v>353259798</v>
      </c>
      <c r="Q16" s="350">
        <v>0</v>
      </c>
      <c r="R16" s="350">
        <v>0</v>
      </c>
      <c r="S16" s="350">
        <v>353259798</v>
      </c>
      <c r="T16" s="350">
        <v>0</v>
      </c>
      <c r="U16" s="350">
        <v>353259798</v>
      </c>
      <c r="V16" s="350">
        <v>0</v>
      </c>
      <c r="W16" s="350">
        <v>263087627</v>
      </c>
      <c r="X16" s="1221">
        <f t="shared" si="0"/>
        <v>90172171</v>
      </c>
      <c r="Y16" s="350">
        <v>263087627</v>
      </c>
      <c r="Z16" s="350">
        <v>263087627</v>
      </c>
      <c r="AA16" s="350">
        <v>263087627</v>
      </c>
    </row>
    <row r="17" spans="1:27" ht="22.5" x14ac:dyDescent="0.25">
      <c r="A17" s="53" t="s">
        <v>1542</v>
      </c>
      <c r="B17" s="348" t="s">
        <v>1543</v>
      </c>
      <c r="C17" s="349" t="s">
        <v>1568</v>
      </c>
      <c r="D17" s="53" t="s">
        <v>468</v>
      </c>
      <c r="E17" s="53" t="s">
        <v>451</v>
      </c>
      <c r="F17" s="53" t="s">
        <v>471</v>
      </c>
      <c r="G17" s="53" t="s">
        <v>451</v>
      </c>
      <c r="H17" s="53" t="s">
        <v>458</v>
      </c>
      <c r="I17" s="53" t="s">
        <v>1569</v>
      </c>
      <c r="J17" s="53"/>
      <c r="K17" s="53"/>
      <c r="L17" s="53" t="s">
        <v>450</v>
      </c>
      <c r="M17" s="53" t="s">
        <v>449</v>
      </c>
      <c r="N17" s="53" t="s">
        <v>448</v>
      </c>
      <c r="O17" s="348" t="s">
        <v>1570</v>
      </c>
      <c r="P17" s="350">
        <v>696499948</v>
      </c>
      <c r="Q17" s="350">
        <v>0</v>
      </c>
      <c r="R17" s="350">
        <v>20000000</v>
      </c>
      <c r="S17" s="350">
        <v>676499948</v>
      </c>
      <c r="T17" s="350">
        <v>0</v>
      </c>
      <c r="U17" s="350">
        <v>676499948</v>
      </c>
      <c r="V17" s="350">
        <v>0</v>
      </c>
      <c r="W17" s="350">
        <v>26974435</v>
      </c>
      <c r="X17" s="1221">
        <f t="shared" si="0"/>
        <v>649525513</v>
      </c>
      <c r="Y17" s="350">
        <v>26974435</v>
      </c>
      <c r="Z17" s="350">
        <v>26974435</v>
      </c>
      <c r="AA17" s="350">
        <v>26974435</v>
      </c>
    </row>
    <row r="18" spans="1:27" ht="22.5" x14ac:dyDescent="0.25">
      <c r="A18" s="53" t="s">
        <v>1542</v>
      </c>
      <c r="B18" s="348" t="s">
        <v>1543</v>
      </c>
      <c r="C18" s="349" t="s">
        <v>1571</v>
      </c>
      <c r="D18" s="53" t="s">
        <v>468</v>
      </c>
      <c r="E18" s="53" t="s">
        <v>451</v>
      </c>
      <c r="F18" s="53" t="s">
        <v>471</v>
      </c>
      <c r="G18" s="53" t="s">
        <v>451</v>
      </c>
      <c r="H18" s="53" t="s">
        <v>458</v>
      </c>
      <c r="I18" s="53" t="s">
        <v>1572</v>
      </c>
      <c r="J18" s="53"/>
      <c r="K18" s="53"/>
      <c r="L18" s="53" t="s">
        <v>450</v>
      </c>
      <c r="M18" s="53" t="s">
        <v>449</v>
      </c>
      <c r="N18" s="53" t="s">
        <v>448</v>
      </c>
      <c r="O18" s="348" t="s">
        <v>1573</v>
      </c>
      <c r="P18" s="350">
        <v>2880600</v>
      </c>
      <c r="Q18" s="350">
        <v>0</v>
      </c>
      <c r="R18" s="350">
        <v>0</v>
      </c>
      <c r="S18" s="350">
        <v>2880600</v>
      </c>
      <c r="T18" s="350">
        <v>0</v>
      </c>
      <c r="U18" s="350">
        <v>2880600</v>
      </c>
      <c r="V18" s="350">
        <v>0</v>
      </c>
      <c r="W18" s="350">
        <v>2285201</v>
      </c>
      <c r="X18" s="1221">
        <f t="shared" si="0"/>
        <v>595399</v>
      </c>
      <c r="Y18" s="350">
        <v>2285201</v>
      </c>
      <c r="Z18" s="350">
        <v>2285201</v>
      </c>
      <c r="AA18" s="350">
        <v>2285201</v>
      </c>
    </row>
    <row r="19" spans="1:27" ht="22.5" x14ac:dyDescent="0.25">
      <c r="A19" s="53" t="s">
        <v>1542</v>
      </c>
      <c r="B19" s="348" t="s">
        <v>1543</v>
      </c>
      <c r="C19" s="349" t="s">
        <v>1574</v>
      </c>
      <c r="D19" s="53" t="s">
        <v>468</v>
      </c>
      <c r="E19" s="53" t="s">
        <v>451</v>
      </c>
      <c r="F19" s="53" t="s">
        <v>471</v>
      </c>
      <c r="G19" s="53" t="s">
        <v>451</v>
      </c>
      <c r="H19" s="53" t="s">
        <v>458</v>
      </c>
      <c r="I19" s="53" t="s">
        <v>1575</v>
      </c>
      <c r="J19" s="53"/>
      <c r="K19" s="53"/>
      <c r="L19" s="53" t="s">
        <v>450</v>
      </c>
      <c r="M19" s="53" t="s">
        <v>449</v>
      </c>
      <c r="N19" s="53" t="s">
        <v>448</v>
      </c>
      <c r="O19" s="348" t="s">
        <v>1576</v>
      </c>
      <c r="P19" s="350">
        <v>93185637</v>
      </c>
      <c r="Q19" s="350">
        <v>20000000</v>
      </c>
      <c r="R19" s="350">
        <v>0</v>
      </c>
      <c r="S19" s="350">
        <v>113185637</v>
      </c>
      <c r="T19" s="350">
        <v>0</v>
      </c>
      <c r="U19" s="350">
        <v>113185637</v>
      </c>
      <c r="V19" s="350">
        <v>0</v>
      </c>
      <c r="W19" s="350">
        <v>87706825</v>
      </c>
      <c r="X19" s="1221">
        <f t="shared" si="0"/>
        <v>25478812</v>
      </c>
      <c r="Y19" s="350">
        <v>87706825</v>
      </c>
      <c r="Z19" s="350">
        <v>87706825</v>
      </c>
      <c r="AA19" s="350">
        <v>87706825</v>
      </c>
    </row>
    <row r="20" spans="1:27" ht="22.5" x14ac:dyDescent="0.25">
      <c r="A20" s="53" t="s">
        <v>1542</v>
      </c>
      <c r="B20" s="348" t="s">
        <v>1543</v>
      </c>
      <c r="C20" s="349" t="s">
        <v>1577</v>
      </c>
      <c r="D20" s="53" t="s">
        <v>468</v>
      </c>
      <c r="E20" s="53" t="s">
        <v>451</v>
      </c>
      <c r="F20" s="53" t="s">
        <v>471</v>
      </c>
      <c r="G20" s="53" t="s">
        <v>451</v>
      </c>
      <c r="H20" s="53" t="s">
        <v>458</v>
      </c>
      <c r="I20" s="53" t="s">
        <v>1578</v>
      </c>
      <c r="J20" s="53"/>
      <c r="K20" s="53"/>
      <c r="L20" s="53" t="s">
        <v>450</v>
      </c>
      <c r="M20" s="53" t="s">
        <v>449</v>
      </c>
      <c r="N20" s="53" t="s">
        <v>448</v>
      </c>
      <c r="O20" s="348" t="s">
        <v>1579</v>
      </c>
      <c r="P20" s="350">
        <v>333194400</v>
      </c>
      <c r="Q20" s="350">
        <v>0</v>
      </c>
      <c r="R20" s="350">
        <v>0</v>
      </c>
      <c r="S20" s="350">
        <v>333194400</v>
      </c>
      <c r="T20" s="350">
        <v>0</v>
      </c>
      <c r="U20" s="350">
        <v>333194400</v>
      </c>
      <c r="V20" s="350">
        <v>0</v>
      </c>
      <c r="W20" s="350">
        <v>178373873</v>
      </c>
      <c r="X20" s="1221">
        <f t="shared" si="0"/>
        <v>154820527</v>
      </c>
      <c r="Y20" s="350">
        <v>178373873</v>
      </c>
      <c r="Z20" s="350">
        <v>178373873</v>
      </c>
      <c r="AA20" s="350">
        <v>178373873</v>
      </c>
    </row>
    <row r="21" spans="1:27" ht="22.5" x14ac:dyDescent="0.25">
      <c r="A21" s="53" t="s">
        <v>1542</v>
      </c>
      <c r="B21" s="348" t="s">
        <v>1543</v>
      </c>
      <c r="C21" s="349" t="s">
        <v>1580</v>
      </c>
      <c r="D21" s="53" t="s">
        <v>468</v>
      </c>
      <c r="E21" s="53" t="s">
        <v>451</v>
      </c>
      <c r="F21" s="53" t="s">
        <v>471</v>
      </c>
      <c r="G21" s="53" t="s">
        <v>451</v>
      </c>
      <c r="H21" s="53" t="s">
        <v>472</v>
      </c>
      <c r="I21" s="53" t="s">
        <v>451</v>
      </c>
      <c r="J21" s="53"/>
      <c r="K21" s="53"/>
      <c r="L21" s="53" t="s">
        <v>450</v>
      </c>
      <c r="M21" s="53" t="s">
        <v>449</v>
      </c>
      <c r="N21" s="53" t="s">
        <v>448</v>
      </c>
      <c r="O21" s="348" t="s">
        <v>1581</v>
      </c>
      <c r="P21" s="350">
        <v>64000000</v>
      </c>
      <c r="Q21" s="350">
        <v>0</v>
      </c>
      <c r="R21" s="350">
        <v>2713650</v>
      </c>
      <c r="S21" s="350">
        <v>61286350</v>
      </c>
      <c r="T21" s="350">
        <v>0</v>
      </c>
      <c r="U21" s="350">
        <v>61286350</v>
      </c>
      <c r="V21" s="350">
        <v>0</v>
      </c>
      <c r="W21" s="350">
        <v>35657807</v>
      </c>
      <c r="X21" s="1221">
        <f t="shared" si="0"/>
        <v>25628543</v>
      </c>
      <c r="Y21" s="350">
        <v>35657807</v>
      </c>
      <c r="Z21" s="350">
        <v>35657807</v>
      </c>
      <c r="AA21" s="350">
        <v>35657807</v>
      </c>
    </row>
    <row r="22" spans="1:27" ht="22.5" x14ac:dyDescent="0.25">
      <c r="A22" s="53" t="s">
        <v>1542</v>
      </c>
      <c r="B22" s="348" t="s">
        <v>1543</v>
      </c>
      <c r="C22" s="349" t="s">
        <v>1582</v>
      </c>
      <c r="D22" s="53" t="s">
        <v>468</v>
      </c>
      <c r="E22" s="53" t="s">
        <v>451</v>
      </c>
      <c r="F22" s="53" t="s">
        <v>471</v>
      </c>
      <c r="G22" s="53" t="s">
        <v>451</v>
      </c>
      <c r="H22" s="53" t="s">
        <v>472</v>
      </c>
      <c r="I22" s="53" t="s">
        <v>466</v>
      </c>
      <c r="J22" s="53"/>
      <c r="K22" s="53"/>
      <c r="L22" s="53" t="s">
        <v>450</v>
      </c>
      <c r="M22" s="53" t="s">
        <v>449</v>
      </c>
      <c r="N22" s="53" t="s">
        <v>448</v>
      </c>
      <c r="O22" s="348" t="s">
        <v>1583</v>
      </c>
      <c r="P22" s="350">
        <v>207365000</v>
      </c>
      <c r="Q22" s="350">
        <v>0</v>
      </c>
      <c r="R22" s="350">
        <v>0</v>
      </c>
      <c r="S22" s="350">
        <v>207365000</v>
      </c>
      <c r="T22" s="350">
        <v>0</v>
      </c>
      <c r="U22" s="350">
        <v>207365000</v>
      </c>
      <c r="V22" s="350">
        <v>0</v>
      </c>
      <c r="W22" s="350">
        <v>80514253</v>
      </c>
      <c r="X22" s="1221">
        <f t="shared" si="0"/>
        <v>126850747</v>
      </c>
      <c r="Y22" s="350">
        <v>80514253</v>
      </c>
      <c r="Z22" s="350">
        <v>80514253</v>
      </c>
      <c r="AA22" s="350">
        <v>80514253</v>
      </c>
    </row>
    <row r="23" spans="1:27" ht="22.5" x14ac:dyDescent="0.25">
      <c r="A23" s="53" t="s">
        <v>1542</v>
      </c>
      <c r="B23" s="348" t="s">
        <v>1543</v>
      </c>
      <c r="C23" s="349" t="s">
        <v>1584</v>
      </c>
      <c r="D23" s="53" t="s">
        <v>468</v>
      </c>
      <c r="E23" s="53" t="s">
        <v>451</v>
      </c>
      <c r="F23" s="53" t="s">
        <v>471</v>
      </c>
      <c r="G23" s="53" t="s">
        <v>469</v>
      </c>
      <c r="H23" s="53" t="s">
        <v>557</v>
      </c>
      <c r="I23" s="53"/>
      <c r="J23" s="53"/>
      <c r="K23" s="53"/>
      <c r="L23" s="53" t="s">
        <v>450</v>
      </c>
      <c r="M23" s="53" t="s">
        <v>449</v>
      </c>
      <c r="N23" s="53" t="s">
        <v>448</v>
      </c>
      <c r="O23" s="816" t="s">
        <v>436</v>
      </c>
      <c r="P23" s="350">
        <v>132850300</v>
      </c>
      <c r="Q23" s="350">
        <v>1338503</v>
      </c>
      <c r="R23" s="350">
        <v>8031018</v>
      </c>
      <c r="S23" s="350">
        <v>126157785</v>
      </c>
      <c r="T23" s="350">
        <v>0</v>
      </c>
      <c r="U23" s="350">
        <v>122237894</v>
      </c>
      <c r="V23" s="611">
        <v>3919891</v>
      </c>
      <c r="W23" s="611">
        <v>121667894</v>
      </c>
      <c r="X23" s="1221">
        <f t="shared" si="0"/>
        <v>4489891</v>
      </c>
      <c r="Y23" s="350">
        <v>93824093</v>
      </c>
      <c r="Z23" s="350">
        <v>93824093</v>
      </c>
      <c r="AA23" s="350">
        <v>93824093</v>
      </c>
    </row>
    <row r="24" spans="1:27" ht="22.5" x14ac:dyDescent="0.25">
      <c r="A24" s="53" t="s">
        <v>1542</v>
      </c>
      <c r="B24" s="348" t="s">
        <v>1543</v>
      </c>
      <c r="C24" s="349" t="s">
        <v>1585</v>
      </c>
      <c r="D24" s="53" t="s">
        <v>468</v>
      </c>
      <c r="E24" s="53" t="s">
        <v>451</v>
      </c>
      <c r="F24" s="53" t="s">
        <v>471</v>
      </c>
      <c r="G24" s="53" t="s">
        <v>469</v>
      </c>
      <c r="H24" s="53" t="s">
        <v>1586</v>
      </c>
      <c r="I24" s="53"/>
      <c r="J24" s="53"/>
      <c r="K24" s="53"/>
      <c r="L24" s="53" t="s">
        <v>450</v>
      </c>
      <c r="M24" s="53" t="s">
        <v>449</v>
      </c>
      <c r="N24" s="53" t="s">
        <v>448</v>
      </c>
      <c r="O24" s="816" t="s">
        <v>492</v>
      </c>
      <c r="P24" s="350">
        <v>1000000</v>
      </c>
      <c r="Q24" s="350">
        <v>0</v>
      </c>
      <c r="R24" s="350">
        <v>0</v>
      </c>
      <c r="S24" s="350">
        <v>1000000</v>
      </c>
      <c r="T24" s="350">
        <v>0</v>
      </c>
      <c r="U24" s="350">
        <v>1000000</v>
      </c>
      <c r="V24" s="611">
        <v>0</v>
      </c>
      <c r="W24" s="611">
        <v>414000</v>
      </c>
      <c r="X24" s="1221">
        <f t="shared" si="0"/>
        <v>586000</v>
      </c>
      <c r="Y24" s="350">
        <v>414000</v>
      </c>
      <c r="Z24" s="350">
        <v>414000</v>
      </c>
      <c r="AA24" s="350">
        <v>414000</v>
      </c>
    </row>
    <row r="25" spans="1:27" ht="22.5" x14ac:dyDescent="0.25">
      <c r="A25" s="53" t="s">
        <v>1542</v>
      </c>
      <c r="B25" s="348" t="s">
        <v>1543</v>
      </c>
      <c r="C25" s="349" t="s">
        <v>1587</v>
      </c>
      <c r="D25" s="53" t="s">
        <v>468</v>
      </c>
      <c r="E25" s="53" t="s">
        <v>451</v>
      </c>
      <c r="F25" s="53" t="s">
        <v>471</v>
      </c>
      <c r="G25" s="53" t="s">
        <v>458</v>
      </c>
      <c r="H25" s="53" t="s">
        <v>451</v>
      </c>
      <c r="I25" s="53" t="s">
        <v>451</v>
      </c>
      <c r="J25" s="53"/>
      <c r="K25" s="53"/>
      <c r="L25" s="53" t="s">
        <v>450</v>
      </c>
      <c r="M25" s="53" t="s">
        <v>449</v>
      </c>
      <c r="N25" s="53" t="s">
        <v>448</v>
      </c>
      <c r="O25" s="348" t="s">
        <v>1588</v>
      </c>
      <c r="P25" s="350">
        <v>345009541</v>
      </c>
      <c r="Q25" s="350">
        <v>0</v>
      </c>
      <c r="R25" s="350">
        <v>0</v>
      </c>
      <c r="S25" s="350">
        <v>345009541</v>
      </c>
      <c r="T25" s="350">
        <v>0</v>
      </c>
      <c r="U25" s="350">
        <v>345009541</v>
      </c>
      <c r="V25" s="350">
        <v>0</v>
      </c>
      <c r="W25" s="350">
        <v>269302700</v>
      </c>
      <c r="X25" s="1221">
        <f t="shared" si="0"/>
        <v>75706841</v>
      </c>
      <c r="Y25" s="350">
        <v>269302700</v>
      </c>
      <c r="Z25" s="350">
        <v>269302700</v>
      </c>
      <c r="AA25" s="350">
        <v>269302700</v>
      </c>
    </row>
    <row r="26" spans="1:27" ht="22.5" x14ac:dyDescent="0.25">
      <c r="A26" s="53" t="s">
        <v>1542</v>
      </c>
      <c r="B26" s="348" t="s">
        <v>1543</v>
      </c>
      <c r="C26" s="349" t="s">
        <v>1589</v>
      </c>
      <c r="D26" s="53" t="s">
        <v>468</v>
      </c>
      <c r="E26" s="53" t="s">
        <v>451</v>
      </c>
      <c r="F26" s="53" t="s">
        <v>471</v>
      </c>
      <c r="G26" s="53" t="s">
        <v>458</v>
      </c>
      <c r="H26" s="53" t="s">
        <v>451</v>
      </c>
      <c r="I26" s="53" t="s">
        <v>466</v>
      </c>
      <c r="J26" s="53"/>
      <c r="K26" s="53"/>
      <c r="L26" s="53" t="s">
        <v>450</v>
      </c>
      <c r="M26" s="53" t="s">
        <v>449</v>
      </c>
      <c r="N26" s="53" t="s">
        <v>448</v>
      </c>
      <c r="O26" s="348" t="s">
        <v>1590</v>
      </c>
      <c r="P26" s="350">
        <v>506293545</v>
      </c>
      <c r="Q26" s="350">
        <v>0</v>
      </c>
      <c r="R26" s="350">
        <v>0</v>
      </c>
      <c r="S26" s="350">
        <v>506293545</v>
      </c>
      <c r="T26" s="350">
        <v>0</v>
      </c>
      <c r="U26" s="350">
        <v>506293545</v>
      </c>
      <c r="V26" s="350">
        <v>0</v>
      </c>
      <c r="W26" s="350">
        <v>362660700</v>
      </c>
      <c r="X26" s="1221">
        <f t="shared" si="0"/>
        <v>143632845</v>
      </c>
      <c r="Y26" s="350">
        <v>362612400</v>
      </c>
      <c r="Z26" s="350">
        <v>362612400</v>
      </c>
      <c r="AA26" s="350">
        <v>362612400</v>
      </c>
    </row>
    <row r="27" spans="1:27" ht="22.5" x14ac:dyDescent="0.25">
      <c r="A27" s="53" t="s">
        <v>1542</v>
      </c>
      <c r="B27" s="348" t="s">
        <v>1543</v>
      </c>
      <c r="C27" s="349" t="s">
        <v>1591</v>
      </c>
      <c r="D27" s="53" t="s">
        <v>468</v>
      </c>
      <c r="E27" s="53" t="s">
        <v>451</v>
      </c>
      <c r="F27" s="53" t="s">
        <v>471</v>
      </c>
      <c r="G27" s="53" t="s">
        <v>458</v>
      </c>
      <c r="H27" s="53" t="s">
        <v>451</v>
      </c>
      <c r="I27" s="53" t="s">
        <v>462</v>
      </c>
      <c r="J27" s="53"/>
      <c r="K27" s="53"/>
      <c r="L27" s="53" t="s">
        <v>450</v>
      </c>
      <c r="M27" s="53" t="s">
        <v>449</v>
      </c>
      <c r="N27" s="53" t="s">
        <v>448</v>
      </c>
      <c r="O27" s="348" t="s">
        <v>1592</v>
      </c>
      <c r="P27" s="350">
        <v>673120847</v>
      </c>
      <c r="Q27" s="350">
        <v>0</v>
      </c>
      <c r="R27" s="350">
        <v>0</v>
      </c>
      <c r="S27" s="350">
        <v>673120847</v>
      </c>
      <c r="T27" s="350">
        <v>0</v>
      </c>
      <c r="U27" s="350">
        <v>673120847</v>
      </c>
      <c r="V27" s="350">
        <v>0</v>
      </c>
      <c r="W27" s="350">
        <v>523938800</v>
      </c>
      <c r="X27" s="1221">
        <f t="shared" si="0"/>
        <v>149182047</v>
      </c>
      <c r="Y27" s="350">
        <v>523890500</v>
      </c>
      <c r="Z27" s="350">
        <v>523890500</v>
      </c>
      <c r="AA27" s="350">
        <v>523890500</v>
      </c>
    </row>
    <row r="28" spans="1:27" ht="22.5" x14ac:dyDescent="0.25">
      <c r="A28" s="53" t="s">
        <v>1542</v>
      </c>
      <c r="B28" s="348" t="s">
        <v>1543</v>
      </c>
      <c r="C28" s="349" t="s">
        <v>1593</v>
      </c>
      <c r="D28" s="53" t="s">
        <v>468</v>
      </c>
      <c r="E28" s="53" t="s">
        <v>451</v>
      </c>
      <c r="F28" s="53" t="s">
        <v>471</v>
      </c>
      <c r="G28" s="53" t="s">
        <v>458</v>
      </c>
      <c r="H28" s="53" t="s">
        <v>469</v>
      </c>
      <c r="I28" s="53" t="s">
        <v>469</v>
      </c>
      <c r="J28" s="53"/>
      <c r="K28" s="53"/>
      <c r="L28" s="53" t="s">
        <v>450</v>
      </c>
      <c r="M28" s="53" t="s">
        <v>449</v>
      </c>
      <c r="N28" s="53" t="s">
        <v>448</v>
      </c>
      <c r="O28" s="348" t="s">
        <v>1594</v>
      </c>
      <c r="P28" s="350">
        <v>769908583</v>
      </c>
      <c r="Q28" s="350">
        <v>0</v>
      </c>
      <c r="R28" s="350">
        <v>0</v>
      </c>
      <c r="S28" s="350">
        <v>769908583</v>
      </c>
      <c r="T28" s="350">
        <v>0</v>
      </c>
      <c r="U28" s="350">
        <v>769908583</v>
      </c>
      <c r="V28" s="350">
        <v>0</v>
      </c>
      <c r="W28" s="350">
        <v>577147524</v>
      </c>
      <c r="X28" s="1221">
        <f t="shared" si="0"/>
        <v>192761059</v>
      </c>
      <c r="Y28" s="350">
        <v>577147524</v>
      </c>
      <c r="Z28" s="350">
        <v>577147524</v>
      </c>
      <c r="AA28" s="350">
        <v>577147524</v>
      </c>
    </row>
    <row r="29" spans="1:27" ht="22.5" x14ac:dyDescent="0.25">
      <c r="A29" s="53" t="s">
        <v>1542</v>
      </c>
      <c r="B29" s="348" t="s">
        <v>1543</v>
      </c>
      <c r="C29" s="349" t="s">
        <v>1595</v>
      </c>
      <c r="D29" s="53" t="s">
        <v>468</v>
      </c>
      <c r="E29" s="53" t="s">
        <v>451</v>
      </c>
      <c r="F29" s="53" t="s">
        <v>471</v>
      </c>
      <c r="G29" s="53" t="s">
        <v>458</v>
      </c>
      <c r="H29" s="53" t="s">
        <v>469</v>
      </c>
      <c r="I29" s="53" t="s">
        <v>466</v>
      </c>
      <c r="J29" s="53"/>
      <c r="K29" s="53"/>
      <c r="L29" s="53" t="s">
        <v>450</v>
      </c>
      <c r="M29" s="53" t="s">
        <v>449</v>
      </c>
      <c r="N29" s="53" t="s">
        <v>448</v>
      </c>
      <c r="O29" s="348" t="s">
        <v>1596</v>
      </c>
      <c r="P29" s="350">
        <v>453641768</v>
      </c>
      <c r="Q29" s="350">
        <v>0</v>
      </c>
      <c r="R29" s="350">
        <v>0</v>
      </c>
      <c r="S29" s="350">
        <v>453641768</v>
      </c>
      <c r="T29" s="350">
        <v>0</v>
      </c>
      <c r="U29" s="350">
        <v>453641768</v>
      </c>
      <c r="V29" s="350">
        <v>0</v>
      </c>
      <c r="W29" s="350">
        <v>375252021</v>
      </c>
      <c r="X29" s="1221">
        <f t="shared" si="0"/>
        <v>78389747</v>
      </c>
      <c r="Y29" s="350">
        <v>375252021</v>
      </c>
      <c r="Z29" s="350">
        <v>375252021</v>
      </c>
      <c r="AA29" s="350">
        <v>375252021</v>
      </c>
    </row>
    <row r="30" spans="1:27" ht="22.5" x14ac:dyDescent="0.25">
      <c r="A30" s="53" t="s">
        <v>1542</v>
      </c>
      <c r="B30" s="348" t="s">
        <v>1543</v>
      </c>
      <c r="C30" s="349" t="s">
        <v>1597</v>
      </c>
      <c r="D30" s="53" t="s">
        <v>468</v>
      </c>
      <c r="E30" s="53" t="s">
        <v>451</v>
      </c>
      <c r="F30" s="53" t="s">
        <v>471</v>
      </c>
      <c r="G30" s="53" t="s">
        <v>458</v>
      </c>
      <c r="H30" s="53" t="s">
        <v>469</v>
      </c>
      <c r="I30" s="53" t="s">
        <v>467</v>
      </c>
      <c r="J30" s="53"/>
      <c r="K30" s="53"/>
      <c r="L30" s="53" t="s">
        <v>450</v>
      </c>
      <c r="M30" s="53" t="s">
        <v>449</v>
      </c>
      <c r="N30" s="53" t="s">
        <v>448</v>
      </c>
      <c r="O30" s="348" t="s">
        <v>1598</v>
      </c>
      <c r="P30" s="350">
        <v>1000000</v>
      </c>
      <c r="Q30" s="350">
        <v>0</v>
      </c>
      <c r="R30" s="350">
        <v>0</v>
      </c>
      <c r="S30" s="350">
        <v>1000000</v>
      </c>
      <c r="T30" s="350">
        <v>0</v>
      </c>
      <c r="U30" s="350">
        <v>1000000</v>
      </c>
      <c r="V30" s="350">
        <v>0</v>
      </c>
      <c r="W30" s="350">
        <v>0</v>
      </c>
      <c r="X30" s="1221">
        <f t="shared" si="0"/>
        <v>1000000</v>
      </c>
      <c r="Y30" s="350">
        <v>0</v>
      </c>
      <c r="Z30" s="350">
        <v>0</v>
      </c>
      <c r="AA30" s="350">
        <v>0</v>
      </c>
    </row>
    <row r="31" spans="1:27" ht="45" x14ac:dyDescent="0.25">
      <c r="A31" s="53" t="s">
        <v>1542</v>
      </c>
      <c r="B31" s="348" t="s">
        <v>1543</v>
      </c>
      <c r="C31" s="349" t="s">
        <v>1599</v>
      </c>
      <c r="D31" s="53" t="s">
        <v>468</v>
      </c>
      <c r="E31" s="53" t="s">
        <v>451</v>
      </c>
      <c r="F31" s="53" t="s">
        <v>471</v>
      </c>
      <c r="G31" s="53" t="s">
        <v>458</v>
      </c>
      <c r="H31" s="53" t="s">
        <v>469</v>
      </c>
      <c r="I31" s="53" t="s">
        <v>558</v>
      </c>
      <c r="J31" s="53"/>
      <c r="K31" s="53"/>
      <c r="L31" s="53" t="s">
        <v>450</v>
      </c>
      <c r="M31" s="53" t="s">
        <v>449</v>
      </c>
      <c r="N31" s="53" t="s">
        <v>448</v>
      </c>
      <c r="O31" s="348" t="s">
        <v>1600</v>
      </c>
      <c r="P31" s="350">
        <v>38627186</v>
      </c>
      <c r="Q31" s="350">
        <v>0</v>
      </c>
      <c r="R31" s="350">
        <v>0</v>
      </c>
      <c r="S31" s="350">
        <v>38627186</v>
      </c>
      <c r="T31" s="350">
        <v>0</v>
      </c>
      <c r="U31" s="350">
        <v>38627186</v>
      </c>
      <c r="V31" s="350">
        <v>0</v>
      </c>
      <c r="W31" s="350">
        <v>29802648</v>
      </c>
      <c r="X31" s="1221">
        <f t="shared" si="0"/>
        <v>8824538</v>
      </c>
      <c r="Y31" s="350">
        <v>29802648</v>
      </c>
      <c r="Z31" s="350">
        <v>29802648</v>
      </c>
      <c r="AA31" s="350">
        <v>29802648</v>
      </c>
    </row>
    <row r="32" spans="1:27" ht="22.5" x14ac:dyDescent="0.25">
      <c r="A32" s="53" t="s">
        <v>1542</v>
      </c>
      <c r="B32" s="348" t="s">
        <v>1543</v>
      </c>
      <c r="C32" s="349" t="s">
        <v>1601</v>
      </c>
      <c r="D32" s="53" t="s">
        <v>468</v>
      </c>
      <c r="E32" s="53" t="s">
        <v>451</v>
      </c>
      <c r="F32" s="53" t="s">
        <v>471</v>
      </c>
      <c r="G32" s="53" t="s">
        <v>458</v>
      </c>
      <c r="H32" s="53" t="s">
        <v>467</v>
      </c>
      <c r="I32" s="53"/>
      <c r="J32" s="53"/>
      <c r="K32" s="53"/>
      <c r="L32" s="53" t="s">
        <v>450</v>
      </c>
      <c r="M32" s="53" t="s">
        <v>449</v>
      </c>
      <c r="N32" s="53" t="s">
        <v>448</v>
      </c>
      <c r="O32" s="348" t="s">
        <v>1602</v>
      </c>
      <c r="P32" s="350">
        <v>248793759</v>
      </c>
      <c r="Q32" s="350">
        <v>0</v>
      </c>
      <c r="R32" s="350">
        <v>0</v>
      </c>
      <c r="S32" s="350">
        <v>248793759</v>
      </c>
      <c r="T32" s="350">
        <v>0</v>
      </c>
      <c r="U32" s="350">
        <v>248793759</v>
      </c>
      <c r="V32" s="350">
        <v>0</v>
      </c>
      <c r="W32" s="350">
        <v>201968500</v>
      </c>
      <c r="X32" s="1221">
        <f t="shared" si="0"/>
        <v>46825259</v>
      </c>
      <c r="Y32" s="350">
        <v>201968500</v>
      </c>
      <c r="Z32" s="350">
        <v>201968500</v>
      </c>
      <c r="AA32" s="350">
        <v>201968500</v>
      </c>
    </row>
    <row r="33" spans="1:27" ht="22.5" x14ac:dyDescent="0.25">
      <c r="A33" s="53" t="s">
        <v>1542</v>
      </c>
      <c r="B33" s="348" t="s">
        <v>1543</v>
      </c>
      <c r="C33" s="349" t="s">
        <v>1603</v>
      </c>
      <c r="D33" s="53" t="s">
        <v>468</v>
      </c>
      <c r="E33" s="53" t="s">
        <v>451</v>
      </c>
      <c r="F33" s="53" t="s">
        <v>471</v>
      </c>
      <c r="G33" s="53" t="s">
        <v>458</v>
      </c>
      <c r="H33" s="53" t="s">
        <v>558</v>
      </c>
      <c r="I33" s="53"/>
      <c r="J33" s="53"/>
      <c r="K33" s="53"/>
      <c r="L33" s="53" t="s">
        <v>450</v>
      </c>
      <c r="M33" s="53" t="s">
        <v>449</v>
      </c>
      <c r="N33" s="53" t="s">
        <v>448</v>
      </c>
      <c r="O33" s="348" t="s">
        <v>1604</v>
      </c>
      <c r="P33" s="350">
        <v>44376193</v>
      </c>
      <c r="Q33" s="350">
        <v>0</v>
      </c>
      <c r="R33" s="350">
        <v>0</v>
      </c>
      <c r="S33" s="350">
        <v>44376193</v>
      </c>
      <c r="T33" s="350">
        <v>0</v>
      </c>
      <c r="U33" s="350">
        <v>44376193</v>
      </c>
      <c r="V33" s="350">
        <v>0</v>
      </c>
      <c r="W33" s="350">
        <v>33654500</v>
      </c>
      <c r="X33" s="1221">
        <f t="shared" si="0"/>
        <v>10721693</v>
      </c>
      <c r="Y33" s="350">
        <v>33654500</v>
      </c>
      <c r="Z33" s="350">
        <v>33654500</v>
      </c>
      <c r="AA33" s="350">
        <v>33654500</v>
      </c>
    </row>
    <row r="34" spans="1:27" ht="22.5" x14ac:dyDescent="0.25">
      <c r="A34" s="53" t="s">
        <v>1542</v>
      </c>
      <c r="B34" s="348" t="s">
        <v>1543</v>
      </c>
      <c r="C34" s="349" t="s">
        <v>1605</v>
      </c>
      <c r="D34" s="53" t="s">
        <v>468</v>
      </c>
      <c r="E34" s="53" t="s">
        <v>451</v>
      </c>
      <c r="F34" s="53" t="s">
        <v>471</v>
      </c>
      <c r="G34" s="53" t="s">
        <v>458</v>
      </c>
      <c r="H34" s="53" t="s">
        <v>552</v>
      </c>
      <c r="I34" s="53"/>
      <c r="J34" s="53"/>
      <c r="K34" s="53"/>
      <c r="L34" s="53" t="s">
        <v>450</v>
      </c>
      <c r="M34" s="53" t="s">
        <v>449</v>
      </c>
      <c r="N34" s="53" t="s">
        <v>448</v>
      </c>
      <c r="O34" s="348" t="s">
        <v>1606</v>
      </c>
      <c r="P34" s="350">
        <v>44376193</v>
      </c>
      <c r="Q34" s="350">
        <v>0</v>
      </c>
      <c r="R34" s="350">
        <v>0</v>
      </c>
      <c r="S34" s="350">
        <v>44376193</v>
      </c>
      <c r="T34" s="350">
        <v>0</v>
      </c>
      <c r="U34" s="350">
        <v>44376193</v>
      </c>
      <c r="V34" s="350">
        <v>0</v>
      </c>
      <c r="W34" s="350">
        <v>33654500</v>
      </c>
      <c r="X34" s="1221">
        <f t="shared" si="0"/>
        <v>10721693</v>
      </c>
      <c r="Y34" s="350">
        <v>33654500</v>
      </c>
      <c r="Z34" s="350">
        <v>33654500</v>
      </c>
      <c r="AA34" s="350">
        <v>33654500</v>
      </c>
    </row>
    <row r="35" spans="1:27" ht="33.75" x14ac:dyDescent="0.25">
      <c r="A35" s="53" t="s">
        <v>1542</v>
      </c>
      <c r="B35" s="348" t="s">
        <v>1543</v>
      </c>
      <c r="C35" s="349" t="s">
        <v>1607</v>
      </c>
      <c r="D35" s="53" t="s">
        <v>468</v>
      </c>
      <c r="E35" s="53" t="s">
        <v>451</v>
      </c>
      <c r="F35" s="53" t="s">
        <v>471</v>
      </c>
      <c r="G35" s="53" t="s">
        <v>458</v>
      </c>
      <c r="H35" s="53" t="s">
        <v>472</v>
      </c>
      <c r="I35" s="53"/>
      <c r="J35" s="53"/>
      <c r="K35" s="53"/>
      <c r="L35" s="53" t="s">
        <v>450</v>
      </c>
      <c r="M35" s="53" t="s">
        <v>449</v>
      </c>
      <c r="N35" s="53" t="s">
        <v>448</v>
      </c>
      <c r="O35" s="348" t="s">
        <v>1608</v>
      </c>
      <c r="P35" s="350">
        <v>88752385</v>
      </c>
      <c r="Q35" s="350">
        <v>0</v>
      </c>
      <c r="R35" s="350">
        <v>0</v>
      </c>
      <c r="S35" s="350">
        <v>88752385</v>
      </c>
      <c r="T35" s="350">
        <v>0</v>
      </c>
      <c r="U35" s="350">
        <v>88752385</v>
      </c>
      <c r="V35" s="350">
        <v>0</v>
      </c>
      <c r="W35" s="350">
        <v>67320200</v>
      </c>
      <c r="X35" s="1221">
        <f t="shared" si="0"/>
        <v>21432185</v>
      </c>
      <c r="Y35" s="350">
        <v>67320200</v>
      </c>
      <c r="Z35" s="350">
        <v>67320200</v>
      </c>
      <c r="AA35" s="350">
        <v>67320200</v>
      </c>
    </row>
    <row r="36" spans="1:27" ht="22.5" x14ac:dyDescent="0.25">
      <c r="A36" s="53" t="s">
        <v>1542</v>
      </c>
      <c r="B36" s="348" t="s">
        <v>1543</v>
      </c>
      <c r="C36" s="349" t="s">
        <v>1609</v>
      </c>
      <c r="D36" s="53" t="s">
        <v>468</v>
      </c>
      <c r="E36" s="53" t="s">
        <v>469</v>
      </c>
      <c r="F36" s="53" t="s">
        <v>471</v>
      </c>
      <c r="G36" s="53" t="s">
        <v>466</v>
      </c>
      <c r="H36" s="53" t="s">
        <v>1610</v>
      </c>
      <c r="I36" s="53" t="s">
        <v>469</v>
      </c>
      <c r="J36" s="53"/>
      <c r="K36" s="53"/>
      <c r="L36" s="53" t="s">
        <v>450</v>
      </c>
      <c r="M36" s="53" t="s">
        <v>449</v>
      </c>
      <c r="N36" s="53" t="s">
        <v>448</v>
      </c>
      <c r="O36" s="816" t="s">
        <v>1611</v>
      </c>
      <c r="P36" s="350">
        <v>900000</v>
      </c>
      <c r="Q36" s="350">
        <v>0</v>
      </c>
      <c r="R36" s="350">
        <v>0</v>
      </c>
      <c r="S36" s="350">
        <v>900000</v>
      </c>
      <c r="T36" s="350">
        <v>0</v>
      </c>
      <c r="U36" s="350">
        <v>799100</v>
      </c>
      <c r="V36" s="611">
        <v>100900</v>
      </c>
      <c r="W36" s="611">
        <v>799100</v>
      </c>
      <c r="X36" s="1221">
        <f t="shared" si="0"/>
        <v>100900</v>
      </c>
      <c r="Y36" s="350">
        <v>799100</v>
      </c>
      <c r="Z36" s="350">
        <v>799100</v>
      </c>
      <c r="AA36" s="350">
        <v>799100</v>
      </c>
    </row>
    <row r="37" spans="1:27" ht="22.5" x14ac:dyDescent="0.25">
      <c r="A37" s="53" t="s">
        <v>1542</v>
      </c>
      <c r="B37" s="348" t="s">
        <v>1543</v>
      </c>
      <c r="C37" s="349" t="s">
        <v>1612</v>
      </c>
      <c r="D37" s="53" t="s">
        <v>468</v>
      </c>
      <c r="E37" s="53" t="s">
        <v>469</v>
      </c>
      <c r="F37" s="53" t="s">
        <v>471</v>
      </c>
      <c r="G37" s="53" t="s">
        <v>466</v>
      </c>
      <c r="H37" s="53" t="s">
        <v>1610</v>
      </c>
      <c r="I37" s="53" t="s">
        <v>466</v>
      </c>
      <c r="J37" s="53"/>
      <c r="K37" s="53"/>
      <c r="L37" s="53" t="s">
        <v>450</v>
      </c>
      <c r="M37" s="53" t="s">
        <v>449</v>
      </c>
      <c r="N37" s="53" t="s">
        <v>448</v>
      </c>
      <c r="O37" s="816" t="s">
        <v>812</v>
      </c>
      <c r="P37" s="350">
        <v>28100000</v>
      </c>
      <c r="Q37" s="350">
        <v>7672000</v>
      </c>
      <c r="R37" s="350">
        <v>1433000</v>
      </c>
      <c r="S37" s="350">
        <v>34339000</v>
      </c>
      <c r="T37" s="350">
        <v>0</v>
      </c>
      <c r="U37" s="350">
        <v>34339000</v>
      </c>
      <c r="V37" s="611">
        <v>0</v>
      </c>
      <c r="W37" s="611">
        <v>34339000</v>
      </c>
      <c r="X37" s="1221">
        <f t="shared" si="0"/>
        <v>0</v>
      </c>
      <c r="Y37" s="350">
        <v>34339000</v>
      </c>
      <c r="Z37" s="350">
        <v>34339000</v>
      </c>
      <c r="AA37" s="350">
        <v>34339000</v>
      </c>
    </row>
    <row r="38" spans="1:27" ht="22.5" x14ac:dyDescent="0.25">
      <c r="A38" s="53" t="s">
        <v>1542</v>
      </c>
      <c r="B38" s="348" t="s">
        <v>1543</v>
      </c>
      <c r="C38" s="349" t="s">
        <v>2997</v>
      </c>
      <c r="D38" s="53" t="s">
        <v>468</v>
      </c>
      <c r="E38" s="53" t="s">
        <v>469</v>
      </c>
      <c r="F38" s="53" t="s">
        <v>471</v>
      </c>
      <c r="G38" s="53" t="s">
        <v>466</v>
      </c>
      <c r="H38" s="53" t="s">
        <v>2998</v>
      </c>
      <c r="I38" s="53" t="s">
        <v>451</v>
      </c>
      <c r="J38" s="53"/>
      <c r="K38" s="53"/>
      <c r="L38" s="53" t="s">
        <v>450</v>
      </c>
      <c r="M38" s="53" t="s">
        <v>449</v>
      </c>
      <c r="N38" s="53" t="s">
        <v>448</v>
      </c>
      <c r="O38" s="816" t="s">
        <v>2609</v>
      </c>
      <c r="P38" s="350">
        <v>0</v>
      </c>
      <c r="Q38" s="350">
        <v>853000</v>
      </c>
      <c r="R38" s="350">
        <v>0</v>
      </c>
      <c r="S38" s="350">
        <v>853000</v>
      </c>
      <c r="T38" s="350">
        <v>0</v>
      </c>
      <c r="U38" s="350">
        <v>555000</v>
      </c>
      <c r="V38" s="611">
        <v>298000</v>
      </c>
      <c r="W38" s="611">
        <v>544400</v>
      </c>
      <c r="X38" s="1221">
        <f t="shared" si="0"/>
        <v>308600</v>
      </c>
      <c r="Y38" s="350">
        <v>435520</v>
      </c>
      <c r="Z38" s="350">
        <v>435520</v>
      </c>
      <c r="AA38" s="350">
        <v>435520</v>
      </c>
    </row>
    <row r="39" spans="1:27" ht="22.5" x14ac:dyDescent="0.25">
      <c r="A39" s="53" t="s">
        <v>1542</v>
      </c>
      <c r="B39" s="348" t="s">
        <v>1543</v>
      </c>
      <c r="C39" s="349" t="s">
        <v>1613</v>
      </c>
      <c r="D39" s="53" t="s">
        <v>468</v>
      </c>
      <c r="E39" s="53" t="s">
        <v>469</v>
      </c>
      <c r="F39" s="53" t="s">
        <v>471</v>
      </c>
      <c r="G39" s="53" t="s">
        <v>462</v>
      </c>
      <c r="H39" s="53" t="s">
        <v>451</v>
      </c>
      <c r="I39" s="53" t="s">
        <v>552</v>
      </c>
      <c r="J39" s="53"/>
      <c r="K39" s="53"/>
      <c r="L39" s="53" t="s">
        <v>450</v>
      </c>
      <c r="M39" s="53" t="s">
        <v>449</v>
      </c>
      <c r="N39" s="53" t="s">
        <v>448</v>
      </c>
      <c r="O39" s="816" t="s">
        <v>494</v>
      </c>
      <c r="P39" s="350">
        <v>37000000</v>
      </c>
      <c r="Q39" s="350">
        <v>65000000</v>
      </c>
      <c r="R39" s="350">
        <v>10424900</v>
      </c>
      <c r="S39" s="350">
        <v>91575100</v>
      </c>
      <c r="T39" s="350">
        <v>0</v>
      </c>
      <c r="U39" s="350">
        <v>87528120</v>
      </c>
      <c r="V39" s="611">
        <v>4046980</v>
      </c>
      <c r="W39" s="611">
        <v>36000000</v>
      </c>
      <c r="X39" s="1221">
        <f t="shared" si="0"/>
        <v>55575100</v>
      </c>
      <c r="Y39" s="350">
        <v>36000000</v>
      </c>
      <c r="Z39" s="350">
        <v>36000000</v>
      </c>
      <c r="AA39" s="350">
        <v>36000000</v>
      </c>
    </row>
    <row r="40" spans="1:27" ht="22.5" x14ac:dyDescent="0.25">
      <c r="A40" s="53" t="s">
        <v>1542</v>
      </c>
      <c r="B40" s="348" t="s">
        <v>1543</v>
      </c>
      <c r="C40" s="349" t="s">
        <v>1614</v>
      </c>
      <c r="D40" s="53" t="s">
        <v>468</v>
      </c>
      <c r="E40" s="53" t="s">
        <v>469</v>
      </c>
      <c r="F40" s="53" t="s">
        <v>471</v>
      </c>
      <c r="G40" s="53" t="s">
        <v>462</v>
      </c>
      <c r="H40" s="53" t="s">
        <v>451</v>
      </c>
      <c r="I40" s="53" t="s">
        <v>553</v>
      </c>
      <c r="J40" s="53"/>
      <c r="K40" s="53"/>
      <c r="L40" s="53" t="s">
        <v>450</v>
      </c>
      <c r="M40" s="53" t="s">
        <v>449</v>
      </c>
      <c r="N40" s="53" t="s">
        <v>448</v>
      </c>
      <c r="O40" s="816" t="s">
        <v>1615</v>
      </c>
      <c r="P40" s="350">
        <v>1200000</v>
      </c>
      <c r="Q40" s="350">
        <v>1550000</v>
      </c>
      <c r="R40" s="350">
        <v>50000</v>
      </c>
      <c r="S40" s="350">
        <v>2700000</v>
      </c>
      <c r="T40" s="350">
        <v>0</v>
      </c>
      <c r="U40" s="350">
        <v>1906000</v>
      </c>
      <c r="V40" s="611">
        <v>794000</v>
      </c>
      <c r="W40" s="611">
        <v>906000</v>
      </c>
      <c r="X40" s="1221">
        <f t="shared" si="0"/>
        <v>1794000</v>
      </c>
      <c r="Y40" s="350">
        <v>906000</v>
      </c>
      <c r="Z40" s="350">
        <v>906000</v>
      </c>
      <c r="AA40" s="350">
        <v>906000</v>
      </c>
    </row>
    <row r="41" spans="1:27" ht="22.5" x14ac:dyDescent="0.25">
      <c r="A41" s="53" t="s">
        <v>1542</v>
      </c>
      <c r="B41" s="348" t="s">
        <v>1543</v>
      </c>
      <c r="C41" s="349" t="s">
        <v>1616</v>
      </c>
      <c r="D41" s="53" t="s">
        <v>468</v>
      </c>
      <c r="E41" s="53" t="s">
        <v>469</v>
      </c>
      <c r="F41" s="53" t="s">
        <v>471</v>
      </c>
      <c r="G41" s="53" t="s">
        <v>462</v>
      </c>
      <c r="H41" s="53" t="s">
        <v>451</v>
      </c>
      <c r="I41" s="53" t="s">
        <v>1617</v>
      </c>
      <c r="J41" s="53"/>
      <c r="K41" s="53"/>
      <c r="L41" s="53" t="s">
        <v>450</v>
      </c>
      <c r="M41" s="53" t="s">
        <v>449</v>
      </c>
      <c r="N41" s="53" t="s">
        <v>448</v>
      </c>
      <c r="O41" s="816" t="s">
        <v>581</v>
      </c>
      <c r="P41" s="350">
        <v>0</v>
      </c>
      <c r="Q41" s="350">
        <v>6450000</v>
      </c>
      <c r="R41" s="350">
        <v>0</v>
      </c>
      <c r="S41" s="350">
        <v>6450000</v>
      </c>
      <c r="T41" s="350">
        <v>0</v>
      </c>
      <c r="U41" s="350">
        <v>50000</v>
      </c>
      <c r="V41" s="611">
        <v>6400000</v>
      </c>
      <c r="W41" s="611">
        <v>50000</v>
      </c>
      <c r="X41" s="1221">
        <f t="shared" si="0"/>
        <v>6400000</v>
      </c>
      <c r="Y41" s="350">
        <v>50000</v>
      </c>
      <c r="Z41" s="350">
        <v>50000</v>
      </c>
      <c r="AA41" s="350">
        <v>50000</v>
      </c>
    </row>
    <row r="42" spans="1:27" ht="22.5" x14ac:dyDescent="0.25">
      <c r="A42" s="53" t="s">
        <v>1542</v>
      </c>
      <c r="B42" s="348" t="s">
        <v>1543</v>
      </c>
      <c r="C42" s="349" t="s">
        <v>1618</v>
      </c>
      <c r="D42" s="53" t="s">
        <v>468</v>
      </c>
      <c r="E42" s="53" t="s">
        <v>469</v>
      </c>
      <c r="F42" s="53" t="s">
        <v>471</v>
      </c>
      <c r="G42" s="53" t="s">
        <v>462</v>
      </c>
      <c r="H42" s="53" t="s">
        <v>462</v>
      </c>
      <c r="I42" s="53" t="s">
        <v>451</v>
      </c>
      <c r="J42" s="53"/>
      <c r="K42" s="53"/>
      <c r="L42" s="53" t="s">
        <v>450</v>
      </c>
      <c r="M42" s="53" t="s">
        <v>449</v>
      </c>
      <c r="N42" s="53" t="s">
        <v>448</v>
      </c>
      <c r="O42" s="816" t="s">
        <v>523</v>
      </c>
      <c r="P42" s="350">
        <v>37000000</v>
      </c>
      <c r="Q42" s="350">
        <v>0</v>
      </c>
      <c r="R42" s="350">
        <v>0</v>
      </c>
      <c r="S42" s="350">
        <v>37000000</v>
      </c>
      <c r="T42" s="350">
        <v>0</v>
      </c>
      <c r="U42" s="350">
        <v>37000000</v>
      </c>
      <c r="V42" s="611">
        <v>0</v>
      </c>
      <c r="W42" s="611">
        <v>37000000</v>
      </c>
      <c r="X42" s="1221">
        <f t="shared" si="0"/>
        <v>0</v>
      </c>
      <c r="Y42" s="350">
        <v>23070147</v>
      </c>
      <c r="Z42" s="350">
        <v>23070147</v>
      </c>
      <c r="AA42" s="350">
        <v>23070147</v>
      </c>
    </row>
    <row r="43" spans="1:27" ht="22.5" x14ac:dyDescent="0.25">
      <c r="A43" s="53" t="s">
        <v>1542</v>
      </c>
      <c r="B43" s="348" t="s">
        <v>1543</v>
      </c>
      <c r="C43" s="349" t="s">
        <v>1619</v>
      </c>
      <c r="D43" s="53" t="s">
        <v>468</v>
      </c>
      <c r="E43" s="53" t="s">
        <v>469</v>
      </c>
      <c r="F43" s="53" t="s">
        <v>471</v>
      </c>
      <c r="G43" s="53" t="s">
        <v>462</v>
      </c>
      <c r="H43" s="53" t="s">
        <v>462</v>
      </c>
      <c r="I43" s="53" t="s">
        <v>469</v>
      </c>
      <c r="J43" s="53"/>
      <c r="K43" s="53"/>
      <c r="L43" s="53" t="s">
        <v>450</v>
      </c>
      <c r="M43" s="53" t="s">
        <v>449</v>
      </c>
      <c r="N43" s="53" t="s">
        <v>448</v>
      </c>
      <c r="O43" s="816" t="s">
        <v>1620</v>
      </c>
      <c r="P43" s="350">
        <v>16000000</v>
      </c>
      <c r="Q43" s="350">
        <v>5950000</v>
      </c>
      <c r="R43" s="350">
        <v>7400000</v>
      </c>
      <c r="S43" s="350">
        <v>14550000</v>
      </c>
      <c r="T43" s="350">
        <v>0</v>
      </c>
      <c r="U43" s="350">
        <v>13544000</v>
      </c>
      <c r="V43" s="611">
        <v>1006000</v>
      </c>
      <c r="W43" s="611">
        <v>12543465</v>
      </c>
      <c r="X43" s="1221">
        <f t="shared" si="0"/>
        <v>2006535</v>
      </c>
      <c r="Y43" s="350">
        <v>8152746</v>
      </c>
      <c r="Z43" s="350">
        <v>8152746</v>
      </c>
      <c r="AA43" s="350">
        <v>8152746</v>
      </c>
    </row>
    <row r="44" spans="1:27" ht="22.5" x14ac:dyDescent="0.25">
      <c r="A44" s="53" t="s">
        <v>1542</v>
      </c>
      <c r="B44" s="348" t="s">
        <v>1543</v>
      </c>
      <c r="C44" s="349" t="s">
        <v>1621</v>
      </c>
      <c r="D44" s="53" t="s">
        <v>468</v>
      </c>
      <c r="E44" s="53" t="s">
        <v>469</v>
      </c>
      <c r="F44" s="53" t="s">
        <v>471</v>
      </c>
      <c r="G44" s="53" t="s">
        <v>462</v>
      </c>
      <c r="H44" s="53" t="s">
        <v>462</v>
      </c>
      <c r="I44" s="53" t="s">
        <v>467</v>
      </c>
      <c r="J44" s="53"/>
      <c r="K44" s="53"/>
      <c r="L44" s="53" t="s">
        <v>450</v>
      </c>
      <c r="M44" s="53" t="s">
        <v>449</v>
      </c>
      <c r="N44" s="53" t="s">
        <v>448</v>
      </c>
      <c r="O44" s="816" t="s">
        <v>525</v>
      </c>
      <c r="P44" s="350">
        <v>1000000</v>
      </c>
      <c r="Q44" s="350">
        <v>0</v>
      </c>
      <c r="R44" s="350">
        <v>600</v>
      </c>
      <c r="S44" s="350">
        <v>999400</v>
      </c>
      <c r="T44" s="350">
        <v>0</v>
      </c>
      <c r="U44" s="350">
        <v>999400</v>
      </c>
      <c r="V44" s="611">
        <v>0</v>
      </c>
      <c r="W44" s="611">
        <v>999400</v>
      </c>
      <c r="X44" s="1221">
        <f t="shared" si="0"/>
        <v>0</v>
      </c>
      <c r="Y44" s="350">
        <v>999400</v>
      </c>
      <c r="Z44" s="350">
        <v>999400</v>
      </c>
      <c r="AA44" s="350">
        <v>999400</v>
      </c>
    </row>
    <row r="45" spans="1:27" ht="22.5" x14ac:dyDescent="0.25">
      <c r="A45" s="53" t="s">
        <v>1542</v>
      </c>
      <c r="B45" s="348" t="s">
        <v>1543</v>
      </c>
      <c r="C45" s="349" t="s">
        <v>1622</v>
      </c>
      <c r="D45" s="53" t="s">
        <v>468</v>
      </c>
      <c r="E45" s="53" t="s">
        <v>469</v>
      </c>
      <c r="F45" s="53" t="s">
        <v>471</v>
      </c>
      <c r="G45" s="53" t="s">
        <v>462</v>
      </c>
      <c r="H45" s="53" t="s">
        <v>462</v>
      </c>
      <c r="I45" s="53" t="s">
        <v>461</v>
      </c>
      <c r="J45" s="53"/>
      <c r="K45" s="53"/>
      <c r="L45" s="53" t="s">
        <v>450</v>
      </c>
      <c r="M45" s="53" t="s">
        <v>449</v>
      </c>
      <c r="N45" s="53" t="s">
        <v>448</v>
      </c>
      <c r="O45" s="816" t="s">
        <v>1623</v>
      </c>
      <c r="P45" s="350">
        <v>40000000</v>
      </c>
      <c r="Q45" s="350">
        <v>12100000</v>
      </c>
      <c r="R45" s="350">
        <v>338800</v>
      </c>
      <c r="S45" s="350">
        <v>51761200</v>
      </c>
      <c r="T45" s="350">
        <v>0</v>
      </c>
      <c r="U45" s="350">
        <v>46892320</v>
      </c>
      <c r="V45" s="611">
        <v>4868880</v>
      </c>
      <c r="W45" s="611">
        <v>38705549.399999999</v>
      </c>
      <c r="X45" s="1221">
        <f t="shared" si="0"/>
        <v>13055650.600000001</v>
      </c>
      <c r="Y45" s="350">
        <v>38705549.399999999</v>
      </c>
      <c r="Z45" s="350">
        <v>38705549.399999999</v>
      </c>
      <c r="AA45" s="350">
        <v>38705549.399999999</v>
      </c>
    </row>
    <row r="46" spans="1:27" ht="22.5" x14ac:dyDescent="0.25">
      <c r="A46" s="53" t="s">
        <v>1542</v>
      </c>
      <c r="B46" s="348" t="s">
        <v>1543</v>
      </c>
      <c r="C46" s="349" t="s">
        <v>1624</v>
      </c>
      <c r="D46" s="53" t="s">
        <v>468</v>
      </c>
      <c r="E46" s="53" t="s">
        <v>469</v>
      </c>
      <c r="F46" s="53" t="s">
        <v>471</v>
      </c>
      <c r="G46" s="53" t="s">
        <v>462</v>
      </c>
      <c r="H46" s="53" t="s">
        <v>462</v>
      </c>
      <c r="I46" s="53" t="s">
        <v>554</v>
      </c>
      <c r="J46" s="53"/>
      <c r="K46" s="53"/>
      <c r="L46" s="53" t="s">
        <v>450</v>
      </c>
      <c r="M46" s="53" t="s">
        <v>449</v>
      </c>
      <c r="N46" s="53" t="s">
        <v>448</v>
      </c>
      <c r="O46" s="816" t="s">
        <v>526</v>
      </c>
      <c r="P46" s="350">
        <v>6500000</v>
      </c>
      <c r="Q46" s="350">
        <v>450000</v>
      </c>
      <c r="R46" s="350">
        <v>3248795</v>
      </c>
      <c r="S46" s="350">
        <v>3701205</v>
      </c>
      <c r="T46" s="350">
        <v>0</v>
      </c>
      <c r="U46" s="350">
        <v>3433604</v>
      </c>
      <c r="V46" s="611">
        <v>267601</v>
      </c>
      <c r="W46" s="611">
        <v>3433604</v>
      </c>
      <c r="X46" s="1221">
        <f t="shared" si="0"/>
        <v>267601</v>
      </c>
      <c r="Y46" s="350">
        <v>3433604</v>
      </c>
      <c r="Z46" s="350">
        <v>3433604</v>
      </c>
      <c r="AA46" s="350">
        <v>3433604</v>
      </c>
    </row>
    <row r="47" spans="1:27" ht="22.5" x14ac:dyDescent="0.25">
      <c r="A47" s="53" t="s">
        <v>1542</v>
      </c>
      <c r="B47" s="348" t="s">
        <v>1543</v>
      </c>
      <c r="C47" s="349" t="s">
        <v>1625</v>
      </c>
      <c r="D47" s="53" t="s">
        <v>468</v>
      </c>
      <c r="E47" s="53" t="s">
        <v>469</v>
      </c>
      <c r="F47" s="53" t="s">
        <v>471</v>
      </c>
      <c r="G47" s="53" t="s">
        <v>462</v>
      </c>
      <c r="H47" s="53" t="s">
        <v>462</v>
      </c>
      <c r="I47" s="53" t="s">
        <v>555</v>
      </c>
      <c r="J47" s="53"/>
      <c r="K47" s="53"/>
      <c r="L47" s="53" t="s">
        <v>450</v>
      </c>
      <c r="M47" s="53" t="s">
        <v>449</v>
      </c>
      <c r="N47" s="53" t="s">
        <v>448</v>
      </c>
      <c r="O47" s="816" t="s">
        <v>1626</v>
      </c>
      <c r="P47" s="350">
        <v>7000000</v>
      </c>
      <c r="Q47" s="350">
        <v>14740453</v>
      </c>
      <c r="R47" s="350">
        <v>0</v>
      </c>
      <c r="S47" s="350">
        <v>21740453</v>
      </c>
      <c r="T47" s="350">
        <v>0</v>
      </c>
      <c r="U47" s="350">
        <v>17486826</v>
      </c>
      <c r="V47" s="611">
        <v>4253627</v>
      </c>
      <c r="W47" s="611">
        <v>17486826</v>
      </c>
      <c r="X47" s="1221">
        <f t="shared" si="0"/>
        <v>4253627</v>
      </c>
      <c r="Y47" s="350">
        <v>17486826</v>
      </c>
      <c r="Z47" s="350">
        <v>17486826</v>
      </c>
      <c r="AA47" s="350">
        <v>17486826</v>
      </c>
    </row>
    <row r="48" spans="1:27" ht="22.5" x14ac:dyDescent="0.25">
      <c r="A48" s="53" t="s">
        <v>1542</v>
      </c>
      <c r="B48" s="348" t="s">
        <v>1543</v>
      </c>
      <c r="C48" s="349" t="s">
        <v>1627</v>
      </c>
      <c r="D48" s="53" t="s">
        <v>468</v>
      </c>
      <c r="E48" s="53" t="s">
        <v>469</v>
      </c>
      <c r="F48" s="53" t="s">
        <v>471</v>
      </c>
      <c r="G48" s="53" t="s">
        <v>462</v>
      </c>
      <c r="H48" s="53" t="s">
        <v>462</v>
      </c>
      <c r="I48" s="53" t="s">
        <v>465</v>
      </c>
      <c r="J48" s="53"/>
      <c r="K48" s="53"/>
      <c r="L48" s="53" t="s">
        <v>450</v>
      </c>
      <c r="M48" s="53" t="s">
        <v>449</v>
      </c>
      <c r="N48" s="53" t="s">
        <v>448</v>
      </c>
      <c r="O48" s="816" t="s">
        <v>1628</v>
      </c>
      <c r="P48" s="350">
        <v>25562510</v>
      </c>
      <c r="Q48" s="350">
        <v>12500000</v>
      </c>
      <c r="R48" s="350">
        <v>0</v>
      </c>
      <c r="S48" s="350">
        <v>38062510</v>
      </c>
      <c r="T48" s="350">
        <v>0</v>
      </c>
      <c r="U48" s="350">
        <v>34380009</v>
      </c>
      <c r="V48" s="611">
        <v>3682501</v>
      </c>
      <c r="W48" s="611">
        <v>30180009</v>
      </c>
      <c r="X48" s="1221">
        <f t="shared" si="0"/>
        <v>7882501</v>
      </c>
      <c r="Y48" s="350">
        <v>18497212.68</v>
      </c>
      <c r="Z48" s="350">
        <v>18497212.68</v>
      </c>
      <c r="AA48" s="350">
        <v>18497212.68</v>
      </c>
    </row>
    <row r="49" spans="1:27" ht="22.5" x14ac:dyDescent="0.25">
      <c r="A49" s="53" t="s">
        <v>1542</v>
      </c>
      <c r="B49" s="348" t="s">
        <v>1543</v>
      </c>
      <c r="C49" s="349" t="s">
        <v>1629</v>
      </c>
      <c r="D49" s="53" t="s">
        <v>468</v>
      </c>
      <c r="E49" s="53" t="s">
        <v>469</v>
      </c>
      <c r="F49" s="53" t="s">
        <v>471</v>
      </c>
      <c r="G49" s="53" t="s">
        <v>462</v>
      </c>
      <c r="H49" s="53" t="s">
        <v>462</v>
      </c>
      <c r="I49" s="53" t="s">
        <v>560</v>
      </c>
      <c r="J49" s="53"/>
      <c r="K49" s="53"/>
      <c r="L49" s="53" t="s">
        <v>450</v>
      </c>
      <c r="M49" s="53" t="s">
        <v>449</v>
      </c>
      <c r="N49" s="53" t="s">
        <v>448</v>
      </c>
      <c r="O49" s="816" t="s">
        <v>1630</v>
      </c>
      <c r="P49" s="350">
        <v>0</v>
      </c>
      <c r="Q49" s="350">
        <v>200000</v>
      </c>
      <c r="R49" s="350">
        <v>94480</v>
      </c>
      <c r="S49" s="350">
        <v>105520</v>
      </c>
      <c r="T49" s="350">
        <v>0</v>
      </c>
      <c r="U49" s="350">
        <v>105520</v>
      </c>
      <c r="V49" s="611">
        <v>0</v>
      </c>
      <c r="W49" s="611">
        <v>105520</v>
      </c>
      <c r="X49" s="1221">
        <f t="shared" si="0"/>
        <v>0</v>
      </c>
      <c r="Y49" s="350">
        <v>105520</v>
      </c>
      <c r="Z49" s="350">
        <v>105520</v>
      </c>
      <c r="AA49" s="350">
        <v>105520</v>
      </c>
    </row>
    <row r="50" spans="1:27" ht="22.5" x14ac:dyDescent="0.25">
      <c r="A50" s="53" t="s">
        <v>1542</v>
      </c>
      <c r="B50" s="348" t="s">
        <v>1543</v>
      </c>
      <c r="C50" s="349" t="s">
        <v>1631</v>
      </c>
      <c r="D50" s="53" t="s">
        <v>468</v>
      </c>
      <c r="E50" s="53" t="s">
        <v>469</v>
      </c>
      <c r="F50" s="53" t="s">
        <v>471</v>
      </c>
      <c r="G50" s="53" t="s">
        <v>462</v>
      </c>
      <c r="H50" s="53" t="s">
        <v>462</v>
      </c>
      <c r="I50" s="53" t="s">
        <v>556</v>
      </c>
      <c r="J50" s="53"/>
      <c r="K50" s="53"/>
      <c r="L50" s="53" t="s">
        <v>450</v>
      </c>
      <c r="M50" s="53" t="s">
        <v>449</v>
      </c>
      <c r="N50" s="53" t="s">
        <v>448</v>
      </c>
      <c r="O50" s="816" t="s">
        <v>528</v>
      </c>
      <c r="P50" s="350">
        <v>20000000</v>
      </c>
      <c r="Q50" s="350">
        <v>0</v>
      </c>
      <c r="R50" s="350">
        <v>12400000</v>
      </c>
      <c r="S50" s="350">
        <v>7600000</v>
      </c>
      <c r="T50" s="350">
        <v>0</v>
      </c>
      <c r="U50" s="350">
        <v>7151731</v>
      </c>
      <c r="V50" s="611">
        <v>448269</v>
      </c>
      <c r="W50" s="611">
        <v>6813682</v>
      </c>
      <c r="X50" s="1221">
        <f t="shared" si="0"/>
        <v>786318</v>
      </c>
      <c r="Y50" s="350">
        <v>6813682</v>
      </c>
      <c r="Z50" s="350">
        <v>6813682</v>
      </c>
      <c r="AA50" s="350">
        <v>6813682</v>
      </c>
    </row>
    <row r="51" spans="1:27" ht="22.5" x14ac:dyDescent="0.25">
      <c r="A51" s="53" t="s">
        <v>1542</v>
      </c>
      <c r="B51" s="348" t="s">
        <v>1543</v>
      </c>
      <c r="C51" s="349" t="s">
        <v>1632</v>
      </c>
      <c r="D51" s="53" t="s">
        <v>468</v>
      </c>
      <c r="E51" s="53" t="s">
        <v>469</v>
      </c>
      <c r="F51" s="53" t="s">
        <v>471</v>
      </c>
      <c r="G51" s="53" t="s">
        <v>462</v>
      </c>
      <c r="H51" s="53" t="s">
        <v>458</v>
      </c>
      <c r="I51" s="53" t="s">
        <v>451</v>
      </c>
      <c r="J51" s="53"/>
      <c r="K51" s="53"/>
      <c r="L51" s="53" t="s">
        <v>450</v>
      </c>
      <c r="M51" s="53" t="s">
        <v>449</v>
      </c>
      <c r="N51" s="53" t="s">
        <v>448</v>
      </c>
      <c r="O51" s="816" t="s">
        <v>1105</v>
      </c>
      <c r="P51" s="350">
        <v>13397880</v>
      </c>
      <c r="Q51" s="350">
        <v>165152294</v>
      </c>
      <c r="R51" s="350">
        <v>22882228</v>
      </c>
      <c r="S51" s="350">
        <v>155667946</v>
      </c>
      <c r="T51" s="350">
        <v>0</v>
      </c>
      <c r="U51" s="350">
        <v>154894117</v>
      </c>
      <c r="V51" s="611">
        <v>773829</v>
      </c>
      <c r="W51" s="611">
        <v>14894117</v>
      </c>
      <c r="X51" s="1221">
        <f t="shared" si="0"/>
        <v>140773829</v>
      </c>
      <c r="Y51" s="350">
        <v>10894117</v>
      </c>
      <c r="Z51" s="350">
        <v>10894117</v>
      </c>
      <c r="AA51" s="350">
        <v>10894117</v>
      </c>
    </row>
    <row r="52" spans="1:27" ht="22.5" x14ac:dyDescent="0.25">
      <c r="A52" s="53" t="s">
        <v>1542</v>
      </c>
      <c r="B52" s="348" t="s">
        <v>1543</v>
      </c>
      <c r="C52" s="349" t="s">
        <v>1633</v>
      </c>
      <c r="D52" s="53" t="s">
        <v>468</v>
      </c>
      <c r="E52" s="53" t="s">
        <v>469</v>
      </c>
      <c r="F52" s="53" t="s">
        <v>471</v>
      </c>
      <c r="G52" s="53" t="s">
        <v>462</v>
      </c>
      <c r="H52" s="53" t="s">
        <v>458</v>
      </c>
      <c r="I52" s="53" t="s">
        <v>469</v>
      </c>
      <c r="J52" s="53"/>
      <c r="K52" s="53"/>
      <c r="L52" s="53" t="s">
        <v>450</v>
      </c>
      <c r="M52" s="53" t="s">
        <v>449</v>
      </c>
      <c r="N52" s="53" t="s">
        <v>448</v>
      </c>
      <c r="O52" s="816" t="s">
        <v>1634</v>
      </c>
      <c r="P52" s="350">
        <v>8580000</v>
      </c>
      <c r="Q52" s="350">
        <v>4845463</v>
      </c>
      <c r="R52" s="350">
        <v>200000</v>
      </c>
      <c r="S52" s="350">
        <v>13225463</v>
      </c>
      <c r="T52" s="350">
        <v>0</v>
      </c>
      <c r="U52" s="350">
        <v>11337999</v>
      </c>
      <c r="V52" s="611">
        <v>1887464</v>
      </c>
      <c r="W52" s="611">
        <v>11337999</v>
      </c>
      <c r="X52" s="1221">
        <f t="shared" si="0"/>
        <v>1887464</v>
      </c>
      <c r="Y52" s="350">
        <v>6477999</v>
      </c>
      <c r="Z52" s="350">
        <v>6477999</v>
      </c>
      <c r="AA52" s="350">
        <v>6477999</v>
      </c>
    </row>
    <row r="53" spans="1:27" ht="33.75" x14ac:dyDescent="0.25">
      <c r="A53" s="53" t="s">
        <v>1542</v>
      </c>
      <c r="B53" s="348" t="s">
        <v>1543</v>
      </c>
      <c r="C53" s="349" t="s">
        <v>1635</v>
      </c>
      <c r="D53" s="53" t="s">
        <v>468</v>
      </c>
      <c r="E53" s="53" t="s">
        <v>469</v>
      </c>
      <c r="F53" s="53" t="s">
        <v>471</v>
      </c>
      <c r="G53" s="53" t="s">
        <v>462</v>
      </c>
      <c r="H53" s="53" t="s">
        <v>458</v>
      </c>
      <c r="I53" s="53" t="s">
        <v>458</v>
      </c>
      <c r="J53" s="53"/>
      <c r="K53" s="53"/>
      <c r="L53" s="53" t="s">
        <v>450</v>
      </c>
      <c r="M53" s="53" t="s">
        <v>449</v>
      </c>
      <c r="N53" s="53" t="s">
        <v>448</v>
      </c>
      <c r="O53" s="816" t="s">
        <v>1636</v>
      </c>
      <c r="P53" s="350">
        <v>121826026</v>
      </c>
      <c r="Q53" s="350">
        <v>279246446</v>
      </c>
      <c r="R53" s="350">
        <v>102632594</v>
      </c>
      <c r="S53" s="350">
        <v>298439878</v>
      </c>
      <c r="T53" s="350">
        <v>0</v>
      </c>
      <c r="U53" s="350">
        <v>298439005</v>
      </c>
      <c r="V53" s="611">
        <v>873</v>
      </c>
      <c r="W53" s="611">
        <v>291074407</v>
      </c>
      <c r="X53" s="1221">
        <f t="shared" si="0"/>
        <v>7365471</v>
      </c>
      <c r="Y53" s="350">
        <v>45196560</v>
      </c>
      <c r="Z53" s="350">
        <v>45196560</v>
      </c>
      <c r="AA53" s="350">
        <v>45196560</v>
      </c>
    </row>
    <row r="54" spans="1:27" ht="22.5" x14ac:dyDescent="0.25">
      <c r="A54" s="53" t="s">
        <v>1542</v>
      </c>
      <c r="B54" s="348" t="s">
        <v>1543</v>
      </c>
      <c r="C54" s="349" t="s">
        <v>1637</v>
      </c>
      <c r="D54" s="53" t="s">
        <v>468</v>
      </c>
      <c r="E54" s="53" t="s">
        <v>469</v>
      </c>
      <c r="F54" s="53" t="s">
        <v>471</v>
      </c>
      <c r="G54" s="53" t="s">
        <v>462</v>
      </c>
      <c r="H54" s="53" t="s">
        <v>458</v>
      </c>
      <c r="I54" s="53" t="s">
        <v>467</v>
      </c>
      <c r="J54" s="53"/>
      <c r="K54" s="53"/>
      <c r="L54" s="53" t="s">
        <v>450</v>
      </c>
      <c r="M54" s="53" t="s">
        <v>449</v>
      </c>
      <c r="N54" s="53" t="s">
        <v>448</v>
      </c>
      <c r="O54" s="816" t="s">
        <v>1638</v>
      </c>
      <c r="P54" s="350">
        <v>15193282</v>
      </c>
      <c r="Q54" s="350">
        <v>6000000</v>
      </c>
      <c r="R54" s="350">
        <v>0</v>
      </c>
      <c r="S54" s="350">
        <v>21193282</v>
      </c>
      <c r="T54" s="350">
        <v>0</v>
      </c>
      <c r="U54" s="350">
        <v>19193282</v>
      </c>
      <c r="V54" s="611">
        <v>2000000</v>
      </c>
      <c r="W54" s="611">
        <v>19193282</v>
      </c>
      <c r="X54" s="1221">
        <f t="shared" si="0"/>
        <v>2000000</v>
      </c>
      <c r="Y54" s="350">
        <v>12369353.76</v>
      </c>
      <c r="Z54" s="350">
        <v>12369353.76</v>
      </c>
      <c r="AA54" s="350">
        <v>12369353.76</v>
      </c>
    </row>
    <row r="55" spans="1:27" ht="22.5" x14ac:dyDescent="0.25">
      <c r="A55" s="53" t="s">
        <v>1542</v>
      </c>
      <c r="B55" s="348" t="s">
        <v>1543</v>
      </c>
      <c r="C55" s="349" t="s">
        <v>1639</v>
      </c>
      <c r="D55" s="53" t="s">
        <v>468</v>
      </c>
      <c r="E55" s="53" t="s">
        <v>469</v>
      </c>
      <c r="F55" s="53" t="s">
        <v>471</v>
      </c>
      <c r="G55" s="53" t="s">
        <v>462</v>
      </c>
      <c r="H55" s="53" t="s">
        <v>458</v>
      </c>
      <c r="I55" s="53" t="s">
        <v>552</v>
      </c>
      <c r="J55" s="53"/>
      <c r="K55" s="53"/>
      <c r="L55" s="53" t="s">
        <v>450</v>
      </c>
      <c r="M55" s="53" t="s">
        <v>449</v>
      </c>
      <c r="N55" s="53" t="s">
        <v>448</v>
      </c>
      <c r="O55" s="816" t="s">
        <v>531</v>
      </c>
      <c r="P55" s="350">
        <v>84311558.5</v>
      </c>
      <c r="Q55" s="350">
        <v>93900000</v>
      </c>
      <c r="R55" s="350">
        <v>16233544</v>
      </c>
      <c r="S55" s="350">
        <v>161978014.5</v>
      </c>
      <c r="T55" s="350">
        <v>0</v>
      </c>
      <c r="U55" s="350">
        <v>161978014.08000001</v>
      </c>
      <c r="V55" s="611">
        <v>0.42</v>
      </c>
      <c r="W55" s="611">
        <v>161978014.08000001</v>
      </c>
      <c r="X55" s="1221">
        <f t="shared" si="0"/>
        <v>0.41999998688697815</v>
      </c>
      <c r="Y55" s="350">
        <v>81943741</v>
      </c>
      <c r="Z55" s="350">
        <v>81943741</v>
      </c>
      <c r="AA55" s="350">
        <v>81943741</v>
      </c>
    </row>
    <row r="56" spans="1:27" ht="22.5" x14ac:dyDescent="0.25">
      <c r="A56" s="53" t="s">
        <v>1542</v>
      </c>
      <c r="B56" s="348" t="s">
        <v>1543</v>
      </c>
      <c r="C56" s="349" t="s">
        <v>1640</v>
      </c>
      <c r="D56" s="53" t="s">
        <v>468</v>
      </c>
      <c r="E56" s="53" t="s">
        <v>469</v>
      </c>
      <c r="F56" s="53" t="s">
        <v>471</v>
      </c>
      <c r="G56" s="53" t="s">
        <v>462</v>
      </c>
      <c r="H56" s="53" t="s">
        <v>458</v>
      </c>
      <c r="I56" s="53" t="s">
        <v>449</v>
      </c>
      <c r="J56" s="53"/>
      <c r="K56" s="53"/>
      <c r="L56" s="53" t="s">
        <v>450</v>
      </c>
      <c r="M56" s="53" t="s">
        <v>449</v>
      </c>
      <c r="N56" s="53" t="s">
        <v>448</v>
      </c>
      <c r="O56" s="816" t="s">
        <v>500</v>
      </c>
      <c r="P56" s="350">
        <v>203120528.22999999</v>
      </c>
      <c r="Q56" s="350">
        <v>0</v>
      </c>
      <c r="R56" s="350">
        <v>0</v>
      </c>
      <c r="S56" s="350">
        <v>203120528.22999999</v>
      </c>
      <c r="T56" s="350">
        <v>0</v>
      </c>
      <c r="U56" s="350">
        <v>203120528.22999999</v>
      </c>
      <c r="V56" s="611">
        <v>0</v>
      </c>
      <c r="W56" s="611">
        <v>203120528.22999999</v>
      </c>
      <c r="X56" s="1221">
        <f t="shared" si="0"/>
        <v>0</v>
      </c>
      <c r="Y56" s="350">
        <v>144688586</v>
      </c>
      <c r="Z56" s="350">
        <v>144688586</v>
      </c>
      <c r="AA56" s="350">
        <v>144688586</v>
      </c>
    </row>
    <row r="57" spans="1:27" ht="22.5" x14ac:dyDescent="0.25">
      <c r="A57" s="53" t="s">
        <v>1542</v>
      </c>
      <c r="B57" s="348" t="s">
        <v>1543</v>
      </c>
      <c r="C57" s="349" t="s">
        <v>1641</v>
      </c>
      <c r="D57" s="53" t="s">
        <v>468</v>
      </c>
      <c r="E57" s="53" t="s">
        <v>469</v>
      </c>
      <c r="F57" s="53" t="s">
        <v>471</v>
      </c>
      <c r="G57" s="53" t="s">
        <v>462</v>
      </c>
      <c r="H57" s="53" t="s">
        <v>458</v>
      </c>
      <c r="I57" s="53" t="s">
        <v>557</v>
      </c>
      <c r="J57" s="53"/>
      <c r="K57" s="53"/>
      <c r="L57" s="53" t="s">
        <v>450</v>
      </c>
      <c r="M57" s="53" t="s">
        <v>449</v>
      </c>
      <c r="N57" s="53" t="s">
        <v>448</v>
      </c>
      <c r="O57" s="816" t="s">
        <v>501</v>
      </c>
      <c r="P57" s="350">
        <v>4000000</v>
      </c>
      <c r="Q57" s="350">
        <v>300000</v>
      </c>
      <c r="R57" s="350">
        <v>2280000</v>
      </c>
      <c r="S57" s="350">
        <v>2020000</v>
      </c>
      <c r="T57" s="350">
        <v>0</v>
      </c>
      <c r="U57" s="350">
        <v>1851380</v>
      </c>
      <c r="V57" s="611">
        <v>168620</v>
      </c>
      <c r="W57" s="611">
        <v>1851380</v>
      </c>
      <c r="X57" s="1221">
        <f t="shared" si="0"/>
        <v>168620</v>
      </c>
      <c r="Y57" s="350">
        <v>1851380</v>
      </c>
      <c r="Z57" s="350">
        <v>1851380</v>
      </c>
      <c r="AA57" s="350">
        <v>1851380</v>
      </c>
    </row>
    <row r="58" spans="1:27" ht="22.5" x14ac:dyDescent="0.25">
      <c r="A58" s="53" t="s">
        <v>1542</v>
      </c>
      <c r="B58" s="348" t="s">
        <v>1543</v>
      </c>
      <c r="C58" s="349" t="s">
        <v>1642</v>
      </c>
      <c r="D58" s="53" t="s">
        <v>468</v>
      </c>
      <c r="E58" s="53" t="s">
        <v>469</v>
      </c>
      <c r="F58" s="53" t="s">
        <v>471</v>
      </c>
      <c r="G58" s="53" t="s">
        <v>462</v>
      </c>
      <c r="H58" s="53" t="s">
        <v>467</v>
      </c>
      <c r="I58" s="53" t="s">
        <v>469</v>
      </c>
      <c r="J58" s="53"/>
      <c r="K58" s="53"/>
      <c r="L58" s="53" t="s">
        <v>450</v>
      </c>
      <c r="M58" s="53" t="s">
        <v>449</v>
      </c>
      <c r="N58" s="53" t="s">
        <v>448</v>
      </c>
      <c r="O58" s="816" t="s">
        <v>502</v>
      </c>
      <c r="P58" s="350">
        <v>109593030</v>
      </c>
      <c r="Q58" s="350">
        <v>8556970</v>
      </c>
      <c r="R58" s="350">
        <v>9456970</v>
      </c>
      <c r="S58" s="350">
        <v>108693030</v>
      </c>
      <c r="T58" s="350">
        <v>0</v>
      </c>
      <c r="U58" s="350">
        <v>108534644</v>
      </c>
      <c r="V58" s="611">
        <v>158386</v>
      </c>
      <c r="W58" s="611">
        <v>108534644</v>
      </c>
      <c r="X58" s="1221">
        <f t="shared" si="0"/>
        <v>158386</v>
      </c>
      <c r="Y58" s="350">
        <v>69344751</v>
      </c>
      <c r="Z58" s="350">
        <v>69344751</v>
      </c>
      <c r="AA58" s="350">
        <v>69344751</v>
      </c>
    </row>
    <row r="59" spans="1:27" ht="22.5" x14ac:dyDescent="0.25">
      <c r="A59" s="53" t="s">
        <v>1542</v>
      </c>
      <c r="B59" s="348" t="s">
        <v>1543</v>
      </c>
      <c r="C59" s="349" t="s">
        <v>1643</v>
      </c>
      <c r="D59" s="53" t="s">
        <v>468</v>
      </c>
      <c r="E59" s="53" t="s">
        <v>469</v>
      </c>
      <c r="F59" s="53" t="s">
        <v>471</v>
      </c>
      <c r="G59" s="53" t="s">
        <v>462</v>
      </c>
      <c r="H59" s="53" t="s">
        <v>467</v>
      </c>
      <c r="I59" s="53" t="s">
        <v>458</v>
      </c>
      <c r="J59" s="53"/>
      <c r="K59" s="53"/>
      <c r="L59" s="53" t="s">
        <v>450</v>
      </c>
      <c r="M59" s="53" t="s">
        <v>449</v>
      </c>
      <c r="N59" s="53" t="s">
        <v>448</v>
      </c>
      <c r="O59" s="816" t="s">
        <v>503</v>
      </c>
      <c r="P59" s="350">
        <v>627802145.26999998</v>
      </c>
      <c r="Q59" s="350">
        <v>391320000</v>
      </c>
      <c r="R59" s="350">
        <v>33196482</v>
      </c>
      <c r="S59" s="350">
        <v>985925663.26999998</v>
      </c>
      <c r="T59" s="350">
        <v>0</v>
      </c>
      <c r="U59" s="350">
        <v>985892325</v>
      </c>
      <c r="V59" s="611">
        <v>33338.269999999997</v>
      </c>
      <c r="W59" s="611">
        <v>764709900.24000001</v>
      </c>
      <c r="X59" s="1221">
        <f t="shared" si="0"/>
        <v>221215763.02999997</v>
      </c>
      <c r="Y59" s="350">
        <v>372185134</v>
      </c>
      <c r="Z59" s="350">
        <v>372185134</v>
      </c>
      <c r="AA59" s="350">
        <v>372185134</v>
      </c>
    </row>
    <row r="60" spans="1:27" ht="22.5" x14ac:dyDescent="0.25">
      <c r="A60" s="53" t="s">
        <v>1542</v>
      </c>
      <c r="B60" s="348" t="s">
        <v>1543</v>
      </c>
      <c r="C60" s="349" t="s">
        <v>1644</v>
      </c>
      <c r="D60" s="53" t="s">
        <v>468</v>
      </c>
      <c r="E60" s="53" t="s">
        <v>469</v>
      </c>
      <c r="F60" s="53" t="s">
        <v>471</v>
      </c>
      <c r="G60" s="53" t="s">
        <v>462</v>
      </c>
      <c r="H60" s="53" t="s">
        <v>467</v>
      </c>
      <c r="I60" s="53" t="s">
        <v>558</v>
      </c>
      <c r="J60" s="53"/>
      <c r="K60" s="53"/>
      <c r="L60" s="53" t="s">
        <v>450</v>
      </c>
      <c r="M60" s="53" t="s">
        <v>449</v>
      </c>
      <c r="N60" s="53" t="s">
        <v>448</v>
      </c>
      <c r="O60" s="816" t="s">
        <v>504</v>
      </c>
      <c r="P60" s="350">
        <v>0</v>
      </c>
      <c r="Q60" s="350">
        <v>3400000</v>
      </c>
      <c r="R60" s="350">
        <v>0</v>
      </c>
      <c r="S60" s="350">
        <v>3400000</v>
      </c>
      <c r="T60" s="350">
        <v>0</v>
      </c>
      <c r="U60" s="350">
        <v>1915100</v>
      </c>
      <c r="V60" s="611">
        <v>1484900</v>
      </c>
      <c r="W60" s="611">
        <v>1915100</v>
      </c>
      <c r="X60" s="1221">
        <f t="shared" si="0"/>
        <v>1484900</v>
      </c>
      <c r="Y60" s="350">
        <v>1915100</v>
      </c>
      <c r="Z60" s="350">
        <v>1915100</v>
      </c>
      <c r="AA60" s="350">
        <v>1915100</v>
      </c>
    </row>
    <row r="61" spans="1:27" ht="22.5" x14ac:dyDescent="0.25">
      <c r="A61" s="53" t="s">
        <v>1542</v>
      </c>
      <c r="B61" s="348" t="s">
        <v>1543</v>
      </c>
      <c r="C61" s="349" t="s">
        <v>1645</v>
      </c>
      <c r="D61" s="53" t="s">
        <v>468</v>
      </c>
      <c r="E61" s="53" t="s">
        <v>469</v>
      </c>
      <c r="F61" s="53" t="s">
        <v>471</v>
      </c>
      <c r="G61" s="53" t="s">
        <v>462</v>
      </c>
      <c r="H61" s="53" t="s">
        <v>467</v>
      </c>
      <c r="I61" s="53" t="s">
        <v>552</v>
      </c>
      <c r="J61" s="53"/>
      <c r="K61" s="53"/>
      <c r="L61" s="53" t="s">
        <v>450</v>
      </c>
      <c r="M61" s="53" t="s">
        <v>449</v>
      </c>
      <c r="N61" s="53" t="s">
        <v>448</v>
      </c>
      <c r="O61" s="816" t="s">
        <v>1646</v>
      </c>
      <c r="P61" s="350">
        <v>7800000</v>
      </c>
      <c r="Q61" s="350">
        <v>0</v>
      </c>
      <c r="R61" s="350">
        <v>3700000</v>
      </c>
      <c r="S61" s="350">
        <v>4100000</v>
      </c>
      <c r="T61" s="350">
        <v>0</v>
      </c>
      <c r="U61" s="350">
        <v>4100000</v>
      </c>
      <c r="V61" s="611">
        <v>0</v>
      </c>
      <c r="W61" s="611">
        <v>4100000</v>
      </c>
      <c r="X61" s="1221">
        <f t="shared" si="0"/>
        <v>0</v>
      </c>
      <c r="Y61" s="350">
        <v>3060000</v>
      </c>
      <c r="Z61" s="350">
        <v>3060000</v>
      </c>
      <c r="AA61" s="350">
        <v>3060000</v>
      </c>
    </row>
    <row r="62" spans="1:27" ht="22.5" x14ac:dyDescent="0.25">
      <c r="A62" s="53" t="s">
        <v>1542</v>
      </c>
      <c r="B62" s="348" t="s">
        <v>1543</v>
      </c>
      <c r="C62" s="349" t="s">
        <v>1647</v>
      </c>
      <c r="D62" s="53" t="s">
        <v>468</v>
      </c>
      <c r="E62" s="53" t="s">
        <v>469</v>
      </c>
      <c r="F62" s="53" t="s">
        <v>471</v>
      </c>
      <c r="G62" s="53" t="s">
        <v>462</v>
      </c>
      <c r="H62" s="53" t="s">
        <v>558</v>
      </c>
      <c r="I62" s="53" t="s">
        <v>451</v>
      </c>
      <c r="J62" s="53"/>
      <c r="K62" s="53"/>
      <c r="L62" s="53" t="s">
        <v>450</v>
      </c>
      <c r="M62" s="53" t="s">
        <v>449</v>
      </c>
      <c r="N62" s="53" t="s">
        <v>448</v>
      </c>
      <c r="O62" s="816" t="s">
        <v>568</v>
      </c>
      <c r="P62" s="350">
        <v>0</v>
      </c>
      <c r="Q62" s="350">
        <v>1000</v>
      </c>
      <c r="R62" s="350">
        <v>0</v>
      </c>
      <c r="S62" s="350">
        <v>1000</v>
      </c>
      <c r="T62" s="350">
        <v>0</v>
      </c>
      <c r="U62" s="350">
        <v>0</v>
      </c>
      <c r="V62" s="611">
        <v>1000</v>
      </c>
      <c r="W62" s="611">
        <v>0</v>
      </c>
      <c r="X62" s="1221">
        <f t="shared" si="0"/>
        <v>1000</v>
      </c>
      <c r="Y62" s="350">
        <v>0</v>
      </c>
      <c r="Z62" s="350">
        <v>0</v>
      </c>
      <c r="AA62" s="350">
        <v>0</v>
      </c>
    </row>
    <row r="63" spans="1:27" ht="33.75" x14ac:dyDescent="0.25">
      <c r="A63" s="53" t="s">
        <v>1542</v>
      </c>
      <c r="B63" s="348" t="s">
        <v>1543</v>
      </c>
      <c r="C63" s="349" t="s">
        <v>1648</v>
      </c>
      <c r="D63" s="53" t="s">
        <v>468</v>
      </c>
      <c r="E63" s="53" t="s">
        <v>469</v>
      </c>
      <c r="F63" s="53" t="s">
        <v>471</v>
      </c>
      <c r="G63" s="53" t="s">
        <v>462</v>
      </c>
      <c r="H63" s="53" t="s">
        <v>558</v>
      </c>
      <c r="I63" s="53" t="s">
        <v>466</v>
      </c>
      <c r="J63" s="53"/>
      <c r="K63" s="53"/>
      <c r="L63" s="53" t="s">
        <v>450</v>
      </c>
      <c r="M63" s="53" t="s">
        <v>449</v>
      </c>
      <c r="N63" s="53" t="s">
        <v>448</v>
      </c>
      <c r="O63" s="816" t="s">
        <v>567</v>
      </c>
      <c r="P63" s="350">
        <v>0</v>
      </c>
      <c r="Q63" s="350">
        <v>200000</v>
      </c>
      <c r="R63" s="350">
        <v>200000</v>
      </c>
      <c r="S63" s="350">
        <v>0</v>
      </c>
      <c r="T63" s="350">
        <v>0</v>
      </c>
      <c r="U63" s="350">
        <v>0</v>
      </c>
      <c r="V63" s="611">
        <v>0</v>
      </c>
      <c r="W63" s="611">
        <v>0</v>
      </c>
      <c r="X63" s="1221">
        <f t="shared" si="0"/>
        <v>0</v>
      </c>
      <c r="Y63" s="350">
        <v>0</v>
      </c>
      <c r="Z63" s="350">
        <v>0</v>
      </c>
      <c r="AA63" s="350">
        <v>0</v>
      </c>
    </row>
    <row r="64" spans="1:27" ht="22.5" x14ac:dyDescent="0.25">
      <c r="A64" s="53" t="s">
        <v>1542</v>
      </c>
      <c r="B64" s="348" t="s">
        <v>1543</v>
      </c>
      <c r="C64" s="349" t="s">
        <v>1649</v>
      </c>
      <c r="D64" s="53" t="s">
        <v>468</v>
      </c>
      <c r="E64" s="53" t="s">
        <v>469</v>
      </c>
      <c r="F64" s="53" t="s">
        <v>471</v>
      </c>
      <c r="G64" s="53" t="s">
        <v>462</v>
      </c>
      <c r="H64" s="53" t="s">
        <v>558</v>
      </c>
      <c r="I64" s="53" t="s">
        <v>458</v>
      </c>
      <c r="J64" s="53"/>
      <c r="K64" s="53"/>
      <c r="L64" s="53" t="s">
        <v>450</v>
      </c>
      <c r="M64" s="53" t="s">
        <v>449</v>
      </c>
      <c r="N64" s="53" t="s">
        <v>448</v>
      </c>
      <c r="O64" s="816" t="s">
        <v>506</v>
      </c>
      <c r="P64" s="350">
        <v>5217150</v>
      </c>
      <c r="Q64" s="350">
        <v>4000000</v>
      </c>
      <c r="R64" s="350">
        <v>5217150</v>
      </c>
      <c r="S64" s="350">
        <v>4000000</v>
      </c>
      <c r="T64" s="350">
        <v>0</v>
      </c>
      <c r="U64" s="350">
        <v>0</v>
      </c>
      <c r="V64" s="611">
        <v>4000000</v>
      </c>
      <c r="W64" s="611">
        <v>0</v>
      </c>
      <c r="X64" s="1221">
        <f t="shared" si="0"/>
        <v>4000000</v>
      </c>
      <c r="Y64" s="350">
        <v>0</v>
      </c>
      <c r="Z64" s="350">
        <v>0</v>
      </c>
      <c r="AA64" s="350">
        <v>0</v>
      </c>
    </row>
    <row r="65" spans="1:27" ht="22.5" x14ac:dyDescent="0.25">
      <c r="A65" s="53" t="s">
        <v>1542</v>
      </c>
      <c r="B65" s="348" t="s">
        <v>1543</v>
      </c>
      <c r="C65" s="349" t="s">
        <v>1650</v>
      </c>
      <c r="D65" s="53" t="s">
        <v>468</v>
      </c>
      <c r="E65" s="53" t="s">
        <v>469</v>
      </c>
      <c r="F65" s="53" t="s">
        <v>471</v>
      </c>
      <c r="G65" s="53" t="s">
        <v>462</v>
      </c>
      <c r="H65" s="53" t="s">
        <v>558</v>
      </c>
      <c r="I65" s="53" t="s">
        <v>467</v>
      </c>
      <c r="J65" s="53"/>
      <c r="K65" s="53"/>
      <c r="L65" s="53" t="s">
        <v>450</v>
      </c>
      <c r="M65" s="53" t="s">
        <v>449</v>
      </c>
      <c r="N65" s="53" t="s">
        <v>448</v>
      </c>
      <c r="O65" s="816" t="s">
        <v>1651</v>
      </c>
      <c r="P65" s="350">
        <v>3600000</v>
      </c>
      <c r="Q65" s="350">
        <v>5417150</v>
      </c>
      <c r="R65" s="350">
        <v>201000</v>
      </c>
      <c r="S65" s="350">
        <v>8816150</v>
      </c>
      <c r="T65" s="350">
        <v>0</v>
      </c>
      <c r="U65" s="350">
        <v>6507028</v>
      </c>
      <c r="V65" s="611">
        <v>2309122</v>
      </c>
      <c r="W65" s="611">
        <v>6507028</v>
      </c>
      <c r="X65" s="1221">
        <f t="shared" si="0"/>
        <v>2309122</v>
      </c>
      <c r="Y65" s="350">
        <v>6017028</v>
      </c>
      <c r="Z65" s="350">
        <v>6017028</v>
      </c>
      <c r="AA65" s="350">
        <v>6017028</v>
      </c>
    </row>
    <row r="66" spans="1:27" ht="22.5" x14ac:dyDescent="0.25">
      <c r="A66" s="53" t="s">
        <v>1542</v>
      </c>
      <c r="B66" s="348" t="s">
        <v>1543</v>
      </c>
      <c r="C66" s="349" t="s">
        <v>1652</v>
      </c>
      <c r="D66" s="53" t="s">
        <v>468</v>
      </c>
      <c r="E66" s="53" t="s">
        <v>469</v>
      </c>
      <c r="F66" s="53" t="s">
        <v>471</v>
      </c>
      <c r="G66" s="53" t="s">
        <v>462</v>
      </c>
      <c r="H66" s="53" t="s">
        <v>552</v>
      </c>
      <c r="I66" s="53" t="s">
        <v>451</v>
      </c>
      <c r="J66" s="53"/>
      <c r="K66" s="53"/>
      <c r="L66" s="53" t="s">
        <v>450</v>
      </c>
      <c r="M66" s="53" t="s">
        <v>449</v>
      </c>
      <c r="N66" s="53" t="s">
        <v>448</v>
      </c>
      <c r="O66" s="348" t="s">
        <v>508</v>
      </c>
      <c r="P66" s="350">
        <v>10200000</v>
      </c>
      <c r="Q66" s="350">
        <v>0</v>
      </c>
      <c r="R66" s="350">
        <v>0</v>
      </c>
      <c r="S66" s="350">
        <v>10200000</v>
      </c>
      <c r="T66" s="350">
        <v>0</v>
      </c>
      <c r="U66" s="350">
        <v>10200000</v>
      </c>
      <c r="V66" s="350">
        <v>0</v>
      </c>
      <c r="W66" s="350">
        <v>5896453</v>
      </c>
      <c r="X66" s="1221">
        <f t="shared" si="0"/>
        <v>4303547</v>
      </c>
      <c r="Y66" s="350">
        <v>5896453</v>
      </c>
      <c r="Z66" s="350">
        <v>5896453</v>
      </c>
      <c r="AA66" s="350">
        <v>5761388</v>
      </c>
    </row>
    <row r="67" spans="1:27" ht="22.5" x14ac:dyDescent="0.25">
      <c r="A67" s="53" t="s">
        <v>1542</v>
      </c>
      <c r="B67" s="348" t="s">
        <v>1543</v>
      </c>
      <c r="C67" s="349" t="s">
        <v>1653</v>
      </c>
      <c r="D67" s="53" t="s">
        <v>468</v>
      </c>
      <c r="E67" s="53" t="s">
        <v>469</v>
      </c>
      <c r="F67" s="53" t="s">
        <v>471</v>
      </c>
      <c r="G67" s="53" t="s">
        <v>462</v>
      </c>
      <c r="H67" s="53" t="s">
        <v>552</v>
      </c>
      <c r="I67" s="53" t="s">
        <v>469</v>
      </c>
      <c r="J67" s="53"/>
      <c r="K67" s="53"/>
      <c r="L67" s="53" t="s">
        <v>450</v>
      </c>
      <c r="M67" s="53" t="s">
        <v>449</v>
      </c>
      <c r="N67" s="53" t="s">
        <v>448</v>
      </c>
      <c r="O67" s="348" t="s">
        <v>1654</v>
      </c>
      <c r="P67" s="350">
        <v>99000000</v>
      </c>
      <c r="Q67" s="350">
        <v>6300000</v>
      </c>
      <c r="R67" s="350">
        <v>0</v>
      </c>
      <c r="S67" s="350">
        <v>105300000</v>
      </c>
      <c r="T67" s="350">
        <v>0</v>
      </c>
      <c r="U67" s="350">
        <v>99000000</v>
      </c>
      <c r="V67" s="350">
        <v>6300000</v>
      </c>
      <c r="W67" s="350">
        <v>78862271</v>
      </c>
      <c r="X67" s="1221">
        <f t="shared" si="0"/>
        <v>26437729</v>
      </c>
      <c r="Y67" s="350">
        <v>78862271</v>
      </c>
      <c r="Z67" s="350">
        <v>78862271</v>
      </c>
      <c r="AA67" s="350">
        <v>78862271</v>
      </c>
    </row>
    <row r="68" spans="1:27" ht="22.5" x14ac:dyDescent="0.25">
      <c r="A68" s="53" t="s">
        <v>1542</v>
      </c>
      <c r="B68" s="348" t="s">
        <v>1543</v>
      </c>
      <c r="C68" s="349" t="s">
        <v>1655</v>
      </c>
      <c r="D68" s="53" t="s">
        <v>468</v>
      </c>
      <c r="E68" s="53" t="s">
        <v>469</v>
      </c>
      <c r="F68" s="53" t="s">
        <v>471</v>
      </c>
      <c r="G68" s="53" t="s">
        <v>462</v>
      </c>
      <c r="H68" s="53" t="s">
        <v>552</v>
      </c>
      <c r="I68" s="53" t="s">
        <v>458</v>
      </c>
      <c r="J68" s="53"/>
      <c r="K68" s="53"/>
      <c r="L68" s="53" t="s">
        <v>450</v>
      </c>
      <c r="M68" s="53" t="s">
        <v>449</v>
      </c>
      <c r="N68" s="53" t="s">
        <v>448</v>
      </c>
      <c r="O68" s="348" t="s">
        <v>1656</v>
      </c>
      <c r="P68" s="350">
        <v>25200000</v>
      </c>
      <c r="Q68" s="350">
        <v>0</v>
      </c>
      <c r="R68" s="350">
        <v>0</v>
      </c>
      <c r="S68" s="350">
        <v>25200000</v>
      </c>
      <c r="T68" s="350">
        <v>0</v>
      </c>
      <c r="U68" s="350">
        <v>25200000</v>
      </c>
      <c r="V68" s="350">
        <v>0</v>
      </c>
      <c r="W68" s="350">
        <v>12670024</v>
      </c>
      <c r="X68" s="1221">
        <f t="shared" si="0"/>
        <v>12529976</v>
      </c>
      <c r="Y68" s="350">
        <v>12670024</v>
      </c>
      <c r="Z68" s="350">
        <v>12670024</v>
      </c>
      <c r="AA68" s="350">
        <v>12670024</v>
      </c>
    </row>
    <row r="69" spans="1:27" ht="22.5" x14ac:dyDescent="0.25">
      <c r="A69" s="53" t="s">
        <v>1542</v>
      </c>
      <c r="B69" s="348" t="s">
        <v>1543</v>
      </c>
      <c r="C69" s="349" t="s">
        <v>1657</v>
      </c>
      <c r="D69" s="53" t="s">
        <v>468</v>
      </c>
      <c r="E69" s="53" t="s">
        <v>469</v>
      </c>
      <c r="F69" s="53" t="s">
        <v>471</v>
      </c>
      <c r="G69" s="53" t="s">
        <v>462</v>
      </c>
      <c r="H69" s="53" t="s">
        <v>552</v>
      </c>
      <c r="I69" s="53" t="s">
        <v>467</v>
      </c>
      <c r="J69" s="53"/>
      <c r="K69" s="53"/>
      <c r="L69" s="53" t="s">
        <v>450</v>
      </c>
      <c r="M69" s="53" t="s">
        <v>449</v>
      </c>
      <c r="N69" s="53" t="s">
        <v>448</v>
      </c>
      <c r="O69" s="348" t="s">
        <v>1658</v>
      </c>
      <c r="P69" s="350">
        <v>104500000</v>
      </c>
      <c r="Q69" s="350">
        <v>25000000</v>
      </c>
      <c r="R69" s="350">
        <v>0</v>
      </c>
      <c r="S69" s="350">
        <v>129500000</v>
      </c>
      <c r="T69" s="350">
        <v>0</v>
      </c>
      <c r="U69" s="350">
        <v>104500000</v>
      </c>
      <c r="V69" s="350">
        <v>25000000</v>
      </c>
      <c r="W69" s="350">
        <v>100182468</v>
      </c>
      <c r="X69" s="1221">
        <f t="shared" si="0"/>
        <v>29317532</v>
      </c>
      <c r="Y69" s="350">
        <v>100182468</v>
      </c>
      <c r="Z69" s="350">
        <v>100182468</v>
      </c>
      <c r="AA69" s="350">
        <v>100182468</v>
      </c>
    </row>
    <row r="70" spans="1:27" ht="22.5" x14ac:dyDescent="0.25">
      <c r="A70" s="53" t="s">
        <v>1542</v>
      </c>
      <c r="B70" s="348" t="s">
        <v>1543</v>
      </c>
      <c r="C70" s="349" t="s">
        <v>1659</v>
      </c>
      <c r="D70" s="53" t="s">
        <v>468</v>
      </c>
      <c r="E70" s="53" t="s">
        <v>469</v>
      </c>
      <c r="F70" s="53" t="s">
        <v>471</v>
      </c>
      <c r="G70" s="53" t="s">
        <v>462</v>
      </c>
      <c r="H70" s="53" t="s">
        <v>472</v>
      </c>
      <c r="I70" s="53" t="s">
        <v>462</v>
      </c>
      <c r="J70" s="53"/>
      <c r="K70" s="53"/>
      <c r="L70" s="53" t="s">
        <v>450</v>
      </c>
      <c r="M70" s="53" t="s">
        <v>449</v>
      </c>
      <c r="N70" s="53" t="s">
        <v>448</v>
      </c>
      <c r="O70" s="348" t="s">
        <v>1660</v>
      </c>
      <c r="P70" s="350">
        <v>9500000</v>
      </c>
      <c r="Q70" s="350">
        <v>4069897</v>
      </c>
      <c r="R70" s="350">
        <v>0</v>
      </c>
      <c r="S70" s="350">
        <v>13569897</v>
      </c>
      <c r="T70" s="350">
        <v>0</v>
      </c>
      <c r="U70" s="350">
        <v>13569897</v>
      </c>
      <c r="V70" s="350">
        <v>0</v>
      </c>
      <c r="W70" s="350">
        <v>4258305</v>
      </c>
      <c r="X70" s="1221">
        <f t="shared" ref="X70:X126" si="1">SUM(S70-T70-W70)</f>
        <v>9311592</v>
      </c>
      <c r="Y70" s="350">
        <v>4258305</v>
      </c>
      <c r="Z70" s="350">
        <v>4258305</v>
      </c>
      <c r="AA70" s="350">
        <v>4258305</v>
      </c>
    </row>
    <row r="71" spans="1:27" ht="22.5" x14ac:dyDescent="0.25">
      <c r="A71" s="53" t="s">
        <v>1542</v>
      </c>
      <c r="B71" s="348" t="s">
        <v>1543</v>
      </c>
      <c r="C71" s="349" t="s">
        <v>1661</v>
      </c>
      <c r="D71" s="53" t="s">
        <v>468</v>
      </c>
      <c r="E71" s="53" t="s">
        <v>469</v>
      </c>
      <c r="F71" s="53" t="s">
        <v>471</v>
      </c>
      <c r="G71" s="53" t="s">
        <v>462</v>
      </c>
      <c r="H71" s="53" t="s">
        <v>472</v>
      </c>
      <c r="I71" s="53" t="s">
        <v>558</v>
      </c>
      <c r="J71" s="53"/>
      <c r="K71" s="53"/>
      <c r="L71" s="53" t="s">
        <v>450</v>
      </c>
      <c r="M71" s="53" t="s">
        <v>449</v>
      </c>
      <c r="N71" s="53" t="s">
        <v>448</v>
      </c>
      <c r="O71" s="348" t="s">
        <v>1662</v>
      </c>
      <c r="P71" s="350">
        <v>9500000</v>
      </c>
      <c r="Q71" s="350">
        <v>2789717</v>
      </c>
      <c r="R71" s="350">
        <v>0</v>
      </c>
      <c r="S71" s="350">
        <v>12289717</v>
      </c>
      <c r="T71" s="350">
        <v>0</v>
      </c>
      <c r="U71" s="350">
        <v>12289717</v>
      </c>
      <c r="V71" s="350">
        <v>0</v>
      </c>
      <c r="W71" s="350">
        <v>3856578</v>
      </c>
      <c r="X71" s="1221">
        <f t="shared" si="1"/>
        <v>8433139</v>
      </c>
      <c r="Y71" s="350">
        <v>3856578</v>
      </c>
      <c r="Z71" s="350">
        <v>3856578</v>
      </c>
      <c r="AA71" s="350">
        <v>3856578</v>
      </c>
    </row>
    <row r="72" spans="1:27" ht="22.5" x14ac:dyDescent="0.25">
      <c r="A72" s="53" t="s">
        <v>1542</v>
      </c>
      <c r="B72" s="348" t="s">
        <v>1543</v>
      </c>
      <c r="C72" s="349" t="s">
        <v>1663</v>
      </c>
      <c r="D72" s="53" t="s">
        <v>468</v>
      </c>
      <c r="E72" s="53" t="s">
        <v>469</v>
      </c>
      <c r="F72" s="53" t="s">
        <v>471</v>
      </c>
      <c r="G72" s="53" t="s">
        <v>462</v>
      </c>
      <c r="H72" s="53" t="s">
        <v>472</v>
      </c>
      <c r="I72" s="53" t="s">
        <v>552</v>
      </c>
      <c r="J72" s="53"/>
      <c r="K72" s="53"/>
      <c r="L72" s="53" t="s">
        <v>450</v>
      </c>
      <c r="M72" s="53" t="s">
        <v>449</v>
      </c>
      <c r="N72" s="53" t="s">
        <v>448</v>
      </c>
      <c r="O72" s="348" t="s">
        <v>1664</v>
      </c>
      <c r="P72" s="350">
        <v>38500000</v>
      </c>
      <c r="Q72" s="350">
        <v>4820000</v>
      </c>
      <c r="R72" s="350">
        <v>0</v>
      </c>
      <c r="S72" s="350">
        <v>43320000</v>
      </c>
      <c r="T72" s="350">
        <v>0</v>
      </c>
      <c r="U72" s="350">
        <v>41657468</v>
      </c>
      <c r="V72" s="350">
        <v>1662532</v>
      </c>
      <c r="W72" s="350">
        <v>17622708</v>
      </c>
      <c r="X72" s="1221">
        <f t="shared" si="1"/>
        <v>25697292</v>
      </c>
      <c r="Y72" s="350">
        <v>17622708</v>
      </c>
      <c r="Z72" s="350">
        <v>17622708</v>
      </c>
      <c r="AA72" s="350">
        <v>17622708</v>
      </c>
    </row>
    <row r="73" spans="1:27" ht="22.5" x14ac:dyDescent="0.25">
      <c r="A73" s="53" t="s">
        <v>1542</v>
      </c>
      <c r="B73" s="348" t="s">
        <v>1543</v>
      </c>
      <c r="C73" s="349" t="s">
        <v>1665</v>
      </c>
      <c r="D73" s="53" t="s">
        <v>468</v>
      </c>
      <c r="E73" s="53" t="s">
        <v>469</v>
      </c>
      <c r="F73" s="53" t="s">
        <v>471</v>
      </c>
      <c r="G73" s="53" t="s">
        <v>462</v>
      </c>
      <c r="H73" s="53" t="s">
        <v>472</v>
      </c>
      <c r="I73" s="53" t="s">
        <v>472</v>
      </c>
      <c r="J73" s="53"/>
      <c r="K73" s="53"/>
      <c r="L73" s="53" t="s">
        <v>450</v>
      </c>
      <c r="M73" s="53" t="s">
        <v>449</v>
      </c>
      <c r="N73" s="53" t="s">
        <v>448</v>
      </c>
      <c r="O73" s="348" t="s">
        <v>537</v>
      </c>
      <c r="P73" s="350">
        <v>9500000</v>
      </c>
      <c r="Q73" s="350">
        <v>4325931</v>
      </c>
      <c r="R73" s="350">
        <v>0</v>
      </c>
      <c r="S73" s="350">
        <v>13825931</v>
      </c>
      <c r="T73" s="350">
        <v>0</v>
      </c>
      <c r="U73" s="350">
        <v>13825931</v>
      </c>
      <c r="V73" s="350">
        <v>0</v>
      </c>
      <c r="W73" s="350">
        <v>4338650</v>
      </c>
      <c r="X73" s="1221">
        <f t="shared" si="1"/>
        <v>9487281</v>
      </c>
      <c r="Y73" s="350">
        <v>4338650</v>
      </c>
      <c r="Z73" s="350">
        <v>4338650</v>
      </c>
      <c r="AA73" s="350">
        <v>4338650</v>
      </c>
    </row>
    <row r="74" spans="1:27" ht="22.5" x14ac:dyDescent="0.25">
      <c r="A74" s="53" t="s">
        <v>1542</v>
      </c>
      <c r="B74" s="348" t="s">
        <v>1543</v>
      </c>
      <c r="C74" s="349" t="s">
        <v>1666</v>
      </c>
      <c r="D74" s="53" t="s">
        <v>468</v>
      </c>
      <c r="E74" s="53" t="s">
        <v>469</v>
      </c>
      <c r="F74" s="53" t="s">
        <v>471</v>
      </c>
      <c r="G74" s="53" t="s">
        <v>462</v>
      </c>
      <c r="H74" s="53" t="s">
        <v>472</v>
      </c>
      <c r="I74" s="53" t="s">
        <v>559</v>
      </c>
      <c r="J74" s="53"/>
      <c r="K74" s="53"/>
      <c r="L74" s="53" t="s">
        <v>450</v>
      </c>
      <c r="M74" s="53" t="s">
        <v>449</v>
      </c>
      <c r="N74" s="53" t="s">
        <v>448</v>
      </c>
      <c r="O74" s="348" t="s">
        <v>514</v>
      </c>
      <c r="P74" s="350">
        <v>1000000</v>
      </c>
      <c r="Q74" s="350">
        <v>22604205</v>
      </c>
      <c r="R74" s="350">
        <v>7985545</v>
      </c>
      <c r="S74" s="350">
        <v>15618660</v>
      </c>
      <c r="T74" s="350">
        <v>0</v>
      </c>
      <c r="U74" s="350">
        <v>1280178</v>
      </c>
      <c r="V74" s="350">
        <v>14338482</v>
      </c>
      <c r="W74" s="350">
        <v>401726</v>
      </c>
      <c r="X74" s="1221">
        <f t="shared" si="1"/>
        <v>15216934</v>
      </c>
      <c r="Y74" s="350">
        <v>401726</v>
      </c>
      <c r="Z74" s="350">
        <v>401726</v>
      </c>
      <c r="AA74" s="350">
        <v>401726</v>
      </c>
    </row>
    <row r="75" spans="1:27" ht="22.5" x14ac:dyDescent="0.25">
      <c r="A75" s="53" t="s">
        <v>1542</v>
      </c>
      <c r="B75" s="348" t="s">
        <v>1543</v>
      </c>
      <c r="C75" s="349" t="s">
        <v>1667</v>
      </c>
      <c r="D75" s="53" t="s">
        <v>468</v>
      </c>
      <c r="E75" s="53" t="s">
        <v>469</v>
      </c>
      <c r="F75" s="53" t="s">
        <v>471</v>
      </c>
      <c r="G75" s="53" t="s">
        <v>462</v>
      </c>
      <c r="H75" s="53" t="s">
        <v>449</v>
      </c>
      <c r="I75" s="53" t="s">
        <v>469</v>
      </c>
      <c r="J75" s="53"/>
      <c r="K75" s="53"/>
      <c r="L75" s="53" t="s">
        <v>450</v>
      </c>
      <c r="M75" s="53" t="s">
        <v>449</v>
      </c>
      <c r="N75" s="53" t="s">
        <v>448</v>
      </c>
      <c r="O75" s="348" t="s">
        <v>1668</v>
      </c>
      <c r="P75" s="350">
        <v>5900000</v>
      </c>
      <c r="Q75" s="350">
        <v>0</v>
      </c>
      <c r="R75" s="350">
        <v>0</v>
      </c>
      <c r="S75" s="350">
        <v>5900000</v>
      </c>
      <c r="T75" s="350">
        <v>0</v>
      </c>
      <c r="U75" s="350">
        <v>5900000</v>
      </c>
      <c r="V75" s="350">
        <v>0</v>
      </c>
      <c r="W75" s="350">
        <v>4719960</v>
      </c>
      <c r="X75" s="1221">
        <f t="shared" si="1"/>
        <v>1180040</v>
      </c>
      <c r="Y75" s="350">
        <v>4719960</v>
      </c>
      <c r="Z75" s="350">
        <v>4719960</v>
      </c>
      <c r="AA75" s="350">
        <v>4719960</v>
      </c>
    </row>
    <row r="76" spans="1:27" ht="22.5" x14ac:dyDescent="0.25">
      <c r="A76" s="53" t="s">
        <v>1542</v>
      </c>
      <c r="B76" s="348" t="s">
        <v>1543</v>
      </c>
      <c r="C76" s="349" t="s">
        <v>1669</v>
      </c>
      <c r="D76" s="53" t="s">
        <v>468</v>
      </c>
      <c r="E76" s="53" t="s">
        <v>469</v>
      </c>
      <c r="F76" s="53" t="s">
        <v>471</v>
      </c>
      <c r="G76" s="53" t="s">
        <v>462</v>
      </c>
      <c r="H76" s="53" t="s">
        <v>456</v>
      </c>
      <c r="I76" s="53" t="s">
        <v>451</v>
      </c>
      <c r="J76" s="53"/>
      <c r="K76" s="53"/>
      <c r="L76" s="53" t="s">
        <v>450</v>
      </c>
      <c r="M76" s="53" t="s">
        <v>449</v>
      </c>
      <c r="N76" s="53" t="s">
        <v>448</v>
      </c>
      <c r="O76" s="348" t="s">
        <v>1670</v>
      </c>
      <c r="P76" s="350">
        <v>10000000</v>
      </c>
      <c r="Q76" s="350">
        <v>0</v>
      </c>
      <c r="R76" s="350">
        <v>10000000</v>
      </c>
      <c r="S76" s="350">
        <v>0</v>
      </c>
      <c r="T76" s="350">
        <v>0</v>
      </c>
      <c r="U76" s="350">
        <v>0</v>
      </c>
      <c r="V76" s="350">
        <v>0</v>
      </c>
      <c r="W76" s="350">
        <v>0</v>
      </c>
      <c r="X76" s="1221">
        <f t="shared" si="1"/>
        <v>0</v>
      </c>
      <c r="Y76" s="350">
        <v>0</v>
      </c>
      <c r="Z76" s="350">
        <v>0</v>
      </c>
      <c r="AA76" s="350">
        <v>0</v>
      </c>
    </row>
    <row r="77" spans="1:27" ht="22.5" x14ac:dyDescent="0.25">
      <c r="A77" s="53" t="s">
        <v>1542</v>
      </c>
      <c r="B77" s="348" t="s">
        <v>1543</v>
      </c>
      <c r="C77" s="349" t="s">
        <v>1671</v>
      </c>
      <c r="D77" s="53" t="s">
        <v>468</v>
      </c>
      <c r="E77" s="53" t="s">
        <v>469</v>
      </c>
      <c r="F77" s="53" t="s">
        <v>471</v>
      </c>
      <c r="G77" s="53" t="s">
        <v>462</v>
      </c>
      <c r="H77" s="53" t="s">
        <v>456</v>
      </c>
      <c r="I77" s="53" t="s">
        <v>469</v>
      </c>
      <c r="J77" s="53"/>
      <c r="K77" s="53"/>
      <c r="L77" s="53" t="s">
        <v>450</v>
      </c>
      <c r="M77" s="53" t="s">
        <v>449</v>
      </c>
      <c r="N77" s="53" t="s">
        <v>448</v>
      </c>
      <c r="O77" s="348" t="s">
        <v>1672</v>
      </c>
      <c r="P77" s="350">
        <v>24800000</v>
      </c>
      <c r="Q77" s="350">
        <v>10000000</v>
      </c>
      <c r="R77" s="350">
        <v>0</v>
      </c>
      <c r="S77" s="350">
        <v>34800000</v>
      </c>
      <c r="T77" s="350">
        <v>0</v>
      </c>
      <c r="U77" s="350">
        <v>30684727.5</v>
      </c>
      <c r="V77" s="350">
        <v>4115272.5</v>
      </c>
      <c r="W77" s="350">
        <v>25284727.5</v>
      </c>
      <c r="X77" s="1221">
        <f t="shared" si="1"/>
        <v>9515272.5</v>
      </c>
      <c r="Y77" s="350">
        <v>21612233.5</v>
      </c>
      <c r="Z77" s="350">
        <v>21612233.5</v>
      </c>
      <c r="AA77" s="350">
        <v>21612233.5</v>
      </c>
    </row>
    <row r="78" spans="1:27" ht="22.5" x14ac:dyDescent="0.25">
      <c r="A78" s="53" t="s">
        <v>1542</v>
      </c>
      <c r="B78" s="348" t="s">
        <v>1543</v>
      </c>
      <c r="C78" s="349" t="s">
        <v>1673</v>
      </c>
      <c r="D78" s="53" t="s">
        <v>468</v>
      </c>
      <c r="E78" s="53" t="s">
        <v>469</v>
      </c>
      <c r="F78" s="53" t="s">
        <v>471</v>
      </c>
      <c r="G78" s="53" t="s">
        <v>462</v>
      </c>
      <c r="H78" s="53" t="s">
        <v>560</v>
      </c>
      <c r="I78" s="53" t="s">
        <v>462</v>
      </c>
      <c r="J78" s="53"/>
      <c r="K78" s="53"/>
      <c r="L78" s="53" t="s">
        <v>450</v>
      </c>
      <c r="M78" s="53" t="s">
        <v>449</v>
      </c>
      <c r="N78" s="53" t="s">
        <v>448</v>
      </c>
      <c r="O78" s="348" t="s">
        <v>518</v>
      </c>
      <c r="P78" s="350">
        <v>14000000</v>
      </c>
      <c r="Q78" s="350">
        <v>3800000</v>
      </c>
      <c r="R78" s="350">
        <v>0</v>
      </c>
      <c r="S78" s="350">
        <v>17800000</v>
      </c>
      <c r="T78" s="350">
        <v>0</v>
      </c>
      <c r="U78" s="350">
        <v>17800000</v>
      </c>
      <c r="V78" s="350">
        <v>0</v>
      </c>
      <c r="W78" s="350">
        <v>4000000</v>
      </c>
      <c r="X78" s="1221">
        <f t="shared" si="1"/>
        <v>13800000</v>
      </c>
      <c r="Y78" s="350">
        <v>1426000</v>
      </c>
      <c r="Z78" s="350">
        <v>1426000</v>
      </c>
      <c r="AA78" s="350">
        <v>1426000</v>
      </c>
    </row>
    <row r="79" spans="1:27" ht="22.5" x14ac:dyDescent="0.25">
      <c r="A79" s="53" t="s">
        <v>1542</v>
      </c>
      <c r="B79" s="348" t="s">
        <v>1543</v>
      </c>
      <c r="C79" s="349" t="s">
        <v>1674</v>
      </c>
      <c r="D79" s="53" t="s">
        <v>468</v>
      </c>
      <c r="E79" s="53" t="s">
        <v>469</v>
      </c>
      <c r="F79" s="53" t="s">
        <v>471</v>
      </c>
      <c r="G79" s="53" t="s">
        <v>462</v>
      </c>
      <c r="H79" s="53" t="s">
        <v>560</v>
      </c>
      <c r="I79" s="53" t="s">
        <v>552</v>
      </c>
      <c r="J79" s="53"/>
      <c r="K79" s="53"/>
      <c r="L79" s="53" t="s">
        <v>450</v>
      </c>
      <c r="M79" s="53" t="s">
        <v>449</v>
      </c>
      <c r="N79" s="53" t="s">
        <v>448</v>
      </c>
      <c r="O79" s="348" t="s">
        <v>519</v>
      </c>
      <c r="P79" s="350">
        <v>10000000</v>
      </c>
      <c r="Q79" s="350">
        <v>0</v>
      </c>
      <c r="R79" s="350">
        <v>0</v>
      </c>
      <c r="S79" s="350">
        <v>10000000</v>
      </c>
      <c r="T79" s="350">
        <v>0</v>
      </c>
      <c r="U79" s="350">
        <v>0</v>
      </c>
      <c r="V79" s="350">
        <v>10000000</v>
      </c>
      <c r="W79" s="350">
        <v>0</v>
      </c>
      <c r="X79" s="1221">
        <f t="shared" si="1"/>
        <v>10000000</v>
      </c>
      <c r="Y79" s="350">
        <v>0</v>
      </c>
      <c r="Z79" s="350">
        <v>0</v>
      </c>
      <c r="AA79" s="350">
        <v>0</v>
      </c>
    </row>
    <row r="80" spans="1:27" ht="22.5" x14ac:dyDescent="0.25">
      <c r="A80" s="53" t="s">
        <v>1542</v>
      </c>
      <c r="B80" s="348" t="s">
        <v>1543</v>
      </c>
      <c r="C80" s="349" t="s">
        <v>1675</v>
      </c>
      <c r="D80" s="53" t="s">
        <v>468</v>
      </c>
      <c r="E80" s="53" t="s">
        <v>469</v>
      </c>
      <c r="F80" s="53" t="s">
        <v>471</v>
      </c>
      <c r="G80" s="53" t="s">
        <v>462</v>
      </c>
      <c r="H80" s="53" t="s">
        <v>1676</v>
      </c>
      <c r="I80" s="53" t="s">
        <v>559</v>
      </c>
      <c r="J80" s="53"/>
      <c r="K80" s="53"/>
      <c r="L80" s="53" t="s">
        <v>450</v>
      </c>
      <c r="M80" s="53" t="s">
        <v>449</v>
      </c>
      <c r="N80" s="53" t="s">
        <v>448</v>
      </c>
      <c r="O80" s="348" t="s">
        <v>1677</v>
      </c>
      <c r="P80" s="350">
        <v>0</v>
      </c>
      <c r="Q80" s="350">
        <v>678800</v>
      </c>
      <c r="R80" s="350">
        <v>0</v>
      </c>
      <c r="S80" s="350">
        <v>678800</v>
      </c>
      <c r="T80" s="350">
        <v>0</v>
      </c>
      <c r="U80" s="350">
        <v>338800</v>
      </c>
      <c r="V80" s="350">
        <v>340000</v>
      </c>
      <c r="W80" s="350">
        <v>338800</v>
      </c>
      <c r="X80" s="1221">
        <f t="shared" si="1"/>
        <v>340000</v>
      </c>
      <c r="Y80" s="350">
        <v>338800</v>
      </c>
      <c r="Z80" s="350">
        <v>338800</v>
      </c>
      <c r="AA80" s="350">
        <v>338800</v>
      </c>
    </row>
    <row r="81" spans="1:27" ht="22.5" x14ac:dyDescent="0.25">
      <c r="A81" s="53" t="s">
        <v>1542</v>
      </c>
      <c r="B81" s="348" t="s">
        <v>1543</v>
      </c>
      <c r="C81" s="349" t="s">
        <v>1678</v>
      </c>
      <c r="D81" s="53" t="s">
        <v>468</v>
      </c>
      <c r="E81" s="53" t="s">
        <v>466</v>
      </c>
      <c r="F81" s="53" t="s">
        <v>458</v>
      </c>
      <c r="G81" s="53" t="s">
        <v>451</v>
      </c>
      <c r="H81" s="53" t="s">
        <v>451</v>
      </c>
      <c r="I81" s="53" t="s">
        <v>471</v>
      </c>
      <c r="J81" s="53" t="s">
        <v>469</v>
      </c>
      <c r="K81" s="53"/>
      <c r="L81" s="53" t="s">
        <v>450</v>
      </c>
      <c r="M81" s="53" t="s">
        <v>449</v>
      </c>
      <c r="N81" s="53" t="s">
        <v>448</v>
      </c>
      <c r="O81" s="348" t="s">
        <v>1679</v>
      </c>
      <c r="P81" s="350">
        <v>196560000</v>
      </c>
      <c r="Q81" s="350">
        <v>0</v>
      </c>
      <c r="R81" s="350">
        <v>1965600</v>
      </c>
      <c r="S81" s="350">
        <v>194594400</v>
      </c>
      <c r="T81" s="350">
        <v>0</v>
      </c>
      <c r="U81" s="350">
        <v>194594400</v>
      </c>
      <c r="V81" s="350">
        <v>0</v>
      </c>
      <c r="W81" s="350">
        <v>126800895</v>
      </c>
      <c r="X81" s="1221">
        <f t="shared" si="1"/>
        <v>67793505</v>
      </c>
      <c r="Y81" s="350">
        <v>126800895</v>
      </c>
      <c r="Z81" s="350">
        <v>126800895</v>
      </c>
      <c r="AA81" s="350">
        <v>126800895</v>
      </c>
    </row>
    <row r="82" spans="1:27" ht="22.5" x14ac:dyDescent="0.25">
      <c r="A82" s="53" t="s">
        <v>1542</v>
      </c>
      <c r="B82" s="348" t="s">
        <v>1543</v>
      </c>
      <c r="C82" s="349" t="s">
        <v>1680</v>
      </c>
      <c r="D82" s="53" t="s">
        <v>468</v>
      </c>
      <c r="E82" s="53" t="s">
        <v>466</v>
      </c>
      <c r="F82" s="53" t="s">
        <v>467</v>
      </c>
      <c r="G82" s="53" t="s">
        <v>451</v>
      </c>
      <c r="H82" s="53" t="s">
        <v>451</v>
      </c>
      <c r="I82" s="53" t="s">
        <v>469</v>
      </c>
      <c r="J82" s="53"/>
      <c r="K82" s="53"/>
      <c r="L82" s="53" t="s">
        <v>450</v>
      </c>
      <c r="M82" s="53" t="s">
        <v>449</v>
      </c>
      <c r="N82" s="53" t="s">
        <v>448</v>
      </c>
      <c r="O82" s="348" t="s">
        <v>1681</v>
      </c>
      <c r="P82" s="350">
        <v>375485760</v>
      </c>
      <c r="Q82" s="350">
        <v>3754858</v>
      </c>
      <c r="R82" s="350">
        <v>7509716</v>
      </c>
      <c r="S82" s="350">
        <v>371730902</v>
      </c>
      <c r="T82" s="350">
        <v>0</v>
      </c>
      <c r="U82" s="350">
        <v>8500000</v>
      </c>
      <c r="V82" s="350">
        <v>363230902</v>
      </c>
      <c r="W82" s="350">
        <v>0</v>
      </c>
      <c r="X82" s="1221">
        <f t="shared" si="1"/>
        <v>371730902</v>
      </c>
      <c r="Y82" s="350">
        <v>0</v>
      </c>
      <c r="Z82" s="350">
        <v>0</v>
      </c>
      <c r="AA82" s="350">
        <v>0</v>
      </c>
    </row>
    <row r="83" spans="1:27" ht="22.5" x14ac:dyDescent="0.25">
      <c r="A83" s="53" t="s">
        <v>1542</v>
      </c>
      <c r="B83" s="348" t="s">
        <v>1543</v>
      </c>
      <c r="C83" s="349" t="s">
        <v>1720</v>
      </c>
      <c r="D83" s="53" t="s">
        <v>454</v>
      </c>
      <c r="E83" s="53" t="s">
        <v>459</v>
      </c>
      <c r="F83" s="53" t="s">
        <v>457</v>
      </c>
      <c r="G83" s="53" t="s">
        <v>462</v>
      </c>
      <c r="H83" s="53" t="s">
        <v>471</v>
      </c>
      <c r="I83" s="53" t="s">
        <v>1721</v>
      </c>
      <c r="J83" s="53" t="s">
        <v>446</v>
      </c>
      <c r="K83" s="53" t="s">
        <v>446</v>
      </c>
      <c r="L83" s="53" t="s">
        <v>450</v>
      </c>
      <c r="M83" s="53" t="s">
        <v>449</v>
      </c>
      <c r="N83" s="53" t="s">
        <v>448</v>
      </c>
      <c r="O83" s="348" t="s">
        <v>1559</v>
      </c>
      <c r="P83" s="350">
        <v>13795858</v>
      </c>
      <c r="Q83" s="350">
        <v>0</v>
      </c>
      <c r="R83" s="350">
        <v>0</v>
      </c>
      <c r="S83" s="350">
        <v>13795858</v>
      </c>
      <c r="T83" s="350">
        <v>0</v>
      </c>
      <c r="U83" s="350">
        <v>13795858</v>
      </c>
      <c r="V83" s="350">
        <v>0</v>
      </c>
      <c r="W83" s="350">
        <v>6523860</v>
      </c>
      <c r="X83" s="1221">
        <f t="shared" si="1"/>
        <v>7271998</v>
      </c>
      <c r="Y83" s="350">
        <v>6523860</v>
      </c>
      <c r="Z83" s="350">
        <v>6523860</v>
      </c>
      <c r="AA83" s="350">
        <v>6523860</v>
      </c>
    </row>
    <row r="84" spans="1:27" ht="22.5" x14ac:dyDescent="0.25">
      <c r="A84" s="53" t="s">
        <v>1542</v>
      </c>
      <c r="B84" s="348" t="s">
        <v>1543</v>
      </c>
      <c r="C84" s="349" t="s">
        <v>1684</v>
      </c>
      <c r="D84" s="53" t="s">
        <v>454</v>
      </c>
      <c r="E84" s="53" t="s">
        <v>459</v>
      </c>
      <c r="F84" s="53" t="s">
        <v>457</v>
      </c>
      <c r="G84" s="53" t="s">
        <v>462</v>
      </c>
      <c r="H84" s="53" t="s">
        <v>471</v>
      </c>
      <c r="I84" s="53" t="s">
        <v>1685</v>
      </c>
      <c r="J84" s="53" t="s">
        <v>446</v>
      </c>
      <c r="K84" s="53" t="s">
        <v>446</v>
      </c>
      <c r="L84" s="53" t="s">
        <v>450</v>
      </c>
      <c r="M84" s="53" t="s">
        <v>449</v>
      </c>
      <c r="N84" s="53" t="s">
        <v>448</v>
      </c>
      <c r="O84" s="348" t="s">
        <v>1686</v>
      </c>
      <c r="P84" s="350">
        <v>3500000</v>
      </c>
      <c r="Q84" s="350">
        <v>35000000</v>
      </c>
      <c r="R84" s="350">
        <v>0</v>
      </c>
      <c r="S84" s="350">
        <v>38500000</v>
      </c>
      <c r="T84" s="350">
        <v>0</v>
      </c>
      <c r="U84" s="350">
        <v>38500000</v>
      </c>
      <c r="V84" s="350">
        <v>0</v>
      </c>
      <c r="W84" s="350">
        <v>28793688</v>
      </c>
      <c r="X84" s="1221">
        <f t="shared" si="1"/>
        <v>9706312</v>
      </c>
      <c r="Y84" s="350">
        <v>28653484</v>
      </c>
      <c r="Z84" s="350">
        <v>28653484</v>
      </c>
      <c r="AA84" s="350">
        <v>28653484</v>
      </c>
    </row>
    <row r="85" spans="1:27" ht="22.5" x14ac:dyDescent="0.25">
      <c r="A85" s="53" t="s">
        <v>1542</v>
      </c>
      <c r="B85" s="348" t="s">
        <v>1543</v>
      </c>
      <c r="C85" s="349" t="s">
        <v>1697</v>
      </c>
      <c r="D85" s="53" t="s">
        <v>454</v>
      </c>
      <c r="E85" s="53" t="s">
        <v>459</v>
      </c>
      <c r="F85" s="53" t="s">
        <v>457</v>
      </c>
      <c r="G85" s="53" t="s">
        <v>462</v>
      </c>
      <c r="H85" s="53" t="s">
        <v>471</v>
      </c>
      <c r="I85" s="53" t="s">
        <v>1698</v>
      </c>
      <c r="J85" s="53" t="s">
        <v>446</v>
      </c>
      <c r="K85" s="53" t="s">
        <v>446</v>
      </c>
      <c r="L85" s="53" t="s">
        <v>450</v>
      </c>
      <c r="M85" s="53" t="s">
        <v>449</v>
      </c>
      <c r="N85" s="53" t="s">
        <v>448</v>
      </c>
      <c r="O85" s="348" t="s">
        <v>1604</v>
      </c>
      <c r="P85" s="350">
        <v>8758734</v>
      </c>
      <c r="Q85" s="350">
        <v>0</v>
      </c>
      <c r="R85" s="350">
        <v>0</v>
      </c>
      <c r="S85" s="350">
        <v>8758734</v>
      </c>
      <c r="T85" s="350">
        <v>0</v>
      </c>
      <c r="U85" s="350">
        <v>8758734</v>
      </c>
      <c r="V85" s="350">
        <v>0</v>
      </c>
      <c r="W85" s="350">
        <v>5570600</v>
      </c>
      <c r="X85" s="1221">
        <f t="shared" si="1"/>
        <v>3188134</v>
      </c>
      <c r="Y85" s="350">
        <v>5570600</v>
      </c>
      <c r="Z85" s="350">
        <v>5570600</v>
      </c>
      <c r="AA85" s="350">
        <v>5570600</v>
      </c>
    </row>
    <row r="86" spans="1:27" ht="22.5" x14ac:dyDescent="0.25">
      <c r="A86" s="53" t="s">
        <v>1542</v>
      </c>
      <c r="B86" s="348" t="s">
        <v>1543</v>
      </c>
      <c r="C86" s="349" t="s">
        <v>1712</v>
      </c>
      <c r="D86" s="53" t="s">
        <v>454</v>
      </c>
      <c r="E86" s="53" t="s">
        <v>459</v>
      </c>
      <c r="F86" s="53" t="s">
        <v>457</v>
      </c>
      <c r="G86" s="53" t="s">
        <v>462</v>
      </c>
      <c r="H86" s="53" t="s">
        <v>471</v>
      </c>
      <c r="I86" s="53" t="s">
        <v>1713</v>
      </c>
      <c r="J86" s="53" t="s">
        <v>446</v>
      </c>
      <c r="K86" s="53" t="s">
        <v>446</v>
      </c>
      <c r="L86" s="53" t="s">
        <v>450</v>
      </c>
      <c r="M86" s="53" t="s">
        <v>449</v>
      </c>
      <c r="N86" s="53" t="s">
        <v>448</v>
      </c>
      <c r="O86" s="348" t="s">
        <v>1596</v>
      </c>
      <c r="P86" s="350">
        <v>49753780</v>
      </c>
      <c r="Q86" s="350">
        <v>0</v>
      </c>
      <c r="R86" s="350">
        <v>0</v>
      </c>
      <c r="S86" s="350">
        <v>49753780</v>
      </c>
      <c r="T86" s="350">
        <v>0</v>
      </c>
      <c r="U86" s="350">
        <v>49753780</v>
      </c>
      <c r="V86" s="350">
        <v>0</v>
      </c>
      <c r="W86" s="350">
        <v>42986248</v>
      </c>
      <c r="X86" s="1221">
        <f t="shared" si="1"/>
        <v>6767532</v>
      </c>
      <c r="Y86" s="350">
        <v>42986248</v>
      </c>
      <c r="Z86" s="350">
        <v>42986248</v>
      </c>
      <c r="AA86" s="350">
        <v>42986248</v>
      </c>
    </row>
    <row r="87" spans="1:27" ht="22.5" x14ac:dyDescent="0.25">
      <c r="A87" s="53" t="s">
        <v>1542</v>
      </c>
      <c r="B87" s="348" t="s">
        <v>1543</v>
      </c>
      <c r="C87" s="349" t="s">
        <v>1693</v>
      </c>
      <c r="D87" s="53" t="s">
        <v>454</v>
      </c>
      <c r="E87" s="53" t="s">
        <v>459</v>
      </c>
      <c r="F87" s="53" t="s">
        <v>457</v>
      </c>
      <c r="G87" s="53" t="s">
        <v>462</v>
      </c>
      <c r="H87" s="53" t="s">
        <v>471</v>
      </c>
      <c r="I87" s="53" t="s">
        <v>1694</v>
      </c>
      <c r="J87" s="53" t="s">
        <v>446</v>
      </c>
      <c r="K87" s="53" t="s">
        <v>446</v>
      </c>
      <c r="L87" s="53" t="s">
        <v>450</v>
      </c>
      <c r="M87" s="53" t="s">
        <v>449</v>
      </c>
      <c r="N87" s="53" t="s">
        <v>448</v>
      </c>
      <c r="O87" s="348" t="s">
        <v>1602</v>
      </c>
      <c r="P87" s="350">
        <v>52552405</v>
      </c>
      <c r="Q87" s="350">
        <v>0</v>
      </c>
      <c r="R87" s="350">
        <v>0</v>
      </c>
      <c r="S87" s="350">
        <v>52552405</v>
      </c>
      <c r="T87" s="350">
        <v>0</v>
      </c>
      <c r="U87" s="350">
        <v>52552405</v>
      </c>
      <c r="V87" s="350">
        <v>0</v>
      </c>
      <c r="W87" s="350">
        <v>33557690</v>
      </c>
      <c r="X87" s="1221">
        <f t="shared" si="1"/>
        <v>18994715</v>
      </c>
      <c r="Y87" s="350">
        <v>33557690</v>
      </c>
      <c r="Z87" s="350">
        <v>33557690</v>
      </c>
      <c r="AA87" s="350">
        <v>33557690</v>
      </c>
    </row>
    <row r="88" spans="1:27" ht="22.5" x14ac:dyDescent="0.25">
      <c r="A88" s="53" t="s">
        <v>1542</v>
      </c>
      <c r="B88" s="348" t="s">
        <v>1543</v>
      </c>
      <c r="C88" s="349" t="s">
        <v>1689</v>
      </c>
      <c r="D88" s="53" t="s">
        <v>454</v>
      </c>
      <c r="E88" s="53" t="s">
        <v>459</v>
      </c>
      <c r="F88" s="53" t="s">
        <v>457</v>
      </c>
      <c r="G88" s="53" t="s">
        <v>462</v>
      </c>
      <c r="H88" s="53" t="s">
        <v>471</v>
      </c>
      <c r="I88" s="53" t="s">
        <v>1690</v>
      </c>
      <c r="J88" s="53" t="s">
        <v>446</v>
      </c>
      <c r="K88" s="53" t="s">
        <v>446</v>
      </c>
      <c r="L88" s="53" t="s">
        <v>450</v>
      </c>
      <c r="M88" s="53" t="s">
        <v>449</v>
      </c>
      <c r="N88" s="53" t="s">
        <v>448</v>
      </c>
      <c r="O88" s="348" t="s">
        <v>1547</v>
      </c>
      <c r="P88" s="350">
        <v>80000000</v>
      </c>
      <c r="Q88" s="350">
        <v>0</v>
      </c>
      <c r="R88" s="350">
        <v>0</v>
      </c>
      <c r="S88" s="350">
        <v>80000000</v>
      </c>
      <c r="T88" s="350">
        <v>0</v>
      </c>
      <c r="U88" s="350">
        <v>80000000</v>
      </c>
      <c r="V88" s="350">
        <v>0</v>
      </c>
      <c r="W88" s="350">
        <v>68106534</v>
      </c>
      <c r="X88" s="1221">
        <f t="shared" si="1"/>
        <v>11893466</v>
      </c>
      <c r="Y88" s="350">
        <v>68106534</v>
      </c>
      <c r="Z88" s="350">
        <v>68106534</v>
      </c>
      <c r="AA88" s="350">
        <v>68106534</v>
      </c>
    </row>
    <row r="89" spans="1:27" ht="22.5" x14ac:dyDescent="0.25">
      <c r="A89" s="53" t="s">
        <v>1542</v>
      </c>
      <c r="B89" s="348" t="s">
        <v>1543</v>
      </c>
      <c r="C89" s="349" t="s">
        <v>1722</v>
      </c>
      <c r="D89" s="53" t="s">
        <v>454</v>
      </c>
      <c r="E89" s="53" t="s">
        <v>459</v>
      </c>
      <c r="F89" s="53" t="s">
        <v>457</v>
      </c>
      <c r="G89" s="53" t="s">
        <v>462</v>
      </c>
      <c r="H89" s="53" t="s">
        <v>471</v>
      </c>
      <c r="I89" s="53" t="s">
        <v>1723</v>
      </c>
      <c r="J89" s="53" t="s">
        <v>446</v>
      </c>
      <c r="K89" s="53" t="s">
        <v>446</v>
      </c>
      <c r="L89" s="53" t="s">
        <v>450</v>
      </c>
      <c r="M89" s="53" t="s">
        <v>449</v>
      </c>
      <c r="N89" s="53" t="s">
        <v>448</v>
      </c>
      <c r="O89" s="348" t="s">
        <v>1606</v>
      </c>
      <c r="P89" s="350">
        <v>8758434</v>
      </c>
      <c r="Q89" s="350">
        <v>0</v>
      </c>
      <c r="R89" s="350">
        <v>0</v>
      </c>
      <c r="S89" s="350">
        <v>8758434</v>
      </c>
      <c r="T89" s="350">
        <v>0</v>
      </c>
      <c r="U89" s="350">
        <v>8758434</v>
      </c>
      <c r="V89" s="350">
        <v>0</v>
      </c>
      <c r="W89" s="350">
        <v>5570600</v>
      </c>
      <c r="X89" s="1221">
        <f t="shared" si="1"/>
        <v>3187834</v>
      </c>
      <c r="Y89" s="350">
        <v>5570600</v>
      </c>
      <c r="Z89" s="350">
        <v>5570600</v>
      </c>
      <c r="AA89" s="350">
        <v>5570600</v>
      </c>
    </row>
    <row r="90" spans="1:27" ht="22.5" x14ac:dyDescent="0.25">
      <c r="A90" s="53" t="s">
        <v>1542</v>
      </c>
      <c r="B90" s="348" t="s">
        <v>1543</v>
      </c>
      <c r="C90" s="349" t="s">
        <v>1699</v>
      </c>
      <c r="D90" s="53" t="s">
        <v>454</v>
      </c>
      <c r="E90" s="53" t="s">
        <v>459</v>
      </c>
      <c r="F90" s="53" t="s">
        <v>457</v>
      </c>
      <c r="G90" s="53" t="s">
        <v>462</v>
      </c>
      <c r="H90" s="53" t="s">
        <v>471</v>
      </c>
      <c r="I90" s="53" t="s">
        <v>1700</v>
      </c>
      <c r="J90" s="53" t="s">
        <v>446</v>
      </c>
      <c r="K90" s="53" t="s">
        <v>446</v>
      </c>
      <c r="L90" s="53" t="s">
        <v>450</v>
      </c>
      <c r="M90" s="53" t="s">
        <v>449</v>
      </c>
      <c r="N90" s="53" t="s">
        <v>448</v>
      </c>
      <c r="O90" s="348" t="s">
        <v>1594</v>
      </c>
      <c r="P90" s="350">
        <v>158143810</v>
      </c>
      <c r="Q90" s="350">
        <v>0</v>
      </c>
      <c r="R90" s="350">
        <v>9932387</v>
      </c>
      <c r="S90" s="350">
        <v>148211423</v>
      </c>
      <c r="T90" s="350">
        <v>0</v>
      </c>
      <c r="U90" s="350">
        <v>148211423</v>
      </c>
      <c r="V90" s="350">
        <v>0</v>
      </c>
      <c r="W90" s="350">
        <v>83140807</v>
      </c>
      <c r="X90" s="1221">
        <f t="shared" si="1"/>
        <v>65070616</v>
      </c>
      <c r="Y90" s="350">
        <v>83140807</v>
      </c>
      <c r="Z90" s="350">
        <v>83140807</v>
      </c>
      <c r="AA90" s="350">
        <v>83140807</v>
      </c>
    </row>
    <row r="91" spans="1:27" ht="22.5" x14ac:dyDescent="0.25">
      <c r="A91" s="53" t="s">
        <v>1542</v>
      </c>
      <c r="B91" s="348" t="s">
        <v>1543</v>
      </c>
      <c r="C91" s="349" t="s">
        <v>1704</v>
      </c>
      <c r="D91" s="53" t="s">
        <v>454</v>
      </c>
      <c r="E91" s="53" t="s">
        <v>459</v>
      </c>
      <c r="F91" s="53" t="s">
        <v>457</v>
      </c>
      <c r="G91" s="53" t="s">
        <v>462</v>
      </c>
      <c r="H91" s="53" t="s">
        <v>471</v>
      </c>
      <c r="I91" s="53" t="s">
        <v>1705</v>
      </c>
      <c r="J91" s="53" t="s">
        <v>446</v>
      </c>
      <c r="K91" s="53" t="s">
        <v>446</v>
      </c>
      <c r="L91" s="53" t="s">
        <v>450</v>
      </c>
      <c r="M91" s="53" t="s">
        <v>449</v>
      </c>
      <c r="N91" s="53" t="s">
        <v>448</v>
      </c>
      <c r="O91" s="348" t="s">
        <v>1570</v>
      </c>
      <c r="P91" s="350">
        <v>145978901</v>
      </c>
      <c r="Q91" s="350">
        <v>0</v>
      </c>
      <c r="R91" s="350">
        <v>0</v>
      </c>
      <c r="S91" s="350">
        <v>145978901</v>
      </c>
      <c r="T91" s="350">
        <v>0</v>
      </c>
      <c r="U91" s="350">
        <v>145978901</v>
      </c>
      <c r="V91" s="350">
        <v>0</v>
      </c>
      <c r="W91" s="350">
        <v>2679187</v>
      </c>
      <c r="X91" s="1221">
        <f t="shared" si="1"/>
        <v>143299714</v>
      </c>
      <c r="Y91" s="350">
        <v>2679187</v>
      </c>
      <c r="Z91" s="350">
        <v>2679187</v>
      </c>
      <c r="AA91" s="350">
        <v>2679187</v>
      </c>
    </row>
    <row r="92" spans="1:27" ht="33.75" x14ac:dyDescent="0.25">
      <c r="A92" s="53" t="s">
        <v>1542</v>
      </c>
      <c r="B92" s="348" t="s">
        <v>1543</v>
      </c>
      <c r="C92" s="349" t="s">
        <v>1695</v>
      </c>
      <c r="D92" s="53" t="s">
        <v>454</v>
      </c>
      <c r="E92" s="53" t="s">
        <v>459</v>
      </c>
      <c r="F92" s="53" t="s">
        <v>457</v>
      </c>
      <c r="G92" s="53" t="s">
        <v>462</v>
      </c>
      <c r="H92" s="53" t="s">
        <v>471</v>
      </c>
      <c r="I92" s="53" t="s">
        <v>1696</v>
      </c>
      <c r="J92" s="53" t="s">
        <v>446</v>
      </c>
      <c r="K92" s="53" t="s">
        <v>446</v>
      </c>
      <c r="L92" s="53" t="s">
        <v>450</v>
      </c>
      <c r="M92" s="53" t="s">
        <v>449</v>
      </c>
      <c r="N92" s="53" t="s">
        <v>448</v>
      </c>
      <c r="O92" s="348" t="s">
        <v>1608</v>
      </c>
      <c r="P92" s="350">
        <v>17517468</v>
      </c>
      <c r="Q92" s="350">
        <v>0</v>
      </c>
      <c r="R92" s="350">
        <v>0</v>
      </c>
      <c r="S92" s="350">
        <v>17517468</v>
      </c>
      <c r="T92" s="350">
        <v>0</v>
      </c>
      <c r="U92" s="350">
        <v>17517468</v>
      </c>
      <c r="V92" s="350">
        <v>0</v>
      </c>
      <c r="W92" s="350">
        <v>11134500</v>
      </c>
      <c r="X92" s="1221">
        <f t="shared" si="1"/>
        <v>6382968</v>
      </c>
      <c r="Y92" s="350">
        <v>11134500</v>
      </c>
      <c r="Z92" s="350">
        <v>11134500</v>
      </c>
      <c r="AA92" s="350">
        <v>11134500</v>
      </c>
    </row>
    <row r="93" spans="1:27" ht="22.5" x14ac:dyDescent="0.25">
      <c r="A93" s="53" t="s">
        <v>1542</v>
      </c>
      <c r="B93" s="348" t="s">
        <v>1543</v>
      </c>
      <c r="C93" s="349" t="s">
        <v>1718</v>
      </c>
      <c r="D93" s="53" t="s">
        <v>454</v>
      </c>
      <c r="E93" s="53" t="s">
        <v>459</v>
      </c>
      <c r="F93" s="53" t="s">
        <v>457</v>
      </c>
      <c r="G93" s="53" t="s">
        <v>462</v>
      </c>
      <c r="H93" s="53" t="s">
        <v>471</v>
      </c>
      <c r="I93" s="53" t="s">
        <v>1719</v>
      </c>
      <c r="J93" s="53" t="s">
        <v>446</v>
      </c>
      <c r="K93" s="53" t="s">
        <v>446</v>
      </c>
      <c r="L93" s="53" t="s">
        <v>450</v>
      </c>
      <c r="M93" s="53" t="s">
        <v>449</v>
      </c>
      <c r="N93" s="53" t="s">
        <v>448</v>
      </c>
      <c r="O93" s="348" t="s">
        <v>1590</v>
      </c>
      <c r="P93" s="350">
        <v>135156905</v>
      </c>
      <c r="Q93" s="350">
        <v>0</v>
      </c>
      <c r="R93" s="350">
        <v>0</v>
      </c>
      <c r="S93" s="350">
        <v>135156905</v>
      </c>
      <c r="T93" s="350">
        <v>0</v>
      </c>
      <c r="U93" s="350">
        <v>135156905</v>
      </c>
      <c r="V93" s="350">
        <v>0</v>
      </c>
      <c r="W93" s="350">
        <v>78652400</v>
      </c>
      <c r="X93" s="1221">
        <f t="shared" si="1"/>
        <v>56504505</v>
      </c>
      <c r="Y93" s="350">
        <v>78651000</v>
      </c>
      <c r="Z93" s="350">
        <v>78651000</v>
      </c>
      <c r="AA93" s="350">
        <v>78651000</v>
      </c>
    </row>
    <row r="94" spans="1:27" ht="22.5" x14ac:dyDescent="0.25">
      <c r="A94" s="53" t="s">
        <v>1542</v>
      </c>
      <c r="B94" s="348" t="s">
        <v>1543</v>
      </c>
      <c r="C94" s="349" t="s">
        <v>1682</v>
      </c>
      <c r="D94" s="53" t="s">
        <v>454</v>
      </c>
      <c r="E94" s="53" t="s">
        <v>459</v>
      </c>
      <c r="F94" s="53" t="s">
        <v>457</v>
      </c>
      <c r="G94" s="53" t="s">
        <v>462</v>
      </c>
      <c r="H94" s="53" t="s">
        <v>471</v>
      </c>
      <c r="I94" s="53" t="s">
        <v>1683</v>
      </c>
      <c r="J94" s="53" t="s">
        <v>446</v>
      </c>
      <c r="K94" s="53" t="s">
        <v>446</v>
      </c>
      <c r="L94" s="53" t="s">
        <v>450</v>
      </c>
      <c r="M94" s="53" t="s">
        <v>449</v>
      </c>
      <c r="N94" s="53" t="s">
        <v>448</v>
      </c>
      <c r="O94" s="348" t="s">
        <v>1545</v>
      </c>
      <c r="P94" s="350">
        <v>1359578568</v>
      </c>
      <c r="Q94" s="350">
        <v>9932387</v>
      </c>
      <c r="R94" s="350">
        <v>35000000</v>
      </c>
      <c r="S94" s="350">
        <v>1334510955</v>
      </c>
      <c r="T94" s="350">
        <v>0</v>
      </c>
      <c r="U94" s="350">
        <v>1334510955</v>
      </c>
      <c r="V94" s="350">
        <v>0</v>
      </c>
      <c r="W94" s="350">
        <v>900673026</v>
      </c>
      <c r="X94" s="1221">
        <f t="shared" si="1"/>
        <v>433837929</v>
      </c>
      <c r="Y94" s="350">
        <v>900673026</v>
      </c>
      <c r="Z94" s="350">
        <v>900673026</v>
      </c>
      <c r="AA94" s="350">
        <v>900673026</v>
      </c>
    </row>
    <row r="95" spans="1:27" ht="22.5" x14ac:dyDescent="0.25">
      <c r="A95" s="53" t="s">
        <v>1542</v>
      </c>
      <c r="B95" s="348" t="s">
        <v>1543</v>
      </c>
      <c r="C95" s="349" t="s">
        <v>1714</v>
      </c>
      <c r="D95" s="53" t="s">
        <v>454</v>
      </c>
      <c r="E95" s="53" t="s">
        <v>459</v>
      </c>
      <c r="F95" s="53" t="s">
        <v>457</v>
      </c>
      <c r="G95" s="53" t="s">
        <v>462</v>
      </c>
      <c r="H95" s="53" t="s">
        <v>471</v>
      </c>
      <c r="I95" s="53" t="s">
        <v>1715</v>
      </c>
      <c r="J95" s="53" t="s">
        <v>446</v>
      </c>
      <c r="K95" s="53" t="s">
        <v>446</v>
      </c>
      <c r="L95" s="53" t="s">
        <v>450</v>
      </c>
      <c r="M95" s="53" t="s">
        <v>449</v>
      </c>
      <c r="N95" s="53" t="s">
        <v>448</v>
      </c>
      <c r="O95" s="348" t="s">
        <v>1557</v>
      </c>
      <c r="P95" s="350">
        <v>78310705</v>
      </c>
      <c r="Q95" s="350">
        <v>0</v>
      </c>
      <c r="R95" s="350">
        <v>0</v>
      </c>
      <c r="S95" s="350">
        <v>78310705</v>
      </c>
      <c r="T95" s="350">
        <v>0</v>
      </c>
      <c r="U95" s="350">
        <v>78310705</v>
      </c>
      <c r="V95" s="350">
        <v>0</v>
      </c>
      <c r="W95" s="350">
        <v>35061782</v>
      </c>
      <c r="X95" s="1221">
        <f t="shared" si="1"/>
        <v>43248923</v>
      </c>
      <c r="Y95" s="350">
        <v>35061782</v>
      </c>
      <c r="Z95" s="350">
        <v>35061782</v>
      </c>
      <c r="AA95" s="350">
        <v>35061782</v>
      </c>
    </row>
    <row r="96" spans="1:27" ht="22.5" x14ac:dyDescent="0.25">
      <c r="A96" s="53" t="s">
        <v>1542</v>
      </c>
      <c r="B96" s="348" t="s">
        <v>1543</v>
      </c>
      <c r="C96" s="349" t="s">
        <v>1706</v>
      </c>
      <c r="D96" s="53" t="s">
        <v>454</v>
      </c>
      <c r="E96" s="53" t="s">
        <v>459</v>
      </c>
      <c r="F96" s="53" t="s">
        <v>457</v>
      </c>
      <c r="G96" s="53" t="s">
        <v>462</v>
      </c>
      <c r="H96" s="53" t="s">
        <v>471</v>
      </c>
      <c r="I96" s="53" t="s">
        <v>1707</v>
      </c>
      <c r="J96" s="53" t="s">
        <v>446</v>
      </c>
      <c r="K96" s="53" t="s">
        <v>446</v>
      </c>
      <c r="L96" s="53" t="s">
        <v>450</v>
      </c>
      <c r="M96" s="53" t="s">
        <v>449</v>
      </c>
      <c r="N96" s="53" t="s">
        <v>448</v>
      </c>
      <c r="O96" s="348" t="s">
        <v>1565</v>
      </c>
      <c r="P96" s="350">
        <v>94788818</v>
      </c>
      <c r="Q96" s="350">
        <v>0</v>
      </c>
      <c r="R96" s="350">
        <v>0</v>
      </c>
      <c r="S96" s="350">
        <v>94788818</v>
      </c>
      <c r="T96" s="350">
        <v>0</v>
      </c>
      <c r="U96" s="350">
        <v>94788818</v>
      </c>
      <c r="V96" s="350">
        <v>0</v>
      </c>
      <c r="W96" s="350">
        <v>54900287</v>
      </c>
      <c r="X96" s="1221">
        <f t="shared" si="1"/>
        <v>39888531</v>
      </c>
      <c r="Y96" s="350">
        <v>54900287</v>
      </c>
      <c r="Z96" s="350">
        <v>54900287</v>
      </c>
      <c r="AA96" s="350">
        <v>54900287</v>
      </c>
    </row>
    <row r="97" spans="1:27" ht="45" x14ac:dyDescent="0.25">
      <c r="A97" s="53" t="s">
        <v>1542</v>
      </c>
      <c r="B97" s="348" t="s">
        <v>1543</v>
      </c>
      <c r="C97" s="349" t="s">
        <v>1691</v>
      </c>
      <c r="D97" s="53" t="s">
        <v>454</v>
      </c>
      <c r="E97" s="53" t="s">
        <v>459</v>
      </c>
      <c r="F97" s="53" t="s">
        <v>457</v>
      </c>
      <c r="G97" s="53" t="s">
        <v>462</v>
      </c>
      <c r="H97" s="53" t="s">
        <v>471</v>
      </c>
      <c r="I97" s="53" t="s">
        <v>1692</v>
      </c>
      <c r="J97" s="53" t="s">
        <v>446</v>
      </c>
      <c r="K97" s="53" t="s">
        <v>446</v>
      </c>
      <c r="L97" s="53" t="s">
        <v>450</v>
      </c>
      <c r="M97" s="53" t="s">
        <v>449</v>
      </c>
      <c r="N97" s="53" t="s">
        <v>448</v>
      </c>
      <c r="O97" s="348" t="s">
        <v>1600</v>
      </c>
      <c r="P97" s="350">
        <v>8043614</v>
      </c>
      <c r="Q97" s="350">
        <v>0</v>
      </c>
      <c r="R97" s="350">
        <v>0</v>
      </c>
      <c r="S97" s="350">
        <v>8043614</v>
      </c>
      <c r="T97" s="350">
        <v>0</v>
      </c>
      <c r="U97" s="350">
        <v>8043614</v>
      </c>
      <c r="V97" s="350">
        <v>0</v>
      </c>
      <c r="W97" s="350">
        <v>4836800</v>
      </c>
      <c r="X97" s="1221">
        <f t="shared" si="1"/>
        <v>3206814</v>
      </c>
      <c r="Y97" s="350">
        <v>4836800</v>
      </c>
      <c r="Z97" s="350">
        <v>4836800</v>
      </c>
      <c r="AA97" s="350">
        <v>4836800</v>
      </c>
    </row>
    <row r="98" spans="1:27" ht="22.5" x14ac:dyDescent="0.25">
      <c r="A98" s="53" t="s">
        <v>1542</v>
      </c>
      <c r="B98" s="348" t="s">
        <v>1543</v>
      </c>
      <c r="C98" s="349" t="s">
        <v>1716</v>
      </c>
      <c r="D98" s="53" t="s">
        <v>454</v>
      </c>
      <c r="E98" s="53" t="s">
        <v>459</v>
      </c>
      <c r="F98" s="53" t="s">
        <v>457</v>
      </c>
      <c r="G98" s="53" t="s">
        <v>462</v>
      </c>
      <c r="H98" s="53" t="s">
        <v>471</v>
      </c>
      <c r="I98" s="53" t="s">
        <v>1717</v>
      </c>
      <c r="J98" s="53" t="s">
        <v>446</v>
      </c>
      <c r="K98" s="53" t="s">
        <v>446</v>
      </c>
      <c r="L98" s="53" t="s">
        <v>450</v>
      </c>
      <c r="M98" s="53" t="s">
        <v>449</v>
      </c>
      <c r="N98" s="53" t="s">
        <v>448</v>
      </c>
      <c r="O98" s="348" t="s">
        <v>1592</v>
      </c>
      <c r="P98" s="350">
        <v>130978401</v>
      </c>
      <c r="Q98" s="350">
        <v>0</v>
      </c>
      <c r="R98" s="350">
        <v>0</v>
      </c>
      <c r="S98" s="350">
        <v>130978401</v>
      </c>
      <c r="T98" s="350">
        <v>0</v>
      </c>
      <c r="U98" s="350">
        <v>130978401</v>
      </c>
      <c r="V98" s="350">
        <v>0</v>
      </c>
      <c r="W98" s="350">
        <v>86186348</v>
      </c>
      <c r="X98" s="1221">
        <f t="shared" si="1"/>
        <v>44792053</v>
      </c>
      <c r="Y98" s="350">
        <v>86186348</v>
      </c>
      <c r="Z98" s="350">
        <v>86186348</v>
      </c>
      <c r="AA98" s="350">
        <v>86186348</v>
      </c>
    </row>
    <row r="99" spans="1:27" ht="56.25" x14ac:dyDescent="0.25">
      <c r="A99" s="53" t="s">
        <v>1542</v>
      </c>
      <c r="B99" s="348" t="s">
        <v>1543</v>
      </c>
      <c r="C99" s="349" t="s">
        <v>1701</v>
      </c>
      <c r="D99" s="53" t="s">
        <v>454</v>
      </c>
      <c r="E99" s="53" t="s">
        <v>459</v>
      </c>
      <c r="F99" s="53" t="s">
        <v>457</v>
      </c>
      <c r="G99" s="53" t="s">
        <v>462</v>
      </c>
      <c r="H99" s="53" t="s">
        <v>471</v>
      </c>
      <c r="I99" s="53" t="s">
        <v>1702</v>
      </c>
      <c r="J99" s="53" t="s">
        <v>446</v>
      </c>
      <c r="K99" s="53" t="s">
        <v>446</v>
      </c>
      <c r="L99" s="53" t="s">
        <v>450</v>
      </c>
      <c r="M99" s="53" t="s">
        <v>449</v>
      </c>
      <c r="N99" s="53" t="s">
        <v>448</v>
      </c>
      <c r="O99" s="348" t="s">
        <v>1703</v>
      </c>
      <c r="P99" s="350">
        <v>349431095</v>
      </c>
      <c r="Q99" s="350">
        <v>0</v>
      </c>
      <c r="R99" s="350">
        <v>0</v>
      </c>
      <c r="S99" s="350">
        <v>349431095</v>
      </c>
      <c r="T99" s="350">
        <v>0</v>
      </c>
      <c r="U99" s="350">
        <v>349400000</v>
      </c>
      <c r="V99" s="350">
        <v>31095</v>
      </c>
      <c r="W99" s="350">
        <v>349400000</v>
      </c>
      <c r="X99" s="1221">
        <f t="shared" si="1"/>
        <v>31095</v>
      </c>
      <c r="Y99" s="350">
        <v>349400000</v>
      </c>
      <c r="Z99" s="350">
        <v>349400000</v>
      </c>
      <c r="AA99" s="350">
        <v>349400000</v>
      </c>
    </row>
    <row r="100" spans="1:27" ht="22.5" x14ac:dyDescent="0.25">
      <c r="A100" s="53" t="s">
        <v>1542</v>
      </c>
      <c r="B100" s="348" t="s">
        <v>1543</v>
      </c>
      <c r="C100" s="349" t="s">
        <v>1687</v>
      </c>
      <c r="D100" s="53" t="s">
        <v>454</v>
      </c>
      <c r="E100" s="53" t="s">
        <v>459</v>
      </c>
      <c r="F100" s="53" t="s">
        <v>457</v>
      </c>
      <c r="G100" s="53" t="s">
        <v>462</v>
      </c>
      <c r="H100" s="53" t="s">
        <v>471</v>
      </c>
      <c r="I100" s="53" t="s">
        <v>1688</v>
      </c>
      <c r="J100" s="53" t="s">
        <v>446</v>
      </c>
      <c r="K100" s="53" t="s">
        <v>446</v>
      </c>
      <c r="L100" s="53" t="s">
        <v>450</v>
      </c>
      <c r="M100" s="53" t="s">
        <v>449</v>
      </c>
      <c r="N100" s="53" t="s">
        <v>448</v>
      </c>
      <c r="O100" s="348" t="s">
        <v>1583</v>
      </c>
      <c r="P100" s="350">
        <v>23000000</v>
      </c>
      <c r="Q100" s="350">
        <v>0</v>
      </c>
      <c r="R100" s="350">
        <v>0</v>
      </c>
      <c r="S100" s="350">
        <v>23000000</v>
      </c>
      <c r="T100" s="350">
        <v>0</v>
      </c>
      <c r="U100" s="350">
        <v>23000000</v>
      </c>
      <c r="V100" s="350">
        <v>0</v>
      </c>
      <c r="W100" s="350">
        <v>8784486</v>
      </c>
      <c r="X100" s="1221">
        <f t="shared" si="1"/>
        <v>14215514</v>
      </c>
      <c r="Y100" s="350">
        <v>8784486</v>
      </c>
      <c r="Z100" s="350">
        <v>8784486</v>
      </c>
      <c r="AA100" s="350">
        <v>8784486</v>
      </c>
    </row>
    <row r="101" spans="1:27" ht="22.5" x14ac:dyDescent="0.25">
      <c r="A101" s="53" t="s">
        <v>1542</v>
      </c>
      <c r="B101" s="348" t="s">
        <v>1543</v>
      </c>
      <c r="C101" s="349" t="s">
        <v>1708</v>
      </c>
      <c r="D101" s="53" t="s">
        <v>454</v>
      </c>
      <c r="E101" s="53" t="s">
        <v>459</v>
      </c>
      <c r="F101" s="53" t="s">
        <v>457</v>
      </c>
      <c r="G101" s="53" t="s">
        <v>462</v>
      </c>
      <c r="H101" s="53" t="s">
        <v>471</v>
      </c>
      <c r="I101" s="53" t="s">
        <v>1709</v>
      </c>
      <c r="J101" s="53" t="s">
        <v>446</v>
      </c>
      <c r="K101" s="53" t="s">
        <v>446</v>
      </c>
      <c r="L101" s="53" t="s">
        <v>450</v>
      </c>
      <c r="M101" s="53" t="s">
        <v>449</v>
      </c>
      <c r="N101" s="53" t="s">
        <v>448</v>
      </c>
      <c r="O101" s="348" t="s">
        <v>1567</v>
      </c>
      <c r="P101" s="350">
        <v>116035632</v>
      </c>
      <c r="Q101" s="350">
        <v>0</v>
      </c>
      <c r="R101" s="350">
        <v>0</v>
      </c>
      <c r="S101" s="350">
        <v>116035632</v>
      </c>
      <c r="T101" s="350">
        <v>0</v>
      </c>
      <c r="U101" s="350">
        <v>116035632</v>
      </c>
      <c r="V101" s="350">
        <v>0</v>
      </c>
      <c r="W101" s="350">
        <v>52360038</v>
      </c>
      <c r="X101" s="1221">
        <f t="shared" si="1"/>
        <v>63675594</v>
      </c>
      <c r="Y101" s="350">
        <v>52360038</v>
      </c>
      <c r="Z101" s="350">
        <v>52360038</v>
      </c>
      <c r="AA101" s="350">
        <v>52360038</v>
      </c>
    </row>
    <row r="102" spans="1:27" ht="22.5" x14ac:dyDescent="0.25">
      <c r="A102" s="53" t="s">
        <v>1542</v>
      </c>
      <c r="B102" s="348" t="s">
        <v>1543</v>
      </c>
      <c r="C102" s="349" t="s">
        <v>1710</v>
      </c>
      <c r="D102" s="53" t="s">
        <v>454</v>
      </c>
      <c r="E102" s="53" t="s">
        <v>459</v>
      </c>
      <c r="F102" s="53" t="s">
        <v>457</v>
      </c>
      <c r="G102" s="53" t="s">
        <v>462</v>
      </c>
      <c r="H102" s="53" t="s">
        <v>471</v>
      </c>
      <c r="I102" s="53" t="s">
        <v>1711</v>
      </c>
      <c r="J102" s="53" t="s">
        <v>446</v>
      </c>
      <c r="K102" s="53" t="s">
        <v>446</v>
      </c>
      <c r="L102" s="53" t="s">
        <v>450</v>
      </c>
      <c r="M102" s="53" t="s">
        <v>449</v>
      </c>
      <c r="N102" s="53" t="s">
        <v>448</v>
      </c>
      <c r="O102" s="348" t="s">
        <v>1588</v>
      </c>
      <c r="P102" s="350">
        <v>70069872</v>
      </c>
      <c r="Q102" s="350">
        <v>0</v>
      </c>
      <c r="R102" s="350">
        <v>0</v>
      </c>
      <c r="S102" s="350">
        <v>70069872</v>
      </c>
      <c r="T102" s="350">
        <v>0</v>
      </c>
      <c r="U102" s="350">
        <v>70069872</v>
      </c>
      <c r="V102" s="350">
        <v>0</v>
      </c>
      <c r="W102" s="350">
        <v>44616900</v>
      </c>
      <c r="X102" s="1221">
        <f t="shared" si="1"/>
        <v>25452972</v>
      </c>
      <c r="Y102" s="350">
        <v>44616900</v>
      </c>
      <c r="Z102" s="350">
        <v>44616900</v>
      </c>
      <c r="AA102" s="350">
        <v>44616900</v>
      </c>
    </row>
    <row r="103" spans="1:27" ht="56.25" x14ac:dyDescent="0.25">
      <c r="A103" s="53" t="s">
        <v>1542</v>
      </c>
      <c r="B103" s="348" t="s">
        <v>1543</v>
      </c>
      <c r="C103" s="349" t="s">
        <v>1701</v>
      </c>
      <c r="D103" s="53" t="s">
        <v>454</v>
      </c>
      <c r="E103" s="53" t="s">
        <v>459</v>
      </c>
      <c r="F103" s="53" t="s">
        <v>457</v>
      </c>
      <c r="G103" s="53" t="s">
        <v>462</v>
      </c>
      <c r="H103" s="53" t="s">
        <v>471</v>
      </c>
      <c r="I103" s="53" t="s">
        <v>1702</v>
      </c>
      <c r="J103" s="53" t="s">
        <v>446</v>
      </c>
      <c r="K103" s="53" t="s">
        <v>446</v>
      </c>
      <c r="L103" s="53" t="s">
        <v>450</v>
      </c>
      <c r="M103" s="53" t="s">
        <v>456</v>
      </c>
      <c r="N103" s="53" t="s">
        <v>196</v>
      </c>
      <c r="O103" s="348" t="s">
        <v>1703</v>
      </c>
      <c r="P103" s="350">
        <v>3000000000</v>
      </c>
      <c r="Q103" s="350">
        <v>0</v>
      </c>
      <c r="R103" s="350">
        <v>0</v>
      </c>
      <c r="S103" s="350">
        <v>3000000000</v>
      </c>
      <c r="T103" s="350">
        <v>0</v>
      </c>
      <c r="U103" s="350">
        <v>2802902833</v>
      </c>
      <c r="V103" s="350">
        <v>197097167</v>
      </c>
      <c r="W103" s="350">
        <v>2667148833</v>
      </c>
      <c r="X103" s="1221">
        <f t="shared" si="1"/>
        <v>332851167</v>
      </c>
      <c r="Y103" s="350">
        <v>1569703891</v>
      </c>
      <c r="Z103" s="350">
        <v>1558153891</v>
      </c>
      <c r="AA103" s="350">
        <v>1549028891</v>
      </c>
    </row>
    <row r="104" spans="1:27" ht="56.25" x14ac:dyDescent="0.25">
      <c r="A104" s="53" t="s">
        <v>1542</v>
      </c>
      <c r="B104" s="348" t="s">
        <v>1543</v>
      </c>
      <c r="C104" s="349" t="s">
        <v>1701</v>
      </c>
      <c r="D104" s="53" t="s">
        <v>454</v>
      </c>
      <c r="E104" s="53" t="s">
        <v>459</v>
      </c>
      <c r="F104" s="53" t="s">
        <v>457</v>
      </c>
      <c r="G104" s="53" t="s">
        <v>462</v>
      </c>
      <c r="H104" s="53" t="s">
        <v>471</v>
      </c>
      <c r="I104" s="53" t="s">
        <v>1702</v>
      </c>
      <c r="J104" s="53" t="s">
        <v>446</v>
      </c>
      <c r="K104" s="53" t="s">
        <v>446</v>
      </c>
      <c r="L104" s="53" t="s">
        <v>450</v>
      </c>
      <c r="M104" s="53" t="s">
        <v>461</v>
      </c>
      <c r="N104" s="53" t="s">
        <v>196</v>
      </c>
      <c r="O104" s="348" t="s">
        <v>1703</v>
      </c>
      <c r="P104" s="350">
        <v>288000000</v>
      </c>
      <c r="Q104" s="350">
        <v>0</v>
      </c>
      <c r="R104" s="350">
        <v>0</v>
      </c>
      <c r="S104" s="350">
        <v>288000000</v>
      </c>
      <c r="T104" s="350">
        <v>0</v>
      </c>
      <c r="U104" s="350">
        <v>280501500</v>
      </c>
      <c r="V104" s="350">
        <v>7498500</v>
      </c>
      <c r="W104" s="350">
        <v>262626473</v>
      </c>
      <c r="X104" s="1221">
        <f t="shared" si="1"/>
        <v>25373527</v>
      </c>
      <c r="Y104" s="350">
        <v>189374259.5</v>
      </c>
      <c r="Z104" s="350">
        <v>186739741</v>
      </c>
      <c r="AA104" s="350">
        <v>169479804.5</v>
      </c>
    </row>
    <row r="105" spans="1:27" ht="22.5" x14ac:dyDescent="0.25">
      <c r="A105" s="53" t="s">
        <v>1542</v>
      </c>
      <c r="B105" s="348" t="s">
        <v>1543</v>
      </c>
      <c r="C105" s="349" t="s">
        <v>1744</v>
      </c>
      <c r="D105" s="53" t="s">
        <v>454</v>
      </c>
      <c r="E105" s="53" t="s">
        <v>453</v>
      </c>
      <c r="F105" s="53" t="s">
        <v>457</v>
      </c>
      <c r="G105" s="53" t="s">
        <v>449</v>
      </c>
      <c r="H105" s="53" t="s">
        <v>471</v>
      </c>
      <c r="I105" s="53" t="s">
        <v>1709</v>
      </c>
      <c r="J105" s="53" t="s">
        <v>446</v>
      </c>
      <c r="K105" s="53" t="s">
        <v>446</v>
      </c>
      <c r="L105" s="53" t="s">
        <v>450</v>
      </c>
      <c r="M105" s="53" t="s">
        <v>449</v>
      </c>
      <c r="N105" s="53" t="s">
        <v>448</v>
      </c>
      <c r="O105" s="348" t="s">
        <v>1567</v>
      </c>
      <c r="P105" s="350">
        <v>47422274</v>
      </c>
      <c r="Q105" s="350">
        <v>0</v>
      </c>
      <c r="R105" s="350">
        <v>0</v>
      </c>
      <c r="S105" s="350">
        <v>47422274</v>
      </c>
      <c r="T105" s="350">
        <v>0</v>
      </c>
      <c r="U105" s="350">
        <v>47422274</v>
      </c>
      <c r="V105" s="350">
        <v>0</v>
      </c>
      <c r="W105" s="350">
        <v>21958999</v>
      </c>
      <c r="X105" s="1221">
        <f t="shared" si="1"/>
        <v>25463275</v>
      </c>
      <c r="Y105" s="350">
        <v>21958999</v>
      </c>
      <c r="Z105" s="350">
        <v>21958999</v>
      </c>
      <c r="AA105" s="350">
        <v>21958999</v>
      </c>
    </row>
    <row r="106" spans="1:27" ht="22.5" x14ac:dyDescent="0.25">
      <c r="A106" s="53" t="s">
        <v>1542</v>
      </c>
      <c r="B106" s="348" t="s">
        <v>1543</v>
      </c>
      <c r="C106" s="349" t="s">
        <v>1736</v>
      </c>
      <c r="D106" s="53" t="s">
        <v>454</v>
      </c>
      <c r="E106" s="53" t="s">
        <v>453</v>
      </c>
      <c r="F106" s="53" t="s">
        <v>457</v>
      </c>
      <c r="G106" s="53" t="s">
        <v>449</v>
      </c>
      <c r="H106" s="53" t="s">
        <v>471</v>
      </c>
      <c r="I106" s="53" t="s">
        <v>1737</v>
      </c>
      <c r="J106" s="53" t="s">
        <v>446</v>
      </c>
      <c r="K106" s="53" t="s">
        <v>446</v>
      </c>
      <c r="L106" s="53" t="s">
        <v>450</v>
      </c>
      <c r="M106" s="53" t="s">
        <v>449</v>
      </c>
      <c r="N106" s="53" t="s">
        <v>448</v>
      </c>
      <c r="O106" s="348" t="s">
        <v>1576</v>
      </c>
      <c r="P106" s="350">
        <v>24983819</v>
      </c>
      <c r="Q106" s="350">
        <v>0</v>
      </c>
      <c r="R106" s="350">
        <v>0</v>
      </c>
      <c r="S106" s="350">
        <v>24983819</v>
      </c>
      <c r="T106" s="350">
        <v>0</v>
      </c>
      <c r="U106" s="350">
        <v>24983819</v>
      </c>
      <c r="V106" s="350">
        <v>0</v>
      </c>
      <c r="W106" s="350">
        <v>18270580</v>
      </c>
      <c r="X106" s="1221">
        <f t="shared" si="1"/>
        <v>6713239</v>
      </c>
      <c r="Y106" s="350">
        <v>18270580</v>
      </c>
      <c r="Z106" s="350">
        <v>18270580</v>
      </c>
      <c r="AA106" s="350">
        <v>18270580</v>
      </c>
    </row>
    <row r="107" spans="1:27" ht="22.5" x14ac:dyDescent="0.25">
      <c r="A107" s="53" t="s">
        <v>1542</v>
      </c>
      <c r="B107" s="348" t="s">
        <v>1543</v>
      </c>
      <c r="C107" s="349" t="s">
        <v>1729</v>
      </c>
      <c r="D107" s="53" t="s">
        <v>454</v>
      </c>
      <c r="E107" s="53" t="s">
        <v>453</v>
      </c>
      <c r="F107" s="53" t="s">
        <v>457</v>
      </c>
      <c r="G107" s="53" t="s">
        <v>449</v>
      </c>
      <c r="H107" s="53" t="s">
        <v>471</v>
      </c>
      <c r="I107" s="53" t="s">
        <v>1719</v>
      </c>
      <c r="J107" s="53" t="s">
        <v>446</v>
      </c>
      <c r="K107" s="53" t="s">
        <v>446</v>
      </c>
      <c r="L107" s="53" t="s">
        <v>450</v>
      </c>
      <c r="M107" s="53" t="s">
        <v>449</v>
      </c>
      <c r="N107" s="53" t="s">
        <v>448</v>
      </c>
      <c r="O107" s="348" t="s">
        <v>1590</v>
      </c>
      <c r="P107" s="350">
        <v>81153337</v>
      </c>
      <c r="Q107" s="350">
        <v>0</v>
      </c>
      <c r="R107" s="350">
        <v>0</v>
      </c>
      <c r="S107" s="350">
        <v>81153337</v>
      </c>
      <c r="T107" s="350">
        <v>0</v>
      </c>
      <c r="U107" s="350">
        <v>81153337</v>
      </c>
      <c r="V107" s="350">
        <v>0</v>
      </c>
      <c r="W107" s="350">
        <v>50196700</v>
      </c>
      <c r="X107" s="1221">
        <f t="shared" si="1"/>
        <v>30956637</v>
      </c>
      <c r="Y107" s="350">
        <v>50196700</v>
      </c>
      <c r="Z107" s="350">
        <v>50196700</v>
      </c>
      <c r="AA107" s="350">
        <v>50196700</v>
      </c>
    </row>
    <row r="108" spans="1:27" ht="45" x14ac:dyDescent="0.25">
      <c r="A108" s="53" t="s">
        <v>1542</v>
      </c>
      <c r="B108" s="348" t="s">
        <v>1543</v>
      </c>
      <c r="C108" s="349" t="s">
        <v>1731</v>
      </c>
      <c r="D108" s="53" t="s">
        <v>454</v>
      </c>
      <c r="E108" s="53" t="s">
        <v>453</v>
      </c>
      <c r="F108" s="53" t="s">
        <v>457</v>
      </c>
      <c r="G108" s="53" t="s">
        <v>449</v>
      </c>
      <c r="H108" s="53" t="s">
        <v>471</v>
      </c>
      <c r="I108" s="53" t="s">
        <v>1702</v>
      </c>
      <c r="J108" s="53" t="s">
        <v>446</v>
      </c>
      <c r="K108" s="53" t="s">
        <v>446</v>
      </c>
      <c r="L108" s="53" t="s">
        <v>450</v>
      </c>
      <c r="M108" s="53" t="s">
        <v>449</v>
      </c>
      <c r="N108" s="53" t="s">
        <v>448</v>
      </c>
      <c r="O108" s="348" t="s">
        <v>358</v>
      </c>
      <c r="P108" s="350">
        <v>1738076367</v>
      </c>
      <c r="Q108" s="350">
        <v>70000000</v>
      </c>
      <c r="R108" s="350">
        <v>60000000</v>
      </c>
      <c r="S108" s="350">
        <v>1748076367</v>
      </c>
      <c r="T108" s="350">
        <v>0</v>
      </c>
      <c r="U108" s="350">
        <v>1606204192.5</v>
      </c>
      <c r="V108" s="350">
        <v>141872174.5</v>
      </c>
      <c r="W108" s="350">
        <v>1525858146.98</v>
      </c>
      <c r="X108" s="1221">
        <f t="shared" si="1"/>
        <v>222218220.01999998</v>
      </c>
      <c r="Y108" s="350">
        <v>1079320534.5</v>
      </c>
      <c r="Z108" s="350">
        <v>1079320534.5</v>
      </c>
      <c r="AA108" s="350">
        <v>1079320534.5</v>
      </c>
    </row>
    <row r="109" spans="1:27" ht="22.5" x14ac:dyDescent="0.25">
      <c r="A109" s="53" t="s">
        <v>1542</v>
      </c>
      <c r="B109" s="348" t="s">
        <v>1543</v>
      </c>
      <c r="C109" s="349" t="s">
        <v>1742</v>
      </c>
      <c r="D109" s="53" t="s">
        <v>454</v>
      </c>
      <c r="E109" s="53" t="s">
        <v>453</v>
      </c>
      <c r="F109" s="53" t="s">
        <v>457</v>
      </c>
      <c r="G109" s="53" t="s">
        <v>449</v>
      </c>
      <c r="H109" s="53" t="s">
        <v>471</v>
      </c>
      <c r="I109" s="53" t="s">
        <v>1713</v>
      </c>
      <c r="J109" s="53" t="s">
        <v>446</v>
      </c>
      <c r="K109" s="53" t="s">
        <v>446</v>
      </c>
      <c r="L109" s="53" t="s">
        <v>450</v>
      </c>
      <c r="M109" s="53" t="s">
        <v>449</v>
      </c>
      <c r="N109" s="53" t="s">
        <v>448</v>
      </c>
      <c r="O109" s="348" t="s">
        <v>1596</v>
      </c>
      <c r="P109" s="350">
        <v>9000000</v>
      </c>
      <c r="Q109" s="350">
        <v>0</v>
      </c>
      <c r="R109" s="350">
        <v>0</v>
      </c>
      <c r="S109" s="350">
        <v>9000000</v>
      </c>
      <c r="T109" s="350">
        <v>0</v>
      </c>
      <c r="U109" s="350">
        <v>9000000</v>
      </c>
      <c r="V109" s="350">
        <v>0</v>
      </c>
      <c r="W109" s="350">
        <v>6197100</v>
      </c>
      <c r="X109" s="1221">
        <f t="shared" si="1"/>
        <v>2802900</v>
      </c>
      <c r="Y109" s="350">
        <v>6197100</v>
      </c>
      <c r="Z109" s="350">
        <v>6197100</v>
      </c>
      <c r="AA109" s="350">
        <v>6197100</v>
      </c>
    </row>
    <row r="110" spans="1:27" ht="22.5" x14ac:dyDescent="0.25">
      <c r="A110" s="53" t="s">
        <v>1542</v>
      </c>
      <c r="B110" s="348" t="s">
        <v>1543</v>
      </c>
      <c r="C110" s="349" t="s">
        <v>1745</v>
      </c>
      <c r="D110" s="53" t="s">
        <v>454</v>
      </c>
      <c r="E110" s="53" t="s">
        <v>453</v>
      </c>
      <c r="F110" s="53" t="s">
        <v>457</v>
      </c>
      <c r="G110" s="53" t="s">
        <v>449</v>
      </c>
      <c r="H110" s="53" t="s">
        <v>471</v>
      </c>
      <c r="I110" s="53" t="s">
        <v>1717</v>
      </c>
      <c r="J110" s="53" t="s">
        <v>446</v>
      </c>
      <c r="K110" s="53" t="s">
        <v>446</v>
      </c>
      <c r="L110" s="53" t="s">
        <v>450</v>
      </c>
      <c r="M110" s="53" t="s">
        <v>449</v>
      </c>
      <c r="N110" s="53" t="s">
        <v>448</v>
      </c>
      <c r="O110" s="348" t="s">
        <v>1592</v>
      </c>
      <c r="P110" s="350">
        <v>63858613</v>
      </c>
      <c r="Q110" s="350">
        <v>0</v>
      </c>
      <c r="R110" s="350">
        <v>0</v>
      </c>
      <c r="S110" s="350">
        <v>63858613</v>
      </c>
      <c r="T110" s="350">
        <v>0</v>
      </c>
      <c r="U110" s="350">
        <v>63858613</v>
      </c>
      <c r="V110" s="350">
        <v>0</v>
      </c>
      <c r="W110" s="350">
        <v>39887300</v>
      </c>
      <c r="X110" s="1221">
        <f t="shared" si="1"/>
        <v>23971313</v>
      </c>
      <c r="Y110" s="350">
        <v>39887300</v>
      </c>
      <c r="Z110" s="350">
        <v>39887300</v>
      </c>
      <c r="AA110" s="350">
        <v>39887300</v>
      </c>
    </row>
    <row r="111" spans="1:27" ht="22.5" x14ac:dyDescent="0.25">
      <c r="A111" s="53" t="s">
        <v>1542</v>
      </c>
      <c r="B111" s="348" t="s">
        <v>1543</v>
      </c>
      <c r="C111" s="349" t="s">
        <v>1726</v>
      </c>
      <c r="D111" s="53" t="s">
        <v>454</v>
      </c>
      <c r="E111" s="53" t="s">
        <v>453</v>
      </c>
      <c r="F111" s="53" t="s">
        <v>457</v>
      </c>
      <c r="G111" s="53" t="s">
        <v>449</v>
      </c>
      <c r="H111" s="53" t="s">
        <v>471</v>
      </c>
      <c r="I111" s="53" t="s">
        <v>1707</v>
      </c>
      <c r="J111" s="53" t="s">
        <v>446</v>
      </c>
      <c r="K111" s="53" t="s">
        <v>446</v>
      </c>
      <c r="L111" s="53" t="s">
        <v>450</v>
      </c>
      <c r="M111" s="53" t="s">
        <v>449</v>
      </c>
      <c r="N111" s="53" t="s">
        <v>448</v>
      </c>
      <c r="O111" s="348" t="s">
        <v>1565</v>
      </c>
      <c r="P111" s="350">
        <v>40566460</v>
      </c>
      <c r="Q111" s="350">
        <v>0</v>
      </c>
      <c r="R111" s="350">
        <v>0</v>
      </c>
      <c r="S111" s="350">
        <v>40566460</v>
      </c>
      <c r="T111" s="350">
        <v>0</v>
      </c>
      <c r="U111" s="350">
        <v>40566460</v>
      </c>
      <c r="V111" s="350">
        <v>0</v>
      </c>
      <c r="W111" s="350">
        <v>25080520</v>
      </c>
      <c r="X111" s="1221">
        <f t="shared" si="1"/>
        <v>15485940</v>
      </c>
      <c r="Y111" s="350">
        <v>25080520</v>
      </c>
      <c r="Z111" s="350">
        <v>25080520</v>
      </c>
      <c r="AA111" s="350">
        <v>25080520</v>
      </c>
    </row>
    <row r="112" spans="1:27" ht="22.5" x14ac:dyDescent="0.25">
      <c r="A112" s="53" t="s">
        <v>1542</v>
      </c>
      <c r="B112" s="348" t="s">
        <v>1543</v>
      </c>
      <c r="C112" s="349" t="s">
        <v>1743</v>
      </c>
      <c r="D112" s="53" t="s">
        <v>454</v>
      </c>
      <c r="E112" s="53" t="s">
        <v>453</v>
      </c>
      <c r="F112" s="53" t="s">
        <v>457</v>
      </c>
      <c r="G112" s="53" t="s">
        <v>449</v>
      </c>
      <c r="H112" s="53" t="s">
        <v>471</v>
      </c>
      <c r="I112" s="53" t="s">
        <v>1685</v>
      </c>
      <c r="J112" s="53" t="s">
        <v>446</v>
      </c>
      <c r="K112" s="53" t="s">
        <v>446</v>
      </c>
      <c r="L112" s="53" t="s">
        <v>450</v>
      </c>
      <c r="M112" s="53" t="s">
        <v>449</v>
      </c>
      <c r="N112" s="53" t="s">
        <v>448</v>
      </c>
      <c r="O112" s="348" t="s">
        <v>1686</v>
      </c>
      <c r="P112" s="350">
        <v>3200000</v>
      </c>
      <c r="Q112" s="350">
        <v>0</v>
      </c>
      <c r="R112" s="350">
        <v>0</v>
      </c>
      <c r="S112" s="350">
        <v>3200000</v>
      </c>
      <c r="T112" s="350">
        <v>0</v>
      </c>
      <c r="U112" s="350">
        <v>3200000</v>
      </c>
      <c r="V112" s="350">
        <v>0</v>
      </c>
      <c r="W112" s="350">
        <v>980266</v>
      </c>
      <c r="X112" s="1221">
        <f t="shared" si="1"/>
        <v>2219734</v>
      </c>
      <c r="Y112" s="350">
        <v>980266</v>
      </c>
      <c r="Z112" s="350">
        <v>980266</v>
      </c>
      <c r="AA112" s="350">
        <v>980266</v>
      </c>
    </row>
    <row r="113" spans="1:27" ht="22.5" x14ac:dyDescent="0.25">
      <c r="A113" s="53" t="s">
        <v>1542</v>
      </c>
      <c r="B113" s="348" t="s">
        <v>1543</v>
      </c>
      <c r="C113" s="349" t="s">
        <v>1734</v>
      </c>
      <c r="D113" s="53" t="s">
        <v>454</v>
      </c>
      <c r="E113" s="53" t="s">
        <v>453</v>
      </c>
      <c r="F113" s="53" t="s">
        <v>457</v>
      </c>
      <c r="G113" s="53" t="s">
        <v>449</v>
      </c>
      <c r="H113" s="53" t="s">
        <v>471</v>
      </c>
      <c r="I113" s="53" t="s">
        <v>1688</v>
      </c>
      <c r="J113" s="53" t="s">
        <v>446</v>
      </c>
      <c r="K113" s="53" t="s">
        <v>446</v>
      </c>
      <c r="L113" s="53" t="s">
        <v>450</v>
      </c>
      <c r="M113" s="53" t="s">
        <v>449</v>
      </c>
      <c r="N113" s="53" t="s">
        <v>448</v>
      </c>
      <c r="O113" s="348" t="s">
        <v>1583</v>
      </c>
      <c r="P113" s="350">
        <v>33000000</v>
      </c>
      <c r="Q113" s="350">
        <v>0</v>
      </c>
      <c r="R113" s="350">
        <v>0</v>
      </c>
      <c r="S113" s="350">
        <v>33000000</v>
      </c>
      <c r="T113" s="350">
        <v>0</v>
      </c>
      <c r="U113" s="350">
        <v>33000000</v>
      </c>
      <c r="V113" s="350">
        <v>0</v>
      </c>
      <c r="W113" s="350">
        <v>1015627</v>
      </c>
      <c r="X113" s="1221">
        <f t="shared" si="1"/>
        <v>31984373</v>
      </c>
      <c r="Y113" s="350">
        <v>1015627</v>
      </c>
      <c r="Z113" s="350">
        <v>1015627</v>
      </c>
      <c r="AA113" s="350">
        <v>1015627</v>
      </c>
    </row>
    <row r="114" spans="1:27" ht="22.5" x14ac:dyDescent="0.25">
      <c r="A114" s="53" t="s">
        <v>1542</v>
      </c>
      <c r="B114" s="348" t="s">
        <v>1543</v>
      </c>
      <c r="C114" s="349" t="s">
        <v>1730</v>
      </c>
      <c r="D114" s="53" t="s">
        <v>454</v>
      </c>
      <c r="E114" s="53" t="s">
        <v>453</v>
      </c>
      <c r="F114" s="53" t="s">
        <v>457</v>
      </c>
      <c r="G114" s="53" t="s">
        <v>449</v>
      </c>
      <c r="H114" s="53" t="s">
        <v>471</v>
      </c>
      <c r="I114" s="53" t="s">
        <v>1715</v>
      </c>
      <c r="J114" s="53" t="s">
        <v>446</v>
      </c>
      <c r="K114" s="53" t="s">
        <v>446</v>
      </c>
      <c r="L114" s="53" t="s">
        <v>450</v>
      </c>
      <c r="M114" s="53" t="s">
        <v>449</v>
      </c>
      <c r="N114" s="53" t="s">
        <v>448</v>
      </c>
      <c r="O114" s="348" t="s">
        <v>1557</v>
      </c>
      <c r="P114" s="350">
        <v>31134624</v>
      </c>
      <c r="Q114" s="350">
        <v>0</v>
      </c>
      <c r="R114" s="350">
        <v>0</v>
      </c>
      <c r="S114" s="350">
        <v>31134624</v>
      </c>
      <c r="T114" s="350">
        <v>0</v>
      </c>
      <c r="U114" s="350">
        <v>31134624</v>
      </c>
      <c r="V114" s="350">
        <v>0</v>
      </c>
      <c r="W114" s="350">
        <v>14555762</v>
      </c>
      <c r="X114" s="1221">
        <f t="shared" si="1"/>
        <v>16578862</v>
      </c>
      <c r="Y114" s="350">
        <v>14555762</v>
      </c>
      <c r="Z114" s="350">
        <v>14555762</v>
      </c>
      <c r="AA114" s="350">
        <v>14555762</v>
      </c>
    </row>
    <row r="115" spans="1:27" ht="22.5" x14ac:dyDescent="0.25">
      <c r="A115" s="53" t="s">
        <v>1542</v>
      </c>
      <c r="B115" s="348" t="s">
        <v>1543</v>
      </c>
      <c r="C115" s="349" t="s">
        <v>1739</v>
      </c>
      <c r="D115" s="53" t="s">
        <v>454</v>
      </c>
      <c r="E115" s="53" t="s">
        <v>453</v>
      </c>
      <c r="F115" s="53" t="s">
        <v>457</v>
      </c>
      <c r="G115" s="53" t="s">
        <v>449</v>
      </c>
      <c r="H115" s="53" t="s">
        <v>471</v>
      </c>
      <c r="I115" s="53" t="s">
        <v>1705</v>
      </c>
      <c r="J115" s="53" t="s">
        <v>446</v>
      </c>
      <c r="K115" s="53" t="s">
        <v>446</v>
      </c>
      <c r="L115" s="53" t="s">
        <v>450</v>
      </c>
      <c r="M115" s="53" t="s">
        <v>449</v>
      </c>
      <c r="N115" s="53" t="s">
        <v>448</v>
      </c>
      <c r="O115" s="348" t="s">
        <v>1570</v>
      </c>
      <c r="P115" s="350">
        <v>69938878</v>
      </c>
      <c r="Q115" s="350">
        <v>0</v>
      </c>
      <c r="R115" s="350">
        <v>0</v>
      </c>
      <c r="S115" s="350">
        <v>69938878</v>
      </c>
      <c r="T115" s="350">
        <v>0</v>
      </c>
      <c r="U115" s="350">
        <v>69938878</v>
      </c>
      <c r="V115" s="350">
        <v>0</v>
      </c>
      <c r="W115" s="350">
        <v>2703790</v>
      </c>
      <c r="X115" s="1221">
        <f t="shared" si="1"/>
        <v>67235088</v>
      </c>
      <c r="Y115" s="350">
        <v>2703790</v>
      </c>
      <c r="Z115" s="350">
        <v>2703790</v>
      </c>
      <c r="AA115" s="350">
        <v>2703790</v>
      </c>
    </row>
    <row r="116" spans="1:27" ht="22.5" x14ac:dyDescent="0.25">
      <c r="A116" s="53" t="s">
        <v>1542</v>
      </c>
      <c r="B116" s="348" t="s">
        <v>1543</v>
      </c>
      <c r="C116" s="349" t="s">
        <v>1735</v>
      </c>
      <c r="D116" s="53" t="s">
        <v>454</v>
      </c>
      <c r="E116" s="53" t="s">
        <v>453</v>
      </c>
      <c r="F116" s="53" t="s">
        <v>457</v>
      </c>
      <c r="G116" s="53" t="s">
        <v>449</v>
      </c>
      <c r="H116" s="53" t="s">
        <v>471</v>
      </c>
      <c r="I116" s="53" t="s">
        <v>1711</v>
      </c>
      <c r="J116" s="53" t="s">
        <v>446</v>
      </c>
      <c r="K116" s="53" t="s">
        <v>446</v>
      </c>
      <c r="L116" s="53" t="s">
        <v>450</v>
      </c>
      <c r="M116" s="53" t="s">
        <v>449</v>
      </c>
      <c r="N116" s="53" t="s">
        <v>448</v>
      </c>
      <c r="O116" s="348" t="s">
        <v>1588</v>
      </c>
      <c r="P116" s="350">
        <v>33570661</v>
      </c>
      <c r="Q116" s="350">
        <v>0</v>
      </c>
      <c r="R116" s="350">
        <v>0</v>
      </c>
      <c r="S116" s="350">
        <v>33570661</v>
      </c>
      <c r="T116" s="350">
        <v>0</v>
      </c>
      <c r="U116" s="350">
        <v>33570661</v>
      </c>
      <c r="V116" s="350">
        <v>0</v>
      </c>
      <c r="W116" s="350">
        <v>20797500</v>
      </c>
      <c r="X116" s="1221">
        <f t="shared" si="1"/>
        <v>12773161</v>
      </c>
      <c r="Y116" s="350">
        <v>20797500</v>
      </c>
      <c r="Z116" s="350">
        <v>20797500</v>
      </c>
      <c r="AA116" s="350">
        <v>20797500</v>
      </c>
    </row>
    <row r="117" spans="1:27" ht="22.5" x14ac:dyDescent="0.25">
      <c r="A117" s="53" t="s">
        <v>1542</v>
      </c>
      <c r="B117" s="348" t="s">
        <v>1543</v>
      </c>
      <c r="C117" s="349" t="s">
        <v>1724</v>
      </c>
      <c r="D117" s="53" t="s">
        <v>454</v>
      </c>
      <c r="E117" s="53" t="s">
        <v>453</v>
      </c>
      <c r="F117" s="53" t="s">
        <v>457</v>
      </c>
      <c r="G117" s="53" t="s">
        <v>449</v>
      </c>
      <c r="H117" s="53" t="s">
        <v>471</v>
      </c>
      <c r="I117" s="53" t="s">
        <v>1690</v>
      </c>
      <c r="J117" s="53" t="s">
        <v>446</v>
      </c>
      <c r="K117" s="53" t="s">
        <v>446</v>
      </c>
      <c r="L117" s="53" t="s">
        <v>450</v>
      </c>
      <c r="M117" s="53" t="s">
        <v>449</v>
      </c>
      <c r="N117" s="53" t="s">
        <v>448</v>
      </c>
      <c r="O117" s="348" t="s">
        <v>1547</v>
      </c>
      <c r="P117" s="350">
        <v>25000000</v>
      </c>
      <c r="Q117" s="350">
        <v>11000000</v>
      </c>
      <c r="R117" s="350">
        <v>0</v>
      </c>
      <c r="S117" s="350">
        <v>36000000</v>
      </c>
      <c r="T117" s="350">
        <v>0</v>
      </c>
      <c r="U117" s="350">
        <v>36000000</v>
      </c>
      <c r="V117" s="350">
        <v>0</v>
      </c>
      <c r="W117" s="350">
        <v>30020463</v>
      </c>
      <c r="X117" s="1221">
        <f t="shared" si="1"/>
        <v>5979537</v>
      </c>
      <c r="Y117" s="350">
        <v>30020463</v>
      </c>
      <c r="Z117" s="350">
        <v>30020463</v>
      </c>
      <c r="AA117" s="350">
        <v>30020463</v>
      </c>
    </row>
    <row r="118" spans="1:27" ht="45" x14ac:dyDescent="0.25">
      <c r="A118" s="53" t="s">
        <v>1542</v>
      </c>
      <c r="B118" s="348" t="s">
        <v>1543</v>
      </c>
      <c r="C118" s="349" t="s">
        <v>1733</v>
      </c>
      <c r="D118" s="53" t="s">
        <v>454</v>
      </c>
      <c r="E118" s="53" t="s">
        <v>453</v>
      </c>
      <c r="F118" s="53" t="s">
        <v>457</v>
      </c>
      <c r="G118" s="53" t="s">
        <v>449</v>
      </c>
      <c r="H118" s="53" t="s">
        <v>471</v>
      </c>
      <c r="I118" s="53" t="s">
        <v>1692</v>
      </c>
      <c r="J118" s="53" t="s">
        <v>446</v>
      </c>
      <c r="K118" s="53" t="s">
        <v>446</v>
      </c>
      <c r="L118" s="53" t="s">
        <v>450</v>
      </c>
      <c r="M118" s="53" t="s">
        <v>449</v>
      </c>
      <c r="N118" s="53" t="s">
        <v>448</v>
      </c>
      <c r="O118" s="348" t="s">
        <v>1600</v>
      </c>
      <c r="P118" s="350">
        <v>3921670</v>
      </c>
      <c r="Q118" s="350">
        <v>0</v>
      </c>
      <c r="R118" s="350">
        <v>0</v>
      </c>
      <c r="S118" s="350">
        <v>3921670</v>
      </c>
      <c r="T118" s="350">
        <v>0</v>
      </c>
      <c r="U118" s="350">
        <v>3921670</v>
      </c>
      <c r="V118" s="350">
        <v>0</v>
      </c>
      <c r="W118" s="350">
        <v>2323900</v>
      </c>
      <c r="X118" s="1221">
        <f t="shared" si="1"/>
        <v>1597770</v>
      </c>
      <c r="Y118" s="350">
        <v>2323900</v>
      </c>
      <c r="Z118" s="350">
        <v>2323900</v>
      </c>
      <c r="AA118" s="350">
        <v>2323900</v>
      </c>
    </row>
    <row r="119" spans="1:27" ht="22.5" x14ac:dyDescent="0.25">
      <c r="A119" s="53" t="s">
        <v>1542</v>
      </c>
      <c r="B119" s="348" t="s">
        <v>1543</v>
      </c>
      <c r="C119" s="349" t="s">
        <v>1727</v>
      </c>
      <c r="D119" s="53" t="s">
        <v>454</v>
      </c>
      <c r="E119" s="53" t="s">
        <v>453</v>
      </c>
      <c r="F119" s="53" t="s">
        <v>457</v>
      </c>
      <c r="G119" s="53" t="s">
        <v>449</v>
      </c>
      <c r="H119" s="53" t="s">
        <v>471</v>
      </c>
      <c r="I119" s="53" t="s">
        <v>1683</v>
      </c>
      <c r="J119" s="53" t="s">
        <v>446</v>
      </c>
      <c r="K119" s="53" t="s">
        <v>446</v>
      </c>
      <c r="L119" s="53" t="s">
        <v>450</v>
      </c>
      <c r="M119" s="53" t="s">
        <v>449</v>
      </c>
      <c r="N119" s="53" t="s">
        <v>448</v>
      </c>
      <c r="O119" s="348" t="s">
        <v>1545</v>
      </c>
      <c r="P119" s="350">
        <v>671710735</v>
      </c>
      <c r="Q119" s="350">
        <v>0</v>
      </c>
      <c r="R119" s="350">
        <v>51000000</v>
      </c>
      <c r="S119" s="350">
        <v>620710735</v>
      </c>
      <c r="T119" s="350">
        <v>0</v>
      </c>
      <c r="U119" s="350">
        <v>620710735</v>
      </c>
      <c r="V119" s="350">
        <v>0</v>
      </c>
      <c r="W119" s="350">
        <v>430798530</v>
      </c>
      <c r="X119" s="1221">
        <f t="shared" si="1"/>
        <v>189912205</v>
      </c>
      <c r="Y119" s="350">
        <v>430798530</v>
      </c>
      <c r="Z119" s="350">
        <v>430798530</v>
      </c>
      <c r="AA119" s="350">
        <v>430798530</v>
      </c>
    </row>
    <row r="120" spans="1:27" ht="22.5" x14ac:dyDescent="0.25">
      <c r="A120" s="53" t="s">
        <v>1542</v>
      </c>
      <c r="B120" s="348" t="s">
        <v>1543</v>
      </c>
      <c r="C120" s="349" t="s">
        <v>1738</v>
      </c>
      <c r="D120" s="53" t="s">
        <v>454</v>
      </c>
      <c r="E120" s="53" t="s">
        <v>453</v>
      </c>
      <c r="F120" s="53" t="s">
        <v>457</v>
      </c>
      <c r="G120" s="53" t="s">
        <v>449</v>
      </c>
      <c r="H120" s="53" t="s">
        <v>471</v>
      </c>
      <c r="I120" s="53" t="s">
        <v>1694</v>
      </c>
      <c r="J120" s="53" t="s">
        <v>446</v>
      </c>
      <c r="K120" s="53" t="s">
        <v>446</v>
      </c>
      <c r="L120" s="53" t="s">
        <v>450</v>
      </c>
      <c r="M120" s="53" t="s">
        <v>449</v>
      </c>
      <c r="N120" s="53" t="s">
        <v>448</v>
      </c>
      <c r="O120" s="348" t="s">
        <v>1602</v>
      </c>
      <c r="P120" s="350">
        <v>25177996</v>
      </c>
      <c r="Q120" s="350">
        <v>0</v>
      </c>
      <c r="R120" s="350">
        <v>0</v>
      </c>
      <c r="S120" s="350">
        <v>25177996</v>
      </c>
      <c r="T120" s="350">
        <v>0</v>
      </c>
      <c r="U120" s="350">
        <v>25177996</v>
      </c>
      <c r="V120" s="350">
        <v>0</v>
      </c>
      <c r="W120" s="350">
        <v>15598800</v>
      </c>
      <c r="X120" s="1221">
        <f t="shared" si="1"/>
        <v>9579196</v>
      </c>
      <c r="Y120" s="350">
        <v>15598800</v>
      </c>
      <c r="Z120" s="350">
        <v>15598800</v>
      </c>
      <c r="AA120" s="350">
        <v>15598800</v>
      </c>
    </row>
    <row r="121" spans="1:27" ht="33.75" x14ac:dyDescent="0.25">
      <c r="A121" s="53" t="s">
        <v>1542</v>
      </c>
      <c r="B121" s="348" t="s">
        <v>1543</v>
      </c>
      <c r="C121" s="349" t="s">
        <v>1725</v>
      </c>
      <c r="D121" s="53" t="s">
        <v>454</v>
      </c>
      <c r="E121" s="53" t="s">
        <v>453</v>
      </c>
      <c r="F121" s="53" t="s">
        <v>457</v>
      </c>
      <c r="G121" s="53" t="s">
        <v>449</v>
      </c>
      <c r="H121" s="53" t="s">
        <v>471</v>
      </c>
      <c r="I121" s="53" t="s">
        <v>1696</v>
      </c>
      <c r="J121" s="53" t="s">
        <v>446</v>
      </c>
      <c r="K121" s="53" t="s">
        <v>446</v>
      </c>
      <c r="L121" s="53" t="s">
        <v>450</v>
      </c>
      <c r="M121" s="53" t="s">
        <v>449</v>
      </c>
      <c r="N121" s="53" t="s">
        <v>448</v>
      </c>
      <c r="O121" s="348" t="s">
        <v>1608</v>
      </c>
      <c r="P121" s="350">
        <v>8392665</v>
      </c>
      <c r="Q121" s="350">
        <v>0</v>
      </c>
      <c r="R121" s="350">
        <v>0</v>
      </c>
      <c r="S121" s="350">
        <v>8392665</v>
      </c>
      <c r="T121" s="350">
        <v>0</v>
      </c>
      <c r="U121" s="350">
        <v>8392665</v>
      </c>
      <c r="V121" s="350">
        <v>0</v>
      </c>
      <c r="W121" s="350">
        <v>5198200</v>
      </c>
      <c r="X121" s="1221">
        <f t="shared" si="1"/>
        <v>3194465</v>
      </c>
      <c r="Y121" s="350">
        <v>5198200</v>
      </c>
      <c r="Z121" s="350">
        <v>5198200</v>
      </c>
      <c r="AA121" s="350">
        <v>5198200</v>
      </c>
    </row>
    <row r="122" spans="1:27" ht="22.5" x14ac:dyDescent="0.25">
      <c r="A122" s="53" t="s">
        <v>1542</v>
      </c>
      <c r="B122" s="348" t="s">
        <v>1543</v>
      </c>
      <c r="C122" s="349" t="s">
        <v>1740</v>
      </c>
      <c r="D122" s="53" t="s">
        <v>454</v>
      </c>
      <c r="E122" s="53" t="s">
        <v>453</v>
      </c>
      <c r="F122" s="53" t="s">
        <v>457</v>
      </c>
      <c r="G122" s="53" t="s">
        <v>449</v>
      </c>
      <c r="H122" s="53" t="s">
        <v>471</v>
      </c>
      <c r="I122" s="53" t="s">
        <v>1698</v>
      </c>
      <c r="J122" s="53" t="s">
        <v>446</v>
      </c>
      <c r="K122" s="53" t="s">
        <v>446</v>
      </c>
      <c r="L122" s="53" t="s">
        <v>450</v>
      </c>
      <c r="M122" s="53" t="s">
        <v>449</v>
      </c>
      <c r="N122" s="53" t="s">
        <v>448</v>
      </c>
      <c r="O122" s="348" t="s">
        <v>1604</v>
      </c>
      <c r="P122" s="350">
        <v>4196333</v>
      </c>
      <c r="Q122" s="350">
        <v>0</v>
      </c>
      <c r="R122" s="350">
        <v>0</v>
      </c>
      <c r="S122" s="350">
        <v>4196333</v>
      </c>
      <c r="T122" s="350">
        <v>0</v>
      </c>
      <c r="U122" s="350">
        <v>4196333</v>
      </c>
      <c r="V122" s="350">
        <v>0</v>
      </c>
      <c r="W122" s="350">
        <v>2599200</v>
      </c>
      <c r="X122" s="1221">
        <f t="shared" si="1"/>
        <v>1597133</v>
      </c>
      <c r="Y122" s="350">
        <v>2599200</v>
      </c>
      <c r="Z122" s="350">
        <v>2599200</v>
      </c>
      <c r="AA122" s="350">
        <v>2599200</v>
      </c>
    </row>
    <row r="123" spans="1:27" ht="22.5" x14ac:dyDescent="0.25">
      <c r="A123" s="53" t="s">
        <v>1542</v>
      </c>
      <c r="B123" s="348" t="s">
        <v>1543</v>
      </c>
      <c r="C123" s="349" t="s">
        <v>1732</v>
      </c>
      <c r="D123" s="53" t="s">
        <v>454</v>
      </c>
      <c r="E123" s="53" t="s">
        <v>453</v>
      </c>
      <c r="F123" s="53" t="s">
        <v>457</v>
      </c>
      <c r="G123" s="53" t="s">
        <v>449</v>
      </c>
      <c r="H123" s="53" t="s">
        <v>471</v>
      </c>
      <c r="I123" s="53" t="s">
        <v>1723</v>
      </c>
      <c r="J123" s="53" t="s">
        <v>446</v>
      </c>
      <c r="K123" s="53" t="s">
        <v>446</v>
      </c>
      <c r="L123" s="53" t="s">
        <v>450</v>
      </c>
      <c r="M123" s="53" t="s">
        <v>449</v>
      </c>
      <c r="N123" s="53" t="s">
        <v>448</v>
      </c>
      <c r="O123" s="348" t="s">
        <v>1606</v>
      </c>
      <c r="P123" s="350">
        <v>4196333</v>
      </c>
      <c r="Q123" s="350">
        <v>0</v>
      </c>
      <c r="R123" s="350">
        <v>0</v>
      </c>
      <c r="S123" s="350">
        <v>4196333</v>
      </c>
      <c r="T123" s="350">
        <v>0</v>
      </c>
      <c r="U123" s="350">
        <v>4196333</v>
      </c>
      <c r="V123" s="350">
        <v>0</v>
      </c>
      <c r="W123" s="350">
        <v>2599200</v>
      </c>
      <c r="X123" s="1221">
        <f t="shared" si="1"/>
        <v>1597133</v>
      </c>
      <c r="Y123" s="350">
        <v>2599200</v>
      </c>
      <c r="Z123" s="350">
        <v>2599200</v>
      </c>
      <c r="AA123" s="350">
        <v>2599200</v>
      </c>
    </row>
    <row r="124" spans="1:27" ht="22.5" x14ac:dyDescent="0.25">
      <c r="A124" s="53" t="s">
        <v>1542</v>
      </c>
      <c r="B124" s="348" t="s">
        <v>1543</v>
      </c>
      <c r="C124" s="349" t="s">
        <v>1741</v>
      </c>
      <c r="D124" s="53" t="s">
        <v>454</v>
      </c>
      <c r="E124" s="53" t="s">
        <v>453</v>
      </c>
      <c r="F124" s="53" t="s">
        <v>457</v>
      </c>
      <c r="G124" s="53" t="s">
        <v>449</v>
      </c>
      <c r="H124" s="53" t="s">
        <v>471</v>
      </c>
      <c r="I124" s="53" t="s">
        <v>1700</v>
      </c>
      <c r="J124" s="53" t="s">
        <v>446</v>
      </c>
      <c r="K124" s="53" t="s">
        <v>446</v>
      </c>
      <c r="L124" s="53" t="s">
        <v>450</v>
      </c>
      <c r="M124" s="53" t="s">
        <v>449</v>
      </c>
      <c r="N124" s="53" t="s">
        <v>448</v>
      </c>
      <c r="O124" s="348" t="s">
        <v>1594</v>
      </c>
      <c r="P124" s="350">
        <v>75767118</v>
      </c>
      <c r="Q124" s="350">
        <v>0</v>
      </c>
      <c r="R124" s="350">
        <v>0</v>
      </c>
      <c r="S124" s="350">
        <v>75767118</v>
      </c>
      <c r="T124" s="350">
        <v>0</v>
      </c>
      <c r="U124" s="350">
        <v>75767118</v>
      </c>
      <c r="V124" s="350">
        <v>0</v>
      </c>
      <c r="W124" s="350">
        <v>42674225</v>
      </c>
      <c r="X124" s="1221">
        <f t="shared" si="1"/>
        <v>33092893</v>
      </c>
      <c r="Y124" s="350">
        <v>42674225</v>
      </c>
      <c r="Z124" s="350">
        <v>42674225</v>
      </c>
      <c r="AA124" s="350">
        <v>42674225</v>
      </c>
    </row>
    <row r="125" spans="1:27" ht="22.5" x14ac:dyDescent="0.25">
      <c r="A125" s="53" t="s">
        <v>1542</v>
      </c>
      <c r="B125" s="348" t="s">
        <v>1543</v>
      </c>
      <c r="C125" s="349" t="s">
        <v>1728</v>
      </c>
      <c r="D125" s="53" t="s">
        <v>454</v>
      </c>
      <c r="E125" s="53" t="s">
        <v>453</v>
      </c>
      <c r="F125" s="53" t="s">
        <v>457</v>
      </c>
      <c r="G125" s="53" t="s">
        <v>449</v>
      </c>
      <c r="H125" s="53" t="s">
        <v>471</v>
      </c>
      <c r="I125" s="53" t="s">
        <v>1721</v>
      </c>
      <c r="J125" s="53" t="s">
        <v>446</v>
      </c>
      <c r="K125" s="53" t="s">
        <v>446</v>
      </c>
      <c r="L125" s="53" t="s">
        <v>450</v>
      </c>
      <c r="M125" s="53" t="s">
        <v>449</v>
      </c>
      <c r="N125" s="53" t="s">
        <v>448</v>
      </c>
      <c r="O125" s="348" t="s">
        <v>1559</v>
      </c>
      <c r="P125" s="350">
        <v>5732117</v>
      </c>
      <c r="Q125" s="350">
        <v>0</v>
      </c>
      <c r="R125" s="350">
        <v>0</v>
      </c>
      <c r="S125" s="350">
        <v>5732117</v>
      </c>
      <c r="T125" s="350">
        <v>0</v>
      </c>
      <c r="U125" s="350">
        <v>5732117</v>
      </c>
      <c r="V125" s="350">
        <v>0</v>
      </c>
      <c r="W125" s="350">
        <v>2767434</v>
      </c>
      <c r="X125" s="1221">
        <f t="shared" si="1"/>
        <v>2964683</v>
      </c>
      <c r="Y125" s="350">
        <v>2767434</v>
      </c>
      <c r="Z125" s="350">
        <v>2767434</v>
      </c>
      <c r="AA125" s="350">
        <v>2767434</v>
      </c>
    </row>
    <row r="126" spans="1:27" ht="45" x14ac:dyDescent="0.25">
      <c r="A126" s="53" t="s">
        <v>1542</v>
      </c>
      <c r="B126" s="348" t="s">
        <v>1543</v>
      </c>
      <c r="C126" s="349" t="s">
        <v>1731</v>
      </c>
      <c r="D126" s="53" t="s">
        <v>454</v>
      </c>
      <c r="E126" s="53" t="s">
        <v>453</v>
      </c>
      <c r="F126" s="53" t="s">
        <v>457</v>
      </c>
      <c r="G126" s="53" t="s">
        <v>449</v>
      </c>
      <c r="H126" s="53" t="s">
        <v>471</v>
      </c>
      <c r="I126" s="53" t="s">
        <v>1702</v>
      </c>
      <c r="J126" s="53" t="s">
        <v>446</v>
      </c>
      <c r="K126" s="53" t="s">
        <v>446</v>
      </c>
      <c r="L126" s="53" t="s">
        <v>450</v>
      </c>
      <c r="M126" s="53" t="s">
        <v>456</v>
      </c>
      <c r="N126" s="53" t="s">
        <v>196</v>
      </c>
      <c r="O126" s="348" t="s">
        <v>358</v>
      </c>
      <c r="P126" s="350">
        <v>3000000000</v>
      </c>
      <c r="Q126" s="350">
        <v>0</v>
      </c>
      <c r="R126" s="350">
        <v>0</v>
      </c>
      <c r="S126" s="350">
        <v>3000000000</v>
      </c>
      <c r="T126" s="350">
        <v>0</v>
      </c>
      <c r="U126" s="350">
        <v>2810429818.4200001</v>
      </c>
      <c r="V126" s="350">
        <v>189570181.58000001</v>
      </c>
      <c r="W126" s="350">
        <v>1744617139.1400001</v>
      </c>
      <c r="X126" s="1221">
        <f t="shared" si="1"/>
        <v>1255382860.8599999</v>
      </c>
      <c r="Y126" s="350">
        <v>151843671.13999999</v>
      </c>
      <c r="Z126" s="350">
        <v>151843671.13999999</v>
      </c>
      <c r="AA126" s="350">
        <v>151843671.13999999</v>
      </c>
    </row>
    <row r="127" spans="1:27" x14ac:dyDescent="0.25">
      <c r="A127" s="53" t="s">
        <v>446</v>
      </c>
      <c r="B127" s="348" t="s">
        <v>446</v>
      </c>
      <c r="C127" s="349" t="s">
        <v>446</v>
      </c>
      <c r="D127" s="53" t="s">
        <v>446</v>
      </c>
      <c r="E127" s="53" t="s">
        <v>446</v>
      </c>
      <c r="F127" s="53" t="s">
        <v>446</v>
      </c>
      <c r="G127" s="53" t="s">
        <v>446</v>
      </c>
      <c r="H127" s="53" t="s">
        <v>446</v>
      </c>
      <c r="I127" s="53" t="s">
        <v>446</v>
      </c>
      <c r="J127" s="53" t="s">
        <v>446</v>
      </c>
      <c r="K127" s="53" t="s">
        <v>446</v>
      </c>
      <c r="L127" s="53" t="s">
        <v>446</v>
      </c>
      <c r="M127" s="53" t="s">
        <v>446</v>
      </c>
      <c r="N127" s="53" t="s">
        <v>446</v>
      </c>
      <c r="O127" s="348" t="s">
        <v>446</v>
      </c>
      <c r="P127" s="350">
        <v>28199281170</v>
      </c>
      <c r="Q127" s="350">
        <v>1577712074</v>
      </c>
      <c r="R127" s="350">
        <v>697021459</v>
      </c>
      <c r="S127" s="350">
        <v>29079971785</v>
      </c>
      <c r="T127" s="350">
        <v>0</v>
      </c>
      <c r="U127" s="350">
        <v>28076011296.73</v>
      </c>
      <c r="V127" s="350">
        <v>1003960488.27</v>
      </c>
      <c r="W127" s="350">
        <v>20942711884.57</v>
      </c>
      <c r="X127" s="611"/>
      <c r="Y127" s="350">
        <v>16830971165.48</v>
      </c>
      <c r="Z127" s="350">
        <v>16816786646.98</v>
      </c>
      <c r="AA127" s="350">
        <v>16790266645.48</v>
      </c>
    </row>
    <row r="128" spans="1:27" ht="13.5" customHeight="1" x14ac:dyDescent="0.25"/>
  </sheetData>
  <pageMargins left="0.78740157480314998" right="0.78740157480314998" top="0.78740157480314998" bottom="0.78740157480314998" header="0.78740157480314998" footer="0.78740157480314998"/>
  <pageSetup paperSize="5" orientation="landscape"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N717"/>
  <sheetViews>
    <sheetView zoomScale="69" zoomScaleNormal="69" workbookViewId="0">
      <pane xSplit="1" ySplit="1" topLeftCell="C2" activePane="bottomRight" state="frozen"/>
      <selection pane="topRight" activeCell="B1" sqref="B1"/>
      <selection pane="bottomLeft" activeCell="A2" sqref="A2"/>
      <selection pane="bottomRight" activeCell="I478" sqref="I478"/>
    </sheetView>
  </sheetViews>
  <sheetFormatPr baseColWidth="10" defaultColWidth="22.7109375" defaultRowHeight="15" customHeight="1" x14ac:dyDescent="0.25"/>
  <cols>
    <col min="1" max="1" width="8.85546875" style="473" customWidth="1"/>
    <col min="2" max="2" width="23" style="475" customWidth="1"/>
    <col min="3" max="3" width="17.85546875" style="473" customWidth="1"/>
    <col min="4" max="4" width="22.28515625" style="473" customWidth="1"/>
    <col min="5" max="5" width="24.140625" style="473" customWidth="1"/>
    <col min="6" max="6" width="24" style="473" customWidth="1"/>
    <col min="7" max="7" width="18.7109375" style="473" customWidth="1"/>
    <col min="8" max="8" width="22.28515625" style="473" customWidth="1"/>
    <col min="9" max="9" width="23" style="473" customWidth="1"/>
    <col min="10" max="10" width="39.140625" style="473" customWidth="1"/>
    <col min="11" max="11" width="23.7109375" style="473" customWidth="1"/>
    <col min="12" max="12" width="22.28515625" style="792" customWidth="1"/>
    <col min="13" max="13" width="25" style="791" customWidth="1"/>
    <col min="14" max="14" width="22.7109375" style="474"/>
    <col min="15" max="16384" width="22.7109375" style="473"/>
  </cols>
  <sheetData>
    <row r="1" spans="1:14" ht="45.75" customHeight="1" x14ac:dyDescent="0.25">
      <c r="A1" s="470"/>
      <c r="B1" s="471" t="s">
        <v>1775</v>
      </c>
      <c r="C1" s="472" t="s">
        <v>1776</v>
      </c>
      <c r="D1" s="937" t="s">
        <v>1777</v>
      </c>
      <c r="E1" s="936" t="s">
        <v>204</v>
      </c>
      <c r="F1" s="789" t="s">
        <v>476</v>
      </c>
      <c r="G1" s="790" t="s">
        <v>1536</v>
      </c>
      <c r="H1" s="790" t="s">
        <v>1538</v>
      </c>
      <c r="I1" s="790" t="s">
        <v>1778</v>
      </c>
      <c r="J1" s="789" t="s">
        <v>1779</v>
      </c>
      <c r="K1" s="789" t="s">
        <v>1780</v>
      </c>
      <c r="L1" s="935" t="s">
        <v>2999</v>
      </c>
      <c r="M1" s="934" t="s">
        <v>1779</v>
      </c>
      <c r="N1" s="975">
        <f ca="1">+TODAY()</f>
        <v>42654</v>
      </c>
    </row>
    <row r="2" spans="1:14" ht="15" hidden="1" customHeight="1" x14ac:dyDescent="0.25">
      <c r="A2" s="815" t="s">
        <v>1781</v>
      </c>
      <c r="B2" s="828">
        <v>116</v>
      </c>
      <c r="C2" s="829" t="s">
        <v>1782</v>
      </c>
      <c r="D2" s="829" t="s">
        <v>1783</v>
      </c>
      <c r="E2" s="830" t="s">
        <v>1640</v>
      </c>
      <c r="F2" s="830" t="s">
        <v>500</v>
      </c>
      <c r="G2" s="831">
        <v>203120528.22999999</v>
      </c>
      <c r="H2" s="831">
        <v>203120528.22999999</v>
      </c>
      <c r="I2" s="832">
        <f>+G2-H2</f>
        <v>0</v>
      </c>
      <c r="J2" s="829" t="s">
        <v>1784</v>
      </c>
      <c r="K2" s="829" t="s">
        <v>1785</v>
      </c>
      <c r="L2" s="933" t="str">
        <f t="shared" ref="L2:L65" si="0">IF(G2=I2,$N$1-C2," ")</f>
        <v xml:space="preserve"> </v>
      </c>
      <c r="M2" s="976"/>
      <c r="N2" s="977"/>
    </row>
    <row r="3" spans="1:14" ht="15" hidden="1" customHeight="1" x14ac:dyDescent="0.25">
      <c r="A3" s="815" t="s">
        <v>1786</v>
      </c>
      <c r="B3" s="833">
        <v>216</v>
      </c>
      <c r="C3" s="834" t="s">
        <v>1782</v>
      </c>
      <c r="D3" s="834" t="s">
        <v>1783</v>
      </c>
      <c r="E3" s="835" t="s">
        <v>1639</v>
      </c>
      <c r="F3" s="835" t="s">
        <v>531</v>
      </c>
      <c r="G3" s="836">
        <v>47449288</v>
      </c>
      <c r="H3" s="836">
        <v>47449288</v>
      </c>
      <c r="I3" s="837">
        <f t="shared" ref="I3:I66" si="1">+G3-H3</f>
        <v>0</v>
      </c>
      <c r="J3" s="834" t="s">
        <v>1787</v>
      </c>
      <c r="K3" s="834" t="s">
        <v>1788</v>
      </c>
      <c r="L3" s="932" t="str">
        <f t="shared" si="0"/>
        <v xml:space="preserve"> </v>
      </c>
      <c r="M3" s="978"/>
      <c r="N3" s="979"/>
    </row>
    <row r="4" spans="1:14" ht="15" hidden="1" customHeight="1" x14ac:dyDescent="0.25">
      <c r="A4" s="815" t="s">
        <v>1789</v>
      </c>
      <c r="B4" s="833">
        <v>316</v>
      </c>
      <c r="C4" s="834" t="s">
        <v>1782</v>
      </c>
      <c r="D4" s="834" t="s">
        <v>1783</v>
      </c>
      <c r="E4" s="835" t="s">
        <v>1642</v>
      </c>
      <c r="F4" s="835" t="s">
        <v>502</v>
      </c>
      <c r="G4" s="836">
        <v>80593030</v>
      </c>
      <c r="H4" s="836">
        <v>80593030</v>
      </c>
      <c r="I4" s="837">
        <f t="shared" si="1"/>
        <v>0</v>
      </c>
      <c r="J4" s="834" t="s">
        <v>1790</v>
      </c>
      <c r="K4" s="834" t="s">
        <v>1791</v>
      </c>
      <c r="L4" s="932" t="str">
        <f t="shared" si="0"/>
        <v xml:space="preserve"> </v>
      </c>
      <c r="M4" s="978"/>
      <c r="N4" s="979"/>
    </row>
    <row r="5" spans="1:14" ht="15" hidden="1" customHeight="1" x14ac:dyDescent="0.25">
      <c r="A5" s="815" t="s">
        <v>1792</v>
      </c>
      <c r="B5" s="833">
        <v>416</v>
      </c>
      <c r="C5" s="834" t="s">
        <v>1782</v>
      </c>
      <c r="D5" s="834" t="s">
        <v>1783</v>
      </c>
      <c r="E5" s="835" t="s">
        <v>1632</v>
      </c>
      <c r="F5" s="835" t="s">
        <v>1105</v>
      </c>
      <c r="G5" s="836">
        <v>4678380</v>
      </c>
      <c r="H5" s="836">
        <v>4678380</v>
      </c>
      <c r="I5" s="837">
        <f t="shared" si="1"/>
        <v>0</v>
      </c>
      <c r="J5" s="834" t="s">
        <v>1793</v>
      </c>
      <c r="K5" s="834" t="s">
        <v>1794</v>
      </c>
      <c r="L5" s="932" t="str">
        <f t="shared" si="0"/>
        <v xml:space="preserve"> </v>
      </c>
      <c r="M5" s="978"/>
      <c r="N5" s="979"/>
    </row>
    <row r="6" spans="1:14" ht="15" hidden="1" customHeight="1" x14ac:dyDescent="0.25">
      <c r="A6" s="815" t="s">
        <v>1795</v>
      </c>
      <c r="B6" s="833">
        <v>516</v>
      </c>
      <c r="C6" s="834" t="s">
        <v>1782</v>
      </c>
      <c r="D6" s="834" t="s">
        <v>1783</v>
      </c>
      <c r="E6" s="835" t="s">
        <v>1635</v>
      </c>
      <c r="F6" s="835" t="s">
        <v>1636</v>
      </c>
      <c r="G6" s="836">
        <v>5000000</v>
      </c>
      <c r="H6" s="836">
        <v>5000000</v>
      </c>
      <c r="I6" s="837">
        <f t="shared" si="1"/>
        <v>0</v>
      </c>
      <c r="J6" s="834" t="s">
        <v>1796</v>
      </c>
      <c r="K6" s="834" t="s">
        <v>1797</v>
      </c>
      <c r="L6" s="932" t="str">
        <f t="shared" si="0"/>
        <v xml:space="preserve"> </v>
      </c>
      <c r="M6" s="978"/>
      <c r="N6" s="979"/>
    </row>
    <row r="7" spans="1:14" ht="15" hidden="1" customHeight="1" x14ac:dyDescent="0.25">
      <c r="A7" s="815" t="s">
        <v>1798</v>
      </c>
      <c r="B7" s="833">
        <v>616</v>
      </c>
      <c r="C7" s="838" t="s">
        <v>1782</v>
      </c>
      <c r="D7" s="834" t="s">
        <v>1783</v>
      </c>
      <c r="E7" s="835" t="s">
        <v>1643</v>
      </c>
      <c r="F7" s="835" t="s">
        <v>503</v>
      </c>
      <c r="G7" s="836">
        <v>97810166.670000002</v>
      </c>
      <c r="H7" s="836">
        <v>97810166.670000002</v>
      </c>
      <c r="I7" s="837">
        <f t="shared" si="1"/>
        <v>0</v>
      </c>
      <c r="J7" s="834" t="s">
        <v>1799</v>
      </c>
      <c r="K7" s="834" t="s">
        <v>1800</v>
      </c>
      <c r="L7" s="932" t="str">
        <f t="shared" si="0"/>
        <v xml:space="preserve"> </v>
      </c>
      <c r="M7" s="978"/>
      <c r="N7" s="979"/>
    </row>
    <row r="8" spans="1:14" ht="15" hidden="1" customHeight="1" x14ac:dyDescent="0.25">
      <c r="A8" s="815" t="s">
        <v>1801</v>
      </c>
      <c r="B8" s="833">
        <v>716</v>
      </c>
      <c r="C8" s="838" t="s">
        <v>1782</v>
      </c>
      <c r="D8" s="834" t="s">
        <v>1783</v>
      </c>
      <c r="E8" s="835" t="s">
        <v>1613</v>
      </c>
      <c r="F8" s="835" t="s">
        <v>494</v>
      </c>
      <c r="G8" s="836">
        <v>36000000</v>
      </c>
      <c r="H8" s="986">
        <v>36000000</v>
      </c>
      <c r="I8" s="1212">
        <f t="shared" si="1"/>
        <v>0</v>
      </c>
      <c r="J8" s="834" t="s">
        <v>1802</v>
      </c>
      <c r="K8" s="834" t="s">
        <v>1803</v>
      </c>
      <c r="L8" s="932" t="str">
        <f t="shared" si="0"/>
        <v xml:space="preserve"> </v>
      </c>
      <c r="M8" s="978"/>
      <c r="N8" s="979"/>
    </row>
    <row r="9" spans="1:14" ht="15" hidden="1" customHeight="1" x14ac:dyDescent="0.25">
      <c r="A9" s="815" t="s">
        <v>1804</v>
      </c>
      <c r="B9" s="833">
        <v>816</v>
      </c>
      <c r="C9" s="838" t="s">
        <v>1782</v>
      </c>
      <c r="D9" s="834" t="s">
        <v>1783</v>
      </c>
      <c r="E9" s="835" t="s">
        <v>1643</v>
      </c>
      <c r="F9" s="835" t="s">
        <v>503</v>
      </c>
      <c r="G9" s="836">
        <v>527399361.66000003</v>
      </c>
      <c r="H9" s="836">
        <v>527399361.66000003</v>
      </c>
      <c r="I9" s="837">
        <f t="shared" si="1"/>
        <v>0</v>
      </c>
      <c r="J9" s="834" t="s">
        <v>1805</v>
      </c>
      <c r="K9" s="834" t="s">
        <v>1806</v>
      </c>
      <c r="L9" s="932" t="str">
        <f t="shared" si="0"/>
        <v xml:space="preserve"> </v>
      </c>
      <c r="M9" s="978"/>
      <c r="N9" s="979"/>
    </row>
    <row r="10" spans="1:14" ht="15" hidden="1" customHeight="1" x14ac:dyDescent="0.25">
      <c r="A10" s="815" t="s">
        <v>1807</v>
      </c>
      <c r="B10" s="833">
        <v>916</v>
      </c>
      <c r="C10" s="838" t="s">
        <v>1782</v>
      </c>
      <c r="D10" s="834" t="s">
        <v>1783</v>
      </c>
      <c r="E10" s="835" t="s">
        <v>1635</v>
      </c>
      <c r="F10" s="835" t="s">
        <v>1636</v>
      </c>
      <c r="G10" s="836">
        <v>17933280</v>
      </c>
      <c r="H10" s="836">
        <v>17933280</v>
      </c>
      <c r="I10" s="837">
        <f t="shared" si="1"/>
        <v>0</v>
      </c>
      <c r="J10" s="834" t="s">
        <v>1808</v>
      </c>
      <c r="K10" s="834" t="s">
        <v>1809</v>
      </c>
      <c r="L10" s="932" t="str">
        <f t="shared" si="0"/>
        <v xml:space="preserve"> </v>
      </c>
      <c r="M10" s="978"/>
      <c r="N10" s="979"/>
    </row>
    <row r="11" spans="1:14" ht="15" hidden="1" customHeight="1" x14ac:dyDescent="0.25">
      <c r="A11" s="815" t="s">
        <v>1810</v>
      </c>
      <c r="B11" s="833">
        <v>1016</v>
      </c>
      <c r="C11" s="834" t="s">
        <v>1782</v>
      </c>
      <c r="D11" s="834" t="s">
        <v>1783</v>
      </c>
      <c r="E11" s="835" t="s">
        <v>1627</v>
      </c>
      <c r="F11" s="835" t="s">
        <v>1628</v>
      </c>
      <c r="G11" s="836">
        <v>19462509</v>
      </c>
      <c r="H11" s="836">
        <v>19462509</v>
      </c>
      <c r="I11" s="837">
        <f t="shared" si="1"/>
        <v>0</v>
      </c>
      <c r="J11" s="834" t="s">
        <v>1811</v>
      </c>
      <c r="K11" s="834" t="s">
        <v>1812</v>
      </c>
      <c r="L11" s="932" t="str">
        <f t="shared" si="0"/>
        <v xml:space="preserve"> </v>
      </c>
      <c r="M11" s="978"/>
      <c r="N11" s="979"/>
    </row>
    <row r="12" spans="1:14" ht="15" hidden="1" customHeight="1" x14ac:dyDescent="0.25">
      <c r="A12" s="815" t="s">
        <v>1813</v>
      </c>
      <c r="B12" s="833">
        <v>1016</v>
      </c>
      <c r="C12" s="834" t="s">
        <v>1782</v>
      </c>
      <c r="D12" s="834" t="s">
        <v>1783</v>
      </c>
      <c r="E12" s="835" t="s">
        <v>1637</v>
      </c>
      <c r="F12" s="835" t="s">
        <v>1638</v>
      </c>
      <c r="G12" s="836">
        <v>15193282</v>
      </c>
      <c r="H12" s="836">
        <v>15193282</v>
      </c>
      <c r="I12" s="837">
        <f t="shared" si="1"/>
        <v>0</v>
      </c>
      <c r="J12" s="834" t="s">
        <v>1811</v>
      </c>
      <c r="K12" s="834" t="s">
        <v>1812</v>
      </c>
      <c r="L12" s="932" t="str">
        <f t="shared" si="0"/>
        <v xml:space="preserve"> </v>
      </c>
      <c r="M12" s="978"/>
      <c r="N12" s="979"/>
    </row>
    <row r="13" spans="1:14" ht="15" hidden="1" customHeight="1" x14ac:dyDescent="0.25">
      <c r="A13" s="815" t="s">
        <v>1814</v>
      </c>
      <c r="B13" s="833">
        <v>1116</v>
      </c>
      <c r="C13" s="834" t="s">
        <v>1782</v>
      </c>
      <c r="D13" s="834" t="s">
        <v>1783</v>
      </c>
      <c r="E13" s="835" t="s">
        <v>1618</v>
      </c>
      <c r="F13" s="835" t="s">
        <v>523</v>
      </c>
      <c r="G13" s="836">
        <v>37000000</v>
      </c>
      <c r="H13" s="836">
        <v>37000000</v>
      </c>
      <c r="I13" s="837">
        <f t="shared" si="1"/>
        <v>0</v>
      </c>
      <c r="J13" s="834" t="s">
        <v>1815</v>
      </c>
      <c r="K13" s="834" t="s">
        <v>1816</v>
      </c>
      <c r="L13" s="932" t="str">
        <f t="shared" si="0"/>
        <v xml:space="preserve"> </v>
      </c>
      <c r="M13" s="978"/>
      <c r="N13" s="979"/>
    </row>
    <row r="14" spans="1:14" ht="15" hidden="1" customHeight="1" x14ac:dyDescent="0.25">
      <c r="A14" s="815" t="s">
        <v>1817</v>
      </c>
      <c r="B14" s="833">
        <v>1216</v>
      </c>
      <c r="C14" s="834" t="s">
        <v>1782</v>
      </c>
      <c r="D14" s="834" t="s">
        <v>1818</v>
      </c>
      <c r="E14" s="835" t="s">
        <v>1701</v>
      </c>
      <c r="F14" s="835" t="s">
        <v>1703</v>
      </c>
      <c r="G14" s="836">
        <v>26670000</v>
      </c>
      <c r="H14" s="836">
        <v>26670000</v>
      </c>
      <c r="I14" s="837">
        <f t="shared" si="1"/>
        <v>0</v>
      </c>
      <c r="J14" s="834" t="s">
        <v>1819</v>
      </c>
      <c r="K14" s="834" t="s">
        <v>1820</v>
      </c>
      <c r="L14" s="932" t="str">
        <f t="shared" si="0"/>
        <v xml:space="preserve"> </v>
      </c>
      <c r="M14" s="978"/>
      <c r="N14" s="979"/>
    </row>
    <row r="15" spans="1:14" ht="15" hidden="1" customHeight="1" x14ac:dyDescent="0.25">
      <c r="A15" s="815" t="s">
        <v>1821</v>
      </c>
      <c r="B15" s="833">
        <v>1316</v>
      </c>
      <c r="C15" s="834" t="s">
        <v>1782</v>
      </c>
      <c r="D15" s="834" t="s">
        <v>1818</v>
      </c>
      <c r="E15" s="835" t="s">
        <v>1701</v>
      </c>
      <c r="F15" s="835" t="s">
        <v>1703</v>
      </c>
      <c r="G15" s="836">
        <v>6180000</v>
      </c>
      <c r="H15" s="836">
        <v>6180000</v>
      </c>
      <c r="I15" s="837">
        <f t="shared" si="1"/>
        <v>0</v>
      </c>
      <c r="J15" s="834" t="s">
        <v>1822</v>
      </c>
      <c r="K15" s="834" t="s">
        <v>1823</v>
      </c>
      <c r="L15" s="932" t="str">
        <f t="shared" si="0"/>
        <v xml:space="preserve"> </v>
      </c>
      <c r="M15" s="978"/>
      <c r="N15" s="979"/>
    </row>
    <row r="16" spans="1:14" ht="15" hidden="1" customHeight="1" x14ac:dyDescent="0.25">
      <c r="A16" s="815" t="s">
        <v>1824</v>
      </c>
      <c r="B16" s="833">
        <v>1416</v>
      </c>
      <c r="C16" s="834" t="s">
        <v>1782</v>
      </c>
      <c r="D16" s="834" t="s">
        <v>1818</v>
      </c>
      <c r="E16" s="835" t="s">
        <v>1701</v>
      </c>
      <c r="F16" s="835" t="s">
        <v>1703</v>
      </c>
      <c r="G16" s="836">
        <v>11000000</v>
      </c>
      <c r="H16" s="836">
        <v>11000000</v>
      </c>
      <c r="I16" s="837">
        <f t="shared" si="1"/>
        <v>0</v>
      </c>
      <c r="J16" s="834" t="s">
        <v>1825</v>
      </c>
      <c r="K16" s="834" t="s">
        <v>1826</v>
      </c>
      <c r="L16" s="932" t="str">
        <f t="shared" si="0"/>
        <v xml:space="preserve"> </v>
      </c>
      <c r="M16" s="978"/>
      <c r="N16" s="979"/>
    </row>
    <row r="17" spans="1:14" ht="15" hidden="1" customHeight="1" x14ac:dyDescent="0.25">
      <c r="A17" s="815" t="s">
        <v>1827</v>
      </c>
      <c r="B17" s="833">
        <v>1516</v>
      </c>
      <c r="C17" s="834" t="s">
        <v>1782</v>
      </c>
      <c r="D17" s="834" t="s">
        <v>1818</v>
      </c>
      <c r="E17" s="835" t="s">
        <v>1701</v>
      </c>
      <c r="F17" s="835" t="s">
        <v>1703</v>
      </c>
      <c r="G17" s="836">
        <v>12000000</v>
      </c>
      <c r="H17" s="836">
        <v>12000000</v>
      </c>
      <c r="I17" s="837">
        <f t="shared" si="1"/>
        <v>0</v>
      </c>
      <c r="J17" s="834" t="s">
        <v>1828</v>
      </c>
      <c r="K17" s="834" t="s">
        <v>1829</v>
      </c>
      <c r="L17" s="932" t="str">
        <f t="shared" si="0"/>
        <v xml:space="preserve"> </v>
      </c>
      <c r="M17" s="978"/>
      <c r="N17" s="979"/>
    </row>
    <row r="18" spans="1:14" ht="15" hidden="1" customHeight="1" x14ac:dyDescent="0.25">
      <c r="A18" s="815" t="s">
        <v>1830</v>
      </c>
      <c r="B18" s="833">
        <v>1616</v>
      </c>
      <c r="C18" s="834" t="s">
        <v>1782</v>
      </c>
      <c r="D18" s="834" t="s">
        <v>1818</v>
      </c>
      <c r="E18" s="835" t="s">
        <v>1701</v>
      </c>
      <c r="F18" s="835" t="s">
        <v>1703</v>
      </c>
      <c r="G18" s="836">
        <v>4000000</v>
      </c>
      <c r="H18" s="836">
        <v>4000000</v>
      </c>
      <c r="I18" s="837">
        <f t="shared" si="1"/>
        <v>0</v>
      </c>
      <c r="J18" s="834" t="s">
        <v>1831</v>
      </c>
      <c r="K18" s="834" t="s">
        <v>1832</v>
      </c>
      <c r="L18" s="932" t="str">
        <f t="shared" si="0"/>
        <v xml:space="preserve"> </v>
      </c>
      <c r="M18" s="978"/>
      <c r="N18" s="979"/>
    </row>
    <row r="19" spans="1:14" ht="15" hidden="1" customHeight="1" x14ac:dyDescent="0.25">
      <c r="A19" s="815" t="s">
        <v>1833</v>
      </c>
      <c r="B19" s="833">
        <v>1616</v>
      </c>
      <c r="C19" s="834" t="s">
        <v>1782</v>
      </c>
      <c r="D19" s="834" t="s">
        <v>1818</v>
      </c>
      <c r="E19" s="835" t="s">
        <v>1748</v>
      </c>
      <c r="F19" s="835" t="s">
        <v>447</v>
      </c>
      <c r="G19" s="836">
        <v>1333333</v>
      </c>
      <c r="H19" s="836">
        <v>1333333</v>
      </c>
      <c r="I19" s="837">
        <f t="shared" si="1"/>
        <v>0</v>
      </c>
      <c r="J19" s="834" t="s">
        <v>1831</v>
      </c>
      <c r="K19" s="834" t="s">
        <v>1832</v>
      </c>
      <c r="L19" s="932" t="str">
        <f t="shared" si="0"/>
        <v xml:space="preserve"> </v>
      </c>
      <c r="M19" s="978"/>
      <c r="N19" s="979"/>
    </row>
    <row r="20" spans="1:14" ht="15" hidden="1" customHeight="1" x14ac:dyDescent="0.25">
      <c r="A20" s="815" t="s">
        <v>1834</v>
      </c>
      <c r="B20" s="833">
        <v>1816</v>
      </c>
      <c r="C20" s="834" t="s">
        <v>1782</v>
      </c>
      <c r="D20" s="834" t="s">
        <v>1818</v>
      </c>
      <c r="E20" s="835" t="s">
        <v>1701</v>
      </c>
      <c r="F20" s="835" t="s">
        <v>1703</v>
      </c>
      <c r="G20" s="836">
        <v>10000000</v>
      </c>
      <c r="H20" s="836">
        <v>10000000</v>
      </c>
      <c r="I20" s="837">
        <f t="shared" si="1"/>
        <v>0</v>
      </c>
      <c r="J20" s="834" t="s">
        <v>1825</v>
      </c>
      <c r="K20" s="834" t="s">
        <v>1835</v>
      </c>
      <c r="L20" s="932" t="str">
        <f t="shared" si="0"/>
        <v xml:space="preserve"> </v>
      </c>
      <c r="M20" s="978"/>
      <c r="N20" s="979"/>
    </row>
    <row r="21" spans="1:14" ht="15" hidden="1" customHeight="1" x14ac:dyDescent="0.25">
      <c r="A21" s="815" t="s">
        <v>1836</v>
      </c>
      <c r="B21" s="833">
        <v>1916</v>
      </c>
      <c r="C21" s="834" t="s">
        <v>1782</v>
      </c>
      <c r="D21" s="834" t="s">
        <v>1818</v>
      </c>
      <c r="E21" s="835" t="s">
        <v>1701</v>
      </c>
      <c r="F21" s="835" t="s">
        <v>1703</v>
      </c>
      <c r="G21" s="836">
        <v>4000000</v>
      </c>
      <c r="H21" s="836">
        <v>4000000</v>
      </c>
      <c r="I21" s="837">
        <f t="shared" si="1"/>
        <v>0</v>
      </c>
      <c r="J21" s="834" t="s">
        <v>1831</v>
      </c>
      <c r="K21" s="834" t="s">
        <v>1837</v>
      </c>
      <c r="L21" s="932" t="str">
        <f t="shared" si="0"/>
        <v xml:space="preserve"> </v>
      </c>
      <c r="M21" s="978"/>
      <c r="N21" s="979"/>
    </row>
    <row r="22" spans="1:14" ht="15" hidden="1" customHeight="1" x14ac:dyDescent="0.25">
      <c r="A22" s="815" t="s">
        <v>1838</v>
      </c>
      <c r="B22" s="833">
        <v>1916</v>
      </c>
      <c r="C22" s="834" t="s">
        <v>1782</v>
      </c>
      <c r="D22" s="834" t="s">
        <v>1818</v>
      </c>
      <c r="E22" s="835" t="s">
        <v>1748</v>
      </c>
      <c r="F22" s="835" t="s">
        <v>447</v>
      </c>
      <c r="G22" s="836">
        <v>6666667</v>
      </c>
      <c r="H22" s="836">
        <v>6666667</v>
      </c>
      <c r="I22" s="837">
        <f t="shared" si="1"/>
        <v>0</v>
      </c>
      <c r="J22" s="834" t="s">
        <v>1831</v>
      </c>
      <c r="K22" s="834" t="s">
        <v>1837</v>
      </c>
      <c r="L22" s="932" t="str">
        <f t="shared" si="0"/>
        <v xml:space="preserve"> </v>
      </c>
      <c r="M22" s="978"/>
      <c r="N22" s="979"/>
    </row>
    <row r="23" spans="1:14" ht="15" hidden="1" customHeight="1" x14ac:dyDescent="0.25">
      <c r="A23" s="815" t="s">
        <v>1839</v>
      </c>
      <c r="B23" s="833">
        <v>2016</v>
      </c>
      <c r="C23" s="834" t="s">
        <v>1782</v>
      </c>
      <c r="D23" s="834" t="s">
        <v>1818</v>
      </c>
      <c r="E23" s="835" t="s">
        <v>1701</v>
      </c>
      <c r="F23" s="835" t="s">
        <v>1703</v>
      </c>
      <c r="G23" s="836">
        <v>4600000</v>
      </c>
      <c r="H23" s="836">
        <v>4600000</v>
      </c>
      <c r="I23" s="837">
        <f t="shared" si="1"/>
        <v>0</v>
      </c>
      <c r="J23" s="834" t="s">
        <v>1840</v>
      </c>
      <c r="K23" s="834" t="s">
        <v>1841</v>
      </c>
      <c r="L23" s="932" t="str">
        <f t="shared" si="0"/>
        <v xml:space="preserve"> </v>
      </c>
      <c r="M23" s="978"/>
      <c r="N23" s="979"/>
    </row>
    <row r="24" spans="1:14" ht="15" hidden="1" customHeight="1" x14ac:dyDescent="0.25">
      <c r="A24" s="815" t="s">
        <v>1842</v>
      </c>
      <c r="B24" s="833">
        <v>2316</v>
      </c>
      <c r="C24" s="834" t="s">
        <v>1782</v>
      </c>
      <c r="D24" s="834" t="s">
        <v>1818</v>
      </c>
      <c r="E24" s="835" t="s">
        <v>1748</v>
      </c>
      <c r="F24" s="835" t="s">
        <v>447</v>
      </c>
      <c r="G24" s="836">
        <v>10300000</v>
      </c>
      <c r="H24" s="836">
        <v>10300000</v>
      </c>
      <c r="I24" s="837">
        <f t="shared" si="1"/>
        <v>0</v>
      </c>
      <c r="J24" s="834" t="s">
        <v>1843</v>
      </c>
      <c r="K24" s="834" t="s">
        <v>1844</v>
      </c>
      <c r="L24" s="932" t="str">
        <f t="shared" si="0"/>
        <v xml:space="preserve"> </v>
      </c>
      <c r="M24" s="978"/>
      <c r="N24" s="979"/>
    </row>
    <row r="25" spans="1:14" ht="15" hidden="1" customHeight="1" x14ac:dyDescent="0.25">
      <c r="A25" s="815" t="s">
        <v>1845</v>
      </c>
      <c r="B25" s="833">
        <v>2516</v>
      </c>
      <c r="C25" s="834" t="s">
        <v>1782</v>
      </c>
      <c r="D25" s="834" t="s">
        <v>1818</v>
      </c>
      <c r="E25" s="835" t="s">
        <v>1701</v>
      </c>
      <c r="F25" s="835" t="s">
        <v>1703</v>
      </c>
      <c r="G25" s="836">
        <v>6180000</v>
      </c>
      <c r="H25" s="836">
        <v>6180000</v>
      </c>
      <c r="I25" s="837">
        <f t="shared" si="1"/>
        <v>0</v>
      </c>
      <c r="J25" s="834" t="s">
        <v>1846</v>
      </c>
      <c r="K25" s="834" t="s">
        <v>1847</v>
      </c>
      <c r="L25" s="932" t="str">
        <f t="shared" si="0"/>
        <v xml:space="preserve"> </v>
      </c>
      <c r="M25" s="978"/>
      <c r="N25" s="979"/>
    </row>
    <row r="26" spans="1:14" ht="15" hidden="1" customHeight="1" x14ac:dyDescent="0.25">
      <c r="A26" s="815" t="s">
        <v>1848</v>
      </c>
      <c r="B26" s="833">
        <v>2716</v>
      </c>
      <c r="C26" s="834" t="s">
        <v>1782</v>
      </c>
      <c r="D26" s="834" t="s">
        <v>1818</v>
      </c>
      <c r="E26" s="835" t="s">
        <v>1701</v>
      </c>
      <c r="F26" s="835" t="s">
        <v>1703</v>
      </c>
      <c r="G26" s="836">
        <v>19000000</v>
      </c>
      <c r="H26" s="836">
        <v>19000000</v>
      </c>
      <c r="I26" s="837">
        <f t="shared" si="1"/>
        <v>0</v>
      </c>
      <c r="J26" s="834" t="s">
        <v>1849</v>
      </c>
      <c r="K26" s="834" t="s">
        <v>1850</v>
      </c>
      <c r="L26" s="932" t="str">
        <f t="shared" si="0"/>
        <v xml:space="preserve"> </v>
      </c>
      <c r="M26" s="978"/>
      <c r="N26" s="979"/>
    </row>
    <row r="27" spans="1:14" ht="15" hidden="1" customHeight="1" x14ac:dyDescent="0.25">
      <c r="A27" s="815" t="s">
        <v>1851</v>
      </c>
      <c r="B27" s="833">
        <v>2816</v>
      </c>
      <c r="C27" s="834" t="s">
        <v>1852</v>
      </c>
      <c r="D27" s="834" t="s">
        <v>1783</v>
      </c>
      <c r="E27" s="835" t="s">
        <v>1614</v>
      </c>
      <c r="F27" s="835" t="s">
        <v>1615</v>
      </c>
      <c r="G27" s="836">
        <v>600000</v>
      </c>
      <c r="H27" s="986">
        <v>600000</v>
      </c>
      <c r="I27" s="837">
        <f t="shared" si="1"/>
        <v>0</v>
      </c>
      <c r="J27" s="834" t="s">
        <v>1853</v>
      </c>
      <c r="K27" s="834" t="s">
        <v>1569</v>
      </c>
      <c r="L27" s="932" t="str">
        <f t="shared" si="0"/>
        <v xml:space="preserve"> </v>
      </c>
      <c r="M27" s="978"/>
      <c r="N27" s="979"/>
    </row>
    <row r="28" spans="1:14" ht="15" hidden="1" customHeight="1" x14ac:dyDescent="0.25">
      <c r="A28" s="815" t="s">
        <v>1854</v>
      </c>
      <c r="B28" s="833">
        <v>2816</v>
      </c>
      <c r="C28" s="834" t="s">
        <v>1852</v>
      </c>
      <c r="D28" s="834" t="s">
        <v>1783</v>
      </c>
      <c r="E28" s="835" t="s">
        <v>1671</v>
      </c>
      <c r="F28" s="835" t="s">
        <v>1672</v>
      </c>
      <c r="G28" s="836">
        <v>5000000</v>
      </c>
      <c r="H28" s="836">
        <v>5000000</v>
      </c>
      <c r="I28" s="837">
        <f t="shared" si="1"/>
        <v>0</v>
      </c>
      <c r="J28" s="834" t="s">
        <v>1853</v>
      </c>
      <c r="K28" s="834" t="s">
        <v>1569</v>
      </c>
      <c r="L28" s="932" t="str">
        <f t="shared" si="0"/>
        <v xml:space="preserve"> </v>
      </c>
      <c r="M28" s="978"/>
      <c r="N28" s="979"/>
    </row>
    <row r="29" spans="1:14" ht="15" hidden="1" customHeight="1" x14ac:dyDescent="0.25">
      <c r="A29" s="815" t="s">
        <v>1855</v>
      </c>
      <c r="B29" s="833">
        <v>2816</v>
      </c>
      <c r="C29" s="834" t="s">
        <v>1852</v>
      </c>
      <c r="D29" s="834" t="s">
        <v>1783</v>
      </c>
      <c r="E29" s="835" t="s">
        <v>1631</v>
      </c>
      <c r="F29" s="835" t="s">
        <v>528</v>
      </c>
      <c r="G29" s="836">
        <v>4000000</v>
      </c>
      <c r="H29" s="836">
        <v>4000000</v>
      </c>
      <c r="I29" s="837">
        <f t="shared" si="1"/>
        <v>0</v>
      </c>
      <c r="J29" s="834" t="s">
        <v>1853</v>
      </c>
      <c r="K29" s="834" t="s">
        <v>1569</v>
      </c>
      <c r="L29" s="932" t="str">
        <f t="shared" si="0"/>
        <v xml:space="preserve"> </v>
      </c>
      <c r="M29" s="978"/>
      <c r="N29" s="979"/>
    </row>
    <row r="30" spans="1:14" ht="15" hidden="1" customHeight="1" x14ac:dyDescent="0.25">
      <c r="A30" s="815" t="s">
        <v>1856</v>
      </c>
      <c r="B30" s="833">
        <v>2816</v>
      </c>
      <c r="C30" s="834" t="s">
        <v>1852</v>
      </c>
      <c r="D30" s="834" t="s">
        <v>1783</v>
      </c>
      <c r="E30" s="835" t="s">
        <v>1641</v>
      </c>
      <c r="F30" s="835" t="s">
        <v>501</v>
      </c>
      <c r="G30" s="836">
        <v>1500000</v>
      </c>
      <c r="H30" s="836">
        <v>1500000</v>
      </c>
      <c r="I30" s="837">
        <f t="shared" si="1"/>
        <v>0</v>
      </c>
      <c r="J30" s="834" t="s">
        <v>1853</v>
      </c>
      <c r="K30" s="834" t="s">
        <v>1569</v>
      </c>
      <c r="L30" s="932" t="str">
        <f t="shared" si="0"/>
        <v xml:space="preserve"> </v>
      </c>
      <c r="M30" s="978"/>
      <c r="N30" s="979"/>
    </row>
    <row r="31" spans="1:14" ht="15" hidden="1" customHeight="1" x14ac:dyDescent="0.25">
      <c r="A31" s="815" t="s">
        <v>1857</v>
      </c>
      <c r="B31" s="833">
        <v>2816</v>
      </c>
      <c r="C31" s="834" t="s">
        <v>1852</v>
      </c>
      <c r="D31" s="834" t="s">
        <v>1783</v>
      </c>
      <c r="E31" s="835" t="s">
        <v>1645</v>
      </c>
      <c r="F31" s="835" t="s">
        <v>1646</v>
      </c>
      <c r="G31" s="836">
        <v>1500000</v>
      </c>
      <c r="H31" s="836">
        <v>1500000</v>
      </c>
      <c r="I31" s="837">
        <f t="shared" si="1"/>
        <v>0</v>
      </c>
      <c r="J31" s="834" t="s">
        <v>1853</v>
      </c>
      <c r="K31" s="834" t="s">
        <v>1569</v>
      </c>
      <c r="L31" s="932" t="str">
        <f t="shared" si="0"/>
        <v xml:space="preserve"> </v>
      </c>
      <c r="M31" s="978"/>
      <c r="N31" s="979"/>
    </row>
    <row r="32" spans="1:14" ht="15" hidden="1" customHeight="1" x14ac:dyDescent="0.25">
      <c r="A32" s="815" t="s">
        <v>1858</v>
      </c>
      <c r="B32" s="833">
        <v>2816</v>
      </c>
      <c r="C32" s="834" t="s">
        <v>1852</v>
      </c>
      <c r="D32" s="834" t="s">
        <v>1783</v>
      </c>
      <c r="E32" s="835" t="s">
        <v>1650</v>
      </c>
      <c r="F32" s="835" t="s">
        <v>1651</v>
      </c>
      <c r="G32" s="836">
        <v>800000</v>
      </c>
      <c r="H32" s="836">
        <v>800000</v>
      </c>
      <c r="I32" s="837">
        <f t="shared" si="1"/>
        <v>0</v>
      </c>
      <c r="J32" s="834" t="s">
        <v>1853</v>
      </c>
      <c r="K32" s="834" t="s">
        <v>1569</v>
      </c>
      <c r="L32" s="932" t="str">
        <f t="shared" si="0"/>
        <v xml:space="preserve"> </v>
      </c>
      <c r="M32" s="978"/>
      <c r="N32" s="979"/>
    </row>
    <row r="33" spans="1:14" ht="15" hidden="1" customHeight="1" x14ac:dyDescent="0.25">
      <c r="A33" s="815" t="s">
        <v>1859</v>
      </c>
      <c r="B33" s="833">
        <v>2916</v>
      </c>
      <c r="C33" s="834" t="s">
        <v>1852</v>
      </c>
      <c r="D33" s="834" t="s">
        <v>1783</v>
      </c>
      <c r="E33" s="835" t="s">
        <v>1652</v>
      </c>
      <c r="F33" s="835" t="s">
        <v>508</v>
      </c>
      <c r="G33" s="836">
        <v>10200000</v>
      </c>
      <c r="H33" s="836">
        <v>5896453</v>
      </c>
      <c r="I33" s="837">
        <f t="shared" si="1"/>
        <v>4303547</v>
      </c>
      <c r="J33" s="834" t="s">
        <v>1860</v>
      </c>
      <c r="K33" s="834" t="s">
        <v>1861</v>
      </c>
      <c r="L33" s="932" t="str">
        <f t="shared" si="0"/>
        <v xml:space="preserve"> </v>
      </c>
      <c r="M33" s="978"/>
      <c r="N33" s="979"/>
    </row>
    <row r="34" spans="1:14" ht="15" hidden="1" customHeight="1" x14ac:dyDescent="0.25">
      <c r="A34" s="815" t="s">
        <v>1862</v>
      </c>
      <c r="B34" s="833">
        <v>3016</v>
      </c>
      <c r="C34" s="834" t="s">
        <v>1852</v>
      </c>
      <c r="D34" s="834" t="s">
        <v>1783</v>
      </c>
      <c r="E34" s="835" t="s">
        <v>1653</v>
      </c>
      <c r="F34" s="835" t="s">
        <v>1654</v>
      </c>
      <c r="G34" s="836">
        <v>99000000</v>
      </c>
      <c r="H34" s="836">
        <v>78862271</v>
      </c>
      <c r="I34" s="837">
        <f t="shared" si="1"/>
        <v>20137729</v>
      </c>
      <c r="J34" s="834" t="s">
        <v>1863</v>
      </c>
      <c r="K34" s="834" t="s">
        <v>1864</v>
      </c>
      <c r="L34" s="932" t="str">
        <f t="shared" si="0"/>
        <v xml:space="preserve"> </v>
      </c>
      <c r="M34" s="978"/>
      <c r="N34" s="979"/>
    </row>
    <row r="35" spans="1:14" ht="15" hidden="1" customHeight="1" x14ac:dyDescent="0.25">
      <c r="A35" s="815" t="s">
        <v>1865</v>
      </c>
      <c r="B35" s="833">
        <v>3116</v>
      </c>
      <c r="C35" s="834" t="s">
        <v>1852</v>
      </c>
      <c r="D35" s="834" t="s">
        <v>1783</v>
      </c>
      <c r="E35" s="835" t="s">
        <v>1655</v>
      </c>
      <c r="F35" s="835" t="s">
        <v>1656</v>
      </c>
      <c r="G35" s="836">
        <v>25200000</v>
      </c>
      <c r="H35" s="836">
        <v>13751791</v>
      </c>
      <c r="I35" s="837">
        <f t="shared" si="1"/>
        <v>11448209</v>
      </c>
      <c r="J35" s="834" t="s">
        <v>1866</v>
      </c>
      <c r="K35" s="834" t="s">
        <v>1867</v>
      </c>
      <c r="L35" s="932" t="str">
        <f t="shared" si="0"/>
        <v xml:space="preserve"> </v>
      </c>
      <c r="M35" s="978"/>
      <c r="N35" s="979"/>
    </row>
    <row r="36" spans="1:14" ht="15" hidden="1" customHeight="1" x14ac:dyDescent="0.25">
      <c r="A36" s="815" t="s">
        <v>1868</v>
      </c>
      <c r="B36" s="833">
        <v>3216</v>
      </c>
      <c r="C36" s="834" t="s">
        <v>1852</v>
      </c>
      <c r="D36" s="834" t="s">
        <v>1783</v>
      </c>
      <c r="E36" s="835" t="s">
        <v>1657</v>
      </c>
      <c r="F36" s="835" t="s">
        <v>1658</v>
      </c>
      <c r="G36" s="836">
        <v>104500000</v>
      </c>
      <c r="H36" s="836">
        <v>100182468</v>
      </c>
      <c r="I36" s="837">
        <f t="shared" si="1"/>
        <v>4317532</v>
      </c>
      <c r="J36" s="834" t="s">
        <v>1869</v>
      </c>
      <c r="K36" s="834" t="s">
        <v>1870</v>
      </c>
      <c r="L36" s="932" t="str">
        <f t="shared" si="0"/>
        <v xml:space="preserve"> </v>
      </c>
      <c r="M36" s="978"/>
      <c r="N36" s="979"/>
    </row>
    <row r="37" spans="1:14" ht="15" hidden="1" customHeight="1" x14ac:dyDescent="0.25">
      <c r="A37" s="815" t="s">
        <v>1871</v>
      </c>
      <c r="B37" s="833">
        <v>3316</v>
      </c>
      <c r="C37" s="834" t="s">
        <v>1852</v>
      </c>
      <c r="D37" s="834" t="s">
        <v>1783</v>
      </c>
      <c r="E37" s="835" t="s">
        <v>1627</v>
      </c>
      <c r="F37" s="835" t="s">
        <v>1628</v>
      </c>
      <c r="G37" s="836">
        <v>1350000</v>
      </c>
      <c r="H37" s="836">
        <v>1350000</v>
      </c>
      <c r="I37" s="837">
        <f t="shared" si="1"/>
        <v>0</v>
      </c>
      <c r="J37" s="834" t="s">
        <v>1872</v>
      </c>
      <c r="K37" s="834" t="s">
        <v>1873</v>
      </c>
      <c r="L37" s="932" t="str">
        <f t="shared" si="0"/>
        <v xml:space="preserve"> </v>
      </c>
      <c r="M37" s="978"/>
      <c r="N37" s="979"/>
    </row>
    <row r="38" spans="1:14" ht="15" hidden="1" customHeight="1" x14ac:dyDescent="0.25">
      <c r="A38" s="815" t="s">
        <v>1874</v>
      </c>
      <c r="B38" s="833">
        <v>3316</v>
      </c>
      <c r="C38" s="834" t="s">
        <v>1852</v>
      </c>
      <c r="D38" s="834" t="s">
        <v>1783</v>
      </c>
      <c r="E38" s="835" t="s">
        <v>1633</v>
      </c>
      <c r="F38" s="835" t="s">
        <v>1634</v>
      </c>
      <c r="G38" s="836">
        <v>8100000</v>
      </c>
      <c r="H38" s="836">
        <v>8100000</v>
      </c>
      <c r="I38" s="837">
        <f t="shared" si="1"/>
        <v>0</v>
      </c>
      <c r="J38" s="834" t="s">
        <v>1872</v>
      </c>
      <c r="K38" s="834" t="s">
        <v>1873</v>
      </c>
      <c r="L38" s="932" t="str">
        <f t="shared" si="0"/>
        <v xml:space="preserve"> </v>
      </c>
      <c r="M38" s="978"/>
      <c r="N38" s="979"/>
    </row>
    <row r="39" spans="1:14" ht="15" hidden="1" customHeight="1" x14ac:dyDescent="0.25">
      <c r="A39" s="815" t="s">
        <v>1875</v>
      </c>
      <c r="B39" s="833">
        <v>3516</v>
      </c>
      <c r="C39" s="834" t="s">
        <v>1852</v>
      </c>
      <c r="D39" s="834" t="s">
        <v>1783</v>
      </c>
      <c r="E39" s="835" t="s">
        <v>1624</v>
      </c>
      <c r="F39" s="835" t="s">
        <v>526</v>
      </c>
      <c r="G39" s="836">
        <v>3101205</v>
      </c>
      <c r="H39" s="836">
        <v>3101205</v>
      </c>
      <c r="I39" s="837">
        <f t="shared" si="1"/>
        <v>0</v>
      </c>
      <c r="J39" s="834" t="s">
        <v>1876</v>
      </c>
      <c r="K39" s="834" t="s">
        <v>1877</v>
      </c>
      <c r="L39" s="932" t="str">
        <f t="shared" si="0"/>
        <v xml:space="preserve"> </v>
      </c>
      <c r="M39" s="978"/>
      <c r="N39" s="979"/>
    </row>
    <row r="40" spans="1:14" ht="15" hidden="1" customHeight="1" x14ac:dyDescent="0.25">
      <c r="A40" s="815" t="s">
        <v>1878</v>
      </c>
      <c r="B40" s="833">
        <v>3516</v>
      </c>
      <c r="C40" s="834" t="s">
        <v>1852</v>
      </c>
      <c r="D40" s="834" t="s">
        <v>1783</v>
      </c>
      <c r="E40" s="835" t="s">
        <v>1625</v>
      </c>
      <c r="F40" s="835" t="s">
        <v>1626</v>
      </c>
      <c r="G40" s="836">
        <v>5740453</v>
      </c>
      <c r="H40" s="836">
        <v>5740453</v>
      </c>
      <c r="I40" s="837">
        <f t="shared" si="1"/>
        <v>0</v>
      </c>
      <c r="J40" s="834" t="s">
        <v>1876</v>
      </c>
      <c r="K40" s="834" t="s">
        <v>1877</v>
      </c>
      <c r="L40" s="932" t="str">
        <f t="shared" si="0"/>
        <v xml:space="preserve"> </v>
      </c>
      <c r="M40" s="978"/>
      <c r="N40" s="979"/>
    </row>
    <row r="41" spans="1:14" ht="15" hidden="1" customHeight="1" x14ac:dyDescent="0.25">
      <c r="A41" s="815" t="s">
        <v>1879</v>
      </c>
      <c r="B41" s="833">
        <v>3616</v>
      </c>
      <c r="C41" s="834" t="s">
        <v>1852</v>
      </c>
      <c r="D41" s="834" t="s">
        <v>1818</v>
      </c>
      <c r="E41" s="835" t="s">
        <v>1701</v>
      </c>
      <c r="F41" s="835" t="s">
        <v>1703</v>
      </c>
      <c r="G41" s="836">
        <v>20000000</v>
      </c>
      <c r="H41" s="836">
        <v>20000000</v>
      </c>
      <c r="I41" s="837">
        <f t="shared" si="1"/>
        <v>0</v>
      </c>
      <c r="J41" s="834" t="s">
        <v>1880</v>
      </c>
      <c r="K41" s="834" t="s">
        <v>1881</v>
      </c>
      <c r="L41" s="932" t="str">
        <f t="shared" si="0"/>
        <v xml:space="preserve"> </v>
      </c>
      <c r="M41" s="978"/>
      <c r="N41" s="979"/>
    </row>
    <row r="42" spans="1:14" ht="15" hidden="1" customHeight="1" x14ac:dyDescent="0.25">
      <c r="A42" s="815" t="s">
        <v>1882</v>
      </c>
      <c r="B42" s="833">
        <v>3716</v>
      </c>
      <c r="C42" s="834" t="s">
        <v>1852</v>
      </c>
      <c r="D42" s="834" t="s">
        <v>1818</v>
      </c>
      <c r="E42" s="835" t="s">
        <v>1701</v>
      </c>
      <c r="F42" s="835" t="s">
        <v>1703</v>
      </c>
      <c r="G42" s="836">
        <v>15270000</v>
      </c>
      <c r="H42" s="836">
        <v>15270000</v>
      </c>
      <c r="I42" s="837">
        <f t="shared" si="1"/>
        <v>0</v>
      </c>
      <c r="J42" s="834" t="s">
        <v>1883</v>
      </c>
      <c r="K42" s="834" t="s">
        <v>1884</v>
      </c>
      <c r="L42" s="932" t="str">
        <f t="shared" si="0"/>
        <v xml:space="preserve"> </v>
      </c>
      <c r="M42" s="978"/>
      <c r="N42" s="979"/>
    </row>
    <row r="43" spans="1:14" ht="15" hidden="1" customHeight="1" x14ac:dyDescent="0.25">
      <c r="A43" s="815" t="s">
        <v>1885</v>
      </c>
      <c r="B43" s="833">
        <v>3816</v>
      </c>
      <c r="C43" s="834" t="s">
        <v>1886</v>
      </c>
      <c r="D43" s="834" t="s">
        <v>1818</v>
      </c>
      <c r="E43" s="835" t="s">
        <v>1701</v>
      </c>
      <c r="F43" s="835" t="s">
        <v>1703</v>
      </c>
      <c r="G43" s="836">
        <v>5000000</v>
      </c>
      <c r="H43" s="836">
        <v>5000000</v>
      </c>
      <c r="I43" s="837">
        <f t="shared" si="1"/>
        <v>0</v>
      </c>
      <c r="J43" s="834" t="s">
        <v>1887</v>
      </c>
      <c r="K43" s="834" t="s">
        <v>1888</v>
      </c>
      <c r="L43" s="932" t="str">
        <f t="shared" si="0"/>
        <v xml:space="preserve"> </v>
      </c>
      <c r="M43" s="978"/>
      <c r="N43" s="979"/>
    </row>
    <row r="44" spans="1:14" ht="15" hidden="1" customHeight="1" x14ac:dyDescent="0.25">
      <c r="A44" s="815" t="s">
        <v>1889</v>
      </c>
      <c r="B44" s="833">
        <v>3916</v>
      </c>
      <c r="C44" s="834" t="s">
        <v>1886</v>
      </c>
      <c r="D44" s="834" t="s">
        <v>1818</v>
      </c>
      <c r="E44" s="835" t="s">
        <v>1731</v>
      </c>
      <c r="F44" s="835" t="s">
        <v>358</v>
      </c>
      <c r="G44" s="836">
        <v>40250000</v>
      </c>
      <c r="H44" s="836">
        <v>40250000</v>
      </c>
      <c r="I44" s="837">
        <f t="shared" si="1"/>
        <v>0</v>
      </c>
      <c r="J44" s="834" t="s">
        <v>1890</v>
      </c>
      <c r="K44" s="834" t="s">
        <v>1891</v>
      </c>
      <c r="L44" s="932" t="str">
        <f t="shared" si="0"/>
        <v xml:space="preserve"> </v>
      </c>
      <c r="M44" s="978"/>
      <c r="N44" s="979"/>
    </row>
    <row r="45" spans="1:14" ht="15" hidden="1" customHeight="1" x14ac:dyDescent="0.25">
      <c r="A45" s="815" t="s">
        <v>1892</v>
      </c>
      <c r="B45" s="833">
        <v>4016</v>
      </c>
      <c r="C45" s="834" t="s">
        <v>1886</v>
      </c>
      <c r="D45" s="834" t="s">
        <v>1818</v>
      </c>
      <c r="E45" s="835" t="s">
        <v>1731</v>
      </c>
      <c r="F45" s="835" t="s">
        <v>358</v>
      </c>
      <c r="G45" s="836">
        <v>71300000</v>
      </c>
      <c r="H45" s="836">
        <v>71300000</v>
      </c>
      <c r="I45" s="837">
        <f t="shared" si="1"/>
        <v>0</v>
      </c>
      <c r="J45" s="834" t="s">
        <v>1893</v>
      </c>
      <c r="K45" s="834" t="s">
        <v>1894</v>
      </c>
      <c r="L45" s="932" t="str">
        <f t="shared" si="0"/>
        <v xml:space="preserve"> </v>
      </c>
      <c r="M45" s="978"/>
      <c r="N45" s="979"/>
    </row>
    <row r="46" spans="1:14" ht="15" hidden="1" customHeight="1" x14ac:dyDescent="0.25">
      <c r="A46" s="815" t="s">
        <v>1895</v>
      </c>
      <c r="B46" s="833">
        <v>4116</v>
      </c>
      <c r="C46" s="834" t="s">
        <v>1886</v>
      </c>
      <c r="D46" s="834" t="s">
        <v>1818</v>
      </c>
      <c r="E46" s="835" t="s">
        <v>1731</v>
      </c>
      <c r="F46" s="835" t="s">
        <v>358</v>
      </c>
      <c r="G46" s="836">
        <v>70060000</v>
      </c>
      <c r="H46" s="836">
        <v>70060000</v>
      </c>
      <c r="I46" s="837">
        <f t="shared" si="1"/>
        <v>0</v>
      </c>
      <c r="J46" s="834" t="s">
        <v>1896</v>
      </c>
      <c r="K46" s="834" t="s">
        <v>1897</v>
      </c>
      <c r="L46" s="932" t="str">
        <f t="shared" si="0"/>
        <v xml:space="preserve"> </v>
      </c>
      <c r="M46" s="978"/>
      <c r="N46" s="979"/>
    </row>
    <row r="47" spans="1:14" ht="15" hidden="1" customHeight="1" x14ac:dyDescent="0.25">
      <c r="A47" s="815" t="s">
        <v>1898</v>
      </c>
      <c r="B47" s="833">
        <v>4216</v>
      </c>
      <c r="C47" s="834" t="s">
        <v>1886</v>
      </c>
      <c r="D47" s="834" t="s">
        <v>1818</v>
      </c>
      <c r="E47" s="835" t="s">
        <v>1731</v>
      </c>
      <c r="F47" s="835" t="s">
        <v>358</v>
      </c>
      <c r="G47" s="836">
        <v>71300000</v>
      </c>
      <c r="H47" s="836">
        <v>71300000</v>
      </c>
      <c r="I47" s="837">
        <f t="shared" si="1"/>
        <v>0</v>
      </c>
      <c r="J47" s="834" t="s">
        <v>1899</v>
      </c>
      <c r="K47" s="834" t="s">
        <v>1900</v>
      </c>
      <c r="L47" s="932" t="str">
        <f t="shared" si="0"/>
        <v xml:space="preserve"> </v>
      </c>
      <c r="M47" s="978"/>
      <c r="N47" s="979"/>
    </row>
    <row r="48" spans="1:14" ht="15" hidden="1" customHeight="1" x14ac:dyDescent="0.25">
      <c r="A48" s="815" t="s">
        <v>1901</v>
      </c>
      <c r="B48" s="833">
        <v>4316</v>
      </c>
      <c r="C48" s="834" t="s">
        <v>1886</v>
      </c>
      <c r="D48" s="834" t="s">
        <v>1818</v>
      </c>
      <c r="E48" s="835" t="s">
        <v>1731</v>
      </c>
      <c r="F48" s="835" t="s">
        <v>358</v>
      </c>
      <c r="G48" s="836">
        <v>71300000</v>
      </c>
      <c r="H48" s="836">
        <v>71300000</v>
      </c>
      <c r="I48" s="837">
        <f t="shared" si="1"/>
        <v>0</v>
      </c>
      <c r="J48" s="834" t="s">
        <v>1902</v>
      </c>
      <c r="K48" s="834" t="s">
        <v>1903</v>
      </c>
      <c r="L48" s="932" t="str">
        <f t="shared" si="0"/>
        <v xml:space="preserve"> </v>
      </c>
      <c r="M48" s="978"/>
      <c r="N48" s="979"/>
    </row>
    <row r="49" spans="1:14" ht="15" hidden="1" customHeight="1" x14ac:dyDescent="0.25">
      <c r="A49" s="815" t="s">
        <v>1904</v>
      </c>
      <c r="B49" s="833">
        <v>4416</v>
      </c>
      <c r="C49" s="834" t="s">
        <v>1886</v>
      </c>
      <c r="D49" s="834" t="s">
        <v>1818</v>
      </c>
      <c r="E49" s="835" t="s">
        <v>1731</v>
      </c>
      <c r="F49" s="835" t="s">
        <v>358</v>
      </c>
      <c r="G49" s="836">
        <v>20000000</v>
      </c>
      <c r="H49" s="836">
        <v>20000000</v>
      </c>
      <c r="I49" s="837">
        <f t="shared" si="1"/>
        <v>0</v>
      </c>
      <c r="J49" s="834" t="s">
        <v>1905</v>
      </c>
      <c r="K49" s="834" t="s">
        <v>1906</v>
      </c>
      <c r="L49" s="932" t="str">
        <f t="shared" si="0"/>
        <v xml:space="preserve"> </v>
      </c>
      <c r="M49" s="978"/>
      <c r="N49" s="979"/>
    </row>
    <row r="50" spans="1:14" ht="15" hidden="1" customHeight="1" x14ac:dyDescent="0.25">
      <c r="A50" s="815" t="s">
        <v>1907</v>
      </c>
      <c r="B50" s="833">
        <v>4516</v>
      </c>
      <c r="C50" s="834" t="s">
        <v>1886</v>
      </c>
      <c r="D50" s="834" t="s">
        <v>1818</v>
      </c>
      <c r="E50" s="835" t="s">
        <v>1731</v>
      </c>
      <c r="F50" s="835" t="s">
        <v>358</v>
      </c>
      <c r="G50" s="836">
        <v>24800000</v>
      </c>
      <c r="H50" s="836">
        <v>24800000</v>
      </c>
      <c r="I50" s="837">
        <f t="shared" si="1"/>
        <v>0</v>
      </c>
      <c r="J50" s="834" t="s">
        <v>1908</v>
      </c>
      <c r="K50" s="834" t="s">
        <v>1909</v>
      </c>
      <c r="L50" s="932" t="str">
        <f t="shared" si="0"/>
        <v xml:space="preserve"> </v>
      </c>
      <c r="M50" s="978"/>
      <c r="N50" s="979"/>
    </row>
    <row r="51" spans="1:14" ht="15" hidden="1" customHeight="1" x14ac:dyDescent="0.25">
      <c r="A51" s="815" t="s">
        <v>1910</v>
      </c>
      <c r="B51" s="833">
        <v>4616</v>
      </c>
      <c r="C51" s="834" t="s">
        <v>1886</v>
      </c>
      <c r="D51" s="834" t="s">
        <v>1818</v>
      </c>
      <c r="E51" s="835" t="s">
        <v>1731</v>
      </c>
      <c r="F51" s="835" t="s">
        <v>358</v>
      </c>
      <c r="G51" s="836">
        <v>24800000</v>
      </c>
      <c r="H51" s="836">
        <v>24800000</v>
      </c>
      <c r="I51" s="837">
        <f t="shared" si="1"/>
        <v>0</v>
      </c>
      <c r="J51" s="834" t="s">
        <v>1911</v>
      </c>
      <c r="K51" s="834" t="s">
        <v>1912</v>
      </c>
      <c r="L51" s="932" t="str">
        <f t="shared" si="0"/>
        <v xml:space="preserve"> </v>
      </c>
      <c r="M51" s="978"/>
      <c r="N51" s="979"/>
    </row>
    <row r="52" spans="1:14" ht="15" hidden="1" customHeight="1" x14ac:dyDescent="0.25">
      <c r="A52" s="815" t="s">
        <v>1913</v>
      </c>
      <c r="B52" s="833">
        <v>4716</v>
      </c>
      <c r="C52" s="834" t="s">
        <v>1914</v>
      </c>
      <c r="D52" s="834" t="s">
        <v>1783</v>
      </c>
      <c r="E52" s="835" t="s">
        <v>1667</v>
      </c>
      <c r="F52" s="835" t="s">
        <v>1668</v>
      </c>
      <c r="G52" s="836">
        <v>5900000</v>
      </c>
      <c r="H52" s="836">
        <v>4719960</v>
      </c>
      <c r="I52" s="837">
        <f t="shared" si="1"/>
        <v>1180040</v>
      </c>
      <c r="J52" s="834" t="s">
        <v>1915</v>
      </c>
      <c r="K52" s="834" t="s">
        <v>1916</v>
      </c>
      <c r="L52" s="932" t="str">
        <f t="shared" si="0"/>
        <v xml:space="preserve"> </v>
      </c>
      <c r="M52" s="978"/>
      <c r="N52" s="979"/>
    </row>
    <row r="53" spans="1:14" ht="15" hidden="1" customHeight="1" x14ac:dyDescent="0.25">
      <c r="A53" s="815" t="s">
        <v>1917</v>
      </c>
      <c r="B53" s="833">
        <v>4816</v>
      </c>
      <c r="C53" s="834" t="s">
        <v>1914</v>
      </c>
      <c r="D53" s="834" t="s">
        <v>1818</v>
      </c>
      <c r="E53" s="835" t="s">
        <v>1701</v>
      </c>
      <c r="F53" s="835" t="s">
        <v>1703</v>
      </c>
      <c r="G53" s="836">
        <v>6000000</v>
      </c>
      <c r="H53" s="836">
        <v>6000000</v>
      </c>
      <c r="I53" s="837">
        <f t="shared" si="1"/>
        <v>0</v>
      </c>
      <c r="J53" s="834" t="s">
        <v>1918</v>
      </c>
      <c r="K53" s="834" t="s">
        <v>1919</v>
      </c>
      <c r="L53" s="932" t="str">
        <f t="shared" si="0"/>
        <v xml:space="preserve"> </v>
      </c>
      <c r="M53" s="978"/>
      <c r="N53" s="979"/>
    </row>
    <row r="54" spans="1:14" ht="15" hidden="1" customHeight="1" x14ac:dyDescent="0.25">
      <c r="A54" s="815" t="s">
        <v>1920</v>
      </c>
      <c r="B54" s="833">
        <v>4916</v>
      </c>
      <c r="C54" s="834" t="s">
        <v>1914</v>
      </c>
      <c r="D54" s="834" t="s">
        <v>1818</v>
      </c>
      <c r="E54" s="835" t="s">
        <v>1701</v>
      </c>
      <c r="F54" s="835" t="s">
        <v>1703</v>
      </c>
      <c r="G54" s="836">
        <v>6000000</v>
      </c>
      <c r="H54" s="836">
        <v>6000000</v>
      </c>
      <c r="I54" s="837">
        <f t="shared" si="1"/>
        <v>0</v>
      </c>
      <c r="J54" s="834" t="s">
        <v>1921</v>
      </c>
      <c r="K54" s="834" t="s">
        <v>1922</v>
      </c>
      <c r="L54" s="932" t="str">
        <f t="shared" si="0"/>
        <v xml:space="preserve"> </v>
      </c>
      <c r="M54" s="978"/>
      <c r="N54" s="979"/>
    </row>
    <row r="55" spans="1:14" ht="15" hidden="1" customHeight="1" x14ac:dyDescent="0.25">
      <c r="A55" s="815" t="s">
        <v>1923</v>
      </c>
      <c r="B55" s="833">
        <v>5016</v>
      </c>
      <c r="C55" s="834" t="s">
        <v>1914</v>
      </c>
      <c r="D55" s="834" t="s">
        <v>1818</v>
      </c>
      <c r="E55" s="835" t="s">
        <v>1748</v>
      </c>
      <c r="F55" s="835" t="s">
        <v>447</v>
      </c>
      <c r="G55" s="836">
        <v>8000000</v>
      </c>
      <c r="H55" s="836">
        <v>8000000</v>
      </c>
      <c r="I55" s="837">
        <f t="shared" si="1"/>
        <v>0</v>
      </c>
      <c r="J55" s="834" t="s">
        <v>1924</v>
      </c>
      <c r="K55" s="834" t="s">
        <v>1925</v>
      </c>
      <c r="L55" s="932" t="str">
        <f t="shared" si="0"/>
        <v xml:space="preserve"> </v>
      </c>
      <c r="M55" s="978"/>
      <c r="N55" s="979"/>
    </row>
    <row r="56" spans="1:14" ht="15" hidden="1" customHeight="1" x14ac:dyDescent="0.25">
      <c r="A56" s="815" t="s">
        <v>1926</v>
      </c>
      <c r="B56" s="833">
        <v>5116</v>
      </c>
      <c r="C56" s="834" t="s">
        <v>1914</v>
      </c>
      <c r="D56" s="834" t="s">
        <v>1818</v>
      </c>
      <c r="E56" s="835" t="s">
        <v>1701</v>
      </c>
      <c r="F56" s="835" t="s">
        <v>1703</v>
      </c>
      <c r="G56" s="836">
        <v>12400000</v>
      </c>
      <c r="H56" s="836">
        <v>12400000</v>
      </c>
      <c r="I56" s="837">
        <f t="shared" si="1"/>
        <v>0</v>
      </c>
      <c r="J56" s="834" t="s">
        <v>1927</v>
      </c>
      <c r="K56" s="834" t="s">
        <v>1928</v>
      </c>
      <c r="L56" s="932" t="str">
        <f t="shared" si="0"/>
        <v xml:space="preserve"> </v>
      </c>
      <c r="M56" s="978"/>
      <c r="N56" s="979"/>
    </row>
    <row r="57" spans="1:14" ht="15" hidden="1" customHeight="1" x14ac:dyDescent="0.25">
      <c r="A57" s="815" t="s">
        <v>1929</v>
      </c>
      <c r="B57" s="833">
        <v>5216</v>
      </c>
      <c r="C57" s="834" t="s">
        <v>1914</v>
      </c>
      <c r="D57" s="834" t="s">
        <v>1818</v>
      </c>
      <c r="E57" s="835" t="s">
        <v>1701</v>
      </c>
      <c r="F57" s="835" t="s">
        <v>1703</v>
      </c>
      <c r="G57" s="836">
        <v>3400000</v>
      </c>
      <c r="H57" s="836">
        <v>3400000</v>
      </c>
      <c r="I57" s="837">
        <f t="shared" si="1"/>
        <v>0</v>
      </c>
      <c r="J57" s="834" t="s">
        <v>1930</v>
      </c>
      <c r="K57" s="834" t="s">
        <v>1931</v>
      </c>
      <c r="L57" s="932" t="str">
        <f t="shared" si="0"/>
        <v xml:space="preserve"> </v>
      </c>
      <c r="M57" s="978"/>
      <c r="N57" s="979"/>
    </row>
    <row r="58" spans="1:14" ht="15" hidden="1" customHeight="1" x14ac:dyDescent="0.25">
      <c r="A58" s="815" t="s">
        <v>1932</v>
      </c>
      <c r="B58" s="833">
        <v>5316</v>
      </c>
      <c r="C58" s="834" t="s">
        <v>1914</v>
      </c>
      <c r="D58" s="834" t="s">
        <v>1818</v>
      </c>
      <c r="E58" s="835" t="s">
        <v>1701</v>
      </c>
      <c r="F58" s="835" t="s">
        <v>1703</v>
      </c>
      <c r="G58" s="836">
        <v>14000000</v>
      </c>
      <c r="H58" s="836">
        <v>14000000</v>
      </c>
      <c r="I58" s="837">
        <f t="shared" si="1"/>
        <v>0</v>
      </c>
      <c r="J58" s="834" t="s">
        <v>1933</v>
      </c>
      <c r="K58" s="834" t="s">
        <v>1934</v>
      </c>
      <c r="L58" s="932" t="str">
        <f t="shared" si="0"/>
        <v xml:space="preserve"> </v>
      </c>
      <c r="M58" s="978"/>
      <c r="N58" s="979"/>
    </row>
    <row r="59" spans="1:14" ht="15" hidden="1" customHeight="1" x14ac:dyDescent="0.25">
      <c r="A59" s="815" t="s">
        <v>1935</v>
      </c>
      <c r="B59" s="833">
        <v>5416</v>
      </c>
      <c r="C59" s="834" t="s">
        <v>1936</v>
      </c>
      <c r="D59" s="834" t="s">
        <v>1937</v>
      </c>
      <c r="E59" s="835" t="s">
        <v>1584</v>
      </c>
      <c r="F59" s="835" t="s">
        <v>436</v>
      </c>
      <c r="G59" s="836">
        <v>11552200</v>
      </c>
      <c r="H59" s="836">
        <v>11552200</v>
      </c>
      <c r="I59" s="837">
        <f t="shared" si="1"/>
        <v>0</v>
      </c>
      <c r="J59" s="834" t="s">
        <v>1938</v>
      </c>
      <c r="K59" s="834" t="s">
        <v>1939</v>
      </c>
      <c r="L59" s="932" t="str">
        <f t="shared" si="0"/>
        <v xml:space="preserve"> </v>
      </c>
      <c r="M59" s="978"/>
      <c r="N59" s="979"/>
    </row>
    <row r="60" spans="1:14" ht="15" hidden="1" customHeight="1" x14ac:dyDescent="0.25">
      <c r="A60" s="815" t="s">
        <v>1940</v>
      </c>
      <c r="B60" s="833">
        <v>5516</v>
      </c>
      <c r="C60" s="834" t="s">
        <v>1936</v>
      </c>
      <c r="D60" s="834" t="s">
        <v>1818</v>
      </c>
      <c r="E60" s="835" t="s">
        <v>1727</v>
      </c>
      <c r="F60" s="835" t="s">
        <v>1545</v>
      </c>
      <c r="G60" s="836">
        <v>620710735</v>
      </c>
      <c r="H60" s="836">
        <v>430798530</v>
      </c>
      <c r="I60" s="837">
        <f t="shared" si="1"/>
        <v>189912205</v>
      </c>
      <c r="J60" s="834" t="s">
        <v>1941</v>
      </c>
      <c r="K60" s="834" t="s">
        <v>1816</v>
      </c>
      <c r="L60" s="932" t="str">
        <f t="shared" si="0"/>
        <v xml:space="preserve"> </v>
      </c>
      <c r="M60" s="978"/>
      <c r="N60" s="979"/>
    </row>
    <row r="61" spans="1:14" ht="15" hidden="1" customHeight="1" x14ac:dyDescent="0.25">
      <c r="A61" s="815" t="s">
        <v>1942</v>
      </c>
      <c r="B61" s="833">
        <v>5516</v>
      </c>
      <c r="C61" s="834" t="s">
        <v>1936</v>
      </c>
      <c r="D61" s="834" t="s">
        <v>1818</v>
      </c>
      <c r="E61" s="835" t="s">
        <v>1724</v>
      </c>
      <c r="F61" s="835" t="s">
        <v>1547</v>
      </c>
      <c r="G61" s="836">
        <v>36000000</v>
      </c>
      <c r="H61" s="836">
        <v>30020463</v>
      </c>
      <c r="I61" s="837">
        <f t="shared" si="1"/>
        <v>5979537</v>
      </c>
      <c r="J61" s="834" t="s">
        <v>1941</v>
      </c>
      <c r="K61" s="834" t="s">
        <v>1816</v>
      </c>
      <c r="L61" s="932" t="str">
        <f t="shared" si="0"/>
        <v xml:space="preserve"> </v>
      </c>
      <c r="M61" s="978"/>
      <c r="N61" s="979"/>
    </row>
    <row r="62" spans="1:14" ht="15" hidden="1" customHeight="1" x14ac:dyDescent="0.25">
      <c r="A62" s="815" t="s">
        <v>1943</v>
      </c>
      <c r="B62" s="833">
        <v>5516</v>
      </c>
      <c r="C62" s="834" t="s">
        <v>1936</v>
      </c>
      <c r="D62" s="834" t="s">
        <v>1818</v>
      </c>
      <c r="E62" s="835" t="s">
        <v>1743</v>
      </c>
      <c r="F62" s="835" t="s">
        <v>1686</v>
      </c>
      <c r="G62" s="836">
        <v>3200000</v>
      </c>
      <c r="H62" s="836">
        <v>980266</v>
      </c>
      <c r="I62" s="837">
        <f t="shared" si="1"/>
        <v>2219734</v>
      </c>
      <c r="J62" s="834" t="s">
        <v>1941</v>
      </c>
      <c r="K62" s="834" t="s">
        <v>1816</v>
      </c>
      <c r="L62" s="932" t="str">
        <f t="shared" si="0"/>
        <v xml:space="preserve"> </v>
      </c>
      <c r="M62" s="978"/>
      <c r="N62" s="979"/>
    </row>
    <row r="63" spans="1:14" ht="15" hidden="1" customHeight="1" x14ac:dyDescent="0.25">
      <c r="A63" s="815" t="s">
        <v>1944</v>
      </c>
      <c r="B63" s="833">
        <v>5516</v>
      </c>
      <c r="C63" s="834" t="s">
        <v>1936</v>
      </c>
      <c r="D63" s="834" t="s">
        <v>1818</v>
      </c>
      <c r="E63" s="835" t="s">
        <v>1730</v>
      </c>
      <c r="F63" s="835" t="s">
        <v>1557</v>
      </c>
      <c r="G63" s="836">
        <v>31134624</v>
      </c>
      <c r="H63" s="836">
        <v>14555762</v>
      </c>
      <c r="I63" s="837">
        <f t="shared" si="1"/>
        <v>16578862</v>
      </c>
      <c r="J63" s="834" t="s">
        <v>1941</v>
      </c>
      <c r="K63" s="834" t="s">
        <v>1816</v>
      </c>
      <c r="L63" s="932" t="str">
        <f t="shared" si="0"/>
        <v xml:space="preserve"> </v>
      </c>
      <c r="M63" s="978"/>
      <c r="N63" s="979"/>
    </row>
    <row r="64" spans="1:14" ht="15" hidden="1" customHeight="1" x14ac:dyDescent="0.25">
      <c r="A64" s="815" t="s">
        <v>1945</v>
      </c>
      <c r="B64" s="833">
        <v>5516</v>
      </c>
      <c r="C64" s="834" t="s">
        <v>1936</v>
      </c>
      <c r="D64" s="834" t="s">
        <v>1818</v>
      </c>
      <c r="E64" s="835" t="s">
        <v>1728</v>
      </c>
      <c r="F64" s="835" t="s">
        <v>1559</v>
      </c>
      <c r="G64" s="836">
        <v>5732117</v>
      </c>
      <c r="H64" s="836">
        <v>2767434</v>
      </c>
      <c r="I64" s="837">
        <f t="shared" si="1"/>
        <v>2964683</v>
      </c>
      <c r="J64" s="834" t="s">
        <v>1941</v>
      </c>
      <c r="K64" s="834" t="s">
        <v>1816</v>
      </c>
      <c r="L64" s="932" t="str">
        <f t="shared" si="0"/>
        <v xml:space="preserve"> </v>
      </c>
      <c r="M64" s="978"/>
      <c r="N64" s="979"/>
    </row>
    <row r="65" spans="1:14" ht="15" hidden="1" customHeight="1" x14ac:dyDescent="0.25">
      <c r="A65" s="815" t="s">
        <v>1946</v>
      </c>
      <c r="B65" s="833">
        <v>5516</v>
      </c>
      <c r="C65" s="834" t="s">
        <v>1936</v>
      </c>
      <c r="D65" s="834" t="s">
        <v>1818</v>
      </c>
      <c r="E65" s="835" t="s">
        <v>1726</v>
      </c>
      <c r="F65" s="835" t="s">
        <v>1565</v>
      </c>
      <c r="G65" s="836">
        <v>40566460</v>
      </c>
      <c r="H65" s="836">
        <v>25080520</v>
      </c>
      <c r="I65" s="837">
        <f t="shared" si="1"/>
        <v>15485940</v>
      </c>
      <c r="J65" s="834" t="s">
        <v>1947</v>
      </c>
      <c r="K65" s="834" t="s">
        <v>1948</v>
      </c>
      <c r="L65" s="932" t="str">
        <f t="shared" si="0"/>
        <v xml:space="preserve"> </v>
      </c>
      <c r="M65" s="978"/>
      <c r="N65" s="979"/>
    </row>
    <row r="66" spans="1:14" ht="15" hidden="1" customHeight="1" x14ac:dyDescent="0.25">
      <c r="A66" s="815" t="s">
        <v>1949</v>
      </c>
      <c r="B66" s="833">
        <v>5516</v>
      </c>
      <c r="C66" s="834" t="s">
        <v>1936</v>
      </c>
      <c r="D66" s="834" t="s">
        <v>1818</v>
      </c>
      <c r="E66" s="835" t="s">
        <v>1744</v>
      </c>
      <c r="F66" s="835" t="s">
        <v>1567</v>
      </c>
      <c r="G66" s="836">
        <v>47422274</v>
      </c>
      <c r="H66" s="836">
        <v>21958999</v>
      </c>
      <c r="I66" s="837">
        <f t="shared" si="1"/>
        <v>25463275</v>
      </c>
      <c r="J66" s="834" t="s">
        <v>1941</v>
      </c>
      <c r="K66" s="834" t="s">
        <v>1816</v>
      </c>
      <c r="L66" s="932" t="str">
        <f t="shared" ref="L66:L129" si="2">IF(G66=I66,$N$1-C66," ")</f>
        <v xml:space="preserve"> </v>
      </c>
      <c r="M66" s="978"/>
      <c r="N66" s="979"/>
    </row>
    <row r="67" spans="1:14" ht="15" hidden="1" customHeight="1" x14ac:dyDescent="0.25">
      <c r="A67" s="815" t="s">
        <v>1950</v>
      </c>
      <c r="B67" s="833">
        <v>5516</v>
      </c>
      <c r="C67" s="834" t="s">
        <v>1936</v>
      </c>
      <c r="D67" s="834" t="s">
        <v>1818</v>
      </c>
      <c r="E67" s="835" t="s">
        <v>1739</v>
      </c>
      <c r="F67" s="835" t="s">
        <v>1570</v>
      </c>
      <c r="G67" s="836">
        <v>69938878</v>
      </c>
      <c r="H67" s="836">
        <v>2703790</v>
      </c>
      <c r="I67" s="837">
        <f t="shared" ref="I67:I130" si="3">+G67-H67</f>
        <v>67235088</v>
      </c>
      <c r="J67" s="834" t="s">
        <v>1947</v>
      </c>
      <c r="K67" s="834" t="s">
        <v>1948</v>
      </c>
      <c r="L67" s="932" t="str">
        <f t="shared" si="2"/>
        <v xml:space="preserve"> </v>
      </c>
      <c r="M67" s="978"/>
      <c r="N67" s="979"/>
    </row>
    <row r="68" spans="1:14" ht="15" hidden="1" customHeight="1" x14ac:dyDescent="0.25">
      <c r="A68" s="815" t="s">
        <v>1951</v>
      </c>
      <c r="B68" s="833">
        <v>5516</v>
      </c>
      <c r="C68" s="834" t="s">
        <v>1936</v>
      </c>
      <c r="D68" s="834" t="s">
        <v>1818</v>
      </c>
      <c r="E68" s="835" t="s">
        <v>1736</v>
      </c>
      <c r="F68" s="835" t="s">
        <v>1576</v>
      </c>
      <c r="G68" s="836">
        <v>24983819</v>
      </c>
      <c r="H68" s="836">
        <v>18270580</v>
      </c>
      <c r="I68" s="837">
        <f t="shared" si="3"/>
        <v>6713239</v>
      </c>
      <c r="J68" s="834" t="s">
        <v>1941</v>
      </c>
      <c r="K68" s="834" t="s">
        <v>1816</v>
      </c>
      <c r="L68" s="932" t="str">
        <f t="shared" si="2"/>
        <v xml:space="preserve"> </v>
      </c>
      <c r="M68" s="978"/>
      <c r="N68" s="979"/>
    </row>
    <row r="69" spans="1:14" ht="15" hidden="1" customHeight="1" x14ac:dyDescent="0.25">
      <c r="A69" s="815" t="s">
        <v>1952</v>
      </c>
      <c r="B69" s="833">
        <v>5516</v>
      </c>
      <c r="C69" s="834" t="s">
        <v>1936</v>
      </c>
      <c r="D69" s="834" t="s">
        <v>1818</v>
      </c>
      <c r="E69" s="835" t="s">
        <v>1734</v>
      </c>
      <c r="F69" s="835" t="s">
        <v>1583</v>
      </c>
      <c r="G69" s="836">
        <v>33000000</v>
      </c>
      <c r="H69" s="836">
        <v>1015627</v>
      </c>
      <c r="I69" s="837">
        <f t="shared" si="3"/>
        <v>31984373</v>
      </c>
      <c r="J69" s="834" t="s">
        <v>1947</v>
      </c>
      <c r="K69" s="834" t="s">
        <v>1948</v>
      </c>
      <c r="L69" s="932" t="str">
        <f t="shared" si="2"/>
        <v xml:space="preserve"> </v>
      </c>
      <c r="M69" s="978"/>
      <c r="N69" s="979"/>
    </row>
    <row r="70" spans="1:14" ht="15" hidden="1" customHeight="1" x14ac:dyDescent="0.25">
      <c r="A70" s="815" t="s">
        <v>1953</v>
      </c>
      <c r="B70" s="833">
        <v>5516</v>
      </c>
      <c r="C70" s="834" t="s">
        <v>1936</v>
      </c>
      <c r="D70" s="834" t="s">
        <v>1818</v>
      </c>
      <c r="E70" s="835" t="s">
        <v>1735</v>
      </c>
      <c r="F70" s="835" t="s">
        <v>1588</v>
      </c>
      <c r="G70" s="836">
        <v>33570661</v>
      </c>
      <c r="H70" s="836">
        <v>20797500</v>
      </c>
      <c r="I70" s="837">
        <f t="shared" si="3"/>
        <v>12773161</v>
      </c>
      <c r="J70" s="834" t="s">
        <v>1954</v>
      </c>
      <c r="K70" s="834" t="s">
        <v>1816</v>
      </c>
      <c r="L70" s="932" t="str">
        <f t="shared" si="2"/>
        <v xml:space="preserve"> </v>
      </c>
      <c r="M70" s="978"/>
      <c r="N70" s="979"/>
    </row>
    <row r="71" spans="1:14" ht="15" hidden="1" customHeight="1" x14ac:dyDescent="0.25">
      <c r="A71" s="815" t="s">
        <v>1955</v>
      </c>
      <c r="B71" s="833">
        <v>5516</v>
      </c>
      <c r="C71" s="834" t="s">
        <v>1936</v>
      </c>
      <c r="D71" s="834" t="s">
        <v>1818</v>
      </c>
      <c r="E71" s="835" t="s">
        <v>1729</v>
      </c>
      <c r="F71" s="835" t="s">
        <v>1590</v>
      </c>
      <c r="G71" s="836">
        <v>81153337</v>
      </c>
      <c r="H71" s="836">
        <v>50196700</v>
      </c>
      <c r="I71" s="837">
        <f t="shared" si="3"/>
        <v>30956637</v>
      </c>
      <c r="J71" s="834" t="s">
        <v>1954</v>
      </c>
      <c r="K71" s="834" t="s">
        <v>1816</v>
      </c>
      <c r="L71" s="932" t="str">
        <f t="shared" si="2"/>
        <v xml:space="preserve"> </v>
      </c>
      <c r="M71" s="978"/>
      <c r="N71" s="979"/>
    </row>
    <row r="72" spans="1:14" ht="15" hidden="1" customHeight="1" x14ac:dyDescent="0.25">
      <c r="A72" s="815" t="s">
        <v>1956</v>
      </c>
      <c r="B72" s="833">
        <v>5516</v>
      </c>
      <c r="C72" s="834" t="s">
        <v>1936</v>
      </c>
      <c r="D72" s="834" t="s">
        <v>1818</v>
      </c>
      <c r="E72" s="835" t="s">
        <v>1745</v>
      </c>
      <c r="F72" s="835" t="s">
        <v>1592</v>
      </c>
      <c r="G72" s="836">
        <v>63858613</v>
      </c>
      <c r="H72" s="836">
        <v>39887300</v>
      </c>
      <c r="I72" s="837">
        <f t="shared" si="3"/>
        <v>23971313</v>
      </c>
      <c r="J72" s="834" t="s">
        <v>1954</v>
      </c>
      <c r="K72" s="834" t="s">
        <v>1816</v>
      </c>
      <c r="L72" s="932" t="str">
        <f t="shared" si="2"/>
        <v xml:space="preserve"> </v>
      </c>
      <c r="M72" s="978"/>
      <c r="N72" s="979"/>
    </row>
    <row r="73" spans="1:14" ht="15" hidden="1" customHeight="1" x14ac:dyDescent="0.25">
      <c r="A73" s="815" t="s">
        <v>1957</v>
      </c>
      <c r="B73" s="833">
        <v>5516</v>
      </c>
      <c r="C73" s="834" t="s">
        <v>1936</v>
      </c>
      <c r="D73" s="834" t="s">
        <v>1818</v>
      </c>
      <c r="E73" s="835" t="s">
        <v>1741</v>
      </c>
      <c r="F73" s="835" t="s">
        <v>1594</v>
      </c>
      <c r="G73" s="836">
        <v>75767118</v>
      </c>
      <c r="H73" s="836">
        <v>42674225</v>
      </c>
      <c r="I73" s="837">
        <f t="shared" si="3"/>
        <v>33092893</v>
      </c>
      <c r="J73" s="834" t="s">
        <v>1954</v>
      </c>
      <c r="K73" s="834" t="s">
        <v>1816</v>
      </c>
      <c r="L73" s="932" t="str">
        <f t="shared" si="2"/>
        <v xml:space="preserve"> </v>
      </c>
      <c r="M73" s="978"/>
      <c r="N73" s="979"/>
    </row>
    <row r="74" spans="1:14" ht="15" hidden="1" customHeight="1" x14ac:dyDescent="0.25">
      <c r="A74" s="815" t="s">
        <v>1958</v>
      </c>
      <c r="B74" s="833">
        <v>5516</v>
      </c>
      <c r="C74" s="834" t="s">
        <v>1936</v>
      </c>
      <c r="D74" s="834" t="s">
        <v>1818</v>
      </c>
      <c r="E74" s="835" t="s">
        <v>1742</v>
      </c>
      <c r="F74" s="835" t="s">
        <v>1596</v>
      </c>
      <c r="G74" s="836">
        <v>9000000</v>
      </c>
      <c r="H74" s="836">
        <v>6197100</v>
      </c>
      <c r="I74" s="837">
        <f t="shared" si="3"/>
        <v>2802900</v>
      </c>
      <c r="J74" s="834" t="s">
        <v>1954</v>
      </c>
      <c r="K74" s="834" t="s">
        <v>1816</v>
      </c>
      <c r="L74" s="932" t="str">
        <f t="shared" si="2"/>
        <v xml:space="preserve"> </v>
      </c>
      <c r="M74" s="978"/>
      <c r="N74" s="979"/>
    </row>
    <row r="75" spans="1:14" ht="15" hidden="1" customHeight="1" x14ac:dyDescent="0.25">
      <c r="A75" s="815" t="s">
        <v>1959</v>
      </c>
      <c r="B75" s="833">
        <v>5516</v>
      </c>
      <c r="C75" s="834" t="s">
        <v>1936</v>
      </c>
      <c r="D75" s="834" t="s">
        <v>1818</v>
      </c>
      <c r="E75" s="835" t="s">
        <v>1733</v>
      </c>
      <c r="F75" s="835" t="s">
        <v>1600</v>
      </c>
      <c r="G75" s="836">
        <v>3921670</v>
      </c>
      <c r="H75" s="836">
        <v>2323900</v>
      </c>
      <c r="I75" s="837">
        <f t="shared" si="3"/>
        <v>1597770</v>
      </c>
      <c r="J75" s="834" t="s">
        <v>1954</v>
      </c>
      <c r="K75" s="834" t="s">
        <v>1816</v>
      </c>
      <c r="L75" s="932" t="str">
        <f t="shared" si="2"/>
        <v xml:space="preserve"> </v>
      </c>
      <c r="M75" s="978"/>
      <c r="N75" s="979"/>
    </row>
    <row r="76" spans="1:14" ht="15" hidden="1" customHeight="1" x14ac:dyDescent="0.25">
      <c r="A76" s="815" t="s">
        <v>1960</v>
      </c>
      <c r="B76" s="833">
        <v>5516</v>
      </c>
      <c r="C76" s="834" t="s">
        <v>1936</v>
      </c>
      <c r="D76" s="834" t="s">
        <v>1818</v>
      </c>
      <c r="E76" s="835" t="s">
        <v>1738</v>
      </c>
      <c r="F76" s="835" t="s">
        <v>1602</v>
      </c>
      <c r="G76" s="836">
        <v>25177996</v>
      </c>
      <c r="H76" s="836">
        <v>15598800</v>
      </c>
      <c r="I76" s="837">
        <f t="shared" si="3"/>
        <v>9579196</v>
      </c>
      <c r="J76" s="834" t="s">
        <v>1954</v>
      </c>
      <c r="K76" s="834" t="s">
        <v>1816</v>
      </c>
      <c r="L76" s="932" t="str">
        <f t="shared" si="2"/>
        <v xml:space="preserve"> </v>
      </c>
      <c r="M76" s="978"/>
      <c r="N76" s="979"/>
    </row>
    <row r="77" spans="1:14" ht="15" hidden="1" customHeight="1" x14ac:dyDescent="0.25">
      <c r="A77" s="815" t="s">
        <v>1961</v>
      </c>
      <c r="B77" s="833">
        <v>5516</v>
      </c>
      <c r="C77" s="834" t="s">
        <v>1936</v>
      </c>
      <c r="D77" s="834" t="s">
        <v>1818</v>
      </c>
      <c r="E77" s="835" t="s">
        <v>1740</v>
      </c>
      <c r="F77" s="835" t="s">
        <v>1604</v>
      </c>
      <c r="G77" s="836">
        <v>4196333</v>
      </c>
      <c r="H77" s="836">
        <v>2599200</v>
      </c>
      <c r="I77" s="837">
        <f t="shared" si="3"/>
        <v>1597133</v>
      </c>
      <c r="J77" s="834" t="s">
        <v>1954</v>
      </c>
      <c r="K77" s="834" t="s">
        <v>1816</v>
      </c>
      <c r="L77" s="932" t="str">
        <f t="shared" si="2"/>
        <v xml:space="preserve"> </v>
      </c>
      <c r="M77" s="978"/>
      <c r="N77" s="979"/>
    </row>
    <row r="78" spans="1:14" ht="15" hidden="1" customHeight="1" x14ac:dyDescent="0.25">
      <c r="A78" s="815" t="s">
        <v>1962</v>
      </c>
      <c r="B78" s="833">
        <v>5516</v>
      </c>
      <c r="C78" s="834" t="s">
        <v>1936</v>
      </c>
      <c r="D78" s="834" t="s">
        <v>1818</v>
      </c>
      <c r="E78" s="835" t="s">
        <v>1732</v>
      </c>
      <c r="F78" s="835" t="s">
        <v>1606</v>
      </c>
      <c r="G78" s="836">
        <v>4196333</v>
      </c>
      <c r="H78" s="836">
        <v>2599200</v>
      </c>
      <c r="I78" s="837">
        <f t="shared" si="3"/>
        <v>1597133</v>
      </c>
      <c r="J78" s="834" t="s">
        <v>1954</v>
      </c>
      <c r="K78" s="834" t="s">
        <v>1816</v>
      </c>
      <c r="L78" s="932" t="str">
        <f t="shared" si="2"/>
        <v xml:space="preserve"> </v>
      </c>
      <c r="M78" s="978"/>
      <c r="N78" s="979"/>
    </row>
    <row r="79" spans="1:14" ht="15" hidden="1" customHeight="1" x14ac:dyDescent="0.25">
      <c r="A79" s="815" t="s">
        <v>1963</v>
      </c>
      <c r="B79" s="833">
        <v>5516</v>
      </c>
      <c r="C79" s="834" t="s">
        <v>1936</v>
      </c>
      <c r="D79" s="834" t="s">
        <v>1818</v>
      </c>
      <c r="E79" s="835" t="s">
        <v>1725</v>
      </c>
      <c r="F79" s="835" t="s">
        <v>1608</v>
      </c>
      <c r="G79" s="836">
        <v>8392665</v>
      </c>
      <c r="H79" s="836">
        <v>5198200</v>
      </c>
      <c r="I79" s="837">
        <f t="shared" si="3"/>
        <v>3194465</v>
      </c>
      <c r="J79" s="834" t="s">
        <v>1954</v>
      </c>
      <c r="K79" s="834" t="s">
        <v>1816</v>
      </c>
      <c r="L79" s="932" t="str">
        <f t="shared" si="2"/>
        <v xml:space="preserve"> </v>
      </c>
      <c r="M79" s="978"/>
      <c r="N79" s="979"/>
    </row>
    <row r="80" spans="1:14" ht="15" hidden="1" customHeight="1" x14ac:dyDescent="0.25">
      <c r="A80" s="815" t="s">
        <v>1964</v>
      </c>
      <c r="B80" s="833">
        <v>5616</v>
      </c>
      <c r="C80" s="834" t="s">
        <v>1936</v>
      </c>
      <c r="D80" s="834" t="s">
        <v>1818</v>
      </c>
      <c r="E80" s="835" t="s">
        <v>1682</v>
      </c>
      <c r="F80" s="835" t="s">
        <v>1545</v>
      </c>
      <c r="G80" s="836">
        <v>1334510955</v>
      </c>
      <c r="H80" s="836">
        <v>900673026</v>
      </c>
      <c r="I80" s="837">
        <f t="shared" si="3"/>
        <v>433837929</v>
      </c>
      <c r="J80" s="834" t="s">
        <v>1965</v>
      </c>
      <c r="K80" s="834" t="s">
        <v>1816</v>
      </c>
      <c r="L80" s="932" t="str">
        <f t="shared" si="2"/>
        <v xml:space="preserve"> </v>
      </c>
      <c r="M80" s="978"/>
      <c r="N80" s="979"/>
    </row>
    <row r="81" spans="1:14" ht="15" hidden="1" customHeight="1" x14ac:dyDescent="0.25">
      <c r="A81" s="815" t="s">
        <v>1966</v>
      </c>
      <c r="B81" s="833">
        <v>5616</v>
      </c>
      <c r="C81" s="834" t="s">
        <v>1936</v>
      </c>
      <c r="D81" s="834" t="s">
        <v>1818</v>
      </c>
      <c r="E81" s="835" t="s">
        <v>1689</v>
      </c>
      <c r="F81" s="835" t="s">
        <v>1547</v>
      </c>
      <c r="G81" s="836">
        <v>80000000</v>
      </c>
      <c r="H81" s="836">
        <v>68106534</v>
      </c>
      <c r="I81" s="837">
        <f t="shared" si="3"/>
        <v>11893466</v>
      </c>
      <c r="J81" s="834" t="s">
        <v>1967</v>
      </c>
      <c r="K81" s="834" t="s">
        <v>1968</v>
      </c>
      <c r="L81" s="932" t="str">
        <f t="shared" si="2"/>
        <v xml:space="preserve"> </v>
      </c>
      <c r="M81" s="978"/>
      <c r="N81" s="979"/>
    </row>
    <row r="82" spans="1:14" ht="15" hidden="1" customHeight="1" x14ac:dyDescent="0.25">
      <c r="A82" s="815" t="s">
        <v>1969</v>
      </c>
      <c r="B82" s="833">
        <v>5616</v>
      </c>
      <c r="C82" s="834" t="s">
        <v>1936</v>
      </c>
      <c r="D82" s="834" t="s">
        <v>1818</v>
      </c>
      <c r="E82" s="835" t="s">
        <v>1684</v>
      </c>
      <c r="F82" s="835" t="s">
        <v>1686</v>
      </c>
      <c r="G82" s="836">
        <v>38500000</v>
      </c>
      <c r="H82" s="836">
        <v>28793688</v>
      </c>
      <c r="I82" s="837">
        <f t="shared" si="3"/>
        <v>9706312</v>
      </c>
      <c r="J82" s="834" t="s">
        <v>1965</v>
      </c>
      <c r="K82" s="834" t="s">
        <v>1816</v>
      </c>
      <c r="L82" s="932" t="str">
        <f t="shared" si="2"/>
        <v xml:space="preserve"> </v>
      </c>
      <c r="M82" s="978"/>
      <c r="N82" s="979"/>
    </row>
    <row r="83" spans="1:14" ht="15" hidden="1" customHeight="1" x14ac:dyDescent="0.25">
      <c r="A83" s="815" t="s">
        <v>1970</v>
      </c>
      <c r="B83" s="833">
        <v>5616</v>
      </c>
      <c r="C83" s="834" t="s">
        <v>1936</v>
      </c>
      <c r="D83" s="834" t="s">
        <v>1818</v>
      </c>
      <c r="E83" s="835" t="s">
        <v>1714</v>
      </c>
      <c r="F83" s="835" t="s">
        <v>1557</v>
      </c>
      <c r="G83" s="836">
        <v>78310705</v>
      </c>
      <c r="H83" s="836">
        <v>35061782</v>
      </c>
      <c r="I83" s="837">
        <f t="shared" si="3"/>
        <v>43248923</v>
      </c>
      <c r="J83" s="834" t="s">
        <v>1965</v>
      </c>
      <c r="K83" s="834" t="s">
        <v>1816</v>
      </c>
      <c r="L83" s="932" t="str">
        <f t="shared" si="2"/>
        <v xml:space="preserve"> </v>
      </c>
      <c r="M83" s="978"/>
      <c r="N83" s="979"/>
    </row>
    <row r="84" spans="1:14" ht="15" hidden="1" customHeight="1" x14ac:dyDescent="0.25">
      <c r="A84" s="815" t="s">
        <v>1971</v>
      </c>
      <c r="B84" s="833">
        <v>5616</v>
      </c>
      <c r="C84" s="834" t="s">
        <v>1936</v>
      </c>
      <c r="D84" s="834" t="s">
        <v>1818</v>
      </c>
      <c r="E84" s="835" t="s">
        <v>1720</v>
      </c>
      <c r="F84" s="835" t="s">
        <v>1559</v>
      </c>
      <c r="G84" s="836">
        <v>13795858</v>
      </c>
      <c r="H84" s="836">
        <v>6523860</v>
      </c>
      <c r="I84" s="837">
        <f t="shared" si="3"/>
        <v>7271998</v>
      </c>
      <c r="J84" s="834" t="s">
        <v>1972</v>
      </c>
      <c r="K84" s="834" t="s">
        <v>1973</v>
      </c>
      <c r="L84" s="932" t="str">
        <f t="shared" si="2"/>
        <v xml:space="preserve"> </v>
      </c>
      <c r="M84" s="978"/>
      <c r="N84" s="979"/>
    </row>
    <row r="85" spans="1:14" ht="15" hidden="1" customHeight="1" x14ac:dyDescent="0.25">
      <c r="A85" s="815" t="s">
        <v>1974</v>
      </c>
      <c r="B85" s="833">
        <v>5616</v>
      </c>
      <c r="C85" s="834" t="s">
        <v>1936</v>
      </c>
      <c r="D85" s="834" t="s">
        <v>1818</v>
      </c>
      <c r="E85" s="835" t="s">
        <v>1706</v>
      </c>
      <c r="F85" s="835" t="s">
        <v>1565</v>
      </c>
      <c r="G85" s="836">
        <v>94788818</v>
      </c>
      <c r="H85" s="836">
        <v>54900287</v>
      </c>
      <c r="I85" s="837">
        <f t="shared" si="3"/>
        <v>39888531</v>
      </c>
      <c r="J85" s="834" t="s">
        <v>1972</v>
      </c>
      <c r="K85" s="834" t="s">
        <v>1973</v>
      </c>
      <c r="L85" s="932" t="str">
        <f t="shared" si="2"/>
        <v xml:space="preserve"> </v>
      </c>
      <c r="M85" s="978"/>
      <c r="N85" s="979"/>
    </row>
    <row r="86" spans="1:14" ht="15" hidden="1" customHeight="1" x14ac:dyDescent="0.25">
      <c r="A86" s="815" t="s">
        <v>1975</v>
      </c>
      <c r="B86" s="833">
        <v>5616</v>
      </c>
      <c r="C86" s="834" t="s">
        <v>1936</v>
      </c>
      <c r="D86" s="834" t="s">
        <v>1818</v>
      </c>
      <c r="E86" s="835" t="s">
        <v>1708</v>
      </c>
      <c r="F86" s="835" t="s">
        <v>1567</v>
      </c>
      <c r="G86" s="836">
        <v>116035632</v>
      </c>
      <c r="H86" s="836">
        <v>52360038</v>
      </c>
      <c r="I86" s="837">
        <f t="shared" si="3"/>
        <v>63675594</v>
      </c>
      <c r="J86" s="834" t="s">
        <v>1972</v>
      </c>
      <c r="K86" s="834" t="s">
        <v>1973</v>
      </c>
      <c r="L86" s="932" t="str">
        <f t="shared" si="2"/>
        <v xml:space="preserve"> </v>
      </c>
      <c r="M86" s="978"/>
      <c r="N86" s="979"/>
    </row>
    <row r="87" spans="1:14" ht="15" hidden="1" customHeight="1" x14ac:dyDescent="0.25">
      <c r="A87" s="815" t="s">
        <v>1976</v>
      </c>
      <c r="B87" s="833">
        <v>5616</v>
      </c>
      <c r="C87" s="834" t="s">
        <v>1936</v>
      </c>
      <c r="D87" s="834" t="s">
        <v>1818</v>
      </c>
      <c r="E87" s="835" t="s">
        <v>1704</v>
      </c>
      <c r="F87" s="835" t="s">
        <v>1570</v>
      </c>
      <c r="G87" s="836">
        <v>145978901</v>
      </c>
      <c r="H87" s="836">
        <v>2679187</v>
      </c>
      <c r="I87" s="837">
        <f t="shared" si="3"/>
        <v>143299714</v>
      </c>
      <c r="J87" s="834" t="s">
        <v>1972</v>
      </c>
      <c r="K87" s="834" t="s">
        <v>1973</v>
      </c>
      <c r="L87" s="932" t="str">
        <f t="shared" si="2"/>
        <v xml:space="preserve"> </v>
      </c>
      <c r="M87" s="978"/>
      <c r="N87" s="979"/>
    </row>
    <row r="88" spans="1:14" ht="15" hidden="1" customHeight="1" x14ac:dyDescent="0.25">
      <c r="A88" s="815" t="s">
        <v>1977</v>
      </c>
      <c r="B88" s="833">
        <v>5616</v>
      </c>
      <c r="C88" s="838" t="s">
        <v>1936</v>
      </c>
      <c r="D88" s="834" t="s">
        <v>1818</v>
      </c>
      <c r="E88" s="835" t="s">
        <v>1687</v>
      </c>
      <c r="F88" s="835" t="s">
        <v>1583</v>
      </c>
      <c r="G88" s="836">
        <v>23000000</v>
      </c>
      <c r="H88" s="836">
        <v>8784486</v>
      </c>
      <c r="I88" s="837">
        <f t="shared" si="3"/>
        <v>14215514</v>
      </c>
      <c r="J88" s="834" t="s">
        <v>1972</v>
      </c>
      <c r="K88" s="834" t="s">
        <v>1973</v>
      </c>
      <c r="L88" s="932" t="str">
        <f t="shared" si="2"/>
        <v xml:space="preserve"> </v>
      </c>
      <c r="M88" s="978"/>
      <c r="N88" s="979"/>
    </row>
    <row r="89" spans="1:14" ht="15" hidden="1" customHeight="1" x14ac:dyDescent="0.25">
      <c r="A89" s="815" t="s">
        <v>1978</v>
      </c>
      <c r="B89" s="833">
        <v>5616</v>
      </c>
      <c r="C89" s="838" t="s">
        <v>1936</v>
      </c>
      <c r="D89" s="834" t="s">
        <v>1818</v>
      </c>
      <c r="E89" s="835" t="s">
        <v>1710</v>
      </c>
      <c r="F89" s="835" t="s">
        <v>1588</v>
      </c>
      <c r="G89" s="836">
        <v>70069872</v>
      </c>
      <c r="H89" s="836">
        <v>44616900</v>
      </c>
      <c r="I89" s="837">
        <f t="shared" si="3"/>
        <v>25452972</v>
      </c>
      <c r="J89" s="834" t="s">
        <v>1954</v>
      </c>
      <c r="K89" s="834" t="s">
        <v>1816</v>
      </c>
      <c r="L89" s="932" t="str">
        <f t="shared" si="2"/>
        <v xml:space="preserve"> </v>
      </c>
      <c r="M89" s="978"/>
      <c r="N89" s="979"/>
    </row>
    <row r="90" spans="1:14" ht="15" hidden="1" customHeight="1" x14ac:dyDescent="0.25">
      <c r="A90" s="815" t="s">
        <v>1979</v>
      </c>
      <c r="B90" s="833">
        <v>5616</v>
      </c>
      <c r="C90" s="838" t="s">
        <v>1936</v>
      </c>
      <c r="D90" s="834" t="s">
        <v>1818</v>
      </c>
      <c r="E90" s="835" t="s">
        <v>1718</v>
      </c>
      <c r="F90" s="835" t="s">
        <v>1590</v>
      </c>
      <c r="G90" s="836">
        <v>135156905</v>
      </c>
      <c r="H90" s="836">
        <v>78652400</v>
      </c>
      <c r="I90" s="837">
        <f t="shared" si="3"/>
        <v>56504505</v>
      </c>
      <c r="J90" s="834" t="s">
        <v>1954</v>
      </c>
      <c r="K90" s="834" t="s">
        <v>1816</v>
      </c>
      <c r="L90" s="932" t="str">
        <f t="shared" si="2"/>
        <v xml:space="preserve"> </v>
      </c>
      <c r="M90" s="978"/>
      <c r="N90" s="979"/>
    </row>
    <row r="91" spans="1:14" ht="15" hidden="1" customHeight="1" x14ac:dyDescent="0.25">
      <c r="A91" s="815" t="s">
        <v>1980</v>
      </c>
      <c r="B91" s="833">
        <v>5616</v>
      </c>
      <c r="C91" s="838" t="s">
        <v>1936</v>
      </c>
      <c r="D91" s="834" t="s">
        <v>1818</v>
      </c>
      <c r="E91" s="835" t="s">
        <v>1716</v>
      </c>
      <c r="F91" s="835" t="s">
        <v>1592</v>
      </c>
      <c r="G91" s="836">
        <v>130978401</v>
      </c>
      <c r="H91" s="836">
        <v>86186348</v>
      </c>
      <c r="I91" s="837">
        <f t="shared" si="3"/>
        <v>44792053</v>
      </c>
      <c r="J91" s="834" t="s">
        <v>1954</v>
      </c>
      <c r="K91" s="834" t="s">
        <v>1816</v>
      </c>
      <c r="L91" s="932" t="str">
        <f t="shared" si="2"/>
        <v xml:space="preserve"> </v>
      </c>
      <c r="M91" s="978"/>
      <c r="N91" s="979"/>
    </row>
    <row r="92" spans="1:14" ht="15" hidden="1" customHeight="1" x14ac:dyDescent="0.25">
      <c r="A92" s="815" t="s">
        <v>1981</v>
      </c>
      <c r="B92" s="833">
        <v>5616</v>
      </c>
      <c r="C92" s="838" t="s">
        <v>1936</v>
      </c>
      <c r="D92" s="834" t="s">
        <v>1818</v>
      </c>
      <c r="E92" s="835" t="s">
        <v>1699</v>
      </c>
      <c r="F92" s="835" t="s">
        <v>1594</v>
      </c>
      <c r="G92" s="836">
        <v>148211423</v>
      </c>
      <c r="H92" s="836">
        <v>83140807</v>
      </c>
      <c r="I92" s="837">
        <f t="shared" si="3"/>
        <v>65070616</v>
      </c>
      <c r="J92" s="834" t="s">
        <v>1982</v>
      </c>
      <c r="K92" s="834" t="s">
        <v>1968</v>
      </c>
      <c r="L92" s="932" t="str">
        <f t="shared" si="2"/>
        <v xml:space="preserve"> </v>
      </c>
      <c r="M92" s="978"/>
      <c r="N92" s="979"/>
    </row>
    <row r="93" spans="1:14" ht="15" hidden="1" customHeight="1" x14ac:dyDescent="0.25">
      <c r="A93" s="815" t="s">
        <v>1983</v>
      </c>
      <c r="B93" s="833">
        <v>5616</v>
      </c>
      <c r="C93" s="838" t="s">
        <v>1936</v>
      </c>
      <c r="D93" s="834" t="s">
        <v>1818</v>
      </c>
      <c r="E93" s="835" t="s">
        <v>1712</v>
      </c>
      <c r="F93" s="835" t="s">
        <v>1596</v>
      </c>
      <c r="G93" s="836">
        <v>49753780</v>
      </c>
      <c r="H93" s="836">
        <v>42986248</v>
      </c>
      <c r="I93" s="837">
        <f t="shared" si="3"/>
        <v>6767532</v>
      </c>
      <c r="J93" s="834" t="s">
        <v>1954</v>
      </c>
      <c r="K93" s="834" t="s">
        <v>1816</v>
      </c>
      <c r="L93" s="932" t="str">
        <f t="shared" si="2"/>
        <v xml:space="preserve"> </v>
      </c>
      <c r="M93" s="978"/>
      <c r="N93" s="979"/>
    </row>
    <row r="94" spans="1:14" ht="15" hidden="1" customHeight="1" x14ac:dyDescent="0.25">
      <c r="A94" s="815" t="s">
        <v>1984</v>
      </c>
      <c r="B94" s="833">
        <v>5616</v>
      </c>
      <c r="C94" s="838" t="s">
        <v>1936</v>
      </c>
      <c r="D94" s="834" t="s">
        <v>1818</v>
      </c>
      <c r="E94" s="835" t="s">
        <v>1691</v>
      </c>
      <c r="F94" s="835" t="s">
        <v>1600</v>
      </c>
      <c r="G94" s="836">
        <v>8043614</v>
      </c>
      <c r="H94" s="836">
        <v>4836800</v>
      </c>
      <c r="I94" s="837">
        <f t="shared" si="3"/>
        <v>3206814</v>
      </c>
      <c r="J94" s="834" t="s">
        <v>1954</v>
      </c>
      <c r="K94" s="834" t="s">
        <v>1816</v>
      </c>
      <c r="L94" s="932" t="str">
        <f t="shared" si="2"/>
        <v xml:space="preserve"> </v>
      </c>
      <c r="M94" s="978"/>
      <c r="N94" s="979"/>
    </row>
    <row r="95" spans="1:14" ht="15" hidden="1" customHeight="1" x14ac:dyDescent="0.25">
      <c r="A95" s="815" t="s">
        <v>1985</v>
      </c>
      <c r="B95" s="833">
        <v>5616</v>
      </c>
      <c r="C95" s="838" t="s">
        <v>1936</v>
      </c>
      <c r="D95" s="834" t="s">
        <v>1818</v>
      </c>
      <c r="E95" s="835" t="s">
        <v>1693</v>
      </c>
      <c r="F95" s="835" t="s">
        <v>1602</v>
      </c>
      <c r="G95" s="836">
        <v>52552405</v>
      </c>
      <c r="H95" s="836">
        <v>33557690</v>
      </c>
      <c r="I95" s="837">
        <f t="shared" si="3"/>
        <v>18994715</v>
      </c>
      <c r="J95" s="834" t="s">
        <v>1954</v>
      </c>
      <c r="K95" s="834" t="s">
        <v>1816</v>
      </c>
      <c r="L95" s="932" t="str">
        <f t="shared" si="2"/>
        <v xml:space="preserve"> </v>
      </c>
      <c r="M95" s="978"/>
      <c r="N95" s="979"/>
    </row>
    <row r="96" spans="1:14" ht="15" hidden="1" customHeight="1" x14ac:dyDescent="0.25">
      <c r="A96" s="815" t="s">
        <v>1986</v>
      </c>
      <c r="B96" s="833">
        <v>5616</v>
      </c>
      <c r="C96" s="838" t="s">
        <v>1936</v>
      </c>
      <c r="D96" s="834" t="s">
        <v>1818</v>
      </c>
      <c r="E96" s="835" t="s">
        <v>1697</v>
      </c>
      <c r="F96" s="835" t="s">
        <v>1604</v>
      </c>
      <c r="G96" s="836">
        <v>8758734</v>
      </c>
      <c r="H96" s="836">
        <v>5570600</v>
      </c>
      <c r="I96" s="837">
        <f t="shared" si="3"/>
        <v>3188134</v>
      </c>
      <c r="J96" s="834" t="s">
        <v>1954</v>
      </c>
      <c r="K96" s="834" t="s">
        <v>1816</v>
      </c>
      <c r="L96" s="932" t="str">
        <f t="shared" si="2"/>
        <v xml:space="preserve"> </v>
      </c>
      <c r="M96" s="978"/>
      <c r="N96" s="979"/>
    </row>
    <row r="97" spans="1:14" ht="15" hidden="1" customHeight="1" x14ac:dyDescent="0.25">
      <c r="A97" s="815" t="s">
        <v>1987</v>
      </c>
      <c r="B97" s="833">
        <v>5616</v>
      </c>
      <c r="C97" s="838" t="s">
        <v>1936</v>
      </c>
      <c r="D97" s="834" t="s">
        <v>1818</v>
      </c>
      <c r="E97" s="835" t="s">
        <v>1722</v>
      </c>
      <c r="F97" s="835" t="s">
        <v>1606</v>
      </c>
      <c r="G97" s="836">
        <v>8758434</v>
      </c>
      <c r="H97" s="836">
        <v>5570600</v>
      </c>
      <c r="I97" s="837">
        <f t="shared" si="3"/>
        <v>3187834</v>
      </c>
      <c r="J97" s="834" t="s">
        <v>1954</v>
      </c>
      <c r="K97" s="834" t="s">
        <v>1816</v>
      </c>
      <c r="L97" s="932" t="str">
        <f t="shared" si="2"/>
        <v xml:space="preserve"> </v>
      </c>
      <c r="M97" s="978"/>
      <c r="N97" s="979"/>
    </row>
    <row r="98" spans="1:14" ht="15" hidden="1" customHeight="1" x14ac:dyDescent="0.25">
      <c r="A98" s="815" t="s">
        <v>1988</v>
      </c>
      <c r="B98" s="833">
        <v>5616</v>
      </c>
      <c r="C98" s="838" t="s">
        <v>1936</v>
      </c>
      <c r="D98" s="834" t="s">
        <v>1818</v>
      </c>
      <c r="E98" s="835" t="s">
        <v>1695</v>
      </c>
      <c r="F98" s="835" t="s">
        <v>1608</v>
      </c>
      <c r="G98" s="836">
        <v>17517468</v>
      </c>
      <c r="H98" s="836">
        <v>11134500</v>
      </c>
      <c r="I98" s="837">
        <f t="shared" si="3"/>
        <v>6382968</v>
      </c>
      <c r="J98" s="834" t="s">
        <v>1954</v>
      </c>
      <c r="K98" s="834" t="s">
        <v>1816</v>
      </c>
      <c r="L98" s="932" t="str">
        <f t="shared" si="2"/>
        <v xml:space="preserve"> </v>
      </c>
      <c r="M98" s="978"/>
      <c r="N98" s="979"/>
    </row>
    <row r="99" spans="1:14" ht="15" hidden="1" customHeight="1" x14ac:dyDescent="0.25">
      <c r="A99" s="815" t="s">
        <v>1989</v>
      </c>
      <c r="B99" s="833">
        <v>5716</v>
      </c>
      <c r="C99" s="838" t="s">
        <v>1936</v>
      </c>
      <c r="D99" s="834" t="s">
        <v>1818</v>
      </c>
      <c r="E99" s="835" t="s">
        <v>1701</v>
      </c>
      <c r="F99" s="835" t="s">
        <v>1703</v>
      </c>
      <c r="G99" s="836">
        <v>9000000</v>
      </c>
      <c r="H99" s="836">
        <v>9000000</v>
      </c>
      <c r="I99" s="837">
        <f t="shared" si="3"/>
        <v>0</v>
      </c>
      <c r="J99" s="834" t="s">
        <v>1990</v>
      </c>
      <c r="K99" s="834" t="s">
        <v>1991</v>
      </c>
      <c r="L99" s="932" t="str">
        <f t="shared" si="2"/>
        <v xml:space="preserve"> </v>
      </c>
      <c r="M99" s="978"/>
      <c r="N99" s="979"/>
    </row>
    <row r="100" spans="1:14" ht="15" hidden="1" customHeight="1" x14ac:dyDescent="0.25">
      <c r="A100" s="815" t="s">
        <v>1992</v>
      </c>
      <c r="B100" s="833">
        <v>5816</v>
      </c>
      <c r="C100" s="838" t="s">
        <v>1936</v>
      </c>
      <c r="D100" s="834" t="s">
        <v>1818</v>
      </c>
      <c r="E100" s="835" t="s">
        <v>1748</v>
      </c>
      <c r="F100" s="835" t="s">
        <v>447</v>
      </c>
      <c r="G100" s="836">
        <v>8000000</v>
      </c>
      <c r="H100" s="836">
        <v>8000000</v>
      </c>
      <c r="I100" s="837">
        <f t="shared" si="3"/>
        <v>0</v>
      </c>
      <c r="J100" s="834" t="s">
        <v>1993</v>
      </c>
      <c r="K100" s="834" t="s">
        <v>1994</v>
      </c>
      <c r="L100" s="932" t="str">
        <f t="shared" si="2"/>
        <v xml:space="preserve"> </v>
      </c>
      <c r="M100" s="978"/>
      <c r="N100" s="979"/>
    </row>
    <row r="101" spans="1:14" ht="15" hidden="1" customHeight="1" x14ac:dyDescent="0.25">
      <c r="A101" s="815" t="s">
        <v>1995</v>
      </c>
      <c r="B101" s="833">
        <v>5916</v>
      </c>
      <c r="C101" s="838" t="s">
        <v>1936</v>
      </c>
      <c r="D101" s="834" t="s">
        <v>1818</v>
      </c>
      <c r="E101" s="835" t="s">
        <v>1701</v>
      </c>
      <c r="F101" s="835" t="s">
        <v>1703</v>
      </c>
      <c r="G101" s="836">
        <v>7800000</v>
      </c>
      <c r="H101" s="836">
        <v>7800000</v>
      </c>
      <c r="I101" s="837">
        <f t="shared" si="3"/>
        <v>0</v>
      </c>
      <c r="J101" s="834" t="s">
        <v>1996</v>
      </c>
      <c r="K101" s="834" t="s">
        <v>1997</v>
      </c>
      <c r="L101" s="932" t="str">
        <f t="shared" si="2"/>
        <v xml:space="preserve"> </v>
      </c>
      <c r="M101" s="978"/>
      <c r="N101" s="979"/>
    </row>
    <row r="102" spans="1:14" ht="15" hidden="1" customHeight="1" x14ac:dyDescent="0.25">
      <c r="A102" s="815" t="s">
        <v>1998</v>
      </c>
      <c r="B102" s="833">
        <v>6016</v>
      </c>
      <c r="C102" s="838" t="s">
        <v>1936</v>
      </c>
      <c r="D102" s="834" t="s">
        <v>1818</v>
      </c>
      <c r="E102" s="835" t="s">
        <v>1701</v>
      </c>
      <c r="F102" s="835" t="s">
        <v>1703</v>
      </c>
      <c r="G102" s="836">
        <v>16000000</v>
      </c>
      <c r="H102" s="836">
        <v>16000000</v>
      </c>
      <c r="I102" s="837">
        <f t="shared" si="3"/>
        <v>0</v>
      </c>
      <c r="J102" s="834" t="s">
        <v>1999</v>
      </c>
      <c r="K102" s="834" t="s">
        <v>2000</v>
      </c>
      <c r="L102" s="932" t="str">
        <f t="shared" si="2"/>
        <v xml:space="preserve"> </v>
      </c>
      <c r="M102" s="978"/>
      <c r="N102" s="979"/>
    </row>
    <row r="103" spans="1:14" ht="15" hidden="1" customHeight="1" x14ac:dyDescent="0.25">
      <c r="A103" s="815" t="s">
        <v>2001</v>
      </c>
      <c r="B103" s="833">
        <v>6216</v>
      </c>
      <c r="C103" s="838" t="s">
        <v>2002</v>
      </c>
      <c r="D103" s="834" t="s">
        <v>1937</v>
      </c>
      <c r="E103" s="835" t="s">
        <v>1584</v>
      </c>
      <c r="F103" s="835" t="s">
        <v>436</v>
      </c>
      <c r="G103" s="836">
        <v>8800000</v>
      </c>
      <c r="H103" s="836">
        <v>8800000</v>
      </c>
      <c r="I103" s="837">
        <f t="shared" si="3"/>
        <v>0</v>
      </c>
      <c r="J103" s="834" t="s">
        <v>2003</v>
      </c>
      <c r="K103" s="834" t="s">
        <v>2004</v>
      </c>
      <c r="L103" s="932" t="str">
        <f t="shared" si="2"/>
        <v xml:space="preserve"> </v>
      </c>
      <c r="M103" s="978"/>
      <c r="N103" s="979"/>
    </row>
    <row r="104" spans="1:14" ht="15" hidden="1" customHeight="1" x14ac:dyDescent="0.25">
      <c r="A104" s="815" t="s">
        <v>2005</v>
      </c>
      <c r="B104" s="833">
        <v>6316</v>
      </c>
      <c r="C104" s="838" t="s">
        <v>2002</v>
      </c>
      <c r="D104" s="834" t="s">
        <v>1818</v>
      </c>
      <c r="E104" s="835" t="s">
        <v>1701</v>
      </c>
      <c r="F104" s="835" t="s">
        <v>1703</v>
      </c>
      <c r="G104" s="836">
        <v>9000000</v>
      </c>
      <c r="H104" s="836">
        <v>9000000</v>
      </c>
      <c r="I104" s="837">
        <f t="shared" si="3"/>
        <v>0</v>
      </c>
      <c r="J104" s="834" t="s">
        <v>2006</v>
      </c>
      <c r="K104" s="834" t="s">
        <v>2007</v>
      </c>
      <c r="L104" s="932" t="str">
        <f t="shared" si="2"/>
        <v xml:space="preserve"> </v>
      </c>
      <c r="M104" s="978"/>
      <c r="N104" s="979"/>
    </row>
    <row r="105" spans="1:14" ht="15" hidden="1" customHeight="1" x14ac:dyDescent="0.25">
      <c r="A105" s="815" t="s">
        <v>2008</v>
      </c>
      <c r="B105" s="833">
        <v>6416</v>
      </c>
      <c r="C105" s="838" t="s">
        <v>2002</v>
      </c>
      <c r="D105" s="834" t="s">
        <v>1818</v>
      </c>
      <c r="E105" s="835" t="s">
        <v>1701</v>
      </c>
      <c r="F105" s="835" t="s">
        <v>1703</v>
      </c>
      <c r="G105" s="836">
        <v>9000000</v>
      </c>
      <c r="H105" s="836">
        <v>9000000</v>
      </c>
      <c r="I105" s="837">
        <f t="shared" si="3"/>
        <v>0</v>
      </c>
      <c r="J105" s="834" t="s">
        <v>2006</v>
      </c>
      <c r="K105" s="834" t="s">
        <v>2009</v>
      </c>
      <c r="L105" s="932" t="str">
        <f t="shared" si="2"/>
        <v xml:space="preserve"> </v>
      </c>
      <c r="M105" s="978"/>
      <c r="N105" s="979"/>
    </row>
    <row r="106" spans="1:14" ht="15" hidden="1" customHeight="1" x14ac:dyDescent="0.25">
      <c r="A106" s="815" t="s">
        <v>2010</v>
      </c>
      <c r="B106" s="833">
        <v>6516</v>
      </c>
      <c r="C106" s="838" t="s">
        <v>2002</v>
      </c>
      <c r="D106" s="834" t="s">
        <v>1818</v>
      </c>
      <c r="E106" s="835" t="s">
        <v>1701</v>
      </c>
      <c r="F106" s="835" t="s">
        <v>1703</v>
      </c>
      <c r="G106" s="836">
        <v>10000000</v>
      </c>
      <c r="H106" s="836">
        <v>10000000</v>
      </c>
      <c r="I106" s="837">
        <f t="shared" si="3"/>
        <v>0</v>
      </c>
      <c r="J106" s="834" t="s">
        <v>2011</v>
      </c>
      <c r="K106" s="834" t="s">
        <v>2012</v>
      </c>
      <c r="L106" s="932" t="str">
        <f t="shared" si="2"/>
        <v xml:space="preserve"> </v>
      </c>
      <c r="M106" s="978"/>
      <c r="N106" s="979"/>
    </row>
    <row r="107" spans="1:14" ht="15" hidden="1" customHeight="1" x14ac:dyDescent="0.25">
      <c r="A107" s="815" t="s">
        <v>2013</v>
      </c>
      <c r="B107" s="833">
        <v>6616</v>
      </c>
      <c r="C107" s="838" t="s">
        <v>2002</v>
      </c>
      <c r="D107" s="834" t="s">
        <v>1818</v>
      </c>
      <c r="E107" s="835" t="s">
        <v>1701</v>
      </c>
      <c r="F107" s="835" t="s">
        <v>1703</v>
      </c>
      <c r="G107" s="836">
        <v>8600000</v>
      </c>
      <c r="H107" s="836">
        <v>8600000</v>
      </c>
      <c r="I107" s="837">
        <f t="shared" si="3"/>
        <v>0</v>
      </c>
      <c r="J107" s="834" t="s">
        <v>2014</v>
      </c>
      <c r="K107" s="834" t="s">
        <v>2015</v>
      </c>
      <c r="L107" s="932" t="str">
        <f t="shared" si="2"/>
        <v xml:space="preserve"> </v>
      </c>
      <c r="M107" s="978"/>
      <c r="N107" s="979"/>
    </row>
    <row r="108" spans="1:14" ht="15" hidden="1" customHeight="1" x14ac:dyDescent="0.25">
      <c r="A108" s="815" t="s">
        <v>2016</v>
      </c>
      <c r="B108" s="833">
        <v>6716</v>
      </c>
      <c r="C108" s="838" t="s">
        <v>2002</v>
      </c>
      <c r="D108" s="834" t="s">
        <v>1937</v>
      </c>
      <c r="E108" s="835" t="s">
        <v>1584</v>
      </c>
      <c r="F108" s="835" t="s">
        <v>436</v>
      </c>
      <c r="G108" s="836">
        <v>13500000</v>
      </c>
      <c r="H108" s="836">
        <v>13500000</v>
      </c>
      <c r="I108" s="837">
        <f t="shared" si="3"/>
        <v>0</v>
      </c>
      <c r="J108" s="834" t="s">
        <v>2017</v>
      </c>
      <c r="K108" s="834" t="s">
        <v>2018</v>
      </c>
      <c r="L108" s="932" t="str">
        <f t="shared" si="2"/>
        <v xml:space="preserve"> </v>
      </c>
      <c r="M108" s="978"/>
      <c r="N108" s="979"/>
    </row>
    <row r="109" spans="1:14" ht="15" hidden="1" customHeight="1" x14ac:dyDescent="0.25">
      <c r="A109" s="815" t="s">
        <v>2019</v>
      </c>
      <c r="B109" s="833">
        <v>6916</v>
      </c>
      <c r="C109" s="838" t="s">
        <v>2002</v>
      </c>
      <c r="D109" s="834" t="s">
        <v>1818</v>
      </c>
      <c r="E109" s="835" t="s">
        <v>1748</v>
      </c>
      <c r="F109" s="835" t="s">
        <v>447</v>
      </c>
      <c r="G109" s="836">
        <v>20880000</v>
      </c>
      <c r="H109" s="836">
        <v>20880000</v>
      </c>
      <c r="I109" s="837">
        <f t="shared" si="3"/>
        <v>0</v>
      </c>
      <c r="J109" s="834" t="s">
        <v>2020</v>
      </c>
      <c r="K109" s="834" t="s">
        <v>2021</v>
      </c>
      <c r="L109" s="932" t="str">
        <f t="shared" si="2"/>
        <v xml:space="preserve"> </v>
      </c>
      <c r="M109" s="978"/>
      <c r="N109" s="979"/>
    </row>
    <row r="110" spans="1:14" ht="15" hidden="1" customHeight="1" x14ac:dyDescent="0.25">
      <c r="A110" s="815" t="s">
        <v>2022</v>
      </c>
      <c r="B110" s="833">
        <v>7016</v>
      </c>
      <c r="C110" s="838" t="s">
        <v>2023</v>
      </c>
      <c r="D110" s="834" t="s">
        <v>1937</v>
      </c>
      <c r="E110" s="835" t="s">
        <v>1544</v>
      </c>
      <c r="F110" s="835" t="s">
        <v>1545</v>
      </c>
      <c r="G110" s="836">
        <v>6506021000</v>
      </c>
      <c r="H110" s="836">
        <v>5049412075</v>
      </c>
      <c r="I110" s="837">
        <f t="shared" si="3"/>
        <v>1456608925</v>
      </c>
      <c r="J110" s="834" t="s">
        <v>2024</v>
      </c>
      <c r="K110" s="834" t="s">
        <v>1816</v>
      </c>
      <c r="L110" s="932" t="str">
        <f t="shared" si="2"/>
        <v xml:space="preserve"> </v>
      </c>
      <c r="M110" s="978"/>
      <c r="N110" s="979"/>
    </row>
    <row r="111" spans="1:14" ht="15" hidden="1" customHeight="1" x14ac:dyDescent="0.25">
      <c r="A111" s="815" t="s">
        <v>2025</v>
      </c>
      <c r="B111" s="833">
        <v>7016</v>
      </c>
      <c r="C111" s="838" t="s">
        <v>2023</v>
      </c>
      <c r="D111" s="834" t="s">
        <v>1937</v>
      </c>
      <c r="E111" s="835" t="s">
        <v>1546</v>
      </c>
      <c r="F111" s="835" t="s">
        <v>1547</v>
      </c>
      <c r="G111" s="836">
        <v>480000000</v>
      </c>
      <c r="H111" s="836">
        <v>317797293</v>
      </c>
      <c r="I111" s="837">
        <f t="shared" si="3"/>
        <v>162202707</v>
      </c>
      <c r="J111" s="834" t="s">
        <v>2026</v>
      </c>
      <c r="K111" s="834" t="s">
        <v>456</v>
      </c>
      <c r="L111" s="932" t="str">
        <f t="shared" si="2"/>
        <v xml:space="preserve"> </v>
      </c>
      <c r="M111" s="978"/>
      <c r="N111" s="979"/>
    </row>
    <row r="112" spans="1:14" ht="15" hidden="1" customHeight="1" x14ac:dyDescent="0.25">
      <c r="A112" s="815" t="s">
        <v>2027</v>
      </c>
      <c r="B112" s="833">
        <v>7016</v>
      </c>
      <c r="C112" s="838" t="s">
        <v>2023</v>
      </c>
      <c r="D112" s="834" t="s">
        <v>1937</v>
      </c>
      <c r="E112" s="835" t="s">
        <v>1548</v>
      </c>
      <c r="F112" s="835" t="s">
        <v>1549</v>
      </c>
      <c r="G112" s="836">
        <v>54000000</v>
      </c>
      <c r="H112" s="836">
        <v>43523950</v>
      </c>
      <c r="I112" s="837">
        <f t="shared" si="3"/>
        <v>10476050</v>
      </c>
      <c r="J112" s="834" t="s">
        <v>2026</v>
      </c>
      <c r="K112" s="834" t="s">
        <v>456</v>
      </c>
      <c r="L112" s="932" t="str">
        <f t="shared" si="2"/>
        <v xml:space="preserve"> </v>
      </c>
      <c r="M112" s="978"/>
      <c r="N112" s="979"/>
    </row>
    <row r="113" spans="1:14" ht="15" hidden="1" customHeight="1" x14ac:dyDescent="0.25">
      <c r="A113" s="815" t="s">
        <v>2028</v>
      </c>
      <c r="B113" s="833">
        <v>7016</v>
      </c>
      <c r="C113" s="838" t="s">
        <v>2023</v>
      </c>
      <c r="D113" s="834" t="s">
        <v>1937</v>
      </c>
      <c r="E113" s="835" t="s">
        <v>1550</v>
      </c>
      <c r="F113" s="835" t="s">
        <v>1551</v>
      </c>
      <c r="G113" s="836">
        <v>406459005</v>
      </c>
      <c r="H113" s="836">
        <v>336801672</v>
      </c>
      <c r="I113" s="837">
        <f t="shared" si="3"/>
        <v>69657333</v>
      </c>
      <c r="J113" s="834" t="s">
        <v>2026</v>
      </c>
      <c r="K113" s="834" t="s">
        <v>456</v>
      </c>
      <c r="L113" s="932" t="str">
        <f t="shared" si="2"/>
        <v xml:space="preserve"> </v>
      </c>
      <c r="M113" s="978"/>
      <c r="N113" s="979"/>
    </row>
    <row r="114" spans="1:14" ht="15" hidden="1" customHeight="1" x14ac:dyDescent="0.25">
      <c r="A114" s="815" t="s">
        <v>2029</v>
      </c>
      <c r="B114" s="833">
        <v>7016</v>
      </c>
      <c r="C114" s="838" t="s">
        <v>2023</v>
      </c>
      <c r="D114" s="834" t="s">
        <v>1937</v>
      </c>
      <c r="E114" s="835" t="s">
        <v>1552</v>
      </c>
      <c r="F114" s="835" t="s">
        <v>1553</v>
      </c>
      <c r="G114" s="836">
        <v>307601995</v>
      </c>
      <c r="H114" s="836">
        <v>217020238</v>
      </c>
      <c r="I114" s="837">
        <f t="shared" si="3"/>
        <v>90581757</v>
      </c>
      <c r="J114" s="834" t="s">
        <v>2026</v>
      </c>
      <c r="K114" s="834" t="s">
        <v>456</v>
      </c>
      <c r="L114" s="932" t="str">
        <f t="shared" si="2"/>
        <v xml:space="preserve"> </v>
      </c>
      <c r="M114" s="978"/>
      <c r="N114" s="979"/>
    </row>
    <row r="115" spans="1:14" ht="15" hidden="1" customHeight="1" x14ac:dyDescent="0.25">
      <c r="A115" s="815" t="s">
        <v>2030</v>
      </c>
      <c r="B115" s="833">
        <v>7016</v>
      </c>
      <c r="C115" s="838" t="s">
        <v>2023</v>
      </c>
      <c r="D115" s="834" t="s">
        <v>1937</v>
      </c>
      <c r="E115" s="835" t="s">
        <v>1554</v>
      </c>
      <c r="F115" s="835" t="s">
        <v>1555</v>
      </c>
      <c r="G115" s="836">
        <v>146047836</v>
      </c>
      <c r="H115" s="836">
        <v>115649386</v>
      </c>
      <c r="I115" s="837">
        <f t="shared" si="3"/>
        <v>30398450</v>
      </c>
      <c r="J115" s="834" t="s">
        <v>2026</v>
      </c>
      <c r="K115" s="834" t="s">
        <v>456</v>
      </c>
      <c r="L115" s="932" t="str">
        <f t="shared" si="2"/>
        <v xml:space="preserve"> </v>
      </c>
      <c r="M115" s="978"/>
      <c r="N115" s="979"/>
    </row>
    <row r="116" spans="1:14" ht="15" hidden="1" customHeight="1" x14ac:dyDescent="0.25">
      <c r="A116" s="815" t="s">
        <v>2031</v>
      </c>
      <c r="B116" s="833">
        <v>7016</v>
      </c>
      <c r="C116" s="838" t="s">
        <v>2023</v>
      </c>
      <c r="D116" s="834" t="s">
        <v>1937</v>
      </c>
      <c r="E116" s="835" t="s">
        <v>1560</v>
      </c>
      <c r="F116" s="835" t="s">
        <v>1561</v>
      </c>
      <c r="G116" s="836">
        <v>16721712</v>
      </c>
      <c r="H116" s="836">
        <v>11549183</v>
      </c>
      <c r="I116" s="837">
        <f t="shared" si="3"/>
        <v>5172529</v>
      </c>
      <c r="J116" s="834" t="s">
        <v>2024</v>
      </c>
      <c r="K116" s="834" t="s">
        <v>1816</v>
      </c>
      <c r="L116" s="932" t="str">
        <f t="shared" si="2"/>
        <v xml:space="preserve"> </v>
      </c>
      <c r="M116" s="978"/>
      <c r="N116" s="979"/>
    </row>
    <row r="117" spans="1:14" ht="15" hidden="1" customHeight="1" x14ac:dyDescent="0.25">
      <c r="A117" s="815" t="s">
        <v>2032</v>
      </c>
      <c r="B117" s="833">
        <v>7016</v>
      </c>
      <c r="C117" s="838" t="s">
        <v>2023</v>
      </c>
      <c r="D117" s="834" t="s">
        <v>1937</v>
      </c>
      <c r="E117" s="835" t="s">
        <v>1562</v>
      </c>
      <c r="F117" s="835" t="s">
        <v>1563</v>
      </c>
      <c r="G117" s="836">
        <v>10256400</v>
      </c>
      <c r="H117" s="836">
        <v>6135710</v>
      </c>
      <c r="I117" s="837">
        <f t="shared" si="3"/>
        <v>4120690</v>
      </c>
      <c r="J117" s="834" t="s">
        <v>2024</v>
      </c>
      <c r="K117" s="834" t="s">
        <v>1816</v>
      </c>
      <c r="L117" s="932" t="str">
        <f t="shared" si="2"/>
        <v xml:space="preserve"> </v>
      </c>
      <c r="M117" s="978"/>
      <c r="N117" s="979"/>
    </row>
    <row r="118" spans="1:14" ht="15" hidden="1" customHeight="1" x14ac:dyDescent="0.25">
      <c r="A118" s="815" t="s">
        <v>2033</v>
      </c>
      <c r="B118" s="833">
        <v>7016</v>
      </c>
      <c r="C118" s="838" t="s">
        <v>2023</v>
      </c>
      <c r="D118" s="834" t="s">
        <v>1937</v>
      </c>
      <c r="E118" s="835" t="s">
        <v>1564</v>
      </c>
      <c r="F118" s="835" t="s">
        <v>1565</v>
      </c>
      <c r="G118" s="836">
        <v>339129405</v>
      </c>
      <c r="H118" s="836">
        <v>327167329</v>
      </c>
      <c r="I118" s="837">
        <f t="shared" si="3"/>
        <v>11962076</v>
      </c>
      <c r="J118" s="834" t="s">
        <v>2034</v>
      </c>
      <c r="K118" s="834" t="s">
        <v>2035</v>
      </c>
      <c r="L118" s="932" t="str">
        <f t="shared" si="2"/>
        <v xml:space="preserve"> </v>
      </c>
      <c r="M118" s="978"/>
      <c r="N118" s="979"/>
    </row>
    <row r="119" spans="1:14" ht="15" hidden="1" customHeight="1" x14ac:dyDescent="0.25">
      <c r="A119" s="815" t="s">
        <v>2036</v>
      </c>
      <c r="B119" s="833">
        <v>7016</v>
      </c>
      <c r="C119" s="838" t="s">
        <v>2023</v>
      </c>
      <c r="D119" s="834" t="s">
        <v>1937</v>
      </c>
      <c r="E119" s="835" t="s">
        <v>1566</v>
      </c>
      <c r="F119" s="835" t="s">
        <v>1567</v>
      </c>
      <c r="G119" s="836">
        <v>353259798</v>
      </c>
      <c r="H119" s="836">
        <v>264927206</v>
      </c>
      <c r="I119" s="837">
        <f t="shared" si="3"/>
        <v>88332592</v>
      </c>
      <c r="J119" s="834" t="s">
        <v>2026</v>
      </c>
      <c r="K119" s="834" t="s">
        <v>456</v>
      </c>
      <c r="L119" s="932" t="str">
        <f t="shared" si="2"/>
        <v xml:space="preserve"> </v>
      </c>
      <c r="M119" s="978"/>
      <c r="N119" s="979"/>
    </row>
    <row r="120" spans="1:14" ht="15" hidden="1" customHeight="1" x14ac:dyDescent="0.25">
      <c r="A120" s="815" t="s">
        <v>2037</v>
      </c>
      <c r="B120" s="833">
        <v>7016</v>
      </c>
      <c r="C120" s="838" t="s">
        <v>2023</v>
      </c>
      <c r="D120" s="834" t="s">
        <v>1937</v>
      </c>
      <c r="E120" s="835" t="s">
        <v>1568</v>
      </c>
      <c r="F120" s="835" t="s">
        <v>1570</v>
      </c>
      <c r="G120" s="836">
        <v>676499948</v>
      </c>
      <c r="H120" s="836">
        <v>30927346</v>
      </c>
      <c r="I120" s="837">
        <f t="shared" si="3"/>
        <v>645572602</v>
      </c>
      <c r="J120" s="834" t="s">
        <v>2034</v>
      </c>
      <c r="K120" s="834" t="s">
        <v>2035</v>
      </c>
      <c r="L120" s="932" t="str">
        <f t="shared" si="2"/>
        <v xml:space="preserve"> </v>
      </c>
      <c r="M120" s="978"/>
      <c r="N120" s="979"/>
    </row>
    <row r="121" spans="1:14" ht="15" hidden="1" customHeight="1" x14ac:dyDescent="0.25">
      <c r="A121" s="815" t="s">
        <v>2038</v>
      </c>
      <c r="B121" s="833">
        <v>7016</v>
      </c>
      <c r="C121" s="838" t="s">
        <v>2023</v>
      </c>
      <c r="D121" s="834" t="s">
        <v>1937</v>
      </c>
      <c r="E121" s="835" t="s">
        <v>1571</v>
      </c>
      <c r="F121" s="835" t="s">
        <v>1573</v>
      </c>
      <c r="G121" s="836">
        <v>2880600</v>
      </c>
      <c r="H121" s="836">
        <v>2285201</v>
      </c>
      <c r="I121" s="837">
        <f t="shared" si="3"/>
        <v>595399</v>
      </c>
      <c r="J121" s="834" t="s">
        <v>2026</v>
      </c>
      <c r="K121" s="834" t="s">
        <v>456</v>
      </c>
      <c r="L121" s="932" t="str">
        <f t="shared" si="2"/>
        <v xml:space="preserve"> </v>
      </c>
      <c r="M121" s="978"/>
      <c r="N121" s="979"/>
    </row>
    <row r="122" spans="1:14" ht="15" hidden="1" customHeight="1" x14ac:dyDescent="0.25">
      <c r="A122" s="815" t="s">
        <v>2039</v>
      </c>
      <c r="B122" s="833">
        <v>7016</v>
      </c>
      <c r="C122" s="838" t="s">
        <v>2023</v>
      </c>
      <c r="D122" s="834" t="s">
        <v>1937</v>
      </c>
      <c r="E122" s="835" t="s">
        <v>1556</v>
      </c>
      <c r="F122" s="835" t="s">
        <v>1557</v>
      </c>
      <c r="G122" s="836">
        <v>235020119</v>
      </c>
      <c r="H122" s="836">
        <v>178590577</v>
      </c>
      <c r="I122" s="837">
        <f t="shared" si="3"/>
        <v>56429542</v>
      </c>
      <c r="J122" s="834" t="s">
        <v>2026</v>
      </c>
      <c r="K122" s="834" t="s">
        <v>456</v>
      </c>
      <c r="L122" s="932" t="str">
        <f t="shared" si="2"/>
        <v xml:space="preserve"> </v>
      </c>
      <c r="M122" s="978"/>
      <c r="N122" s="979"/>
    </row>
    <row r="123" spans="1:14" ht="15" hidden="1" customHeight="1" x14ac:dyDescent="0.25">
      <c r="A123" s="815" t="s">
        <v>2040</v>
      </c>
      <c r="B123" s="833">
        <v>7016</v>
      </c>
      <c r="C123" s="838" t="s">
        <v>2023</v>
      </c>
      <c r="D123" s="834" t="s">
        <v>1937</v>
      </c>
      <c r="E123" s="835" t="s">
        <v>1574</v>
      </c>
      <c r="F123" s="835" t="s">
        <v>1576</v>
      </c>
      <c r="G123" s="836">
        <v>113185637</v>
      </c>
      <c r="H123" s="836">
        <v>87706825</v>
      </c>
      <c r="I123" s="837">
        <f t="shared" si="3"/>
        <v>25478812</v>
      </c>
      <c r="J123" s="834" t="s">
        <v>2026</v>
      </c>
      <c r="K123" s="834" t="s">
        <v>456</v>
      </c>
      <c r="L123" s="932" t="str">
        <f t="shared" si="2"/>
        <v xml:space="preserve"> </v>
      </c>
      <c r="M123" s="978"/>
      <c r="N123" s="979"/>
    </row>
    <row r="124" spans="1:14" ht="15" hidden="1" customHeight="1" x14ac:dyDescent="0.25">
      <c r="A124" s="815" t="s">
        <v>2041</v>
      </c>
      <c r="B124" s="833">
        <v>7016</v>
      </c>
      <c r="C124" s="838" t="s">
        <v>2023</v>
      </c>
      <c r="D124" s="834" t="s">
        <v>1937</v>
      </c>
      <c r="E124" s="835" t="s">
        <v>1558</v>
      </c>
      <c r="F124" s="835" t="s">
        <v>1559</v>
      </c>
      <c r="G124" s="836">
        <v>40585145</v>
      </c>
      <c r="H124" s="836">
        <v>31239820</v>
      </c>
      <c r="I124" s="837">
        <f t="shared" si="3"/>
        <v>9345325</v>
      </c>
      <c r="J124" s="834" t="s">
        <v>2026</v>
      </c>
      <c r="K124" s="834" t="s">
        <v>456</v>
      </c>
      <c r="L124" s="932" t="str">
        <f t="shared" si="2"/>
        <v xml:space="preserve"> </v>
      </c>
      <c r="M124" s="978"/>
      <c r="N124" s="979"/>
    </row>
    <row r="125" spans="1:14" ht="15" hidden="1" customHeight="1" x14ac:dyDescent="0.25">
      <c r="A125" s="815" t="s">
        <v>2042</v>
      </c>
      <c r="B125" s="833">
        <v>7016</v>
      </c>
      <c r="C125" s="838" t="s">
        <v>2023</v>
      </c>
      <c r="D125" s="834" t="s">
        <v>1937</v>
      </c>
      <c r="E125" s="835" t="s">
        <v>1577</v>
      </c>
      <c r="F125" s="835" t="s">
        <v>1579</v>
      </c>
      <c r="G125" s="836">
        <v>333194400</v>
      </c>
      <c r="H125" s="836">
        <v>178373873</v>
      </c>
      <c r="I125" s="837">
        <f t="shared" si="3"/>
        <v>154820527</v>
      </c>
      <c r="J125" s="834" t="s">
        <v>3000</v>
      </c>
      <c r="K125" s="834" t="s">
        <v>456</v>
      </c>
      <c r="L125" s="932" t="str">
        <f t="shared" si="2"/>
        <v xml:space="preserve"> </v>
      </c>
      <c r="M125" s="978"/>
      <c r="N125" s="979"/>
    </row>
    <row r="126" spans="1:14" ht="15" hidden="1" customHeight="1" x14ac:dyDescent="0.25">
      <c r="A126" s="815" t="s">
        <v>2043</v>
      </c>
      <c r="B126" s="833">
        <v>7016</v>
      </c>
      <c r="C126" s="838" t="s">
        <v>2023</v>
      </c>
      <c r="D126" s="834" t="s">
        <v>1937</v>
      </c>
      <c r="E126" s="835" t="s">
        <v>1580</v>
      </c>
      <c r="F126" s="835" t="s">
        <v>1581</v>
      </c>
      <c r="G126" s="836">
        <v>61286350</v>
      </c>
      <c r="H126" s="836">
        <v>35657807</v>
      </c>
      <c r="I126" s="837">
        <f t="shared" si="3"/>
        <v>25628543</v>
      </c>
      <c r="J126" s="834" t="s">
        <v>2026</v>
      </c>
      <c r="K126" s="834" t="s">
        <v>456</v>
      </c>
      <c r="L126" s="932" t="str">
        <f t="shared" si="2"/>
        <v xml:space="preserve"> </v>
      </c>
      <c r="M126" s="978"/>
      <c r="N126" s="979"/>
    </row>
    <row r="127" spans="1:14" ht="15" hidden="1" customHeight="1" x14ac:dyDescent="0.25">
      <c r="A127" s="815" t="s">
        <v>2044</v>
      </c>
      <c r="B127" s="833">
        <v>7016</v>
      </c>
      <c r="C127" s="838" t="s">
        <v>2023</v>
      </c>
      <c r="D127" s="834" t="s">
        <v>1937</v>
      </c>
      <c r="E127" s="835" t="s">
        <v>1582</v>
      </c>
      <c r="F127" s="835" t="s">
        <v>1583</v>
      </c>
      <c r="G127" s="836">
        <v>207365000</v>
      </c>
      <c r="H127" s="836">
        <v>83038326</v>
      </c>
      <c r="I127" s="837">
        <f t="shared" si="3"/>
        <v>124326674</v>
      </c>
      <c r="J127" s="834" t="s">
        <v>2034</v>
      </c>
      <c r="K127" s="834" t="s">
        <v>2035</v>
      </c>
      <c r="L127" s="932" t="str">
        <f t="shared" si="2"/>
        <v xml:space="preserve"> </v>
      </c>
      <c r="M127" s="978"/>
      <c r="N127" s="979"/>
    </row>
    <row r="128" spans="1:14" ht="15" hidden="1" customHeight="1" x14ac:dyDescent="0.25">
      <c r="A128" s="815" t="s">
        <v>2045</v>
      </c>
      <c r="B128" s="833">
        <v>7116</v>
      </c>
      <c r="C128" s="838" t="s">
        <v>2023</v>
      </c>
      <c r="D128" s="834" t="s">
        <v>1937</v>
      </c>
      <c r="E128" s="835" t="s">
        <v>1587</v>
      </c>
      <c r="F128" s="835" t="s">
        <v>1588</v>
      </c>
      <c r="G128" s="836">
        <v>345009541</v>
      </c>
      <c r="H128" s="836">
        <v>269302700</v>
      </c>
      <c r="I128" s="837">
        <f t="shared" si="3"/>
        <v>75706841</v>
      </c>
      <c r="J128" s="834" t="s">
        <v>2046</v>
      </c>
      <c r="K128" s="834" t="s">
        <v>1816</v>
      </c>
      <c r="L128" s="932" t="str">
        <f t="shared" si="2"/>
        <v xml:space="preserve"> </v>
      </c>
      <c r="M128" s="978"/>
      <c r="N128" s="979"/>
    </row>
    <row r="129" spans="1:14" ht="15" hidden="1" customHeight="1" x14ac:dyDescent="0.25">
      <c r="A129" s="815" t="s">
        <v>2047</v>
      </c>
      <c r="B129" s="833">
        <v>7116</v>
      </c>
      <c r="C129" s="838" t="s">
        <v>2023</v>
      </c>
      <c r="D129" s="834" t="s">
        <v>1937</v>
      </c>
      <c r="E129" s="835" t="s">
        <v>1589</v>
      </c>
      <c r="F129" s="835" t="s">
        <v>1590</v>
      </c>
      <c r="G129" s="836">
        <v>506293545</v>
      </c>
      <c r="H129" s="836">
        <v>362660700</v>
      </c>
      <c r="I129" s="837">
        <f t="shared" si="3"/>
        <v>143632845</v>
      </c>
      <c r="J129" s="834" t="s">
        <v>2046</v>
      </c>
      <c r="K129" s="834" t="s">
        <v>1816</v>
      </c>
      <c r="L129" s="932" t="str">
        <f t="shared" si="2"/>
        <v xml:space="preserve"> </v>
      </c>
      <c r="M129" s="978"/>
      <c r="N129" s="979"/>
    </row>
    <row r="130" spans="1:14" ht="15" hidden="1" customHeight="1" x14ac:dyDescent="0.25">
      <c r="A130" s="815" t="s">
        <v>2048</v>
      </c>
      <c r="B130" s="833">
        <v>7116</v>
      </c>
      <c r="C130" s="838" t="s">
        <v>2023</v>
      </c>
      <c r="D130" s="834" t="s">
        <v>1937</v>
      </c>
      <c r="E130" s="835" t="s">
        <v>1591</v>
      </c>
      <c r="F130" s="835" t="s">
        <v>1592</v>
      </c>
      <c r="G130" s="836">
        <v>673120847</v>
      </c>
      <c r="H130" s="836">
        <v>523938800</v>
      </c>
      <c r="I130" s="837">
        <f t="shared" si="3"/>
        <v>149182047</v>
      </c>
      <c r="J130" s="834" t="s">
        <v>2046</v>
      </c>
      <c r="K130" s="834" t="s">
        <v>1816</v>
      </c>
      <c r="L130" s="932" t="str">
        <f t="shared" ref="L130:L193" si="4">IF(G130=I130,$N$1-C130," ")</f>
        <v xml:space="preserve"> </v>
      </c>
      <c r="M130" s="978"/>
      <c r="N130" s="979"/>
    </row>
    <row r="131" spans="1:14" ht="15" hidden="1" customHeight="1" x14ac:dyDescent="0.25">
      <c r="A131" s="815" t="s">
        <v>2049</v>
      </c>
      <c r="B131" s="833">
        <v>7116</v>
      </c>
      <c r="C131" s="838" t="s">
        <v>2023</v>
      </c>
      <c r="D131" s="834" t="s">
        <v>1937</v>
      </c>
      <c r="E131" s="835" t="s">
        <v>1593</v>
      </c>
      <c r="F131" s="835" t="s">
        <v>1594</v>
      </c>
      <c r="G131" s="836">
        <v>769908583</v>
      </c>
      <c r="H131" s="836">
        <v>577147524</v>
      </c>
      <c r="I131" s="837">
        <f t="shared" ref="I131:I194" si="5">+G131-H131</f>
        <v>192761059</v>
      </c>
      <c r="J131" s="834" t="s">
        <v>2046</v>
      </c>
      <c r="K131" s="834" t="s">
        <v>1816</v>
      </c>
      <c r="L131" s="932" t="str">
        <f t="shared" si="4"/>
        <v xml:space="preserve"> </v>
      </c>
      <c r="M131" s="978"/>
      <c r="N131" s="979"/>
    </row>
    <row r="132" spans="1:14" ht="15" hidden="1" customHeight="1" x14ac:dyDescent="0.25">
      <c r="A132" s="815" t="s">
        <v>2050</v>
      </c>
      <c r="B132" s="833">
        <v>7116</v>
      </c>
      <c r="C132" s="838" t="s">
        <v>2023</v>
      </c>
      <c r="D132" s="834" t="s">
        <v>1937</v>
      </c>
      <c r="E132" s="835" t="s">
        <v>1595</v>
      </c>
      <c r="F132" s="835" t="s">
        <v>1596</v>
      </c>
      <c r="G132" s="836">
        <v>453641768</v>
      </c>
      <c r="H132" s="836">
        <v>375252021</v>
      </c>
      <c r="I132" s="837">
        <f t="shared" si="5"/>
        <v>78389747</v>
      </c>
      <c r="J132" s="834" t="s">
        <v>2046</v>
      </c>
      <c r="K132" s="834" t="s">
        <v>1816</v>
      </c>
      <c r="L132" s="932" t="str">
        <f t="shared" si="4"/>
        <v xml:space="preserve"> </v>
      </c>
      <c r="M132" s="978"/>
      <c r="N132" s="979"/>
    </row>
    <row r="133" spans="1:14" ht="15" hidden="1" customHeight="1" x14ac:dyDescent="0.25">
      <c r="A133" s="815" t="s">
        <v>2051</v>
      </c>
      <c r="B133" s="833">
        <v>7116</v>
      </c>
      <c r="C133" s="838" t="s">
        <v>2023</v>
      </c>
      <c r="D133" s="834" t="s">
        <v>1937</v>
      </c>
      <c r="E133" s="835" t="s">
        <v>1597</v>
      </c>
      <c r="F133" s="835" t="s">
        <v>1598</v>
      </c>
      <c r="G133" s="836">
        <v>1000000</v>
      </c>
      <c r="H133" s="836">
        <v>0</v>
      </c>
      <c r="I133" s="837">
        <f t="shared" si="5"/>
        <v>1000000</v>
      </c>
      <c r="J133" s="834" t="s">
        <v>3513</v>
      </c>
      <c r="K133" s="834" t="s">
        <v>3513</v>
      </c>
      <c r="L133" s="932">
        <f t="shared" ca="1" si="4"/>
        <v>267</v>
      </c>
      <c r="M133" s="978" t="s">
        <v>3280</v>
      </c>
      <c r="N133" s="979"/>
    </row>
    <row r="134" spans="1:14" ht="15" hidden="1" customHeight="1" x14ac:dyDescent="0.25">
      <c r="A134" s="815" t="s">
        <v>2052</v>
      </c>
      <c r="B134" s="833">
        <v>7116</v>
      </c>
      <c r="C134" s="838" t="s">
        <v>2023</v>
      </c>
      <c r="D134" s="834" t="s">
        <v>1937</v>
      </c>
      <c r="E134" s="835" t="s">
        <v>1599</v>
      </c>
      <c r="F134" s="835" t="s">
        <v>1600</v>
      </c>
      <c r="G134" s="836">
        <v>38627186</v>
      </c>
      <c r="H134" s="836">
        <v>29802648</v>
      </c>
      <c r="I134" s="837">
        <f t="shared" si="5"/>
        <v>8824538</v>
      </c>
      <c r="J134" s="834" t="s">
        <v>2046</v>
      </c>
      <c r="K134" s="834" t="s">
        <v>1816</v>
      </c>
      <c r="L134" s="932" t="str">
        <f t="shared" si="4"/>
        <v xml:space="preserve"> </v>
      </c>
      <c r="M134" s="978"/>
      <c r="N134" s="979"/>
    </row>
    <row r="135" spans="1:14" ht="15" hidden="1" customHeight="1" x14ac:dyDescent="0.25">
      <c r="A135" s="815" t="s">
        <v>2053</v>
      </c>
      <c r="B135" s="833">
        <v>7116</v>
      </c>
      <c r="C135" s="838" t="s">
        <v>2023</v>
      </c>
      <c r="D135" s="834" t="s">
        <v>1937</v>
      </c>
      <c r="E135" s="835" t="s">
        <v>1601</v>
      </c>
      <c r="F135" s="835" t="s">
        <v>1602</v>
      </c>
      <c r="G135" s="836">
        <v>248793759</v>
      </c>
      <c r="H135" s="836">
        <v>201968500</v>
      </c>
      <c r="I135" s="837">
        <f t="shared" si="5"/>
        <v>46825259</v>
      </c>
      <c r="J135" s="834" t="s">
        <v>2046</v>
      </c>
      <c r="K135" s="834" t="s">
        <v>1816</v>
      </c>
      <c r="L135" s="932" t="str">
        <f t="shared" si="4"/>
        <v xml:space="preserve"> </v>
      </c>
      <c r="M135" s="978"/>
      <c r="N135" s="979"/>
    </row>
    <row r="136" spans="1:14" ht="15" hidden="1" customHeight="1" x14ac:dyDescent="0.25">
      <c r="A136" s="815" t="s">
        <v>2054</v>
      </c>
      <c r="B136" s="833">
        <v>7116</v>
      </c>
      <c r="C136" s="838" t="s">
        <v>2023</v>
      </c>
      <c r="D136" s="834" t="s">
        <v>1937</v>
      </c>
      <c r="E136" s="835" t="s">
        <v>1603</v>
      </c>
      <c r="F136" s="835" t="s">
        <v>1604</v>
      </c>
      <c r="G136" s="836">
        <v>44376193</v>
      </c>
      <c r="H136" s="836">
        <v>33654500</v>
      </c>
      <c r="I136" s="837">
        <f t="shared" si="5"/>
        <v>10721693</v>
      </c>
      <c r="J136" s="834" t="s">
        <v>2046</v>
      </c>
      <c r="K136" s="834" t="s">
        <v>1816</v>
      </c>
      <c r="L136" s="932" t="str">
        <f t="shared" si="4"/>
        <v xml:space="preserve"> </v>
      </c>
      <c r="M136" s="978"/>
      <c r="N136" s="979"/>
    </row>
    <row r="137" spans="1:14" ht="15" hidden="1" customHeight="1" x14ac:dyDescent="0.25">
      <c r="A137" s="815" t="s">
        <v>2055</v>
      </c>
      <c r="B137" s="833">
        <v>7116</v>
      </c>
      <c r="C137" s="838" t="s">
        <v>2023</v>
      </c>
      <c r="D137" s="834" t="s">
        <v>1937</v>
      </c>
      <c r="E137" s="835" t="s">
        <v>1605</v>
      </c>
      <c r="F137" s="835" t="s">
        <v>1606</v>
      </c>
      <c r="G137" s="836">
        <v>44376193</v>
      </c>
      <c r="H137" s="836">
        <v>33654500</v>
      </c>
      <c r="I137" s="837">
        <f t="shared" si="5"/>
        <v>10721693</v>
      </c>
      <c r="J137" s="834" t="s">
        <v>2046</v>
      </c>
      <c r="K137" s="834" t="s">
        <v>1816</v>
      </c>
      <c r="L137" s="932" t="str">
        <f t="shared" si="4"/>
        <v xml:space="preserve"> </v>
      </c>
      <c r="M137" s="978"/>
      <c r="N137" s="979"/>
    </row>
    <row r="138" spans="1:14" ht="15" hidden="1" customHeight="1" x14ac:dyDescent="0.25">
      <c r="A138" s="815" t="s">
        <v>2056</v>
      </c>
      <c r="B138" s="833">
        <v>7116</v>
      </c>
      <c r="C138" s="838" t="s">
        <v>2023</v>
      </c>
      <c r="D138" s="834" t="s">
        <v>1937</v>
      </c>
      <c r="E138" s="835" t="s">
        <v>1607</v>
      </c>
      <c r="F138" s="835" t="s">
        <v>1608</v>
      </c>
      <c r="G138" s="836">
        <v>88752385</v>
      </c>
      <c r="H138" s="836">
        <v>67320200</v>
      </c>
      <c r="I138" s="837">
        <f t="shared" si="5"/>
        <v>21432185</v>
      </c>
      <c r="J138" s="834" t="s">
        <v>2046</v>
      </c>
      <c r="K138" s="834" t="s">
        <v>1816</v>
      </c>
      <c r="L138" s="932" t="str">
        <f t="shared" si="4"/>
        <v xml:space="preserve"> </v>
      </c>
      <c r="M138" s="978"/>
      <c r="N138" s="979"/>
    </row>
    <row r="139" spans="1:14" ht="15" hidden="1" customHeight="1" x14ac:dyDescent="0.25">
      <c r="A139" s="815" t="s">
        <v>2057</v>
      </c>
      <c r="B139" s="833">
        <v>7216</v>
      </c>
      <c r="C139" s="838" t="s">
        <v>2023</v>
      </c>
      <c r="D139" s="834" t="s">
        <v>2058</v>
      </c>
      <c r="E139" s="835" t="s">
        <v>1678</v>
      </c>
      <c r="F139" s="835" t="s">
        <v>1679</v>
      </c>
      <c r="G139" s="836">
        <v>194594400</v>
      </c>
      <c r="H139" s="836">
        <v>126800895</v>
      </c>
      <c r="I139" s="837">
        <f t="shared" si="5"/>
        <v>67793505</v>
      </c>
      <c r="J139" s="834" t="s">
        <v>2059</v>
      </c>
      <c r="K139" s="834" t="s">
        <v>2060</v>
      </c>
      <c r="L139" s="932" t="str">
        <f t="shared" si="4"/>
        <v xml:space="preserve"> </v>
      </c>
      <c r="M139" s="978"/>
      <c r="N139" s="979"/>
    </row>
    <row r="140" spans="1:14" ht="15" hidden="1" customHeight="1" x14ac:dyDescent="0.25">
      <c r="A140" s="815" t="s">
        <v>2061</v>
      </c>
      <c r="B140" s="833">
        <v>7316</v>
      </c>
      <c r="C140" s="838" t="s">
        <v>2023</v>
      </c>
      <c r="D140" s="834" t="s">
        <v>1937</v>
      </c>
      <c r="E140" s="835" t="s">
        <v>1585</v>
      </c>
      <c r="F140" s="835" t="s">
        <v>492</v>
      </c>
      <c r="G140" s="836">
        <v>1000000</v>
      </c>
      <c r="H140" s="836">
        <v>414000</v>
      </c>
      <c r="I140" s="837">
        <f t="shared" si="5"/>
        <v>586000</v>
      </c>
      <c r="J140" s="834" t="s">
        <v>2062</v>
      </c>
      <c r="K140" s="834" t="s">
        <v>1816</v>
      </c>
      <c r="L140" s="932" t="str">
        <f t="shared" si="4"/>
        <v xml:space="preserve"> </v>
      </c>
      <c r="M140" s="978"/>
      <c r="N140" s="979"/>
    </row>
    <row r="141" spans="1:14" ht="15" hidden="1" customHeight="1" x14ac:dyDescent="0.25">
      <c r="A141" s="815" t="s">
        <v>2063</v>
      </c>
      <c r="B141" s="833">
        <v>7416</v>
      </c>
      <c r="C141" s="838" t="s">
        <v>2064</v>
      </c>
      <c r="D141" s="834" t="s">
        <v>1783</v>
      </c>
      <c r="E141" s="835" t="s">
        <v>1663</v>
      </c>
      <c r="F141" s="835" t="s">
        <v>1664</v>
      </c>
      <c r="G141" s="836">
        <v>2463538</v>
      </c>
      <c r="H141" s="836">
        <v>2463538</v>
      </c>
      <c r="I141" s="837">
        <f t="shared" si="5"/>
        <v>0</v>
      </c>
      <c r="J141" s="834" t="s">
        <v>2065</v>
      </c>
      <c r="K141" s="834" t="s">
        <v>2066</v>
      </c>
      <c r="L141" s="932" t="str">
        <f t="shared" si="4"/>
        <v xml:space="preserve"> </v>
      </c>
      <c r="M141" s="978"/>
      <c r="N141" s="979"/>
    </row>
    <row r="142" spans="1:14" ht="15" hidden="1" customHeight="1" x14ac:dyDescent="0.25">
      <c r="A142" s="815" t="s">
        <v>2067</v>
      </c>
      <c r="B142" s="833">
        <v>7516</v>
      </c>
      <c r="C142" s="838" t="s">
        <v>2064</v>
      </c>
      <c r="D142" s="834" t="s">
        <v>1818</v>
      </c>
      <c r="E142" s="835" t="s">
        <v>1701</v>
      </c>
      <c r="F142" s="835" t="s">
        <v>1703</v>
      </c>
      <c r="G142" s="836">
        <v>10000000</v>
      </c>
      <c r="H142" s="836">
        <v>10000000</v>
      </c>
      <c r="I142" s="837">
        <f t="shared" si="5"/>
        <v>0</v>
      </c>
      <c r="J142" s="834" t="s">
        <v>2068</v>
      </c>
      <c r="K142" s="834" t="s">
        <v>2069</v>
      </c>
      <c r="L142" s="932" t="str">
        <f t="shared" si="4"/>
        <v xml:space="preserve"> </v>
      </c>
      <c r="M142" s="978"/>
      <c r="N142" s="979"/>
    </row>
    <row r="143" spans="1:14" ht="15" hidden="1" customHeight="1" x14ac:dyDescent="0.25">
      <c r="A143" s="815" t="s">
        <v>2070</v>
      </c>
      <c r="B143" s="833">
        <v>7616</v>
      </c>
      <c r="C143" s="838" t="s">
        <v>2064</v>
      </c>
      <c r="D143" s="834" t="s">
        <v>1818</v>
      </c>
      <c r="E143" s="835" t="s">
        <v>1701</v>
      </c>
      <c r="F143" s="835" t="s">
        <v>1703</v>
      </c>
      <c r="G143" s="836">
        <v>3000000</v>
      </c>
      <c r="H143" s="836">
        <v>3000000</v>
      </c>
      <c r="I143" s="837">
        <f t="shared" si="5"/>
        <v>0</v>
      </c>
      <c r="J143" s="834" t="s">
        <v>2071</v>
      </c>
      <c r="K143" s="834" t="s">
        <v>2072</v>
      </c>
      <c r="L143" s="932" t="str">
        <f t="shared" si="4"/>
        <v xml:space="preserve"> </v>
      </c>
      <c r="M143" s="978"/>
      <c r="N143" s="979"/>
    </row>
    <row r="144" spans="1:14" ht="15" hidden="1" customHeight="1" x14ac:dyDescent="0.25">
      <c r="A144" s="815" t="s">
        <v>2073</v>
      </c>
      <c r="B144" s="833">
        <v>7716</v>
      </c>
      <c r="C144" s="838" t="s">
        <v>2064</v>
      </c>
      <c r="D144" s="834" t="s">
        <v>1818</v>
      </c>
      <c r="E144" s="835" t="s">
        <v>1731</v>
      </c>
      <c r="F144" s="835" t="s">
        <v>358</v>
      </c>
      <c r="G144" s="836">
        <v>16400000</v>
      </c>
      <c r="H144" s="836">
        <v>16400000</v>
      </c>
      <c r="I144" s="837">
        <f t="shared" si="5"/>
        <v>0</v>
      </c>
      <c r="J144" s="834" t="s">
        <v>2074</v>
      </c>
      <c r="K144" s="834" t="s">
        <v>2075</v>
      </c>
      <c r="L144" s="932" t="str">
        <f t="shared" si="4"/>
        <v xml:space="preserve"> </v>
      </c>
      <c r="M144" s="978"/>
      <c r="N144" s="979"/>
    </row>
    <row r="145" spans="1:14" ht="15" hidden="1" customHeight="1" x14ac:dyDescent="0.25">
      <c r="A145" s="815" t="s">
        <v>2076</v>
      </c>
      <c r="B145" s="833">
        <v>7816</v>
      </c>
      <c r="C145" s="838" t="s">
        <v>2064</v>
      </c>
      <c r="D145" s="834" t="s">
        <v>1818</v>
      </c>
      <c r="E145" s="835" t="s">
        <v>1731</v>
      </c>
      <c r="F145" s="835" t="s">
        <v>358</v>
      </c>
      <c r="G145" s="836">
        <v>8000000</v>
      </c>
      <c r="H145" s="836">
        <v>8000000</v>
      </c>
      <c r="I145" s="837">
        <f t="shared" si="5"/>
        <v>0</v>
      </c>
      <c r="J145" s="834" t="s">
        <v>2077</v>
      </c>
      <c r="K145" s="834" t="s">
        <v>2078</v>
      </c>
      <c r="L145" s="932" t="str">
        <f t="shared" si="4"/>
        <v xml:space="preserve"> </v>
      </c>
      <c r="M145" s="978"/>
      <c r="N145" s="979"/>
    </row>
    <row r="146" spans="1:14" ht="15" hidden="1" customHeight="1" x14ac:dyDescent="0.25">
      <c r="A146" s="815" t="s">
        <v>2079</v>
      </c>
      <c r="B146" s="833">
        <v>7916</v>
      </c>
      <c r="C146" s="838" t="s">
        <v>2080</v>
      </c>
      <c r="D146" s="834" t="s">
        <v>1818</v>
      </c>
      <c r="E146" s="835" t="s">
        <v>1701</v>
      </c>
      <c r="F146" s="835" t="s">
        <v>1703</v>
      </c>
      <c r="G146" s="836">
        <v>1700000</v>
      </c>
      <c r="H146" s="836">
        <v>1700000</v>
      </c>
      <c r="I146" s="837">
        <f t="shared" si="5"/>
        <v>0</v>
      </c>
      <c r="J146" s="834" t="s">
        <v>2081</v>
      </c>
      <c r="K146" s="834" t="s">
        <v>2082</v>
      </c>
      <c r="L146" s="932" t="str">
        <f t="shared" si="4"/>
        <v xml:space="preserve"> </v>
      </c>
      <c r="M146" s="978"/>
      <c r="N146" s="979"/>
    </row>
    <row r="147" spans="1:14" ht="15" hidden="1" customHeight="1" x14ac:dyDescent="0.25">
      <c r="A147" s="815" t="s">
        <v>2083</v>
      </c>
      <c r="B147" s="833">
        <v>7916</v>
      </c>
      <c r="C147" s="838" t="s">
        <v>2080</v>
      </c>
      <c r="D147" s="834" t="s">
        <v>1818</v>
      </c>
      <c r="E147" s="835" t="s">
        <v>1748</v>
      </c>
      <c r="F147" s="835" t="s">
        <v>447</v>
      </c>
      <c r="G147" s="836">
        <v>1700000</v>
      </c>
      <c r="H147" s="836">
        <v>1700000</v>
      </c>
      <c r="I147" s="837">
        <f t="shared" si="5"/>
        <v>0</v>
      </c>
      <c r="J147" s="834" t="s">
        <v>2081</v>
      </c>
      <c r="K147" s="834" t="s">
        <v>2082</v>
      </c>
      <c r="L147" s="932" t="str">
        <f t="shared" si="4"/>
        <v xml:space="preserve"> </v>
      </c>
      <c r="M147" s="978"/>
      <c r="N147" s="979"/>
    </row>
    <row r="148" spans="1:14" ht="15" hidden="1" customHeight="1" x14ac:dyDescent="0.25">
      <c r="A148" s="815" t="s">
        <v>2084</v>
      </c>
      <c r="B148" s="833">
        <v>8016</v>
      </c>
      <c r="C148" s="838" t="s">
        <v>2085</v>
      </c>
      <c r="D148" s="834" t="s">
        <v>1783</v>
      </c>
      <c r="E148" s="835" t="s">
        <v>1645</v>
      </c>
      <c r="F148" s="835" t="s">
        <v>1646</v>
      </c>
      <c r="G148" s="836">
        <v>2600000</v>
      </c>
      <c r="H148" s="836">
        <v>2600000</v>
      </c>
      <c r="I148" s="837">
        <f t="shared" si="5"/>
        <v>0</v>
      </c>
      <c r="J148" s="834" t="s">
        <v>2086</v>
      </c>
      <c r="K148" s="834" t="s">
        <v>2087</v>
      </c>
      <c r="L148" s="932" t="str">
        <f t="shared" si="4"/>
        <v xml:space="preserve"> </v>
      </c>
      <c r="M148" s="978"/>
      <c r="N148" s="979"/>
    </row>
    <row r="149" spans="1:14" ht="15" hidden="1" customHeight="1" x14ac:dyDescent="0.25">
      <c r="A149" s="815" t="s">
        <v>2088</v>
      </c>
      <c r="B149" s="833">
        <v>8116</v>
      </c>
      <c r="C149" s="838" t="s">
        <v>2085</v>
      </c>
      <c r="D149" s="834" t="s">
        <v>1818</v>
      </c>
      <c r="E149" s="835" t="s">
        <v>1701</v>
      </c>
      <c r="F149" s="835" t="s">
        <v>1703</v>
      </c>
      <c r="G149" s="836">
        <v>13000000</v>
      </c>
      <c r="H149" s="836">
        <v>13000000</v>
      </c>
      <c r="I149" s="837">
        <f t="shared" si="5"/>
        <v>0</v>
      </c>
      <c r="J149" s="834" t="s">
        <v>2089</v>
      </c>
      <c r="K149" s="834" t="s">
        <v>2090</v>
      </c>
      <c r="L149" s="932" t="str">
        <f t="shared" si="4"/>
        <v xml:space="preserve"> </v>
      </c>
      <c r="M149" s="978"/>
      <c r="N149" s="979"/>
    </row>
    <row r="150" spans="1:14" ht="15" hidden="1" customHeight="1" x14ac:dyDescent="0.25">
      <c r="A150" s="815" t="s">
        <v>2091</v>
      </c>
      <c r="B150" s="833">
        <v>8216</v>
      </c>
      <c r="C150" s="838" t="s">
        <v>2092</v>
      </c>
      <c r="D150" s="834" t="s">
        <v>1783</v>
      </c>
      <c r="E150" s="835" t="s">
        <v>1624</v>
      </c>
      <c r="F150" s="835" t="s">
        <v>526</v>
      </c>
      <c r="G150" s="836">
        <v>299200</v>
      </c>
      <c r="H150" s="836">
        <v>299200</v>
      </c>
      <c r="I150" s="837">
        <f t="shared" si="5"/>
        <v>0</v>
      </c>
      <c r="J150" s="834" t="s">
        <v>2093</v>
      </c>
      <c r="K150" s="834" t="s">
        <v>2094</v>
      </c>
      <c r="L150" s="932" t="str">
        <f t="shared" si="4"/>
        <v xml:space="preserve"> </v>
      </c>
      <c r="M150" s="978"/>
      <c r="N150" s="979"/>
    </row>
    <row r="151" spans="1:14" ht="15" hidden="1" customHeight="1" x14ac:dyDescent="0.25">
      <c r="A151" s="815" t="s">
        <v>2095</v>
      </c>
      <c r="B151" s="833">
        <v>8216</v>
      </c>
      <c r="C151" s="838" t="s">
        <v>2092</v>
      </c>
      <c r="D151" s="834" t="s">
        <v>1783</v>
      </c>
      <c r="E151" s="835" t="s">
        <v>1625</v>
      </c>
      <c r="F151" s="835" t="s">
        <v>1626</v>
      </c>
      <c r="G151" s="836">
        <v>1267107</v>
      </c>
      <c r="H151" s="836">
        <v>1267107</v>
      </c>
      <c r="I151" s="837">
        <f t="shared" si="5"/>
        <v>0</v>
      </c>
      <c r="J151" s="834" t="s">
        <v>2093</v>
      </c>
      <c r="K151" s="834" t="s">
        <v>2094</v>
      </c>
      <c r="L151" s="932" t="str">
        <f t="shared" si="4"/>
        <v xml:space="preserve"> </v>
      </c>
      <c r="M151" s="978"/>
      <c r="N151" s="979"/>
    </row>
    <row r="152" spans="1:14" ht="15" hidden="1" customHeight="1" x14ac:dyDescent="0.25">
      <c r="A152" s="815" t="s">
        <v>2096</v>
      </c>
      <c r="B152" s="833">
        <v>8216</v>
      </c>
      <c r="C152" s="838" t="s">
        <v>2092</v>
      </c>
      <c r="D152" s="834" t="s">
        <v>1783</v>
      </c>
      <c r="E152" s="835" t="s">
        <v>1629</v>
      </c>
      <c r="F152" s="835" t="s">
        <v>1630</v>
      </c>
      <c r="G152" s="836">
        <v>31220</v>
      </c>
      <c r="H152" s="836">
        <v>31220</v>
      </c>
      <c r="I152" s="837">
        <f t="shared" si="5"/>
        <v>0</v>
      </c>
      <c r="J152" s="834" t="s">
        <v>2093</v>
      </c>
      <c r="K152" s="834" t="s">
        <v>2094</v>
      </c>
      <c r="L152" s="932" t="str">
        <f t="shared" si="4"/>
        <v xml:space="preserve"> </v>
      </c>
      <c r="M152" s="978"/>
      <c r="N152" s="979"/>
    </row>
    <row r="153" spans="1:14" ht="15" hidden="1" customHeight="1" x14ac:dyDescent="0.25">
      <c r="A153" s="815" t="s">
        <v>2097</v>
      </c>
      <c r="B153" s="833">
        <v>8216</v>
      </c>
      <c r="C153" s="838" t="s">
        <v>2092</v>
      </c>
      <c r="D153" s="834" t="s">
        <v>1783</v>
      </c>
      <c r="E153" s="835" t="s">
        <v>1631</v>
      </c>
      <c r="F153" s="835" t="s">
        <v>528</v>
      </c>
      <c r="G153" s="836">
        <v>272500</v>
      </c>
      <c r="H153" s="836">
        <v>272500</v>
      </c>
      <c r="I153" s="837">
        <f t="shared" si="5"/>
        <v>0</v>
      </c>
      <c r="J153" s="834" t="s">
        <v>2093</v>
      </c>
      <c r="K153" s="834" t="s">
        <v>2094</v>
      </c>
      <c r="L153" s="932" t="str">
        <f t="shared" si="4"/>
        <v xml:space="preserve"> </v>
      </c>
      <c r="M153" s="978"/>
      <c r="N153" s="979"/>
    </row>
    <row r="154" spans="1:14" ht="15" hidden="1" customHeight="1" x14ac:dyDescent="0.25">
      <c r="A154" s="815" t="s">
        <v>2098</v>
      </c>
      <c r="B154" s="833">
        <v>8216</v>
      </c>
      <c r="C154" s="838" t="s">
        <v>2092</v>
      </c>
      <c r="D154" s="834" t="s">
        <v>1783</v>
      </c>
      <c r="E154" s="835" t="s">
        <v>1632</v>
      </c>
      <c r="F154" s="835" t="s">
        <v>1105</v>
      </c>
      <c r="G154" s="836">
        <v>12000</v>
      </c>
      <c r="H154" s="836">
        <v>12000</v>
      </c>
      <c r="I154" s="837">
        <f t="shared" si="5"/>
        <v>0</v>
      </c>
      <c r="J154" s="834" t="s">
        <v>2093</v>
      </c>
      <c r="K154" s="834" t="s">
        <v>2094</v>
      </c>
      <c r="L154" s="932" t="str">
        <f t="shared" si="4"/>
        <v xml:space="preserve"> </v>
      </c>
      <c r="M154" s="978"/>
      <c r="N154" s="979"/>
    </row>
    <row r="155" spans="1:14" ht="15" hidden="1" customHeight="1" x14ac:dyDescent="0.25">
      <c r="A155" s="815" t="s">
        <v>2099</v>
      </c>
      <c r="B155" s="833">
        <v>8216</v>
      </c>
      <c r="C155" s="838" t="s">
        <v>2092</v>
      </c>
      <c r="D155" s="834" t="s">
        <v>1783</v>
      </c>
      <c r="E155" s="835" t="s">
        <v>1641</v>
      </c>
      <c r="F155" s="835" t="s">
        <v>501</v>
      </c>
      <c r="G155" s="836">
        <v>66500</v>
      </c>
      <c r="H155" s="836">
        <v>66500</v>
      </c>
      <c r="I155" s="837">
        <f t="shared" si="5"/>
        <v>0</v>
      </c>
      <c r="J155" s="834" t="s">
        <v>2093</v>
      </c>
      <c r="K155" s="834" t="s">
        <v>2094</v>
      </c>
      <c r="L155" s="932" t="str">
        <f t="shared" si="4"/>
        <v xml:space="preserve"> </v>
      </c>
      <c r="M155" s="978"/>
      <c r="N155" s="979"/>
    </row>
    <row r="156" spans="1:14" ht="15" hidden="1" customHeight="1" x14ac:dyDescent="0.25">
      <c r="A156" s="815" t="s">
        <v>2100</v>
      </c>
      <c r="B156" s="833">
        <v>8216</v>
      </c>
      <c r="C156" s="838" t="s">
        <v>2092</v>
      </c>
      <c r="D156" s="834" t="s">
        <v>1783</v>
      </c>
      <c r="E156" s="835" t="s">
        <v>1633</v>
      </c>
      <c r="F156" s="835" t="s">
        <v>1634</v>
      </c>
      <c r="G156" s="836">
        <v>530000</v>
      </c>
      <c r="H156" s="836">
        <v>530000</v>
      </c>
      <c r="I156" s="837">
        <f t="shared" si="5"/>
        <v>0</v>
      </c>
      <c r="J156" s="834" t="s">
        <v>2093</v>
      </c>
      <c r="K156" s="834" t="s">
        <v>2094</v>
      </c>
      <c r="L156" s="932" t="str">
        <f t="shared" si="4"/>
        <v xml:space="preserve"> </v>
      </c>
      <c r="M156" s="978"/>
      <c r="N156" s="979"/>
    </row>
    <row r="157" spans="1:14" ht="15" hidden="1" customHeight="1" x14ac:dyDescent="0.25">
      <c r="A157" s="815" t="s">
        <v>2101</v>
      </c>
      <c r="B157" s="833">
        <v>8216</v>
      </c>
      <c r="C157" s="838" t="s">
        <v>2092</v>
      </c>
      <c r="D157" s="834" t="s">
        <v>1783</v>
      </c>
      <c r="E157" s="835" t="s">
        <v>1642</v>
      </c>
      <c r="F157" s="835" t="s">
        <v>502</v>
      </c>
      <c r="G157" s="836">
        <v>22000</v>
      </c>
      <c r="H157" s="836">
        <v>22000</v>
      </c>
      <c r="I157" s="837">
        <f t="shared" si="5"/>
        <v>0</v>
      </c>
      <c r="J157" s="834" t="s">
        <v>2093</v>
      </c>
      <c r="K157" s="834" t="s">
        <v>2094</v>
      </c>
      <c r="L157" s="932" t="str">
        <f t="shared" si="4"/>
        <v xml:space="preserve"> </v>
      </c>
      <c r="M157" s="978"/>
      <c r="N157" s="979"/>
    </row>
    <row r="158" spans="1:14" ht="15" hidden="1" customHeight="1" x14ac:dyDescent="0.25">
      <c r="A158" s="815" t="s">
        <v>2102</v>
      </c>
      <c r="B158" s="833">
        <v>8216</v>
      </c>
      <c r="C158" s="838" t="s">
        <v>2092</v>
      </c>
      <c r="D158" s="834" t="s">
        <v>1783</v>
      </c>
      <c r="E158" s="835" t="s">
        <v>1644</v>
      </c>
      <c r="F158" s="835" t="s">
        <v>504</v>
      </c>
      <c r="G158" s="836">
        <v>132700</v>
      </c>
      <c r="H158" s="836">
        <v>132700</v>
      </c>
      <c r="I158" s="837">
        <f t="shared" si="5"/>
        <v>0</v>
      </c>
      <c r="J158" s="834" t="s">
        <v>2093</v>
      </c>
      <c r="K158" s="834" t="s">
        <v>2094</v>
      </c>
      <c r="L158" s="932" t="str">
        <f t="shared" si="4"/>
        <v xml:space="preserve"> </v>
      </c>
      <c r="M158" s="978"/>
      <c r="N158" s="979"/>
    </row>
    <row r="159" spans="1:14" ht="15" hidden="1" customHeight="1" x14ac:dyDescent="0.25">
      <c r="A159" s="815" t="s">
        <v>2103</v>
      </c>
      <c r="B159" s="833">
        <v>8216</v>
      </c>
      <c r="C159" s="838" t="s">
        <v>2092</v>
      </c>
      <c r="D159" s="834" t="s">
        <v>1783</v>
      </c>
      <c r="E159" s="835" t="s">
        <v>1650</v>
      </c>
      <c r="F159" s="835" t="s">
        <v>1651</v>
      </c>
      <c r="G159" s="836">
        <v>64880</v>
      </c>
      <c r="H159" s="836">
        <v>64880</v>
      </c>
      <c r="I159" s="837">
        <f t="shared" si="5"/>
        <v>0</v>
      </c>
      <c r="J159" s="834" t="s">
        <v>2093</v>
      </c>
      <c r="K159" s="834" t="s">
        <v>2094</v>
      </c>
      <c r="L159" s="932" t="str">
        <f t="shared" si="4"/>
        <v xml:space="preserve"> </v>
      </c>
      <c r="M159" s="978"/>
      <c r="N159" s="979"/>
    </row>
    <row r="160" spans="1:14" ht="15" hidden="1" customHeight="1" x14ac:dyDescent="0.25">
      <c r="A160" s="815" t="s">
        <v>2104</v>
      </c>
      <c r="B160" s="833">
        <v>8316</v>
      </c>
      <c r="C160" s="838" t="s">
        <v>2092</v>
      </c>
      <c r="D160" s="834" t="s">
        <v>1818</v>
      </c>
      <c r="E160" s="835" t="s">
        <v>1746</v>
      </c>
      <c r="F160" s="835" t="s">
        <v>438</v>
      </c>
      <c r="G160" s="836">
        <v>8000000</v>
      </c>
      <c r="H160" s="836">
        <v>8000000</v>
      </c>
      <c r="I160" s="837">
        <f t="shared" si="5"/>
        <v>0</v>
      </c>
      <c r="J160" s="834" t="s">
        <v>2105</v>
      </c>
      <c r="K160" s="834" t="s">
        <v>2106</v>
      </c>
      <c r="L160" s="932" t="str">
        <f t="shared" si="4"/>
        <v xml:space="preserve"> </v>
      </c>
      <c r="M160" s="978"/>
      <c r="N160" s="979"/>
    </row>
    <row r="161" spans="1:14" ht="15" hidden="1" customHeight="1" x14ac:dyDescent="0.25">
      <c r="A161" s="815" t="s">
        <v>2107</v>
      </c>
      <c r="B161" s="833">
        <v>8416</v>
      </c>
      <c r="C161" s="838" t="s">
        <v>2092</v>
      </c>
      <c r="D161" s="834" t="s">
        <v>1818</v>
      </c>
      <c r="E161" s="835" t="s">
        <v>1746</v>
      </c>
      <c r="F161" s="835" t="s">
        <v>438</v>
      </c>
      <c r="G161" s="836">
        <v>37300000</v>
      </c>
      <c r="H161" s="836">
        <v>0</v>
      </c>
      <c r="I161" s="837">
        <f t="shared" si="5"/>
        <v>37300000</v>
      </c>
      <c r="J161" s="834" t="s">
        <v>3513</v>
      </c>
      <c r="K161" s="834" t="s">
        <v>3513</v>
      </c>
      <c r="L161" s="932">
        <f t="shared" ca="1" si="4"/>
        <v>257</v>
      </c>
      <c r="M161" s="978" t="s">
        <v>3280</v>
      </c>
      <c r="N161" s="979"/>
    </row>
    <row r="162" spans="1:14" ht="15" hidden="1" customHeight="1" x14ac:dyDescent="0.25">
      <c r="A162" s="815" t="s">
        <v>2108</v>
      </c>
      <c r="B162" s="833">
        <v>8516</v>
      </c>
      <c r="C162" s="838" t="s">
        <v>2092</v>
      </c>
      <c r="D162" s="834" t="s">
        <v>1783</v>
      </c>
      <c r="E162" s="835" t="s">
        <v>1632</v>
      </c>
      <c r="F162" s="835" t="s">
        <v>1105</v>
      </c>
      <c r="G162" s="836">
        <v>550000</v>
      </c>
      <c r="H162" s="836">
        <v>550000</v>
      </c>
      <c r="I162" s="837">
        <f t="shared" si="5"/>
        <v>0</v>
      </c>
      <c r="J162" s="834" t="s">
        <v>2109</v>
      </c>
      <c r="K162" s="834" t="s">
        <v>2110</v>
      </c>
      <c r="L162" s="932" t="str">
        <f t="shared" si="4"/>
        <v xml:space="preserve"> </v>
      </c>
      <c r="M162" s="978"/>
      <c r="N162" s="979"/>
    </row>
    <row r="163" spans="1:14" ht="15" hidden="1" customHeight="1" x14ac:dyDescent="0.25">
      <c r="A163" s="815" t="s">
        <v>2111</v>
      </c>
      <c r="B163" s="833">
        <v>8616</v>
      </c>
      <c r="C163" s="838" t="s">
        <v>2112</v>
      </c>
      <c r="D163" s="834" t="s">
        <v>1783</v>
      </c>
      <c r="E163" s="835" t="s">
        <v>1635</v>
      </c>
      <c r="F163" s="835" t="s">
        <v>1636</v>
      </c>
      <c r="G163" s="836">
        <v>5865000</v>
      </c>
      <c r="H163" s="836">
        <v>5625000</v>
      </c>
      <c r="I163" s="1212">
        <f t="shared" si="5"/>
        <v>240000</v>
      </c>
      <c r="J163" s="834" t="s">
        <v>2113</v>
      </c>
      <c r="K163" s="834" t="s">
        <v>2114</v>
      </c>
      <c r="L163" s="932" t="str">
        <f t="shared" si="4"/>
        <v xml:space="preserve"> </v>
      </c>
      <c r="M163" s="978"/>
      <c r="N163" s="979"/>
    </row>
    <row r="164" spans="1:14" ht="15" hidden="1" customHeight="1" x14ac:dyDescent="0.25">
      <c r="A164" s="815" t="s">
        <v>2115</v>
      </c>
      <c r="B164" s="833">
        <v>8716</v>
      </c>
      <c r="C164" s="838" t="s">
        <v>2116</v>
      </c>
      <c r="D164" s="834" t="s">
        <v>1818</v>
      </c>
      <c r="E164" s="835" t="s">
        <v>1731</v>
      </c>
      <c r="F164" s="835" t="s">
        <v>358</v>
      </c>
      <c r="G164" s="836">
        <v>64500000</v>
      </c>
      <c r="H164" s="836">
        <v>64500000</v>
      </c>
      <c r="I164" s="837">
        <f t="shared" si="5"/>
        <v>0</v>
      </c>
      <c r="J164" s="834" t="s">
        <v>2117</v>
      </c>
      <c r="K164" s="834" t="s">
        <v>2118</v>
      </c>
      <c r="L164" s="932" t="str">
        <f t="shared" si="4"/>
        <v xml:space="preserve"> </v>
      </c>
      <c r="M164" s="978"/>
      <c r="N164" s="979"/>
    </row>
    <row r="165" spans="1:14" ht="15" hidden="1" customHeight="1" x14ac:dyDescent="0.25">
      <c r="A165" s="815" t="s">
        <v>2119</v>
      </c>
      <c r="B165" s="833">
        <v>8816</v>
      </c>
      <c r="C165" s="838" t="s">
        <v>2116</v>
      </c>
      <c r="D165" s="834" t="s">
        <v>1818</v>
      </c>
      <c r="E165" s="835" t="s">
        <v>1731</v>
      </c>
      <c r="F165" s="835" t="s">
        <v>358</v>
      </c>
      <c r="G165" s="836">
        <v>219670546</v>
      </c>
      <c r="H165" s="836">
        <v>219670546</v>
      </c>
      <c r="I165" s="837">
        <f t="shared" si="5"/>
        <v>0</v>
      </c>
      <c r="J165" s="834" t="s">
        <v>2120</v>
      </c>
      <c r="K165" s="834" t="s">
        <v>2121</v>
      </c>
      <c r="L165" s="932" t="str">
        <f t="shared" si="4"/>
        <v xml:space="preserve"> </v>
      </c>
      <c r="M165" s="978"/>
      <c r="N165" s="979"/>
    </row>
    <row r="166" spans="1:14" ht="15" hidden="1" customHeight="1" x14ac:dyDescent="0.25">
      <c r="A166" s="815" t="s">
        <v>2122</v>
      </c>
      <c r="B166" s="833">
        <v>8916</v>
      </c>
      <c r="C166" s="838" t="s">
        <v>2116</v>
      </c>
      <c r="D166" s="834" t="s">
        <v>1937</v>
      </c>
      <c r="E166" s="835" t="s">
        <v>1584</v>
      </c>
      <c r="F166" s="835" t="s">
        <v>436</v>
      </c>
      <c r="G166" s="836">
        <v>14000000</v>
      </c>
      <c r="H166" s="836">
        <v>14000000</v>
      </c>
      <c r="I166" s="837">
        <f t="shared" si="5"/>
        <v>0</v>
      </c>
      <c r="J166" s="834" t="s">
        <v>2123</v>
      </c>
      <c r="K166" s="834" t="s">
        <v>2124</v>
      </c>
      <c r="L166" s="932" t="str">
        <f t="shared" si="4"/>
        <v xml:space="preserve"> </v>
      </c>
      <c r="M166" s="978"/>
      <c r="N166" s="979"/>
    </row>
    <row r="167" spans="1:14" ht="15" hidden="1" customHeight="1" x14ac:dyDescent="0.25">
      <c r="A167" s="815" t="s">
        <v>2125</v>
      </c>
      <c r="B167" s="833">
        <v>9016</v>
      </c>
      <c r="C167" s="838" t="s">
        <v>2116</v>
      </c>
      <c r="D167" s="834" t="s">
        <v>1937</v>
      </c>
      <c r="E167" s="835" t="s">
        <v>1584</v>
      </c>
      <c r="F167" s="835" t="s">
        <v>436</v>
      </c>
      <c r="G167" s="836">
        <v>14000000</v>
      </c>
      <c r="H167" s="836">
        <v>14000000</v>
      </c>
      <c r="I167" s="837">
        <f t="shared" si="5"/>
        <v>0</v>
      </c>
      <c r="J167" s="834" t="s">
        <v>2126</v>
      </c>
      <c r="K167" s="834" t="s">
        <v>2127</v>
      </c>
      <c r="L167" s="932" t="str">
        <f t="shared" si="4"/>
        <v xml:space="preserve"> </v>
      </c>
      <c r="M167" s="978"/>
      <c r="N167" s="979"/>
    </row>
    <row r="168" spans="1:14" ht="15" hidden="1" customHeight="1" x14ac:dyDescent="0.25">
      <c r="A168" s="815" t="s">
        <v>2128</v>
      </c>
      <c r="B168" s="833">
        <v>9116</v>
      </c>
      <c r="C168" s="838" t="s">
        <v>2116</v>
      </c>
      <c r="D168" s="834" t="s">
        <v>1937</v>
      </c>
      <c r="E168" s="835" t="s">
        <v>1584</v>
      </c>
      <c r="F168" s="835" t="s">
        <v>436</v>
      </c>
      <c r="G168" s="836">
        <v>17000000</v>
      </c>
      <c r="H168" s="836">
        <v>17000000</v>
      </c>
      <c r="I168" s="837">
        <f t="shared" si="5"/>
        <v>0</v>
      </c>
      <c r="J168" s="834" t="s">
        <v>2129</v>
      </c>
      <c r="K168" s="834" t="s">
        <v>2130</v>
      </c>
      <c r="L168" s="932" t="str">
        <f t="shared" si="4"/>
        <v xml:space="preserve"> </v>
      </c>
      <c r="M168" s="978"/>
      <c r="N168" s="979"/>
    </row>
    <row r="169" spans="1:14" ht="15" hidden="1" customHeight="1" x14ac:dyDescent="0.25">
      <c r="A169" s="815" t="s">
        <v>2131</v>
      </c>
      <c r="B169" s="833">
        <v>9216</v>
      </c>
      <c r="C169" s="838" t="s">
        <v>2116</v>
      </c>
      <c r="D169" s="834" t="s">
        <v>1937</v>
      </c>
      <c r="E169" s="835" t="s">
        <v>1584</v>
      </c>
      <c r="F169" s="835" t="s">
        <v>436</v>
      </c>
      <c r="G169" s="836">
        <v>17000000</v>
      </c>
      <c r="H169" s="836">
        <v>17000000</v>
      </c>
      <c r="I169" s="837">
        <f t="shared" si="5"/>
        <v>0</v>
      </c>
      <c r="J169" s="834" t="s">
        <v>2132</v>
      </c>
      <c r="K169" s="834" t="s">
        <v>2133</v>
      </c>
      <c r="L169" s="932" t="str">
        <f t="shared" si="4"/>
        <v xml:space="preserve"> </v>
      </c>
      <c r="M169" s="978"/>
      <c r="N169" s="979"/>
    </row>
    <row r="170" spans="1:14" ht="15" hidden="1" customHeight="1" x14ac:dyDescent="0.25">
      <c r="A170" s="815" t="s">
        <v>2134</v>
      </c>
      <c r="B170" s="833">
        <v>9316</v>
      </c>
      <c r="C170" s="838" t="s">
        <v>2135</v>
      </c>
      <c r="D170" s="834" t="s">
        <v>1818</v>
      </c>
      <c r="E170" s="835" t="s">
        <v>1701</v>
      </c>
      <c r="F170" s="835" t="s">
        <v>1703</v>
      </c>
      <c r="G170" s="836">
        <v>17000000</v>
      </c>
      <c r="H170" s="836">
        <v>17000000</v>
      </c>
      <c r="I170" s="837">
        <f t="shared" si="5"/>
        <v>0</v>
      </c>
      <c r="J170" s="834" t="s">
        <v>2136</v>
      </c>
      <c r="K170" s="834" t="s">
        <v>2137</v>
      </c>
      <c r="L170" s="932" t="str">
        <f t="shared" si="4"/>
        <v xml:space="preserve"> </v>
      </c>
      <c r="M170" s="978"/>
      <c r="N170" s="979"/>
    </row>
    <row r="171" spans="1:14" ht="15" hidden="1" customHeight="1" x14ac:dyDescent="0.25">
      <c r="A171" s="815" t="s">
        <v>2138</v>
      </c>
      <c r="B171" s="833">
        <v>9416</v>
      </c>
      <c r="C171" s="838" t="s">
        <v>2139</v>
      </c>
      <c r="D171" s="834" t="s">
        <v>1818</v>
      </c>
      <c r="E171" s="835" t="s">
        <v>1701</v>
      </c>
      <c r="F171" s="835" t="s">
        <v>1703</v>
      </c>
      <c r="G171" s="836">
        <v>1500000</v>
      </c>
      <c r="H171" s="836">
        <v>1500000</v>
      </c>
      <c r="I171" s="837">
        <f t="shared" si="5"/>
        <v>0</v>
      </c>
      <c r="J171" s="834" t="s">
        <v>2140</v>
      </c>
      <c r="K171" s="834" t="s">
        <v>2141</v>
      </c>
      <c r="L171" s="932" t="str">
        <f t="shared" si="4"/>
        <v xml:space="preserve"> </v>
      </c>
      <c r="M171" s="978"/>
      <c r="N171" s="979"/>
    </row>
    <row r="172" spans="1:14" ht="15" hidden="1" customHeight="1" x14ac:dyDescent="0.25">
      <c r="A172" s="815" t="s">
        <v>2142</v>
      </c>
      <c r="B172" s="833">
        <v>9516</v>
      </c>
      <c r="C172" s="838" t="s">
        <v>2139</v>
      </c>
      <c r="D172" s="834" t="s">
        <v>1818</v>
      </c>
      <c r="E172" s="835" t="s">
        <v>1701</v>
      </c>
      <c r="F172" s="835" t="s">
        <v>1703</v>
      </c>
      <c r="G172" s="836">
        <v>1500000</v>
      </c>
      <c r="H172" s="836">
        <v>1500000</v>
      </c>
      <c r="I172" s="837">
        <f t="shared" si="5"/>
        <v>0</v>
      </c>
      <c r="J172" s="834" t="s">
        <v>2140</v>
      </c>
      <c r="K172" s="834" t="s">
        <v>2143</v>
      </c>
      <c r="L172" s="932" t="str">
        <f t="shared" si="4"/>
        <v xml:space="preserve"> </v>
      </c>
      <c r="M172" s="978"/>
      <c r="N172" s="979"/>
    </row>
    <row r="173" spans="1:14" ht="15" hidden="1" customHeight="1" x14ac:dyDescent="0.25">
      <c r="A173" s="815" t="s">
        <v>2144</v>
      </c>
      <c r="B173" s="833">
        <v>9616</v>
      </c>
      <c r="C173" s="838" t="s">
        <v>2139</v>
      </c>
      <c r="D173" s="834" t="s">
        <v>1818</v>
      </c>
      <c r="E173" s="835" t="s">
        <v>1701</v>
      </c>
      <c r="F173" s="835" t="s">
        <v>1703</v>
      </c>
      <c r="G173" s="836">
        <v>4000000</v>
      </c>
      <c r="H173" s="836">
        <v>4000000</v>
      </c>
      <c r="I173" s="837">
        <f t="shared" si="5"/>
        <v>0</v>
      </c>
      <c r="J173" s="834" t="s">
        <v>2145</v>
      </c>
      <c r="K173" s="834" t="s">
        <v>2146</v>
      </c>
      <c r="L173" s="932" t="str">
        <f t="shared" si="4"/>
        <v xml:space="preserve"> </v>
      </c>
      <c r="M173" s="978"/>
      <c r="N173" s="979"/>
    </row>
    <row r="174" spans="1:14" ht="15" hidden="1" customHeight="1" x14ac:dyDescent="0.25">
      <c r="A174" s="815" t="s">
        <v>2147</v>
      </c>
      <c r="B174" s="833">
        <v>9716</v>
      </c>
      <c r="C174" s="834" t="s">
        <v>2139</v>
      </c>
      <c r="D174" s="834" t="s">
        <v>1818</v>
      </c>
      <c r="E174" s="835" t="s">
        <v>1701</v>
      </c>
      <c r="F174" s="835" t="s">
        <v>1703</v>
      </c>
      <c r="G174" s="836">
        <v>4000000</v>
      </c>
      <c r="H174" s="836">
        <v>4000000</v>
      </c>
      <c r="I174" s="837">
        <f t="shared" si="5"/>
        <v>0</v>
      </c>
      <c r="J174" s="834" t="s">
        <v>2145</v>
      </c>
      <c r="K174" s="834" t="s">
        <v>2148</v>
      </c>
      <c r="L174" s="932" t="str">
        <f t="shared" si="4"/>
        <v xml:space="preserve"> </v>
      </c>
      <c r="M174" s="978"/>
      <c r="N174" s="979"/>
    </row>
    <row r="175" spans="1:14" ht="15" hidden="1" customHeight="1" x14ac:dyDescent="0.25">
      <c r="A175" s="815" t="s">
        <v>2149</v>
      </c>
      <c r="B175" s="833">
        <v>9816</v>
      </c>
      <c r="C175" s="834" t="s">
        <v>2139</v>
      </c>
      <c r="D175" s="834" t="s">
        <v>1818</v>
      </c>
      <c r="E175" s="835" t="s">
        <v>1701</v>
      </c>
      <c r="F175" s="835" t="s">
        <v>1703</v>
      </c>
      <c r="G175" s="836">
        <v>2300000</v>
      </c>
      <c r="H175" s="836">
        <v>2300000</v>
      </c>
      <c r="I175" s="837">
        <f t="shared" si="5"/>
        <v>0</v>
      </c>
      <c r="J175" s="834" t="s">
        <v>2150</v>
      </c>
      <c r="K175" s="834" t="s">
        <v>2151</v>
      </c>
      <c r="L175" s="932" t="str">
        <f t="shared" si="4"/>
        <v xml:space="preserve"> </v>
      </c>
      <c r="M175" s="978"/>
      <c r="N175" s="979"/>
    </row>
    <row r="176" spans="1:14" ht="15" hidden="1" customHeight="1" x14ac:dyDescent="0.25">
      <c r="A176" s="815" t="s">
        <v>2152</v>
      </c>
      <c r="B176" s="833">
        <v>9916</v>
      </c>
      <c r="C176" s="834" t="s">
        <v>2139</v>
      </c>
      <c r="D176" s="834" t="s">
        <v>1818</v>
      </c>
      <c r="E176" s="835" t="s">
        <v>1701</v>
      </c>
      <c r="F176" s="835" t="s">
        <v>1703</v>
      </c>
      <c r="G176" s="836">
        <v>2300000</v>
      </c>
      <c r="H176" s="836">
        <v>2300000</v>
      </c>
      <c r="I176" s="837">
        <f t="shared" si="5"/>
        <v>0</v>
      </c>
      <c r="J176" s="834" t="s">
        <v>2150</v>
      </c>
      <c r="K176" s="834" t="s">
        <v>2153</v>
      </c>
      <c r="L176" s="932" t="str">
        <f t="shared" si="4"/>
        <v xml:space="preserve"> </v>
      </c>
      <c r="M176" s="978"/>
      <c r="N176" s="979"/>
    </row>
    <row r="177" spans="1:14" ht="15" hidden="1" customHeight="1" x14ac:dyDescent="0.25">
      <c r="A177" s="815" t="s">
        <v>2154</v>
      </c>
      <c r="B177" s="833">
        <v>10016</v>
      </c>
      <c r="C177" s="834" t="s">
        <v>2155</v>
      </c>
      <c r="D177" s="834" t="s">
        <v>1783</v>
      </c>
      <c r="E177" s="835" t="s">
        <v>1673</v>
      </c>
      <c r="F177" s="835" t="s">
        <v>518</v>
      </c>
      <c r="G177" s="836">
        <v>4000000</v>
      </c>
      <c r="H177" s="836">
        <v>4000000</v>
      </c>
      <c r="I177" s="837">
        <f t="shared" si="5"/>
        <v>0</v>
      </c>
      <c r="J177" s="834" t="s">
        <v>2156</v>
      </c>
      <c r="K177" s="834" t="s">
        <v>2157</v>
      </c>
      <c r="L177" s="932" t="str">
        <f t="shared" si="4"/>
        <v xml:space="preserve"> </v>
      </c>
      <c r="M177" s="978"/>
      <c r="N177" s="979"/>
    </row>
    <row r="178" spans="1:14" ht="15" hidden="1" customHeight="1" x14ac:dyDescent="0.25">
      <c r="A178" s="815" t="s">
        <v>2158</v>
      </c>
      <c r="B178" s="833">
        <v>10116</v>
      </c>
      <c r="C178" s="834" t="s">
        <v>2159</v>
      </c>
      <c r="D178" s="834" t="s">
        <v>1818</v>
      </c>
      <c r="E178" s="835" t="s">
        <v>1701</v>
      </c>
      <c r="F178" s="835" t="s">
        <v>1703</v>
      </c>
      <c r="G178" s="836">
        <v>17000000</v>
      </c>
      <c r="H178" s="836">
        <v>17000000</v>
      </c>
      <c r="I178" s="837">
        <f t="shared" si="5"/>
        <v>0</v>
      </c>
      <c r="J178" s="834" t="s">
        <v>2160</v>
      </c>
      <c r="K178" s="834" t="s">
        <v>2161</v>
      </c>
      <c r="L178" s="932" t="str">
        <f t="shared" si="4"/>
        <v xml:space="preserve"> </v>
      </c>
      <c r="M178" s="978"/>
      <c r="N178" s="979"/>
    </row>
    <row r="179" spans="1:14" ht="15" hidden="1" customHeight="1" x14ac:dyDescent="0.25">
      <c r="A179" s="815" t="s">
        <v>2162</v>
      </c>
      <c r="B179" s="833">
        <v>10216</v>
      </c>
      <c r="C179" s="834" t="s">
        <v>2159</v>
      </c>
      <c r="D179" s="834" t="s">
        <v>1818</v>
      </c>
      <c r="E179" s="835" t="s">
        <v>1748</v>
      </c>
      <c r="F179" s="835" t="s">
        <v>447</v>
      </c>
      <c r="G179" s="836">
        <v>6600000</v>
      </c>
      <c r="H179" s="836">
        <v>6600000</v>
      </c>
      <c r="I179" s="837">
        <f t="shared" si="5"/>
        <v>0</v>
      </c>
      <c r="J179" s="834" t="s">
        <v>2163</v>
      </c>
      <c r="K179" s="834" t="s">
        <v>2164</v>
      </c>
      <c r="L179" s="932" t="str">
        <f t="shared" si="4"/>
        <v xml:space="preserve"> </v>
      </c>
      <c r="M179" s="978"/>
      <c r="N179" s="979"/>
    </row>
    <row r="180" spans="1:14" ht="15" hidden="1" customHeight="1" x14ac:dyDescent="0.25">
      <c r="A180" s="815" t="s">
        <v>2165</v>
      </c>
      <c r="B180" s="833">
        <v>10316</v>
      </c>
      <c r="C180" s="834" t="s">
        <v>2166</v>
      </c>
      <c r="D180" s="834" t="s">
        <v>1818</v>
      </c>
      <c r="E180" s="835" t="s">
        <v>1731</v>
      </c>
      <c r="F180" s="835" t="s">
        <v>358</v>
      </c>
      <c r="G180" s="836">
        <v>232005988.5</v>
      </c>
      <c r="H180" s="836">
        <v>232005988.5</v>
      </c>
      <c r="I180" s="837">
        <f t="shared" si="5"/>
        <v>0</v>
      </c>
      <c r="J180" s="834" t="s">
        <v>2167</v>
      </c>
      <c r="K180" s="834" t="s">
        <v>2168</v>
      </c>
      <c r="L180" s="932" t="str">
        <f t="shared" si="4"/>
        <v xml:space="preserve"> </v>
      </c>
      <c r="M180" s="978"/>
      <c r="N180" s="979"/>
    </row>
    <row r="181" spans="1:14" ht="15" hidden="1" customHeight="1" x14ac:dyDescent="0.25">
      <c r="A181" s="815" t="s">
        <v>2172</v>
      </c>
      <c r="B181" s="833">
        <v>10416</v>
      </c>
      <c r="C181" s="834" t="s">
        <v>2169</v>
      </c>
      <c r="D181" s="834" t="s">
        <v>1783</v>
      </c>
      <c r="E181" s="835" t="s">
        <v>1671</v>
      </c>
      <c r="F181" s="835" t="s">
        <v>1672</v>
      </c>
      <c r="G181" s="836">
        <v>17000000</v>
      </c>
      <c r="H181" s="836">
        <v>15000000</v>
      </c>
      <c r="I181" s="837">
        <f t="shared" si="5"/>
        <v>2000000</v>
      </c>
      <c r="J181" s="834" t="s">
        <v>2170</v>
      </c>
      <c r="K181" s="834" t="s">
        <v>2171</v>
      </c>
      <c r="L181" s="932" t="str">
        <f t="shared" si="4"/>
        <v xml:space="preserve"> </v>
      </c>
      <c r="M181" s="978"/>
      <c r="N181" s="979"/>
    </row>
    <row r="182" spans="1:14" ht="15" hidden="1" customHeight="1" x14ac:dyDescent="0.25">
      <c r="A182" s="815" t="s">
        <v>2173</v>
      </c>
      <c r="B182" s="833">
        <v>10516</v>
      </c>
      <c r="C182" s="834" t="s">
        <v>2174</v>
      </c>
      <c r="D182" s="834" t="s">
        <v>1818</v>
      </c>
      <c r="E182" s="835" t="s">
        <v>1701</v>
      </c>
      <c r="F182" s="835" t="s">
        <v>1703</v>
      </c>
      <c r="G182" s="836">
        <v>7000000</v>
      </c>
      <c r="H182" s="836">
        <v>7000000</v>
      </c>
      <c r="I182" s="837">
        <f t="shared" si="5"/>
        <v>0</v>
      </c>
      <c r="J182" s="834" t="s">
        <v>2175</v>
      </c>
      <c r="K182" s="834" t="s">
        <v>2176</v>
      </c>
      <c r="L182" s="932" t="str">
        <f t="shared" si="4"/>
        <v xml:space="preserve"> </v>
      </c>
      <c r="M182" s="978"/>
      <c r="N182" s="979"/>
    </row>
    <row r="183" spans="1:14" ht="15" hidden="1" customHeight="1" x14ac:dyDescent="0.25">
      <c r="A183" s="815" t="s">
        <v>2177</v>
      </c>
      <c r="B183" s="833">
        <v>10616</v>
      </c>
      <c r="C183" s="834" t="s">
        <v>2178</v>
      </c>
      <c r="D183" s="834" t="s">
        <v>1783</v>
      </c>
      <c r="E183" s="835" t="s">
        <v>1622</v>
      </c>
      <c r="F183" s="835" t="s">
        <v>1623</v>
      </c>
      <c r="G183" s="836">
        <v>4800000</v>
      </c>
      <c r="H183" s="836">
        <v>4705929.4000000004</v>
      </c>
      <c r="I183" s="1212">
        <f t="shared" si="5"/>
        <v>94070.599999999627</v>
      </c>
      <c r="J183" s="834" t="s">
        <v>2179</v>
      </c>
      <c r="K183" s="834" t="s">
        <v>2180</v>
      </c>
      <c r="L183" s="932" t="str">
        <f t="shared" si="4"/>
        <v xml:space="preserve"> </v>
      </c>
      <c r="M183" s="978"/>
      <c r="N183" s="979"/>
    </row>
    <row r="184" spans="1:14" ht="15" hidden="1" customHeight="1" x14ac:dyDescent="0.25">
      <c r="A184" s="815" t="s">
        <v>2181</v>
      </c>
      <c r="B184" s="833">
        <v>10716</v>
      </c>
      <c r="C184" s="834" t="s">
        <v>2178</v>
      </c>
      <c r="D184" s="834" t="s">
        <v>1818</v>
      </c>
      <c r="E184" s="835" t="s">
        <v>1748</v>
      </c>
      <c r="F184" s="835" t="s">
        <v>447</v>
      </c>
      <c r="G184" s="836">
        <v>2229922</v>
      </c>
      <c r="H184" s="836">
        <v>2229922</v>
      </c>
      <c r="I184" s="837">
        <f t="shared" si="5"/>
        <v>0</v>
      </c>
      <c r="J184" s="834" t="s">
        <v>2182</v>
      </c>
      <c r="K184" s="834" t="s">
        <v>2183</v>
      </c>
      <c r="L184" s="932" t="str">
        <f t="shared" si="4"/>
        <v xml:space="preserve"> </v>
      </c>
      <c r="M184" s="978"/>
      <c r="N184" s="979"/>
    </row>
    <row r="185" spans="1:14" ht="15" hidden="1" customHeight="1" x14ac:dyDescent="0.25">
      <c r="A185" s="815" t="s">
        <v>2184</v>
      </c>
      <c r="B185" s="833">
        <v>10816</v>
      </c>
      <c r="C185" s="834" t="s">
        <v>2178</v>
      </c>
      <c r="D185" s="834" t="s">
        <v>1818</v>
      </c>
      <c r="E185" s="835" t="s">
        <v>1748</v>
      </c>
      <c r="F185" s="835" t="s">
        <v>447</v>
      </c>
      <c r="G185" s="836">
        <v>6600000</v>
      </c>
      <c r="H185" s="836">
        <v>6600000</v>
      </c>
      <c r="I185" s="837">
        <f t="shared" si="5"/>
        <v>0</v>
      </c>
      <c r="J185" s="834" t="s">
        <v>2185</v>
      </c>
      <c r="K185" s="834" t="s">
        <v>2186</v>
      </c>
      <c r="L185" s="932" t="str">
        <f t="shared" si="4"/>
        <v xml:space="preserve"> </v>
      </c>
      <c r="M185" s="978"/>
      <c r="N185" s="979"/>
    </row>
    <row r="186" spans="1:14" ht="15" hidden="1" customHeight="1" x14ac:dyDescent="0.25">
      <c r="A186" s="815" t="s">
        <v>2187</v>
      </c>
      <c r="B186" s="833">
        <v>10916</v>
      </c>
      <c r="C186" s="834" t="s">
        <v>2188</v>
      </c>
      <c r="D186" s="834" t="s">
        <v>1818</v>
      </c>
      <c r="E186" s="835" t="s">
        <v>1701</v>
      </c>
      <c r="F186" s="835" t="s">
        <v>1703</v>
      </c>
      <c r="G186" s="836">
        <v>10000000</v>
      </c>
      <c r="H186" s="836">
        <v>10000000</v>
      </c>
      <c r="I186" s="837">
        <f t="shared" si="5"/>
        <v>0</v>
      </c>
      <c r="J186" s="834" t="s">
        <v>2189</v>
      </c>
      <c r="K186" s="834" t="s">
        <v>2190</v>
      </c>
      <c r="L186" s="932" t="str">
        <f t="shared" si="4"/>
        <v xml:space="preserve"> </v>
      </c>
      <c r="M186" s="978"/>
      <c r="N186" s="979"/>
    </row>
    <row r="187" spans="1:14" ht="15" hidden="1" customHeight="1" x14ac:dyDescent="0.25">
      <c r="A187" s="815" t="s">
        <v>2191</v>
      </c>
      <c r="B187" s="833">
        <v>10916</v>
      </c>
      <c r="C187" s="834" t="s">
        <v>2188</v>
      </c>
      <c r="D187" s="834" t="s">
        <v>1818</v>
      </c>
      <c r="E187" s="835" t="s">
        <v>1748</v>
      </c>
      <c r="F187" s="835" t="s">
        <v>447</v>
      </c>
      <c r="G187" s="836">
        <v>38960000</v>
      </c>
      <c r="H187" s="836">
        <v>38960000</v>
      </c>
      <c r="I187" s="837">
        <f t="shared" si="5"/>
        <v>0</v>
      </c>
      <c r="J187" s="834" t="s">
        <v>2189</v>
      </c>
      <c r="K187" s="834" t="s">
        <v>2190</v>
      </c>
      <c r="L187" s="932" t="str">
        <f t="shared" si="4"/>
        <v xml:space="preserve"> </v>
      </c>
      <c r="M187" s="978"/>
      <c r="N187" s="979"/>
    </row>
    <row r="188" spans="1:14" ht="15" hidden="1" customHeight="1" x14ac:dyDescent="0.25">
      <c r="A188" s="815" t="s">
        <v>2192</v>
      </c>
      <c r="B188" s="833">
        <v>11016</v>
      </c>
      <c r="C188" s="834" t="s">
        <v>2188</v>
      </c>
      <c r="D188" s="834" t="s">
        <v>1783</v>
      </c>
      <c r="E188" s="835" t="s">
        <v>1622</v>
      </c>
      <c r="F188" s="835" t="s">
        <v>1623</v>
      </c>
      <c r="G188" s="836">
        <v>25000000</v>
      </c>
      <c r="H188" s="836">
        <v>24757300</v>
      </c>
      <c r="I188" s="1212">
        <f t="shared" si="5"/>
        <v>242700</v>
      </c>
      <c r="J188" s="834" t="s">
        <v>3278</v>
      </c>
      <c r="K188" s="834" t="s">
        <v>3279</v>
      </c>
      <c r="L188" s="932" t="str">
        <f t="shared" si="4"/>
        <v xml:space="preserve"> </v>
      </c>
      <c r="M188" s="978" t="s">
        <v>3514</v>
      </c>
      <c r="N188" s="979"/>
    </row>
    <row r="189" spans="1:14" ht="15" hidden="1" customHeight="1" x14ac:dyDescent="0.25">
      <c r="A189" s="815" t="s">
        <v>2193</v>
      </c>
      <c r="B189" s="833">
        <v>11116</v>
      </c>
      <c r="C189" s="834" t="s">
        <v>2188</v>
      </c>
      <c r="D189" s="834" t="s">
        <v>1783</v>
      </c>
      <c r="E189" s="835" t="s">
        <v>1622</v>
      </c>
      <c r="F189" s="835" t="s">
        <v>1623</v>
      </c>
      <c r="G189" s="836">
        <v>700000</v>
      </c>
      <c r="H189" s="836">
        <v>700000</v>
      </c>
      <c r="I189" s="837">
        <f t="shared" si="5"/>
        <v>0</v>
      </c>
      <c r="J189" s="834" t="s">
        <v>2194</v>
      </c>
      <c r="K189" s="834" t="s">
        <v>2195</v>
      </c>
      <c r="L189" s="932" t="str">
        <f t="shared" si="4"/>
        <v xml:space="preserve"> </v>
      </c>
      <c r="M189" s="978"/>
      <c r="N189" s="979"/>
    </row>
    <row r="190" spans="1:14" ht="15" hidden="1" customHeight="1" x14ac:dyDescent="0.25">
      <c r="A190" s="815" t="s">
        <v>2196</v>
      </c>
      <c r="B190" s="833">
        <v>11216</v>
      </c>
      <c r="C190" s="834" t="s">
        <v>2188</v>
      </c>
      <c r="D190" s="834" t="s">
        <v>1783</v>
      </c>
      <c r="E190" s="835" t="s">
        <v>1622</v>
      </c>
      <c r="F190" s="835" t="s">
        <v>1623</v>
      </c>
      <c r="G190" s="836">
        <v>7150000</v>
      </c>
      <c r="H190" s="836">
        <v>7150000</v>
      </c>
      <c r="I190" s="837">
        <f t="shared" si="5"/>
        <v>0</v>
      </c>
      <c r="J190" s="834" t="s">
        <v>2197</v>
      </c>
      <c r="K190" s="834" t="s">
        <v>2198</v>
      </c>
      <c r="L190" s="932" t="str">
        <f t="shared" si="4"/>
        <v xml:space="preserve"> </v>
      </c>
      <c r="M190" s="978"/>
      <c r="N190" s="979"/>
    </row>
    <row r="191" spans="1:14" ht="15" hidden="1" customHeight="1" x14ac:dyDescent="0.25">
      <c r="A191" s="815" t="s">
        <v>2199</v>
      </c>
      <c r="B191" s="833">
        <v>11316</v>
      </c>
      <c r="C191" s="834" t="s">
        <v>2200</v>
      </c>
      <c r="D191" s="834" t="s">
        <v>1818</v>
      </c>
      <c r="E191" s="835" t="s">
        <v>1748</v>
      </c>
      <c r="F191" s="835" t="s">
        <v>447</v>
      </c>
      <c r="G191" s="836">
        <v>26850000</v>
      </c>
      <c r="H191" s="836">
        <v>26850000</v>
      </c>
      <c r="I191" s="837">
        <f t="shared" si="5"/>
        <v>0</v>
      </c>
      <c r="J191" s="834" t="s">
        <v>2201</v>
      </c>
      <c r="K191" s="834" t="s">
        <v>2202</v>
      </c>
      <c r="L191" s="932" t="str">
        <f t="shared" si="4"/>
        <v xml:space="preserve"> </v>
      </c>
      <c r="M191" s="978"/>
      <c r="N191" s="979"/>
    </row>
    <row r="192" spans="1:14" ht="15" hidden="1" customHeight="1" x14ac:dyDescent="0.25">
      <c r="A192" s="815" t="s">
        <v>2203</v>
      </c>
      <c r="B192" s="833">
        <v>11416</v>
      </c>
      <c r="C192" s="834" t="s">
        <v>2204</v>
      </c>
      <c r="D192" s="834" t="s">
        <v>1818</v>
      </c>
      <c r="E192" s="835" t="s">
        <v>1731</v>
      </c>
      <c r="F192" s="835" t="s">
        <v>358</v>
      </c>
      <c r="G192" s="836">
        <v>395726000</v>
      </c>
      <c r="H192" s="836">
        <v>395726000</v>
      </c>
      <c r="I192" s="837">
        <f t="shared" si="5"/>
        <v>0</v>
      </c>
      <c r="J192" s="834" t="s">
        <v>2205</v>
      </c>
      <c r="K192" s="834" t="s">
        <v>2206</v>
      </c>
      <c r="L192" s="932" t="str">
        <f t="shared" si="4"/>
        <v xml:space="preserve"> </v>
      </c>
      <c r="M192" s="978"/>
      <c r="N192" s="979"/>
    </row>
    <row r="193" spans="1:14" ht="15" hidden="1" customHeight="1" x14ac:dyDescent="0.25">
      <c r="A193" s="815" t="s">
        <v>2207</v>
      </c>
      <c r="B193" s="833">
        <v>11516</v>
      </c>
      <c r="C193" s="834" t="s">
        <v>2204</v>
      </c>
      <c r="D193" s="834" t="s">
        <v>1818</v>
      </c>
      <c r="E193" s="835" t="s">
        <v>1731</v>
      </c>
      <c r="F193" s="835" t="s">
        <v>358</v>
      </c>
      <c r="G193" s="836">
        <v>5510000</v>
      </c>
      <c r="H193" s="836">
        <v>5510000</v>
      </c>
      <c r="I193" s="837">
        <f t="shared" si="5"/>
        <v>0</v>
      </c>
      <c r="J193" s="834" t="s">
        <v>2208</v>
      </c>
      <c r="K193" s="834" t="s">
        <v>2209</v>
      </c>
      <c r="L193" s="932" t="str">
        <f t="shared" si="4"/>
        <v xml:space="preserve"> </v>
      </c>
      <c r="M193" s="978"/>
      <c r="N193" s="979"/>
    </row>
    <row r="194" spans="1:14" ht="15" hidden="1" customHeight="1" x14ac:dyDescent="0.25">
      <c r="A194" s="815" t="s">
        <v>2210</v>
      </c>
      <c r="B194" s="833">
        <v>11616</v>
      </c>
      <c r="C194" s="834" t="s">
        <v>2211</v>
      </c>
      <c r="D194" s="834" t="s">
        <v>1783</v>
      </c>
      <c r="E194" s="835" t="s">
        <v>1622</v>
      </c>
      <c r="F194" s="835" t="s">
        <v>1623</v>
      </c>
      <c r="G194" s="836">
        <v>121700</v>
      </c>
      <c r="H194" s="836">
        <v>121700</v>
      </c>
      <c r="I194" s="837">
        <f t="shared" si="5"/>
        <v>0</v>
      </c>
      <c r="J194" s="834" t="s">
        <v>2212</v>
      </c>
      <c r="K194" s="834" t="s">
        <v>2213</v>
      </c>
      <c r="L194" s="932" t="str">
        <f t="shared" ref="L194:L257" si="6">IF(G194=I194,$N$1-C194," ")</f>
        <v xml:space="preserve"> </v>
      </c>
      <c r="M194" s="978"/>
      <c r="N194" s="979"/>
    </row>
    <row r="195" spans="1:14" ht="15" hidden="1" customHeight="1" x14ac:dyDescent="0.25">
      <c r="A195" s="815" t="s">
        <v>2214</v>
      </c>
      <c r="B195" s="833">
        <v>11616</v>
      </c>
      <c r="C195" s="834" t="s">
        <v>2211</v>
      </c>
      <c r="D195" s="834" t="s">
        <v>1783</v>
      </c>
      <c r="E195" s="835" t="s">
        <v>1625</v>
      </c>
      <c r="F195" s="835" t="s">
        <v>1626</v>
      </c>
      <c r="G195" s="836">
        <v>1338407</v>
      </c>
      <c r="H195" s="836">
        <v>1338407</v>
      </c>
      <c r="I195" s="837">
        <f t="shared" ref="I195:I258" si="7">+G195-H195</f>
        <v>0</v>
      </c>
      <c r="J195" s="834" t="s">
        <v>2212</v>
      </c>
      <c r="K195" s="834" t="s">
        <v>2213</v>
      </c>
      <c r="L195" s="932" t="str">
        <f t="shared" si="6"/>
        <v xml:space="preserve"> </v>
      </c>
      <c r="M195" s="978"/>
      <c r="N195" s="979"/>
    </row>
    <row r="196" spans="1:14" ht="15" hidden="1" customHeight="1" x14ac:dyDescent="0.25">
      <c r="A196" s="815" t="s">
        <v>2215</v>
      </c>
      <c r="B196" s="833">
        <v>11616</v>
      </c>
      <c r="C196" s="839" t="s">
        <v>2211</v>
      </c>
      <c r="D196" s="834" t="s">
        <v>1783</v>
      </c>
      <c r="E196" s="835" t="s">
        <v>1629</v>
      </c>
      <c r="F196" s="835" t="s">
        <v>1630</v>
      </c>
      <c r="G196" s="836">
        <v>4300</v>
      </c>
      <c r="H196" s="836">
        <v>4300</v>
      </c>
      <c r="I196" s="837">
        <f t="shared" si="7"/>
        <v>0</v>
      </c>
      <c r="J196" s="834" t="s">
        <v>2212</v>
      </c>
      <c r="K196" s="834" t="s">
        <v>2213</v>
      </c>
      <c r="L196" s="932" t="str">
        <f t="shared" si="6"/>
        <v xml:space="preserve"> </v>
      </c>
      <c r="M196" s="978"/>
      <c r="N196" s="979"/>
    </row>
    <row r="197" spans="1:14" ht="15" hidden="1" customHeight="1" x14ac:dyDescent="0.25">
      <c r="A197" s="815" t="s">
        <v>2216</v>
      </c>
      <c r="B197" s="833">
        <v>11616</v>
      </c>
      <c r="C197" s="834" t="s">
        <v>2211</v>
      </c>
      <c r="D197" s="834" t="s">
        <v>1783</v>
      </c>
      <c r="E197" s="835" t="s">
        <v>1631</v>
      </c>
      <c r="F197" s="835" t="s">
        <v>528</v>
      </c>
      <c r="G197" s="836">
        <v>341814</v>
      </c>
      <c r="H197" s="836">
        <v>341814</v>
      </c>
      <c r="I197" s="837">
        <f t="shared" si="7"/>
        <v>0</v>
      </c>
      <c r="J197" s="834" t="s">
        <v>2212</v>
      </c>
      <c r="K197" s="834" t="s">
        <v>2213</v>
      </c>
      <c r="L197" s="932" t="str">
        <f t="shared" si="6"/>
        <v xml:space="preserve"> </v>
      </c>
      <c r="M197" s="978"/>
      <c r="N197" s="979"/>
    </row>
    <row r="198" spans="1:14" ht="15" hidden="1" customHeight="1" x14ac:dyDescent="0.25">
      <c r="A198" s="815" t="s">
        <v>2217</v>
      </c>
      <c r="B198" s="833">
        <v>11616</v>
      </c>
      <c r="C198" s="834" t="s">
        <v>2211</v>
      </c>
      <c r="D198" s="834" t="s">
        <v>1783</v>
      </c>
      <c r="E198" s="835" t="s">
        <v>1632</v>
      </c>
      <c r="F198" s="835" t="s">
        <v>1105</v>
      </c>
      <c r="G198" s="836">
        <v>181501</v>
      </c>
      <c r="H198" s="836">
        <v>181501</v>
      </c>
      <c r="I198" s="837">
        <f t="shared" si="7"/>
        <v>0</v>
      </c>
      <c r="J198" s="834" t="s">
        <v>2212</v>
      </c>
      <c r="K198" s="834" t="s">
        <v>2213</v>
      </c>
      <c r="L198" s="932" t="str">
        <f t="shared" si="6"/>
        <v xml:space="preserve"> </v>
      </c>
      <c r="M198" s="978"/>
      <c r="N198" s="979"/>
    </row>
    <row r="199" spans="1:14" ht="15" hidden="1" customHeight="1" x14ac:dyDescent="0.25">
      <c r="A199" s="815" t="s">
        <v>2218</v>
      </c>
      <c r="B199" s="833">
        <v>11616</v>
      </c>
      <c r="C199" s="834" t="s">
        <v>2211</v>
      </c>
      <c r="D199" s="834" t="s">
        <v>1783</v>
      </c>
      <c r="E199" s="835" t="s">
        <v>1633</v>
      </c>
      <c r="F199" s="835" t="s">
        <v>1634</v>
      </c>
      <c r="G199" s="836">
        <v>11000</v>
      </c>
      <c r="H199" s="836">
        <v>11000</v>
      </c>
      <c r="I199" s="837">
        <f t="shared" si="7"/>
        <v>0</v>
      </c>
      <c r="J199" s="834" t="s">
        <v>2212</v>
      </c>
      <c r="K199" s="834" t="s">
        <v>2213</v>
      </c>
      <c r="L199" s="932" t="str">
        <f t="shared" si="6"/>
        <v xml:space="preserve"> </v>
      </c>
      <c r="M199" s="978"/>
      <c r="N199" s="979"/>
    </row>
    <row r="200" spans="1:14" ht="15" hidden="1" customHeight="1" x14ac:dyDescent="0.25">
      <c r="A200" s="815" t="s">
        <v>2219</v>
      </c>
      <c r="B200" s="833">
        <v>11616</v>
      </c>
      <c r="C200" s="834" t="s">
        <v>2211</v>
      </c>
      <c r="D200" s="834" t="s">
        <v>1783</v>
      </c>
      <c r="E200" s="835" t="s">
        <v>1642</v>
      </c>
      <c r="F200" s="835" t="s">
        <v>502</v>
      </c>
      <c r="G200" s="836">
        <v>26500</v>
      </c>
      <c r="H200" s="836">
        <v>26500</v>
      </c>
      <c r="I200" s="837">
        <f t="shared" si="7"/>
        <v>0</v>
      </c>
      <c r="J200" s="834" t="s">
        <v>2212</v>
      </c>
      <c r="K200" s="834" t="s">
        <v>2213</v>
      </c>
      <c r="L200" s="932" t="str">
        <f t="shared" si="6"/>
        <v xml:space="preserve"> </v>
      </c>
      <c r="M200" s="978"/>
      <c r="N200" s="979"/>
    </row>
    <row r="201" spans="1:14" ht="15" hidden="1" customHeight="1" x14ac:dyDescent="0.25">
      <c r="A201" s="815" t="s">
        <v>2220</v>
      </c>
      <c r="B201" s="833">
        <v>11616</v>
      </c>
      <c r="C201" s="834" t="s">
        <v>2211</v>
      </c>
      <c r="D201" s="834" t="s">
        <v>1783</v>
      </c>
      <c r="E201" s="835" t="s">
        <v>1644</v>
      </c>
      <c r="F201" s="835" t="s">
        <v>504</v>
      </c>
      <c r="G201" s="836">
        <v>78500</v>
      </c>
      <c r="H201" s="836">
        <v>78500</v>
      </c>
      <c r="I201" s="837">
        <f t="shared" si="7"/>
        <v>0</v>
      </c>
      <c r="J201" s="834" t="s">
        <v>2212</v>
      </c>
      <c r="K201" s="834" t="s">
        <v>2213</v>
      </c>
      <c r="L201" s="932" t="str">
        <f t="shared" si="6"/>
        <v xml:space="preserve"> </v>
      </c>
      <c r="M201" s="978"/>
      <c r="N201" s="979"/>
    </row>
    <row r="202" spans="1:14" ht="15" hidden="1" customHeight="1" x14ac:dyDescent="0.25">
      <c r="A202" s="815" t="s">
        <v>2221</v>
      </c>
      <c r="B202" s="833">
        <v>11616</v>
      </c>
      <c r="C202" s="834" t="s">
        <v>2211</v>
      </c>
      <c r="D202" s="834" t="s">
        <v>1783</v>
      </c>
      <c r="E202" s="835" t="s">
        <v>1650</v>
      </c>
      <c r="F202" s="835" t="s">
        <v>1651</v>
      </c>
      <c r="G202" s="836">
        <v>124656</v>
      </c>
      <c r="H202" s="836">
        <v>124656</v>
      </c>
      <c r="I202" s="837">
        <f t="shared" si="7"/>
        <v>0</v>
      </c>
      <c r="J202" s="834" t="s">
        <v>2212</v>
      </c>
      <c r="K202" s="834" t="s">
        <v>2213</v>
      </c>
      <c r="L202" s="932" t="str">
        <f t="shared" si="6"/>
        <v xml:space="preserve"> </v>
      </c>
      <c r="M202" s="978"/>
      <c r="N202" s="979"/>
    </row>
    <row r="203" spans="1:14" ht="15" hidden="1" customHeight="1" x14ac:dyDescent="0.25">
      <c r="A203" s="815" t="s">
        <v>2222</v>
      </c>
      <c r="B203" s="833">
        <v>11716</v>
      </c>
      <c r="C203" s="834" t="s">
        <v>2223</v>
      </c>
      <c r="D203" s="834" t="s">
        <v>1783</v>
      </c>
      <c r="E203" s="835" t="s">
        <v>1609</v>
      </c>
      <c r="F203" s="835" t="s">
        <v>1611</v>
      </c>
      <c r="G203" s="836">
        <v>799100</v>
      </c>
      <c r="H203" s="836">
        <v>799100</v>
      </c>
      <c r="I203" s="837">
        <f t="shared" si="7"/>
        <v>0</v>
      </c>
      <c r="J203" s="834" t="s">
        <v>2224</v>
      </c>
      <c r="K203" s="834" t="s">
        <v>2225</v>
      </c>
      <c r="L203" s="932" t="str">
        <f t="shared" si="6"/>
        <v xml:space="preserve"> </v>
      </c>
      <c r="M203" s="978"/>
      <c r="N203" s="979"/>
    </row>
    <row r="204" spans="1:14" ht="15" hidden="1" customHeight="1" x14ac:dyDescent="0.25">
      <c r="A204" s="815" t="s">
        <v>2226</v>
      </c>
      <c r="B204" s="833">
        <v>11816</v>
      </c>
      <c r="C204" s="834" t="s">
        <v>2223</v>
      </c>
      <c r="D204" s="834" t="s">
        <v>1783</v>
      </c>
      <c r="E204" s="835" t="s">
        <v>1612</v>
      </c>
      <c r="F204" s="835" t="s">
        <v>812</v>
      </c>
      <c r="G204" s="836">
        <v>34339000</v>
      </c>
      <c r="H204" s="836">
        <v>34339000</v>
      </c>
      <c r="I204" s="837">
        <f t="shared" si="7"/>
        <v>0</v>
      </c>
      <c r="J204" s="834" t="s">
        <v>2227</v>
      </c>
      <c r="K204" s="834" t="s">
        <v>2228</v>
      </c>
      <c r="L204" s="932" t="str">
        <f t="shared" si="6"/>
        <v xml:space="preserve"> </v>
      </c>
      <c r="M204" s="978"/>
      <c r="N204" s="979"/>
    </row>
    <row r="205" spans="1:14" ht="15" hidden="1" customHeight="1" x14ac:dyDescent="0.25">
      <c r="A205" s="815" t="s">
        <v>2229</v>
      </c>
      <c r="B205" s="833">
        <v>11916</v>
      </c>
      <c r="C205" s="834" t="s">
        <v>2230</v>
      </c>
      <c r="D205" s="834" t="s">
        <v>1818</v>
      </c>
      <c r="E205" s="835" t="s">
        <v>1701</v>
      </c>
      <c r="F205" s="835" t="s">
        <v>1703</v>
      </c>
      <c r="G205" s="836">
        <v>25541000</v>
      </c>
      <c r="H205" s="836">
        <v>25541000</v>
      </c>
      <c r="I205" s="837">
        <f t="shared" si="7"/>
        <v>0</v>
      </c>
      <c r="J205" s="834" t="s">
        <v>2231</v>
      </c>
      <c r="K205" s="834" t="s">
        <v>2232</v>
      </c>
      <c r="L205" s="932" t="str">
        <f t="shared" si="6"/>
        <v xml:space="preserve"> </v>
      </c>
      <c r="M205" s="978"/>
      <c r="N205" s="979"/>
    </row>
    <row r="206" spans="1:14" ht="15" hidden="1" customHeight="1" x14ac:dyDescent="0.25">
      <c r="A206" s="815" t="s">
        <v>2233</v>
      </c>
      <c r="B206" s="833">
        <v>11916</v>
      </c>
      <c r="C206" s="834" t="s">
        <v>2230</v>
      </c>
      <c r="D206" s="834" t="s">
        <v>1818</v>
      </c>
      <c r="E206" s="835" t="s">
        <v>1748</v>
      </c>
      <c r="F206" s="835" t="s">
        <v>447</v>
      </c>
      <c r="G206" s="836">
        <v>25541000</v>
      </c>
      <c r="H206" s="836">
        <v>25541000</v>
      </c>
      <c r="I206" s="837">
        <f t="shared" si="7"/>
        <v>0</v>
      </c>
      <c r="J206" s="834" t="s">
        <v>2231</v>
      </c>
      <c r="K206" s="834" t="s">
        <v>2232</v>
      </c>
      <c r="L206" s="932" t="str">
        <f t="shared" si="6"/>
        <v xml:space="preserve"> </v>
      </c>
      <c r="M206" s="978"/>
      <c r="N206" s="979"/>
    </row>
    <row r="207" spans="1:14" ht="15" hidden="1" customHeight="1" x14ac:dyDescent="0.25">
      <c r="A207" s="815" t="s">
        <v>2234</v>
      </c>
      <c r="B207" s="833">
        <v>12016</v>
      </c>
      <c r="C207" s="834" t="s">
        <v>2230</v>
      </c>
      <c r="D207" s="834" t="s">
        <v>1818</v>
      </c>
      <c r="E207" s="835" t="s">
        <v>1701</v>
      </c>
      <c r="F207" s="835" t="s">
        <v>1703</v>
      </c>
      <c r="G207" s="836">
        <v>28095000</v>
      </c>
      <c r="H207" s="836">
        <v>28095000</v>
      </c>
      <c r="I207" s="837">
        <f t="shared" si="7"/>
        <v>0</v>
      </c>
      <c r="J207" s="834" t="s">
        <v>2231</v>
      </c>
      <c r="K207" s="834" t="s">
        <v>2235</v>
      </c>
      <c r="L207" s="932" t="str">
        <f t="shared" si="6"/>
        <v xml:space="preserve"> </v>
      </c>
      <c r="M207" s="978"/>
      <c r="N207" s="979"/>
    </row>
    <row r="208" spans="1:14" ht="15" hidden="1" customHeight="1" x14ac:dyDescent="0.25">
      <c r="A208" s="815" t="s">
        <v>2236</v>
      </c>
      <c r="B208" s="833">
        <v>12016</v>
      </c>
      <c r="C208" s="834" t="s">
        <v>2230</v>
      </c>
      <c r="D208" s="834" t="s">
        <v>1818</v>
      </c>
      <c r="E208" s="835" t="s">
        <v>1748</v>
      </c>
      <c r="F208" s="835" t="s">
        <v>447</v>
      </c>
      <c r="G208" s="836">
        <v>28095000</v>
      </c>
      <c r="H208" s="836">
        <v>28095000</v>
      </c>
      <c r="I208" s="837">
        <f t="shared" si="7"/>
        <v>0</v>
      </c>
      <c r="J208" s="834" t="s">
        <v>2231</v>
      </c>
      <c r="K208" s="834" t="s">
        <v>2235</v>
      </c>
      <c r="L208" s="932" t="str">
        <f t="shared" si="6"/>
        <v xml:space="preserve"> </v>
      </c>
      <c r="M208" s="978"/>
      <c r="N208" s="979"/>
    </row>
    <row r="209" spans="1:14" ht="15" hidden="1" customHeight="1" x14ac:dyDescent="0.25">
      <c r="A209" s="815" t="s">
        <v>2237</v>
      </c>
      <c r="B209" s="833">
        <v>12116</v>
      </c>
      <c r="C209" s="834" t="s">
        <v>2230</v>
      </c>
      <c r="D209" s="834" t="s">
        <v>1818</v>
      </c>
      <c r="E209" s="835" t="s">
        <v>1701</v>
      </c>
      <c r="F209" s="835" t="s">
        <v>1703</v>
      </c>
      <c r="G209" s="836">
        <v>58450000</v>
      </c>
      <c r="H209" s="836">
        <v>58450000</v>
      </c>
      <c r="I209" s="837">
        <f t="shared" si="7"/>
        <v>0</v>
      </c>
      <c r="J209" s="834" t="s">
        <v>2238</v>
      </c>
      <c r="K209" s="834" t="s">
        <v>2239</v>
      </c>
      <c r="L209" s="932" t="str">
        <f t="shared" si="6"/>
        <v xml:space="preserve"> </v>
      </c>
      <c r="M209" s="978"/>
      <c r="N209" s="979"/>
    </row>
    <row r="210" spans="1:14" ht="15" hidden="1" customHeight="1" x14ac:dyDescent="0.25">
      <c r="A210" s="815" t="s">
        <v>2240</v>
      </c>
      <c r="B210" s="833">
        <v>12216</v>
      </c>
      <c r="C210" s="834" t="s">
        <v>2241</v>
      </c>
      <c r="D210" s="834" t="s">
        <v>1937</v>
      </c>
      <c r="E210" s="835" t="s">
        <v>1584</v>
      </c>
      <c r="F210" s="835" t="s">
        <v>436</v>
      </c>
      <c r="G210" s="836">
        <v>13448000</v>
      </c>
      <c r="H210" s="836">
        <v>13448000</v>
      </c>
      <c r="I210" s="837">
        <f t="shared" si="7"/>
        <v>0</v>
      </c>
      <c r="J210" s="834" t="s">
        <v>2242</v>
      </c>
      <c r="K210" s="834" t="s">
        <v>2243</v>
      </c>
      <c r="L210" s="932" t="str">
        <f t="shared" si="6"/>
        <v xml:space="preserve"> </v>
      </c>
      <c r="M210" s="978"/>
      <c r="N210" s="979"/>
    </row>
    <row r="211" spans="1:14" ht="15" hidden="1" customHeight="1" x14ac:dyDescent="0.25">
      <c r="A211" s="815" t="s">
        <v>2244</v>
      </c>
      <c r="B211" s="833">
        <v>12316</v>
      </c>
      <c r="C211" s="834" t="s">
        <v>2245</v>
      </c>
      <c r="D211" s="834" t="s">
        <v>1818</v>
      </c>
      <c r="E211" s="835" t="s">
        <v>1701</v>
      </c>
      <c r="F211" s="835" t="s">
        <v>1703</v>
      </c>
      <c r="G211" s="836">
        <v>9975000</v>
      </c>
      <c r="H211" s="836">
        <v>9975000</v>
      </c>
      <c r="I211" s="837">
        <f t="shared" si="7"/>
        <v>0</v>
      </c>
      <c r="J211" s="834" t="s">
        <v>2246</v>
      </c>
      <c r="K211" s="834" t="s">
        <v>2247</v>
      </c>
      <c r="L211" s="932" t="str">
        <f t="shared" si="6"/>
        <v xml:space="preserve"> </v>
      </c>
      <c r="M211" s="978"/>
      <c r="N211" s="979"/>
    </row>
    <row r="212" spans="1:14" ht="15" hidden="1" customHeight="1" x14ac:dyDescent="0.25">
      <c r="A212" s="815" t="s">
        <v>2248</v>
      </c>
      <c r="B212" s="833">
        <v>12416</v>
      </c>
      <c r="C212" s="834" t="s">
        <v>2245</v>
      </c>
      <c r="D212" s="834" t="s">
        <v>1783</v>
      </c>
      <c r="E212" s="835" t="s">
        <v>1643</v>
      </c>
      <c r="F212" s="835" t="s">
        <v>503</v>
      </c>
      <c r="G212" s="836">
        <v>464000</v>
      </c>
      <c r="H212" s="836">
        <v>464000</v>
      </c>
      <c r="I212" s="837">
        <f t="shared" si="7"/>
        <v>0</v>
      </c>
      <c r="J212" s="834" t="s">
        <v>2249</v>
      </c>
      <c r="K212" s="834" t="s">
        <v>2250</v>
      </c>
      <c r="L212" s="932" t="str">
        <f t="shared" si="6"/>
        <v xml:space="preserve"> </v>
      </c>
      <c r="M212" s="978"/>
      <c r="N212" s="979"/>
    </row>
    <row r="213" spans="1:14" ht="15" hidden="1" customHeight="1" x14ac:dyDescent="0.25">
      <c r="A213" s="815" t="s">
        <v>2251</v>
      </c>
      <c r="B213" s="833">
        <v>12516</v>
      </c>
      <c r="C213" s="834" t="s">
        <v>2245</v>
      </c>
      <c r="D213" s="834" t="s">
        <v>1818</v>
      </c>
      <c r="E213" s="835" t="s">
        <v>1731</v>
      </c>
      <c r="F213" s="835" t="s">
        <v>358</v>
      </c>
      <c r="G213" s="836">
        <v>18800000</v>
      </c>
      <c r="H213" s="836">
        <v>18800000</v>
      </c>
      <c r="I213" s="837">
        <f t="shared" si="7"/>
        <v>0</v>
      </c>
      <c r="J213" s="834" t="s">
        <v>2252</v>
      </c>
      <c r="K213" s="834" t="s">
        <v>2253</v>
      </c>
      <c r="L213" s="932" t="str">
        <f t="shared" si="6"/>
        <v xml:space="preserve"> </v>
      </c>
      <c r="M213" s="978"/>
      <c r="N213" s="979"/>
    </row>
    <row r="214" spans="1:14" ht="15" hidden="1" customHeight="1" x14ac:dyDescent="0.25">
      <c r="A214" s="815" t="s">
        <v>2254</v>
      </c>
      <c r="B214" s="833">
        <v>12616</v>
      </c>
      <c r="C214" s="834" t="s">
        <v>2255</v>
      </c>
      <c r="D214" s="834" t="s">
        <v>1818</v>
      </c>
      <c r="E214" s="835" t="s">
        <v>1701</v>
      </c>
      <c r="F214" s="835" t="s">
        <v>1703</v>
      </c>
      <c r="G214" s="836">
        <v>18560000</v>
      </c>
      <c r="H214" s="836">
        <v>18560000</v>
      </c>
      <c r="I214" s="837">
        <f t="shared" si="7"/>
        <v>0</v>
      </c>
      <c r="J214" s="834" t="s">
        <v>2256</v>
      </c>
      <c r="K214" s="834" t="s">
        <v>2257</v>
      </c>
      <c r="L214" s="932" t="str">
        <f t="shared" si="6"/>
        <v xml:space="preserve"> </v>
      </c>
      <c r="M214" s="978"/>
      <c r="N214" s="979"/>
    </row>
    <row r="215" spans="1:14" ht="15" hidden="1" customHeight="1" x14ac:dyDescent="0.25">
      <c r="A215" s="815" t="s">
        <v>2258</v>
      </c>
      <c r="B215" s="833">
        <v>12716</v>
      </c>
      <c r="C215" s="834" t="s">
        <v>2255</v>
      </c>
      <c r="D215" s="834" t="s">
        <v>1937</v>
      </c>
      <c r="E215" s="835" t="s">
        <v>1584</v>
      </c>
      <c r="F215" s="835" t="s">
        <v>436</v>
      </c>
      <c r="G215" s="836">
        <v>5000000</v>
      </c>
      <c r="H215" s="836">
        <v>5000000</v>
      </c>
      <c r="I215" s="837">
        <f t="shared" si="7"/>
        <v>0</v>
      </c>
      <c r="J215" s="834" t="s">
        <v>2259</v>
      </c>
      <c r="K215" s="834" t="s">
        <v>2260</v>
      </c>
      <c r="L215" s="932" t="str">
        <f t="shared" si="6"/>
        <v xml:space="preserve"> </v>
      </c>
      <c r="M215" s="978"/>
      <c r="N215" s="979"/>
    </row>
    <row r="216" spans="1:14" ht="15" hidden="1" customHeight="1" x14ac:dyDescent="0.25">
      <c r="A216" s="815" t="s">
        <v>2261</v>
      </c>
      <c r="B216" s="833">
        <v>12816</v>
      </c>
      <c r="C216" s="834" t="s">
        <v>2262</v>
      </c>
      <c r="D216" s="834" t="s">
        <v>1818</v>
      </c>
      <c r="E216" s="835" t="s">
        <v>1748</v>
      </c>
      <c r="F216" s="835" t="s">
        <v>447</v>
      </c>
      <c r="G216" s="836">
        <v>10815000</v>
      </c>
      <c r="H216" s="836">
        <v>10815000</v>
      </c>
      <c r="I216" s="837">
        <f t="shared" si="7"/>
        <v>0</v>
      </c>
      <c r="J216" s="834" t="s">
        <v>2263</v>
      </c>
      <c r="K216" s="834" t="s">
        <v>2264</v>
      </c>
      <c r="L216" s="932" t="str">
        <f t="shared" si="6"/>
        <v xml:space="preserve"> </v>
      </c>
      <c r="M216" s="978"/>
      <c r="N216" s="979"/>
    </row>
    <row r="217" spans="1:14" ht="15" hidden="1" customHeight="1" x14ac:dyDescent="0.25">
      <c r="A217" s="815" t="s">
        <v>2265</v>
      </c>
      <c r="B217" s="833">
        <v>12916</v>
      </c>
      <c r="C217" s="834" t="s">
        <v>2266</v>
      </c>
      <c r="D217" s="834" t="s">
        <v>1818</v>
      </c>
      <c r="E217" s="835" t="s">
        <v>1701</v>
      </c>
      <c r="F217" s="835" t="s">
        <v>1703</v>
      </c>
      <c r="G217" s="836">
        <v>23167000</v>
      </c>
      <c r="H217" s="836">
        <v>23167000</v>
      </c>
      <c r="I217" s="837">
        <f t="shared" si="7"/>
        <v>0</v>
      </c>
      <c r="J217" s="834" t="s">
        <v>2267</v>
      </c>
      <c r="K217" s="834" t="s">
        <v>2268</v>
      </c>
      <c r="L217" s="932" t="str">
        <f t="shared" si="6"/>
        <v xml:space="preserve"> </v>
      </c>
      <c r="M217" s="978"/>
      <c r="N217" s="979"/>
    </row>
    <row r="218" spans="1:14" ht="15" hidden="1" customHeight="1" x14ac:dyDescent="0.25">
      <c r="A218" s="815" t="s">
        <v>2269</v>
      </c>
      <c r="B218" s="833">
        <v>13016</v>
      </c>
      <c r="C218" s="834" t="s">
        <v>2266</v>
      </c>
      <c r="D218" s="834" t="s">
        <v>1818</v>
      </c>
      <c r="E218" s="835" t="s">
        <v>1701</v>
      </c>
      <c r="F218" s="835" t="s">
        <v>1703</v>
      </c>
      <c r="G218" s="836">
        <v>26271000</v>
      </c>
      <c r="H218" s="836">
        <v>26271000</v>
      </c>
      <c r="I218" s="837">
        <f t="shared" si="7"/>
        <v>0</v>
      </c>
      <c r="J218" s="834" t="s">
        <v>2270</v>
      </c>
      <c r="K218" s="834" t="s">
        <v>2271</v>
      </c>
      <c r="L218" s="932" t="str">
        <f t="shared" si="6"/>
        <v xml:space="preserve"> </v>
      </c>
      <c r="M218" s="978"/>
      <c r="N218" s="979"/>
    </row>
    <row r="219" spans="1:14" ht="15" hidden="1" customHeight="1" x14ac:dyDescent="0.25">
      <c r="A219" s="815" t="s">
        <v>2272</v>
      </c>
      <c r="B219" s="833">
        <v>13116</v>
      </c>
      <c r="C219" s="834" t="s">
        <v>2266</v>
      </c>
      <c r="D219" s="834" t="s">
        <v>1818</v>
      </c>
      <c r="E219" s="835" t="s">
        <v>1701</v>
      </c>
      <c r="F219" s="835" t="s">
        <v>1703</v>
      </c>
      <c r="G219" s="836">
        <v>38465000</v>
      </c>
      <c r="H219" s="836">
        <v>38465000</v>
      </c>
      <c r="I219" s="837">
        <f t="shared" si="7"/>
        <v>0</v>
      </c>
      <c r="J219" s="834" t="s">
        <v>2273</v>
      </c>
      <c r="K219" s="834" t="s">
        <v>2274</v>
      </c>
      <c r="L219" s="932" t="str">
        <f t="shared" si="6"/>
        <v xml:space="preserve"> </v>
      </c>
      <c r="M219" s="978"/>
      <c r="N219" s="979"/>
    </row>
    <row r="220" spans="1:14" ht="15" hidden="1" customHeight="1" x14ac:dyDescent="0.25">
      <c r="A220" s="815" t="s">
        <v>2275</v>
      </c>
      <c r="B220" s="833">
        <v>13216</v>
      </c>
      <c r="C220" s="834" t="s">
        <v>2276</v>
      </c>
      <c r="D220" s="834" t="s">
        <v>1818</v>
      </c>
      <c r="E220" s="835" t="s">
        <v>1701</v>
      </c>
      <c r="F220" s="835" t="s">
        <v>1703</v>
      </c>
      <c r="G220" s="836">
        <v>6489000</v>
      </c>
      <c r="H220" s="836">
        <v>6489000</v>
      </c>
      <c r="I220" s="837">
        <f t="shared" si="7"/>
        <v>0</v>
      </c>
      <c r="J220" s="834" t="s">
        <v>2277</v>
      </c>
      <c r="K220" s="834" t="s">
        <v>2278</v>
      </c>
      <c r="L220" s="932" t="str">
        <f t="shared" si="6"/>
        <v xml:space="preserve"> </v>
      </c>
      <c r="M220" s="978"/>
      <c r="N220" s="979"/>
    </row>
    <row r="221" spans="1:14" ht="15" hidden="1" customHeight="1" x14ac:dyDescent="0.25">
      <c r="A221" s="815" t="s">
        <v>2279</v>
      </c>
      <c r="B221" s="833">
        <v>13316</v>
      </c>
      <c r="C221" s="834" t="s">
        <v>2280</v>
      </c>
      <c r="D221" s="834" t="s">
        <v>1818</v>
      </c>
      <c r="E221" s="835" t="s">
        <v>1701</v>
      </c>
      <c r="F221" s="835" t="s">
        <v>1703</v>
      </c>
      <c r="G221" s="836">
        <v>6489000</v>
      </c>
      <c r="H221" s="836">
        <v>6489000</v>
      </c>
      <c r="I221" s="837">
        <f t="shared" si="7"/>
        <v>0</v>
      </c>
      <c r="J221" s="834" t="s">
        <v>2281</v>
      </c>
      <c r="K221" s="834" t="s">
        <v>2282</v>
      </c>
      <c r="L221" s="932" t="str">
        <f t="shared" si="6"/>
        <v xml:space="preserve"> </v>
      </c>
      <c r="M221" s="978"/>
      <c r="N221" s="979"/>
    </row>
    <row r="222" spans="1:14" ht="15" hidden="1" customHeight="1" x14ac:dyDescent="0.25">
      <c r="A222" s="815" t="s">
        <v>2283</v>
      </c>
      <c r="B222" s="833">
        <v>13416</v>
      </c>
      <c r="C222" s="834" t="s">
        <v>2280</v>
      </c>
      <c r="D222" s="834" t="s">
        <v>1818</v>
      </c>
      <c r="E222" s="835" t="s">
        <v>1701</v>
      </c>
      <c r="F222" s="835" t="s">
        <v>1703</v>
      </c>
      <c r="G222" s="836">
        <v>18550000</v>
      </c>
      <c r="H222" s="836">
        <v>18550000</v>
      </c>
      <c r="I222" s="837">
        <f t="shared" si="7"/>
        <v>0</v>
      </c>
      <c r="J222" s="834" t="s">
        <v>2284</v>
      </c>
      <c r="K222" s="834" t="s">
        <v>2285</v>
      </c>
      <c r="L222" s="932" t="str">
        <f t="shared" si="6"/>
        <v xml:space="preserve"> </v>
      </c>
      <c r="M222" s="978"/>
      <c r="N222" s="979"/>
    </row>
    <row r="223" spans="1:14" ht="15" hidden="1" customHeight="1" x14ac:dyDescent="0.25">
      <c r="A223" s="815" t="s">
        <v>2286</v>
      </c>
      <c r="B223" s="833">
        <v>13416</v>
      </c>
      <c r="C223" s="834" t="s">
        <v>2280</v>
      </c>
      <c r="D223" s="834" t="s">
        <v>1818</v>
      </c>
      <c r="E223" s="835" t="s">
        <v>1748</v>
      </c>
      <c r="F223" s="835" t="s">
        <v>447</v>
      </c>
      <c r="G223" s="836">
        <v>18550000</v>
      </c>
      <c r="H223" s="836">
        <v>18550000</v>
      </c>
      <c r="I223" s="837">
        <f t="shared" si="7"/>
        <v>0</v>
      </c>
      <c r="J223" s="834" t="s">
        <v>2284</v>
      </c>
      <c r="K223" s="834" t="s">
        <v>2285</v>
      </c>
      <c r="L223" s="932" t="str">
        <f t="shared" si="6"/>
        <v xml:space="preserve"> </v>
      </c>
      <c r="M223" s="978"/>
      <c r="N223" s="979"/>
    </row>
    <row r="224" spans="1:14" ht="15" hidden="1" customHeight="1" x14ac:dyDescent="0.25">
      <c r="A224" s="815" t="s">
        <v>2287</v>
      </c>
      <c r="B224" s="833">
        <v>13516</v>
      </c>
      <c r="C224" s="834" t="s">
        <v>2280</v>
      </c>
      <c r="D224" s="834" t="s">
        <v>1818</v>
      </c>
      <c r="E224" s="835" t="s">
        <v>1701</v>
      </c>
      <c r="F224" s="835" t="s">
        <v>1703</v>
      </c>
      <c r="G224" s="836">
        <v>18550000</v>
      </c>
      <c r="H224" s="836">
        <v>18550000</v>
      </c>
      <c r="I224" s="837">
        <f t="shared" si="7"/>
        <v>0</v>
      </c>
      <c r="J224" s="834" t="s">
        <v>2284</v>
      </c>
      <c r="K224" s="834" t="s">
        <v>2288</v>
      </c>
      <c r="L224" s="932" t="str">
        <f t="shared" si="6"/>
        <v xml:space="preserve"> </v>
      </c>
      <c r="M224" s="978"/>
      <c r="N224" s="979"/>
    </row>
    <row r="225" spans="1:14" ht="15" hidden="1" customHeight="1" x14ac:dyDescent="0.25">
      <c r="A225" s="815" t="s">
        <v>2289</v>
      </c>
      <c r="B225" s="833">
        <v>13516</v>
      </c>
      <c r="C225" s="834" t="s">
        <v>2280</v>
      </c>
      <c r="D225" s="834" t="s">
        <v>1818</v>
      </c>
      <c r="E225" s="835" t="s">
        <v>1748</v>
      </c>
      <c r="F225" s="835" t="s">
        <v>447</v>
      </c>
      <c r="G225" s="836">
        <v>18550000</v>
      </c>
      <c r="H225" s="836">
        <v>18550000</v>
      </c>
      <c r="I225" s="837">
        <f t="shared" si="7"/>
        <v>0</v>
      </c>
      <c r="J225" s="834" t="s">
        <v>2284</v>
      </c>
      <c r="K225" s="834" t="s">
        <v>2288</v>
      </c>
      <c r="L225" s="932" t="str">
        <f t="shared" si="6"/>
        <v xml:space="preserve"> </v>
      </c>
      <c r="M225" s="978"/>
      <c r="N225" s="979"/>
    </row>
    <row r="226" spans="1:14" ht="15" hidden="1" customHeight="1" x14ac:dyDescent="0.25">
      <c r="A226" s="815" t="s">
        <v>2290</v>
      </c>
      <c r="B226" s="833">
        <v>13616</v>
      </c>
      <c r="C226" s="834" t="s">
        <v>2280</v>
      </c>
      <c r="D226" s="834" t="s">
        <v>1783</v>
      </c>
      <c r="E226" s="835" t="s">
        <v>1639</v>
      </c>
      <c r="F226" s="835" t="s">
        <v>531</v>
      </c>
      <c r="G226" s="836">
        <v>34494453.030000001</v>
      </c>
      <c r="H226" s="836">
        <v>34494453.030000001</v>
      </c>
      <c r="I226" s="837">
        <f t="shared" si="7"/>
        <v>0</v>
      </c>
      <c r="J226" s="834" t="s">
        <v>2291</v>
      </c>
      <c r="K226" s="834" t="s">
        <v>2292</v>
      </c>
      <c r="L226" s="932" t="str">
        <f t="shared" si="6"/>
        <v xml:space="preserve"> </v>
      </c>
      <c r="M226" s="978"/>
      <c r="N226" s="979"/>
    </row>
    <row r="227" spans="1:14" ht="15" hidden="1" customHeight="1" x14ac:dyDescent="0.25">
      <c r="A227" s="815" t="s">
        <v>2293</v>
      </c>
      <c r="B227" s="833">
        <v>13716</v>
      </c>
      <c r="C227" s="834" t="s">
        <v>2280</v>
      </c>
      <c r="D227" s="834" t="s">
        <v>1818</v>
      </c>
      <c r="E227" s="835" t="s">
        <v>1701</v>
      </c>
      <c r="F227" s="835" t="s">
        <v>1703</v>
      </c>
      <c r="G227" s="836">
        <v>12800000</v>
      </c>
      <c r="H227" s="836">
        <v>12800000</v>
      </c>
      <c r="I227" s="837">
        <f t="shared" si="7"/>
        <v>0</v>
      </c>
      <c r="J227" s="834" t="s">
        <v>2294</v>
      </c>
      <c r="K227" s="834" t="s">
        <v>2295</v>
      </c>
      <c r="L227" s="932" t="str">
        <f t="shared" si="6"/>
        <v xml:space="preserve"> </v>
      </c>
      <c r="M227" s="978"/>
      <c r="N227" s="979"/>
    </row>
    <row r="228" spans="1:14" ht="15" hidden="1" customHeight="1" x14ac:dyDescent="0.25">
      <c r="A228" s="815" t="s">
        <v>2296</v>
      </c>
      <c r="B228" s="833">
        <v>13816</v>
      </c>
      <c r="C228" s="834" t="s">
        <v>2297</v>
      </c>
      <c r="D228" s="834" t="s">
        <v>1818</v>
      </c>
      <c r="E228" s="835" t="s">
        <v>1701</v>
      </c>
      <c r="F228" s="835" t="s">
        <v>1703</v>
      </c>
      <c r="G228" s="836">
        <v>9030000</v>
      </c>
      <c r="H228" s="836">
        <v>9030000</v>
      </c>
      <c r="I228" s="837">
        <f t="shared" si="7"/>
        <v>0</v>
      </c>
      <c r="J228" s="834" t="s">
        <v>2298</v>
      </c>
      <c r="K228" s="834" t="s">
        <v>2299</v>
      </c>
      <c r="L228" s="932" t="str">
        <f t="shared" si="6"/>
        <v xml:space="preserve"> </v>
      </c>
      <c r="M228" s="978"/>
      <c r="N228" s="979"/>
    </row>
    <row r="229" spans="1:14" ht="15" hidden="1" customHeight="1" x14ac:dyDescent="0.25">
      <c r="A229" s="815" t="s">
        <v>2300</v>
      </c>
      <c r="B229" s="833">
        <v>13916</v>
      </c>
      <c r="C229" s="834" t="s">
        <v>2297</v>
      </c>
      <c r="D229" s="834" t="s">
        <v>1818</v>
      </c>
      <c r="E229" s="835" t="s">
        <v>1701</v>
      </c>
      <c r="F229" s="835" t="s">
        <v>1703</v>
      </c>
      <c r="G229" s="836">
        <v>12600000</v>
      </c>
      <c r="H229" s="836">
        <v>12600000</v>
      </c>
      <c r="I229" s="837">
        <f t="shared" si="7"/>
        <v>0</v>
      </c>
      <c r="J229" s="834" t="s">
        <v>2301</v>
      </c>
      <c r="K229" s="834" t="s">
        <v>2302</v>
      </c>
      <c r="L229" s="932" t="str">
        <f t="shared" si="6"/>
        <v xml:space="preserve"> </v>
      </c>
      <c r="M229" s="978"/>
      <c r="N229" s="979"/>
    </row>
    <row r="230" spans="1:14" ht="15" hidden="1" customHeight="1" x14ac:dyDescent="0.25">
      <c r="A230" s="815" t="s">
        <v>2303</v>
      </c>
      <c r="B230" s="833">
        <v>14016</v>
      </c>
      <c r="C230" s="834" t="s">
        <v>2297</v>
      </c>
      <c r="D230" s="834" t="s">
        <v>1818</v>
      </c>
      <c r="E230" s="835" t="s">
        <v>1701</v>
      </c>
      <c r="F230" s="835" t="s">
        <v>1703</v>
      </c>
      <c r="G230" s="836">
        <v>63000000</v>
      </c>
      <c r="H230" s="836">
        <v>63000000</v>
      </c>
      <c r="I230" s="837">
        <f t="shared" si="7"/>
        <v>0</v>
      </c>
      <c r="J230" s="834" t="s">
        <v>2304</v>
      </c>
      <c r="K230" s="834" t="s">
        <v>2305</v>
      </c>
      <c r="L230" s="932" t="str">
        <f t="shared" si="6"/>
        <v xml:space="preserve"> </v>
      </c>
      <c r="M230" s="978"/>
      <c r="N230" s="979"/>
    </row>
    <row r="231" spans="1:14" ht="15" hidden="1" customHeight="1" x14ac:dyDescent="0.25">
      <c r="A231" s="815" t="s">
        <v>2306</v>
      </c>
      <c r="B231" s="833">
        <v>14116</v>
      </c>
      <c r="C231" s="834" t="s">
        <v>2307</v>
      </c>
      <c r="D231" s="834" t="s">
        <v>1818</v>
      </c>
      <c r="E231" s="835" t="s">
        <v>1701</v>
      </c>
      <c r="F231" s="835" t="s">
        <v>1703</v>
      </c>
      <c r="G231" s="836">
        <v>23625000</v>
      </c>
      <c r="H231" s="836">
        <v>23625000</v>
      </c>
      <c r="I231" s="837">
        <f t="shared" si="7"/>
        <v>0</v>
      </c>
      <c r="J231" s="834" t="s">
        <v>2308</v>
      </c>
      <c r="K231" s="834" t="s">
        <v>2309</v>
      </c>
      <c r="L231" s="932" t="str">
        <f t="shared" si="6"/>
        <v xml:space="preserve"> </v>
      </c>
      <c r="M231" s="978"/>
      <c r="N231" s="979"/>
    </row>
    <row r="232" spans="1:14" ht="15" hidden="1" customHeight="1" x14ac:dyDescent="0.25">
      <c r="A232" s="815" t="s">
        <v>2310</v>
      </c>
      <c r="B232" s="833">
        <v>14216</v>
      </c>
      <c r="C232" s="834" t="s">
        <v>2307</v>
      </c>
      <c r="D232" s="834" t="s">
        <v>1818</v>
      </c>
      <c r="E232" s="835" t="s">
        <v>1748</v>
      </c>
      <c r="F232" s="835" t="s">
        <v>447</v>
      </c>
      <c r="G232" s="836">
        <v>37800000</v>
      </c>
      <c r="H232" s="836">
        <v>37800000</v>
      </c>
      <c r="I232" s="837">
        <f t="shared" si="7"/>
        <v>0</v>
      </c>
      <c r="J232" s="834" t="s">
        <v>2311</v>
      </c>
      <c r="K232" s="834" t="s">
        <v>2312</v>
      </c>
      <c r="L232" s="932" t="str">
        <f t="shared" si="6"/>
        <v xml:space="preserve"> </v>
      </c>
      <c r="M232" s="978"/>
      <c r="N232" s="979"/>
    </row>
    <row r="233" spans="1:14" ht="15" hidden="1" customHeight="1" x14ac:dyDescent="0.25">
      <c r="A233" s="815" t="s">
        <v>2313</v>
      </c>
      <c r="B233" s="833">
        <v>14316</v>
      </c>
      <c r="C233" s="834" t="s">
        <v>2307</v>
      </c>
      <c r="D233" s="834" t="s">
        <v>1818</v>
      </c>
      <c r="E233" s="835" t="s">
        <v>1748</v>
      </c>
      <c r="F233" s="835" t="s">
        <v>447</v>
      </c>
      <c r="G233" s="836">
        <v>37800000</v>
      </c>
      <c r="H233" s="836">
        <v>37800000</v>
      </c>
      <c r="I233" s="837">
        <f t="shared" si="7"/>
        <v>0</v>
      </c>
      <c r="J233" s="834" t="s">
        <v>2314</v>
      </c>
      <c r="K233" s="834" t="s">
        <v>2315</v>
      </c>
      <c r="L233" s="932" t="str">
        <f t="shared" si="6"/>
        <v xml:space="preserve"> </v>
      </c>
      <c r="M233" s="978"/>
      <c r="N233" s="979"/>
    </row>
    <row r="234" spans="1:14" ht="15" hidden="1" customHeight="1" x14ac:dyDescent="0.25">
      <c r="A234" s="815" t="s">
        <v>2316</v>
      </c>
      <c r="B234" s="833">
        <v>14416</v>
      </c>
      <c r="C234" s="834" t="s">
        <v>2307</v>
      </c>
      <c r="D234" s="834" t="s">
        <v>1818</v>
      </c>
      <c r="E234" s="835" t="s">
        <v>1748</v>
      </c>
      <c r="F234" s="835" t="s">
        <v>447</v>
      </c>
      <c r="G234" s="836">
        <v>98658000</v>
      </c>
      <c r="H234" s="836">
        <v>98658000</v>
      </c>
      <c r="I234" s="837">
        <f t="shared" si="7"/>
        <v>0</v>
      </c>
      <c r="J234" s="834" t="s">
        <v>2317</v>
      </c>
      <c r="K234" s="834" t="s">
        <v>2318</v>
      </c>
      <c r="L234" s="932" t="str">
        <f t="shared" si="6"/>
        <v xml:space="preserve"> </v>
      </c>
      <c r="M234" s="978"/>
      <c r="N234" s="979"/>
    </row>
    <row r="235" spans="1:14" ht="15" hidden="1" customHeight="1" x14ac:dyDescent="0.25">
      <c r="A235" s="815" t="s">
        <v>2319</v>
      </c>
      <c r="B235" s="833">
        <v>14516</v>
      </c>
      <c r="C235" s="834" t="s">
        <v>2307</v>
      </c>
      <c r="D235" s="834" t="s">
        <v>1937</v>
      </c>
      <c r="E235" s="835" t="s">
        <v>1584</v>
      </c>
      <c r="F235" s="835" t="s">
        <v>436</v>
      </c>
      <c r="G235" s="836">
        <v>3899804</v>
      </c>
      <c r="H235" s="836">
        <v>3899804</v>
      </c>
      <c r="I235" s="837">
        <f t="shared" si="7"/>
        <v>0</v>
      </c>
      <c r="J235" s="834" t="s">
        <v>3001</v>
      </c>
      <c r="K235" s="834" t="s">
        <v>3002</v>
      </c>
      <c r="L235" s="932" t="str">
        <f t="shared" si="6"/>
        <v xml:space="preserve"> </v>
      </c>
      <c r="M235" s="978"/>
      <c r="N235" s="979"/>
    </row>
    <row r="236" spans="1:14" ht="15" hidden="1" customHeight="1" x14ac:dyDescent="0.25">
      <c r="A236" s="815" t="s">
        <v>2320</v>
      </c>
      <c r="B236" s="833">
        <v>14616</v>
      </c>
      <c r="C236" s="834" t="s">
        <v>2307</v>
      </c>
      <c r="D236" s="834" t="s">
        <v>1818</v>
      </c>
      <c r="E236" s="835" t="s">
        <v>1701</v>
      </c>
      <c r="F236" s="835" t="s">
        <v>1703</v>
      </c>
      <c r="G236" s="836">
        <v>15000000</v>
      </c>
      <c r="H236" s="836">
        <v>15000000</v>
      </c>
      <c r="I236" s="837">
        <f t="shared" si="7"/>
        <v>0</v>
      </c>
      <c r="J236" s="834" t="s">
        <v>2321</v>
      </c>
      <c r="K236" s="834" t="s">
        <v>2322</v>
      </c>
      <c r="L236" s="932" t="str">
        <f t="shared" si="6"/>
        <v xml:space="preserve"> </v>
      </c>
      <c r="M236" s="978"/>
      <c r="N236" s="979"/>
    </row>
    <row r="237" spans="1:14" ht="15" hidden="1" customHeight="1" x14ac:dyDescent="0.25">
      <c r="A237" s="815" t="s">
        <v>2323</v>
      </c>
      <c r="B237" s="833">
        <v>14716</v>
      </c>
      <c r="C237" s="834" t="s">
        <v>2307</v>
      </c>
      <c r="D237" s="834" t="s">
        <v>1818</v>
      </c>
      <c r="E237" s="835" t="s">
        <v>1701</v>
      </c>
      <c r="F237" s="835" t="s">
        <v>1703</v>
      </c>
      <c r="G237" s="836">
        <v>37800000</v>
      </c>
      <c r="H237" s="836">
        <v>37800000</v>
      </c>
      <c r="I237" s="837">
        <f t="shared" si="7"/>
        <v>0</v>
      </c>
      <c r="J237" s="834" t="s">
        <v>2324</v>
      </c>
      <c r="K237" s="834" t="s">
        <v>2325</v>
      </c>
      <c r="L237" s="932" t="str">
        <f t="shared" si="6"/>
        <v xml:space="preserve"> </v>
      </c>
      <c r="M237" s="978"/>
      <c r="N237" s="979"/>
    </row>
    <row r="238" spans="1:14" ht="15" hidden="1" customHeight="1" x14ac:dyDescent="0.25">
      <c r="A238" s="815" t="s">
        <v>2326</v>
      </c>
      <c r="B238" s="833">
        <v>14816</v>
      </c>
      <c r="C238" s="834" t="s">
        <v>2307</v>
      </c>
      <c r="D238" s="834" t="s">
        <v>1818</v>
      </c>
      <c r="E238" s="835" t="s">
        <v>1701</v>
      </c>
      <c r="F238" s="835" t="s">
        <v>1703</v>
      </c>
      <c r="G238" s="836">
        <v>37800000</v>
      </c>
      <c r="H238" s="836">
        <v>37800000</v>
      </c>
      <c r="I238" s="837">
        <f t="shared" si="7"/>
        <v>0</v>
      </c>
      <c r="J238" s="834" t="s">
        <v>2327</v>
      </c>
      <c r="K238" s="834" t="s">
        <v>2328</v>
      </c>
      <c r="L238" s="932" t="str">
        <f t="shared" si="6"/>
        <v xml:space="preserve"> </v>
      </c>
      <c r="M238" s="978"/>
      <c r="N238" s="979"/>
    </row>
    <row r="239" spans="1:14" ht="15" hidden="1" customHeight="1" x14ac:dyDescent="0.25">
      <c r="A239" s="815" t="s">
        <v>2329</v>
      </c>
      <c r="B239" s="833">
        <v>14916</v>
      </c>
      <c r="C239" s="834" t="s">
        <v>2307</v>
      </c>
      <c r="D239" s="834" t="s">
        <v>1818</v>
      </c>
      <c r="E239" s="835" t="s">
        <v>1701</v>
      </c>
      <c r="F239" s="835" t="s">
        <v>1703</v>
      </c>
      <c r="G239" s="836">
        <v>58500000</v>
      </c>
      <c r="H239" s="836">
        <v>58500000</v>
      </c>
      <c r="I239" s="837">
        <f t="shared" si="7"/>
        <v>0</v>
      </c>
      <c r="J239" s="834" t="s">
        <v>2330</v>
      </c>
      <c r="K239" s="834" t="s">
        <v>2331</v>
      </c>
      <c r="L239" s="932" t="str">
        <f t="shared" si="6"/>
        <v xml:space="preserve"> </v>
      </c>
      <c r="M239" s="978"/>
      <c r="N239" s="979"/>
    </row>
    <row r="240" spans="1:14" ht="15" hidden="1" customHeight="1" x14ac:dyDescent="0.25">
      <c r="A240" s="815" t="s">
        <v>2332</v>
      </c>
      <c r="B240" s="833">
        <v>15016</v>
      </c>
      <c r="C240" s="834" t="s">
        <v>2307</v>
      </c>
      <c r="D240" s="834" t="s">
        <v>1818</v>
      </c>
      <c r="E240" s="835" t="s">
        <v>1701</v>
      </c>
      <c r="F240" s="835" t="s">
        <v>1703</v>
      </c>
      <c r="G240" s="836">
        <v>47250000</v>
      </c>
      <c r="H240" s="836">
        <v>42000000</v>
      </c>
      <c r="I240" s="837">
        <f t="shared" si="7"/>
        <v>5250000</v>
      </c>
      <c r="J240" s="834" t="s">
        <v>2333</v>
      </c>
      <c r="K240" s="834" t="s">
        <v>2334</v>
      </c>
      <c r="L240" s="932" t="str">
        <f t="shared" si="6"/>
        <v xml:space="preserve"> </v>
      </c>
      <c r="M240" s="978"/>
      <c r="N240" s="979"/>
    </row>
    <row r="241" spans="1:14" ht="15" hidden="1" customHeight="1" x14ac:dyDescent="0.25">
      <c r="A241" s="815" t="s">
        <v>2335</v>
      </c>
      <c r="B241" s="833">
        <v>15116</v>
      </c>
      <c r="C241" s="834" t="s">
        <v>2307</v>
      </c>
      <c r="D241" s="834" t="s">
        <v>1818</v>
      </c>
      <c r="E241" s="835" t="s">
        <v>1701</v>
      </c>
      <c r="F241" s="835" t="s">
        <v>1703</v>
      </c>
      <c r="G241" s="836">
        <v>77945000</v>
      </c>
      <c r="H241" s="836">
        <v>77945000</v>
      </c>
      <c r="I241" s="837">
        <f t="shared" si="7"/>
        <v>0</v>
      </c>
      <c r="J241" s="834" t="s">
        <v>2336</v>
      </c>
      <c r="K241" s="834" t="s">
        <v>2337</v>
      </c>
      <c r="L241" s="932" t="str">
        <f t="shared" si="6"/>
        <v xml:space="preserve"> </v>
      </c>
      <c r="M241" s="978"/>
      <c r="N241" s="979"/>
    </row>
    <row r="242" spans="1:14" ht="15" hidden="1" customHeight="1" x14ac:dyDescent="0.25">
      <c r="A242" s="815" t="s">
        <v>2338</v>
      </c>
      <c r="B242" s="833">
        <v>15216</v>
      </c>
      <c r="C242" s="834" t="s">
        <v>2339</v>
      </c>
      <c r="D242" s="834" t="s">
        <v>1783</v>
      </c>
      <c r="E242" s="835" t="s">
        <v>1632</v>
      </c>
      <c r="F242" s="835" t="s">
        <v>1105</v>
      </c>
      <c r="G242" s="836">
        <v>7055522</v>
      </c>
      <c r="H242" s="836">
        <v>7055522</v>
      </c>
      <c r="I242" s="837">
        <f t="shared" si="7"/>
        <v>0</v>
      </c>
      <c r="J242" s="834" t="s">
        <v>2340</v>
      </c>
      <c r="K242" s="834" t="s">
        <v>2341</v>
      </c>
      <c r="L242" s="932" t="str">
        <f t="shared" si="6"/>
        <v xml:space="preserve"> </v>
      </c>
      <c r="M242" s="978"/>
      <c r="N242" s="979"/>
    </row>
    <row r="243" spans="1:14" ht="15" hidden="1" customHeight="1" x14ac:dyDescent="0.25">
      <c r="A243" s="815" t="s">
        <v>2342</v>
      </c>
      <c r="B243" s="833">
        <v>15316</v>
      </c>
      <c r="C243" s="834" t="s">
        <v>2339</v>
      </c>
      <c r="D243" s="834" t="s">
        <v>1818</v>
      </c>
      <c r="E243" s="835" t="s">
        <v>1701</v>
      </c>
      <c r="F243" s="835" t="s">
        <v>1703</v>
      </c>
      <c r="G243" s="836">
        <v>33000000</v>
      </c>
      <c r="H243" s="836">
        <v>33000000</v>
      </c>
      <c r="I243" s="837">
        <f t="shared" si="7"/>
        <v>0</v>
      </c>
      <c r="J243" s="834" t="s">
        <v>2343</v>
      </c>
      <c r="K243" s="834" t="s">
        <v>2344</v>
      </c>
      <c r="L243" s="932" t="str">
        <f t="shared" si="6"/>
        <v xml:space="preserve"> </v>
      </c>
      <c r="M243" s="978"/>
      <c r="N243" s="979"/>
    </row>
    <row r="244" spans="1:14" ht="15" hidden="1" customHeight="1" x14ac:dyDescent="0.25">
      <c r="A244" s="815" t="s">
        <v>2345</v>
      </c>
      <c r="B244" s="833">
        <v>15416</v>
      </c>
      <c r="C244" s="834" t="s">
        <v>2339</v>
      </c>
      <c r="D244" s="834" t="s">
        <v>1818</v>
      </c>
      <c r="E244" s="835" t="s">
        <v>1701</v>
      </c>
      <c r="F244" s="835" t="s">
        <v>1703</v>
      </c>
      <c r="G244" s="836">
        <v>67200000</v>
      </c>
      <c r="H244" s="836">
        <v>67200000</v>
      </c>
      <c r="I244" s="837">
        <f t="shared" si="7"/>
        <v>0</v>
      </c>
      <c r="J244" s="834" t="s">
        <v>2346</v>
      </c>
      <c r="K244" s="834" t="s">
        <v>2347</v>
      </c>
      <c r="L244" s="932" t="str">
        <f t="shared" si="6"/>
        <v xml:space="preserve"> </v>
      </c>
      <c r="M244" s="978"/>
      <c r="N244" s="979"/>
    </row>
    <row r="245" spans="1:14" ht="15" hidden="1" customHeight="1" x14ac:dyDescent="0.25">
      <c r="A245" s="815" t="s">
        <v>2348</v>
      </c>
      <c r="B245" s="833">
        <v>15516</v>
      </c>
      <c r="C245" s="834" t="s">
        <v>2339</v>
      </c>
      <c r="D245" s="834" t="s">
        <v>1818</v>
      </c>
      <c r="E245" s="835" t="s">
        <v>1701</v>
      </c>
      <c r="F245" s="835" t="s">
        <v>1703</v>
      </c>
      <c r="G245" s="836">
        <v>32760000</v>
      </c>
      <c r="H245" s="836">
        <v>32760000</v>
      </c>
      <c r="I245" s="837">
        <f t="shared" si="7"/>
        <v>0</v>
      </c>
      <c r="J245" s="834" t="s">
        <v>2349</v>
      </c>
      <c r="K245" s="834" t="s">
        <v>2350</v>
      </c>
      <c r="L245" s="932" t="str">
        <f t="shared" si="6"/>
        <v xml:space="preserve"> </v>
      </c>
      <c r="M245" s="978"/>
      <c r="N245" s="979"/>
    </row>
    <row r="246" spans="1:14" ht="15" hidden="1" customHeight="1" x14ac:dyDescent="0.25">
      <c r="A246" s="815" t="s">
        <v>2351</v>
      </c>
      <c r="B246" s="833">
        <v>15616</v>
      </c>
      <c r="C246" s="834" t="s">
        <v>2339</v>
      </c>
      <c r="D246" s="834" t="s">
        <v>1818</v>
      </c>
      <c r="E246" s="835" t="s">
        <v>1701</v>
      </c>
      <c r="F246" s="835" t="s">
        <v>1703</v>
      </c>
      <c r="G246" s="836">
        <v>80000000</v>
      </c>
      <c r="H246" s="836">
        <v>80000000</v>
      </c>
      <c r="I246" s="837">
        <f t="shared" si="7"/>
        <v>0</v>
      </c>
      <c r="J246" s="834" t="s">
        <v>2352</v>
      </c>
      <c r="K246" s="834" t="s">
        <v>2353</v>
      </c>
      <c r="L246" s="932" t="str">
        <f t="shared" si="6"/>
        <v xml:space="preserve"> </v>
      </c>
      <c r="M246" s="978"/>
      <c r="N246" s="979"/>
    </row>
    <row r="247" spans="1:14" ht="15" hidden="1" customHeight="1" x14ac:dyDescent="0.25">
      <c r="A247" s="815" t="s">
        <v>2354</v>
      </c>
      <c r="B247" s="833">
        <v>15716</v>
      </c>
      <c r="C247" s="834" t="s">
        <v>2355</v>
      </c>
      <c r="D247" s="834" t="s">
        <v>1818</v>
      </c>
      <c r="E247" s="835" t="s">
        <v>1701</v>
      </c>
      <c r="F247" s="835" t="s">
        <v>1703</v>
      </c>
      <c r="G247" s="836">
        <v>19530000</v>
      </c>
      <c r="H247" s="836">
        <v>19530000</v>
      </c>
      <c r="I247" s="837">
        <f t="shared" si="7"/>
        <v>0</v>
      </c>
      <c r="J247" s="834" t="s">
        <v>2356</v>
      </c>
      <c r="K247" s="834" t="s">
        <v>2357</v>
      </c>
      <c r="L247" s="932" t="str">
        <f t="shared" si="6"/>
        <v xml:space="preserve"> </v>
      </c>
      <c r="M247" s="978"/>
      <c r="N247" s="979"/>
    </row>
    <row r="248" spans="1:14" ht="15" hidden="1" customHeight="1" x14ac:dyDescent="0.25">
      <c r="A248" s="815" t="s">
        <v>2358</v>
      </c>
      <c r="B248" s="833">
        <v>15816</v>
      </c>
      <c r="C248" s="834" t="s">
        <v>2355</v>
      </c>
      <c r="D248" s="834" t="s">
        <v>1818</v>
      </c>
      <c r="E248" s="835" t="s">
        <v>1748</v>
      </c>
      <c r="F248" s="835" t="s">
        <v>447</v>
      </c>
      <c r="G248" s="836">
        <v>74676810</v>
      </c>
      <c r="H248" s="836">
        <v>33959026</v>
      </c>
      <c r="I248" s="837">
        <f t="shared" si="7"/>
        <v>40717784</v>
      </c>
      <c r="J248" s="834" t="s">
        <v>2359</v>
      </c>
      <c r="K248" s="834" t="s">
        <v>2360</v>
      </c>
      <c r="L248" s="932" t="str">
        <f t="shared" si="6"/>
        <v xml:space="preserve"> </v>
      </c>
      <c r="M248" s="978"/>
      <c r="N248" s="979"/>
    </row>
    <row r="249" spans="1:14" ht="15" hidden="1" customHeight="1" x14ac:dyDescent="0.25">
      <c r="A249" s="815" t="s">
        <v>2361</v>
      </c>
      <c r="B249" s="833">
        <v>15916</v>
      </c>
      <c r="C249" s="834" t="s">
        <v>2362</v>
      </c>
      <c r="D249" s="834" t="s">
        <v>1783</v>
      </c>
      <c r="E249" s="835" t="s">
        <v>1671</v>
      </c>
      <c r="F249" s="835" t="s">
        <v>1672</v>
      </c>
      <c r="G249" s="836">
        <v>1086510</v>
      </c>
      <c r="H249" s="836">
        <v>1086510</v>
      </c>
      <c r="I249" s="837">
        <f t="shared" si="7"/>
        <v>0</v>
      </c>
      <c r="J249" s="834" t="s">
        <v>2363</v>
      </c>
      <c r="K249" s="834" t="s">
        <v>2364</v>
      </c>
      <c r="L249" s="932" t="str">
        <f t="shared" si="6"/>
        <v xml:space="preserve"> </v>
      </c>
      <c r="M249" s="978"/>
      <c r="N249" s="979"/>
    </row>
    <row r="250" spans="1:14" ht="15" hidden="1" customHeight="1" x14ac:dyDescent="0.25">
      <c r="A250" s="815" t="s">
        <v>2365</v>
      </c>
      <c r="B250" s="833">
        <v>15916</v>
      </c>
      <c r="C250" s="834" t="s">
        <v>2362</v>
      </c>
      <c r="D250" s="834" t="s">
        <v>1783</v>
      </c>
      <c r="E250" s="835" t="s">
        <v>1622</v>
      </c>
      <c r="F250" s="835" t="s">
        <v>1623</v>
      </c>
      <c r="G250" s="836">
        <v>181300</v>
      </c>
      <c r="H250" s="836">
        <v>181300</v>
      </c>
      <c r="I250" s="837">
        <f t="shared" si="7"/>
        <v>0</v>
      </c>
      <c r="J250" s="834" t="s">
        <v>2363</v>
      </c>
      <c r="K250" s="834" t="s">
        <v>2364</v>
      </c>
      <c r="L250" s="932" t="str">
        <f t="shared" si="6"/>
        <v xml:space="preserve"> </v>
      </c>
      <c r="M250" s="978"/>
      <c r="N250" s="979"/>
    </row>
    <row r="251" spans="1:14" ht="15" hidden="1" customHeight="1" x14ac:dyDescent="0.25">
      <c r="A251" s="815" t="s">
        <v>2366</v>
      </c>
      <c r="B251" s="833">
        <v>15916</v>
      </c>
      <c r="C251" s="834" t="s">
        <v>2362</v>
      </c>
      <c r="D251" s="834" t="s">
        <v>1783</v>
      </c>
      <c r="E251" s="835" t="s">
        <v>1625</v>
      </c>
      <c r="F251" s="835" t="s">
        <v>1626</v>
      </c>
      <c r="G251" s="836">
        <v>858884</v>
      </c>
      <c r="H251" s="836">
        <v>858884</v>
      </c>
      <c r="I251" s="837">
        <f t="shared" si="7"/>
        <v>0</v>
      </c>
      <c r="J251" s="834" t="s">
        <v>2363</v>
      </c>
      <c r="K251" s="834" t="s">
        <v>2364</v>
      </c>
      <c r="L251" s="932" t="str">
        <f t="shared" si="6"/>
        <v xml:space="preserve"> </v>
      </c>
      <c r="M251" s="978"/>
      <c r="N251" s="979"/>
    </row>
    <row r="252" spans="1:14" ht="15" hidden="1" customHeight="1" x14ac:dyDescent="0.25">
      <c r="A252" s="815" t="s">
        <v>2367</v>
      </c>
      <c r="B252" s="833">
        <v>15916</v>
      </c>
      <c r="C252" s="834" t="s">
        <v>2362</v>
      </c>
      <c r="D252" s="834" t="s">
        <v>1783</v>
      </c>
      <c r="E252" s="835" t="s">
        <v>1631</v>
      </c>
      <c r="F252" s="835" t="s">
        <v>528</v>
      </c>
      <c r="G252" s="836">
        <v>126110</v>
      </c>
      <c r="H252" s="836">
        <v>126110</v>
      </c>
      <c r="I252" s="837">
        <f t="shared" si="7"/>
        <v>0</v>
      </c>
      <c r="J252" s="834" t="s">
        <v>2363</v>
      </c>
      <c r="K252" s="834" t="s">
        <v>2364</v>
      </c>
      <c r="L252" s="932" t="str">
        <f t="shared" si="6"/>
        <v xml:space="preserve"> </v>
      </c>
      <c r="M252" s="978"/>
      <c r="N252" s="979"/>
    </row>
    <row r="253" spans="1:14" ht="15" hidden="1" customHeight="1" x14ac:dyDescent="0.25">
      <c r="A253" s="815" t="s">
        <v>2368</v>
      </c>
      <c r="B253" s="833">
        <v>15916</v>
      </c>
      <c r="C253" s="834" t="s">
        <v>2362</v>
      </c>
      <c r="D253" s="834" t="s">
        <v>1783</v>
      </c>
      <c r="E253" s="835" t="s">
        <v>1632</v>
      </c>
      <c r="F253" s="835" t="s">
        <v>1105</v>
      </c>
      <c r="G253" s="836">
        <v>280200</v>
      </c>
      <c r="H253" s="836">
        <v>280200</v>
      </c>
      <c r="I253" s="837">
        <f t="shared" si="7"/>
        <v>0</v>
      </c>
      <c r="J253" s="834" t="s">
        <v>2363</v>
      </c>
      <c r="K253" s="834" t="s">
        <v>2364</v>
      </c>
      <c r="L253" s="932" t="str">
        <f t="shared" si="6"/>
        <v xml:space="preserve"> </v>
      </c>
      <c r="M253" s="978"/>
      <c r="N253" s="979"/>
    </row>
    <row r="254" spans="1:14" ht="15" hidden="1" customHeight="1" x14ac:dyDescent="0.25">
      <c r="A254" s="815" t="s">
        <v>2369</v>
      </c>
      <c r="B254" s="833">
        <v>15916</v>
      </c>
      <c r="C254" s="834" t="s">
        <v>2362</v>
      </c>
      <c r="D254" s="834" t="s">
        <v>1783</v>
      </c>
      <c r="E254" s="835" t="s">
        <v>1633</v>
      </c>
      <c r="F254" s="835" t="s">
        <v>1634</v>
      </c>
      <c r="G254" s="836">
        <v>180000</v>
      </c>
      <c r="H254" s="836">
        <v>180000</v>
      </c>
      <c r="I254" s="837">
        <f t="shared" si="7"/>
        <v>0</v>
      </c>
      <c r="J254" s="834" t="s">
        <v>2363</v>
      </c>
      <c r="K254" s="834" t="s">
        <v>2364</v>
      </c>
      <c r="L254" s="932" t="str">
        <f t="shared" si="6"/>
        <v xml:space="preserve"> </v>
      </c>
      <c r="M254" s="978"/>
      <c r="N254" s="979"/>
    </row>
    <row r="255" spans="1:14" ht="15" hidden="1" customHeight="1" x14ac:dyDescent="0.25">
      <c r="A255" s="815" t="s">
        <v>2370</v>
      </c>
      <c r="B255" s="833">
        <v>15916</v>
      </c>
      <c r="C255" s="834" t="s">
        <v>2362</v>
      </c>
      <c r="D255" s="834" t="s">
        <v>1783</v>
      </c>
      <c r="E255" s="835" t="s">
        <v>1642</v>
      </c>
      <c r="F255" s="835" t="s">
        <v>502</v>
      </c>
      <c r="G255" s="836">
        <v>29614</v>
      </c>
      <c r="H255" s="836">
        <v>29614</v>
      </c>
      <c r="I255" s="837">
        <f t="shared" si="7"/>
        <v>0</v>
      </c>
      <c r="J255" s="834" t="s">
        <v>2363</v>
      </c>
      <c r="K255" s="834" t="s">
        <v>2364</v>
      </c>
      <c r="L255" s="932" t="str">
        <f t="shared" si="6"/>
        <v xml:space="preserve"> </v>
      </c>
      <c r="M255" s="978"/>
      <c r="N255" s="979"/>
    </row>
    <row r="256" spans="1:14" ht="15" hidden="1" customHeight="1" x14ac:dyDescent="0.25">
      <c r="A256" s="815" t="s">
        <v>2371</v>
      </c>
      <c r="B256" s="833">
        <v>15916</v>
      </c>
      <c r="C256" s="834" t="s">
        <v>2362</v>
      </c>
      <c r="D256" s="834" t="s">
        <v>1783</v>
      </c>
      <c r="E256" s="835" t="s">
        <v>1644</v>
      </c>
      <c r="F256" s="835" t="s">
        <v>504</v>
      </c>
      <c r="G256" s="836">
        <v>964200</v>
      </c>
      <c r="H256" s="836">
        <v>964200</v>
      </c>
      <c r="I256" s="837">
        <f t="shared" si="7"/>
        <v>0</v>
      </c>
      <c r="J256" s="834" t="s">
        <v>2363</v>
      </c>
      <c r="K256" s="834" t="s">
        <v>2364</v>
      </c>
      <c r="L256" s="932" t="str">
        <f t="shared" si="6"/>
        <v xml:space="preserve"> </v>
      </c>
      <c r="M256" s="978"/>
      <c r="N256" s="979"/>
    </row>
    <row r="257" spans="1:14" ht="15" hidden="1" customHeight="1" x14ac:dyDescent="0.25">
      <c r="A257" s="815" t="s">
        <v>2372</v>
      </c>
      <c r="B257" s="833">
        <v>15916</v>
      </c>
      <c r="C257" s="834" t="s">
        <v>2362</v>
      </c>
      <c r="D257" s="834" t="s">
        <v>1783</v>
      </c>
      <c r="E257" s="835" t="s">
        <v>1650</v>
      </c>
      <c r="F257" s="835" t="s">
        <v>1651</v>
      </c>
      <c r="G257" s="836">
        <v>115086</v>
      </c>
      <c r="H257" s="836">
        <v>115086</v>
      </c>
      <c r="I257" s="837">
        <f t="shared" si="7"/>
        <v>0</v>
      </c>
      <c r="J257" s="834" t="s">
        <v>2363</v>
      </c>
      <c r="K257" s="834" t="s">
        <v>2364</v>
      </c>
      <c r="L257" s="932" t="str">
        <f t="shared" si="6"/>
        <v xml:space="preserve"> </v>
      </c>
      <c r="M257" s="978"/>
      <c r="N257" s="979"/>
    </row>
    <row r="258" spans="1:14" ht="15" hidden="1" customHeight="1" x14ac:dyDescent="0.25">
      <c r="A258" s="815" t="s">
        <v>2373</v>
      </c>
      <c r="B258" s="833">
        <v>16016</v>
      </c>
      <c r="C258" s="834" t="s">
        <v>2374</v>
      </c>
      <c r="D258" s="834" t="s">
        <v>1783</v>
      </c>
      <c r="E258" s="835" t="s">
        <v>1627</v>
      </c>
      <c r="F258" s="835" t="s">
        <v>1628</v>
      </c>
      <c r="G258" s="836">
        <v>100000</v>
      </c>
      <c r="H258" s="836">
        <v>100000</v>
      </c>
      <c r="I258" s="837">
        <f t="shared" si="7"/>
        <v>0</v>
      </c>
      <c r="J258" s="834" t="s">
        <v>3003</v>
      </c>
      <c r="K258" s="834" t="s">
        <v>3004</v>
      </c>
      <c r="L258" s="932" t="str">
        <f t="shared" ref="L258:L321" si="8">IF(G258=I258,$N$1-C258," ")</f>
        <v xml:space="preserve"> </v>
      </c>
      <c r="M258" s="978"/>
      <c r="N258" s="979"/>
    </row>
    <row r="259" spans="1:14" ht="15" hidden="1" customHeight="1" x14ac:dyDescent="0.25">
      <c r="A259" s="815" t="s">
        <v>2375</v>
      </c>
      <c r="B259" s="833">
        <v>16016</v>
      </c>
      <c r="C259" s="834" t="s">
        <v>2374</v>
      </c>
      <c r="D259" s="834" t="s">
        <v>1783</v>
      </c>
      <c r="E259" s="835" t="s">
        <v>1633</v>
      </c>
      <c r="F259" s="835" t="s">
        <v>1634</v>
      </c>
      <c r="G259" s="836">
        <v>1125463</v>
      </c>
      <c r="H259" s="836">
        <v>1125463</v>
      </c>
      <c r="I259" s="837">
        <f t="shared" ref="I259:I322" si="9">+G259-H259</f>
        <v>0</v>
      </c>
      <c r="J259" s="834" t="s">
        <v>3003</v>
      </c>
      <c r="K259" s="834" t="s">
        <v>3004</v>
      </c>
      <c r="L259" s="932" t="str">
        <f t="shared" si="8"/>
        <v xml:space="preserve"> </v>
      </c>
      <c r="M259" s="978"/>
      <c r="N259" s="979"/>
    </row>
    <row r="260" spans="1:14" ht="15" hidden="1" customHeight="1" x14ac:dyDescent="0.25">
      <c r="A260" s="815" t="s">
        <v>2376</v>
      </c>
      <c r="B260" s="833">
        <v>16116</v>
      </c>
      <c r="C260" s="834" t="s">
        <v>2374</v>
      </c>
      <c r="D260" s="834" t="s">
        <v>1783</v>
      </c>
      <c r="E260" s="835" t="s">
        <v>1663</v>
      </c>
      <c r="F260" s="835" t="s">
        <v>1664</v>
      </c>
      <c r="G260" s="836">
        <v>271603</v>
      </c>
      <c r="H260" s="836">
        <v>271603</v>
      </c>
      <c r="I260" s="837">
        <f t="shared" si="9"/>
        <v>0</v>
      </c>
      <c r="J260" s="834" t="s">
        <v>2377</v>
      </c>
      <c r="K260" s="834" t="s">
        <v>2378</v>
      </c>
      <c r="L260" s="932" t="str">
        <f t="shared" si="8"/>
        <v xml:space="preserve"> </v>
      </c>
      <c r="M260" s="978"/>
      <c r="N260" s="979"/>
    </row>
    <row r="261" spans="1:14" ht="15" hidden="1" customHeight="1" x14ac:dyDescent="0.25">
      <c r="A261" s="815" t="s">
        <v>2379</v>
      </c>
      <c r="B261" s="833">
        <v>16216</v>
      </c>
      <c r="C261" s="834" t="s">
        <v>2374</v>
      </c>
      <c r="D261" s="834" t="s">
        <v>1818</v>
      </c>
      <c r="E261" s="835" t="s">
        <v>1701</v>
      </c>
      <c r="F261" s="835" t="s">
        <v>1703</v>
      </c>
      <c r="G261" s="836">
        <v>56950000</v>
      </c>
      <c r="H261" s="836">
        <v>56950000</v>
      </c>
      <c r="I261" s="837">
        <f t="shared" si="9"/>
        <v>0</v>
      </c>
      <c r="J261" s="834" t="s">
        <v>2380</v>
      </c>
      <c r="K261" s="834" t="s">
        <v>2381</v>
      </c>
      <c r="L261" s="932" t="str">
        <f t="shared" si="8"/>
        <v xml:space="preserve"> </v>
      </c>
      <c r="M261" s="978"/>
      <c r="N261" s="979"/>
    </row>
    <row r="262" spans="1:14" ht="15" hidden="1" customHeight="1" x14ac:dyDescent="0.25">
      <c r="A262" s="815" t="s">
        <v>2382</v>
      </c>
      <c r="B262" s="833">
        <v>16316</v>
      </c>
      <c r="C262" s="834" t="s">
        <v>2374</v>
      </c>
      <c r="D262" s="834" t="s">
        <v>1818</v>
      </c>
      <c r="E262" s="835" t="s">
        <v>1701</v>
      </c>
      <c r="F262" s="835" t="s">
        <v>1703</v>
      </c>
      <c r="G262" s="836">
        <v>35700000</v>
      </c>
      <c r="H262" s="836">
        <v>35700000</v>
      </c>
      <c r="I262" s="837">
        <f t="shared" si="9"/>
        <v>0</v>
      </c>
      <c r="J262" s="834" t="s">
        <v>2383</v>
      </c>
      <c r="K262" s="834" t="s">
        <v>2384</v>
      </c>
      <c r="L262" s="932" t="str">
        <f t="shared" si="8"/>
        <v xml:space="preserve"> </v>
      </c>
      <c r="M262" s="978"/>
      <c r="N262" s="979"/>
    </row>
    <row r="263" spans="1:14" ht="15" hidden="1" customHeight="1" x14ac:dyDescent="0.25">
      <c r="A263" s="815" t="s">
        <v>2385</v>
      </c>
      <c r="B263" s="833">
        <v>16416</v>
      </c>
      <c r="C263" s="834" t="s">
        <v>2374</v>
      </c>
      <c r="D263" s="834" t="s">
        <v>1818</v>
      </c>
      <c r="E263" s="835" t="s">
        <v>1701</v>
      </c>
      <c r="F263" s="835" t="s">
        <v>1703</v>
      </c>
      <c r="G263" s="836">
        <v>35700000</v>
      </c>
      <c r="H263" s="836">
        <v>35700000</v>
      </c>
      <c r="I263" s="837">
        <f t="shared" si="9"/>
        <v>0</v>
      </c>
      <c r="J263" s="834" t="s">
        <v>2383</v>
      </c>
      <c r="K263" s="834" t="s">
        <v>2386</v>
      </c>
      <c r="L263" s="932" t="str">
        <f t="shared" si="8"/>
        <v xml:space="preserve"> </v>
      </c>
      <c r="M263" s="978"/>
      <c r="N263" s="979"/>
    </row>
    <row r="264" spans="1:14" ht="15" hidden="1" customHeight="1" x14ac:dyDescent="0.25">
      <c r="A264" s="815" t="s">
        <v>2387</v>
      </c>
      <c r="B264" s="833">
        <v>16516</v>
      </c>
      <c r="C264" s="834" t="s">
        <v>2374</v>
      </c>
      <c r="D264" s="834" t="s">
        <v>1818</v>
      </c>
      <c r="E264" s="835" t="s">
        <v>1701</v>
      </c>
      <c r="F264" s="835" t="s">
        <v>1703</v>
      </c>
      <c r="G264" s="836">
        <v>20527500</v>
      </c>
      <c r="H264" s="836">
        <v>20527500</v>
      </c>
      <c r="I264" s="837">
        <f t="shared" si="9"/>
        <v>0</v>
      </c>
      <c r="J264" s="834" t="s">
        <v>2388</v>
      </c>
      <c r="K264" s="834" t="s">
        <v>2389</v>
      </c>
      <c r="L264" s="932" t="str">
        <f t="shared" si="8"/>
        <v xml:space="preserve"> </v>
      </c>
      <c r="M264" s="978"/>
      <c r="N264" s="979"/>
    </row>
    <row r="265" spans="1:14" ht="15" hidden="1" customHeight="1" x14ac:dyDescent="0.25">
      <c r="A265" s="815" t="s">
        <v>2390</v>
      </c>
      <c r="B265" s="833">
        <v>16616</v>
      </c>
      <c r="C265" s="834" t="s">
        <v>2374</v>
      </c>
      <c r="D265" s="834" t="s">
        <v>1818</v>
      </c>
      <c r="E265" s="835" t="s">
        <v>1701</v>
      </c>
      <c r="F265" s="835" t="s">
        <v>1703</v>
      </c>
      <c r="G265" s="836">
        <v>20527500</v>
      </c>
      <c r="H265" s="836">
        <v>20527500</v>
      </c>
      <c r="I265" s="837">
        <f t="shared" si="9"/>
        <v>0</v>
      </c>
      <c r="J265" s="834" t="s">
        <v>2388</v>
      </c>
      <c r="K265" s="834" t="s">
        <v>2391</v>
      </c>
      <c r="L265" s="932" t="str">
        <f t="shared" si="8"/>
        <v xml:space="preserve"> </v>
      </c>
      <c r="M265" s="978"/>
      <c r="N265" s="979"/>
    </row>
    <row r="266" spans="1:14" ht="15" hidden="1" customHeight="1" x14ac:dyDescent="0.25">
      <c r="A266" s="815" t="s">
        <v>2392</v>
      </c>
      <c r="B266" s="833">
        <v>16716</v>
      </c>
      <c r="C266" s="834" t="s">
        <v>2374</v>
      </c>
      <c r="D266" s="834" t="s">
        <v>1818</v>
      </c>
      <c r="E266" s="835" t="s">
        <v>1701</v>
      </c>
      <c r="F266" s="835" t="s">
        <v>1703</v>
      </c>
      <c r="G266" s="836">
        <v>13387500</v>
      </c>
      <c r="H266" s="836">
        <v>13387500</v>
      </c>
      <c r="I266" s="837">
        <f t="shared" si="9"/>
        <v>0</v>
      </c>
      <c r="J266" s="834" t="s">
        <v>2393</v>
      </c>
      <c r="K266" s="834" t="s">
        <v>2394</v>
      </c>
      <c r="L266" s="932" t="str">
        <f t="shared" si="8"/>
        <v xml:space="preserve"> </v>
      </c>
      <c r="M266" s="978"/>
      <c r="N266" s="979"/>
    </row>
    <row r="267" spans="1:14" ht="15" hidden="1" customHeight="1" x14ac:dyDescent="0.25">
      <c r="A267" s="815" t="s">
        <v>2395</v>
      </c>
      <c r="B267" s="833">
        <v>16816</v>
      </c>
      <c r="C267" s="834" t="s">
        <v>2374</v>
      </c>
      <c r="D267" s="834" t="s">
        <v>1818</v>
      </c>
      <c r="E267" s="835" t="s">
        <v>1701</v>
      </c>
      <c r="F267" s="835" t="s">
        <v>1703</v>
      </c>
      <c r="G267" s="836">
        <v>13387500</v>
      </c>
      <c r="H267" s="836">
        <v>13387500</v>
      </c>
      <c r="I267" s="837">
        <f t="shared" si="9"/>
        <v>0</v>
      </c>
      <c r="J267" s="834" t="s">
        <v>2393</v>
      </c>
      <c r="K267" s="834" t="s">
        <v>2396</v>
      </c>
      <c r="L267" s="932" t="str">
        <f t="shared" si="8"/>
        <v xml:space="preserve"> </v>
      </c>
      <c r="M267" s="978"/>
      <c r="N267" s="979"/>
    </row>
    <row r="268" spans="1:14" ht="15" hidden="1" customHeight="1" x14ac:dyDescent="0.25">
      <c r="A268" s="815" t="s">
        <v>2397</v>
      </c>
      <c r="B268" s="833">
        <v>16916</v>
      </c>
      <c r="C268" s="834" t="s">
        <v>2374</v>
      </c>
      <c r="D268" s="834" t="s">
        <v>1818</v>
      </c>
      <c r="E268" s="835" t="s">
        <v>1701</v>
      </c>
      <c r="F268" s="835" t="s">
        <v>1703</v>
      </c>
      <c r="G268" s="836">
        <v>13387500</v>
      </c>
      <c r="H268" s="836">
        <v>13387500</v>
      </c>
      <c r="I268" s="837">
        <f t="shared" si="9"/>
        <v>0</v>
      </c>
      <c r="J268" s="834" t="s">
        <v>2393</v>
      </c>
      <c r="K268" s="834" t="s">
        <v>2398</v>
      </c>
      <c r="L268" s="932" t="str">
        <f t="shared" si="8"/>
        <v xml:space="preserve"> </v>
      </c>
      <c r="M268" s="978"/>
      <c r="N268" s="979"/>
    </row>
    <row r="269" spans="1:14" ht="15" hidden="1" customHeight="1" x14ac:dyDescent="0.25">
      <c r="A269" s="815" t="s">
        <v>2399</v>
      </c>
      <c r="B269" s="833">
        <v>17016</v>
      </c>
      <c r="C269" s="834" t="s">
        <v>2374</v>
      </c>
      <c r="D269" s="834" t="s">
        <v>1818</v>
      </c>
      <c r="E269" s="835" t="s">
        <v>1701</v>
      </c>
      <c r="F269" s="835" t="s">
        <v>1703</v>
      </c>
      <c r="G269" s="836">
        <v>25000000</v>
      </c>
      <c r="H269" s="836">
        <v>25000000</v>
      </c>
      <c r="I269" s="837">
        <f t="shared" si="9"/>
        <v>0</v>
      </c>
      <c r="J269" s="834" t="s">
        <v>2400</v>
      </c>
      <c r="K269" s="834" t="s">
        <v>2401</v>
      </c>
      <c r="L269" s="932" t="str">
        <f t="shared" si="8"/>
        <v xml:space="preserve"> </v>
      </c>
      <c r="M269" s="978"/>
      <c r="N269" s="979"/>
    </row>
    <row r="270" spans="1:14" ht="15" hidden="1" customHeight="1" x14ac:dyDescent="0.25">
      <c r="A270" s="815" t="s">
        <v>2402</v>
      </c>
      <c r="B270" s="833">
        <v>17016</v>
      </c>
      <c r="C270" s="834" t="s">
        <v>2374</v>
      </c>
      <c r="D270" s="834" t="s">
        <v>1818</v>
      </c>
      <c r="E270" s="835" t="s">
        <v>1748</v>
      </c>
      <c r="F270" s="835" t="s">
        <v>447</v>
      </c>
      <c r="G270" s="836">
        <v>112700000</v>
      </c>
      <c r="H270" s="836">
        <v>112700000</v>
      </c>
      <c r="I270" s="837">
        <f t="shared" si="9"/>
        <v>0</v>
      </c>
      <c r="J270" s="834" t="s">
        <v>2400</v>
      </c>
      <c r="K270" s="834" t="s">
        <v>2401</v>
      </c>
      <c r="L270" s="932" t="str">
        <f t="shared" si="8"/>
        <v xml:space="preserve"> </v>
      </c>
      <c r="M270" s="978"/>
      <c r="N270" s="979"/>
    </row>
    <row r="271" spans="1:14" ht="15" hidden="1" customHeight="1" x14ac:dyDescent="0.25">
      <c r="A271" s="815" t="s">
        <v>2403</v>
      </c>
      <c r="B271" s="833">
        <v>17116</v>
      </c>
      <c r="C271" s="834" t="s">
        <v>2374</v>
      </c>
      <c r="D271" s="834" t="s">
        <v>1818</v>
      </c>
      <c r="E271" s="835" t="s">
        <v>1701</v>
      </c>
      <c r="F271" s="835" t="s">
        <v>1703</v>
      </c>
      <c r="G271" s="836">
        <v>21263000</v>
      </c>
      <c r="H271" s="836">
        <v>21263000</v>
      </c>
      <c r="I271" s="837">
        <f t="shared" si="9"/>
        <v>0</v>
      </c>
      <c r="J271" s="834" t="s">
        <v>2404</v>
      </c>
      <c r="K271" s="834" t="s">
        <v>2405</v>
      </c>
      <c r="L271" s="932" t="str">
        <f t="shared" si="8"/>
        <v xml:space="preserve"> </v>
      </c>
      <c r="M271" s="978"/>
      <c r="N271" s="979"/>
    </row>
    <row r="272" spans="1:14" ht="15" hidden="1" customHeight="1" x14ac:dyDescent="0.25">
      <c r="A272" s="815" t="s">
        <v>2406</v>
      </c>
      <c r="B272" s="833">
        <v>17116</v>
      </c>
      <c r="C272" s="834" t="s">
        <v>2374</v>
      </c>
      <c r="D272" s="834" t="s">
        <v>1818</v>
      </c>
      <c r="E272" s="835" t="s">
        <v>1748</v>
      </c>
      <c r="F272" s="835" t="s">
        <v>447</v>
      </c>
      <c r="G272" s="836">
        <v>21262000</v>
      </c>
      <c r="H272" s="836">
        <v>21262000</v>
      </c>
      <c r="I272" s="837">
        <f t="shared" si="9"/>
        <v>0</v>
      </c>
      <c r="J272" s="834" t="s">
        <v>2404</v>
      </c>
      <c r="K272" s="834" t="s">
        <v>2405</v>
      </c>
      <c r="L272" s="932" t="str">
        <f t="shared" si="8"/>
        <v xml:space="preserve"> </v>
      </c>
      <c r="M272" s="978"/>
      <c r="N272" s="979"/>
    </row>
    <row r="273" spans="1:14" ht="15" hidden="1" customHeight="1" x14ac:dyDescent="0.25">
      <c r="A273" s="815" t="s">
        <v>2407</v>
      </c>
      <c r="B273" s="833">
        <v>17216</v>
      </c>
      <c r="C273" s="834" t="s">
        <v>2374</v>
      </c>
      <c r="D273" s="834" t="s">
        <v>1818</v>
      </c>
      <c r="E273" s="835" t="s">
        <v>1701</v>
      </c>
      <c r="F273" s="835" t="s">
        <v>1703</v>
      </c>
      <c r="G273" s="836">
        <v>7586500</v>
      </c>
      <c r="H273" s="836">
        <v>7586500</v>
      </c>
      <c r="I273" s="837">
        <f t="shared" si="9"/>
        <v>0</v>
      </c>
      <c r="J273" s="834" t="s">
        <v>2408</v>
      </c>
      <c r="K273" s="834" t="s">
        <v>2409</v>
      </c>
      <c r="L273" s="932" t="str">
        <f t="shared" si="8"/>
        <v xml:space="preserve"> </v>
      </c>
      <c r="M273" s="978"/>
      <c r="N273" s="979"/>
    </row>
    <row r="274" spans="1:14" ht="15" hidden="1" customHeight="1" x14ac:dyDescent="0.25">
      <c r="A274" s="815" t="s">
        <v>2410</v>
      </c>
      <c r="B274" s="833">
        <v>17216</v>
      </c>
      <c r="C274" s="834" t="s">
        <v>2374</v>
      </c>
      <c r="D274" s="834" t="s">
        <v>1818</v>
      </c>
      <c r="E274" s="835" t="s">
        <v>1748</v>
      </c>
      <c r="F274" s="835" t="s">
        <v>447</v>
      </c>
      <c r="G274" s="836">
        <v>7586500</v>
      </c>
      <c r="H274" s="836">
        <v>7586500</v>
      </c>
      <c r="I274" s="837">
        <f t="shared" si="9"/>
        <v>0</v>
      </c>
      <c r="J274" s="834" t="s">
        <v>2408</v>
      </c>
      <c r="K274" s="834" t="s">
        <v>2409</v>
      </c>
      <c r="L274" s="932" t="str">
        <f t="shared" si="8"/>
        <v xml:space="preserve"> </v>
      </c>
      <c r="M274" s="978"/>
      <c r="N274" s="979"/>
    </row>
    <row r="275" spans="1:14" ht="15" hidden="1" customHeight="1" x14ac:dyDescent="0.25">
      <c r="A275" s="815" t="s">
        <v>2411</v>
      </c>
      <c r="B275" s="833">
        <v>17316</v>
      </c>
      <c r="C275" s="834" t="s">
        <v>2412</v>
      </c>
      <c r="D275" s="834" t="s">
        <v>1818</v>
      </c>
      <c r="E275" s="835" t="s">
        <v>1701</v>
      </c>
      <c r="F275" s="835" t="s">
        <v>1703</v>
      </c>
      <c r="G275" s="836">
        <v>20527500</v>
      </c>
      <c r="H275" s="836">
        <v>20527500</v>
      </c>
      <c r="I275" s="837">
        <f t="shared" si="9"/>
        <v>0</v>
      </c>
      <c r="J275" s="834" t="s">
        <v>2388</v>
      </c>
      <c r="K275" s="834" t="s">
        <v>2413</v>
      </c>
      <c r="L275" s="932" t="str">
        <f t="shared" si="8"/>
        <v xml:space="preserve"> </v>
      </c>
      <c r="M275" s="978"/>
      <c r="N275" s="979"/>
    </row>
    <row r="276" spans="1:14" ht="15" hidden="1" customHeight="1" x14ac:dyDescent="0.25">
      <c r="A276" s="815" t="s">
        <v>2414</v>
      </c>
      <c r="B276" s="833">
        <v>17416</v>
      </c>
      <c r="C276" s="834" t="s">
        <v>2412</v>
      </c>
      <c r="D276" s="834" t="s">
        <v>1818</v>
      </c>
      <c r="E276" s="835" t="s">
        <v>1701</v>
      </c>
      <c r="F276" s="835" t="s">
        <v>1703</v>
      </c>
      <c r="G276" s="836">
        <v>36851864</v>
      </c>
      <c r="H276" s="836">
        <v>36851864</v>
      </c>
      <c r="I276" s="837">
        <f t="shared" si="9"/>
        <v>0</v>
      </c>
      <c r="J276" s="834" t="s">
        <v>2415</v>
      </c>
      <c r="K276" s="834" t="s">
        <v>2416</v>
      </c>
      <c r="L276" s="932" t="str">
        <f t="shared" si="8"/>
        <v xml:space="preserve"> </v>
      </c>
      <c r="M276" s="978"/>
      <c r="N276" s="979"/>
    </row>
    <row r="277" spans="1:14" ht="15" hidden="1" customHeight="1" x14ac:dyDescent="0.25">
      <c r="A277" s="815" t="s">
        <v>2417</v>
      </c>
      <c r="B277" s="833">
        <v>17516</v>
      </c>
      <c r="C277" s="834" t="s">
        <v>2412</v>
      </c>
      <c r="D277" s="834" t="s">
        <v>1818</v>
      </c>
      <c r="E277" s="835" t="s">
        <v>1701</v>
      </c>
      <c r="F277" s="835" t="s">
        <v>1703</v>
      </c>
      <c r="G277" s="836">
        <v>24500000</v>
      </c>
      <c r="H277" s="836">
        <v>24500000</v>
      </c>
      <c r="I277" s="837">
        <f t="shared" si="9"/>
        <v>0</v>
      </c>
      <c r="J277" s="834" t="s">
        <v>2418</v>
      </c>
      <c r="K277" s="834" t="s">
        <v>2419</v>
      </c>
      <c r="L277" s="932" t="str">
        <f t="shared" si="8"/>
        <v xml:space="preserve"> </v>
      </c>
      <c r="M277" s="978"/>
      <c r="N277" s="979"/>
    </row>
    <row r="278" spans="1:14" ht="15" hidden="1" customHeight="1" x14ac:dyDescent="0.25">
      <c r="A278" s="815" t="s">
        <v>2420</v>
      </c>
      <c r="B278" s="833">
        <v>17616</v>
      </c>
      <c r="C278" s="834" t="s">
        <v>2412</v>
      </c>
      <c r="D278" s="834" t="s">
        <v>1818</v>
      </c>
      <c r="E278" s="835" t="s">
        <v>1701</v>
      </c>
      <c r="F278" s="835" t="s">
        <v>1703</v>
      </c>
      <c r="G278" s="836">
        <v>24500000</v>
      </c>
      <c r="H278" s="836">
        <v>24500000</v>
      </c>
      <c r="I278" s="837">
        <f t="shared" si="9"/>
        <v>0</v>
      </c>
      <c r="J278" s="834" t="s">
        <v>2421</v>
      </c>
      <c r="K278" s="834" t="s">
        <v>2422</v>
      </c>
      <c r="L278" s="932" t="str">
        <f t="shared" si="8"/>
        <v xml:space="preserve"> </v>
      </c>
      <c r="M278" s="978"/>
      <c r="N278" s="979"/>
    </row>
    <row r="279" spans="1:14" ht="15" hidden="1" customHeight="1" x14ac:dyDescent="0.25">
      <c r="A279" s="815" t="s">
        <v>2423</v>
      </c>
      <c r="B279" s="833">
        <v>17716</v>
      </c>
      <c r="C279" s="834" t="s">
        <v>2412</v>
      </c>
      <c r="D279" s="834" t="s">
        <v>1818</v>
      </c>
      <c r="E279" s="835" t="s">
        <v>1701</v>
      </c>
      <c r="F279" s="835" t="s">
        <v>1703</v>
      </c>
      <c r="G279" s="836">
        <v>22750000</v>
      </c>
      <c r="H279" s="836">
        <v>22750000</v>
      </c>
      <c r="I279" s="837">
        <f t="shared" si="9"/>
        <v>0</v>
      </c>
      <c r="J279" s="834" t="s">
        <v>2424</v>
      </c>
      <c r="K279" s="834" t="s">
        <v>2425</v>
      </c>
      <c r="L279" s="932" t="str">
        <f t="shared" si="8"/>
        <v xml:space="preserve"> </v>
      </c>
      <c r="M279" s="978"/>
      <c r="N279" s="979"/>
    </row>
    <row r="280" spans="1:14" ht="15" hidden="1" customHeight="1" x14ac:dyDescent="0.25">
      <c r="A280" s="815" t="s">
        <v>2426</v>
      </c>
      <c r="B280" s="833">
        <v>17816</v>
      </c>
      <c r="C280" s="834" t="s">
        <v>2412</v>
      </c>
      <c r="D280" s="834" t="s">
        <v>1818</v>
      </c>
      <c r="E280" s="835" t="s">
        <v>1701</v>
      </c>
      <c r="F280" s="835" t="s">
        <v>1703</v>
      </c>
      <c r="G280" s="836">
        <v>22750000</v>
      </c>
      <c r="H280" s="836">
        <v>22750000</v>
      </c>
      <c r="I280" s="837">
        <f t="shared" si="9"/>
        <v>0</v>
      </c>
      <c r="J280" s="834" t="s">
        <v>2427</v>
      </c>
      <c r="K280" s="834" t="s">
        <v>2428</v>
      </c>
      <c r="L280" s="932" t="str">
        <f t="shared" si="8"/>
        <v xml:space="preserve"> </v>
      </c>
      <c r="M280" s="978"/>
      <c r="N280" s="979"/>
    </row>
    <row r="281" spans="1:14" ht="15" hidden="1" customHeight="1" x14ac:dyDescent="0.25">
      <c r="A281" s="815" t="s">
        <v>2429</v>
      </c>
      <c r="B281" s="833">
        <v>17916</v>
      </c>
      <c r="C281" s="834" t="s">
        <v>2430</v>
      </c>
      <c r="D281" s="834" t="s">
        <v>1818</v>
      </c>
      <c r="E281" s="835" t="s">
        <v>1731</v>
      </c>
      <c r="F281" s="835" t="s">
        <v>358</v>
      </c>
      <c r="G281" s="836">
        <v>3036148</v>
      </c>
      <c r="H281" s="836">
        <v>3036148</v>
      </c>
      <c r="I281" s="837">
        <f t="shared" si="9"/>
        <v>0</v>
      </c>
      <c r="J281" s="834" t="s">
        <v>2431</v>
      </c>
      <c r="K281" s="834" t="s">
        <v>2432</v>
      </c>
      <c r="L281" s="932" t="str">
        <f t="shared" si="8"/>
        <v xml:space="preserve"> </v>
      </c>
      <c r="M281" s="978"/>
      <c r="N281" s="979"/>
    </row>
    <row r="282" spans="1:14" ht="15" hidden="1" customHeight="1" x14ac:dyDescent="0.25">
      <c r="A282" s="815" t="s">
        <v>2433</v>
      </c>
      <c r="B282" s="833">
        <v>18016</v>
      </c>
      <c r="C282" s="834" t="s">
        <v>2434</v>
      </c>
      <c r="D282" s="834" t="s">
        <v>1783</v>
      </c>
      <c r="E282" s="835" t="s">
        <v>1632</v>
      </c>
      <c r="F282" s="835" t="s">
        <v>1105</v>
      </c>
      <c r="G282" s="836">
        <v>1184044</v>
      </c>
      <c r="H282" s="836">
        <v>1184044</v>
      </c>
      <c r="I282" s="837">
        <f t="shared" si="9"/>
        <v>0</v>
      </c>
      <c r="J282" s="834" t="s">
        <v>3005</v>
      </c>
      <c r="K282" s="834" t="s">
        <v>3006</v>
      </c>
      <c r="L282" s="932" t="str">
        <f t="shared" si="8"/>
        <v xml:space="preserve"> </v>
      </c>
      <c r="M282" s="978"/>
      <c r="N282" s="979"/>
    </row>
    <row r="283" spans="1:14" ht="15" hidden="1" customHeight="1" x14ac:dyDescent="0.25">
      <c r="A283" s="815" t="s">
        <v>2435</v>
      </c>
      <c r="B283" s="833">
        <v>18216</v>
      </c>
      <c r="C283" s="834" t="s">
        <v>2434</v>
      </c>
      <c r="D283" s="834" t="s">
        <v>1818</v>
      </c>
      <c r="E283" s="835" t="s">
        <v>1701</v>
      </c>
      <c r="F283" s="835" t="s">
        <v>1703</v>
      </c>
      <c r="G283" s="836">
        <v>13230000</v>
      </c>
      <c r="H283" s="836">
        <v>13230000</v>
      </c>
      <c r="I283" s="837">
        <f t="shared" si="9"/>
        <v>0</v>
      </c>
      <c r="J283" s="834" t="s">
        <v>2436</v>
      </c>
      <c r="K283" s="834" t="s">
        <v>2437</v>
      </c>
      <c r="L283" s="932" t="str">
        <f t="shared" si="8"/>
        <v xml:space="preserve"> </v>
      </c>
      <c r="M283" s="978"/>
      <c r="N283" s="979"/>
    </row>
    <row r="284" spans="1:14" ht="15" hidden="1" customHeight="1" x14ac:dyDescent="0.25">
      <c r="A284" s="815" t="s">
        <v>2438</v>
      </c>
      <c r="B284" s="833">
        <v>18316</v>
      </c>
      <c r="C284" s="834" t="s">
        <v>2434</v>
      </c>
      <c r="D284" s="834" t="s">
        <v>1783</v>
      </c>
      <c r="E284" s="835" t="s">
        <v>1666</v>
      </c>
      <c r="F284" s="835" t="s">
        <v>514</v>
      </c>
      <c r="G284" s="836">
        <v>401726</v>
      </c>
      <c r="H284" s="836">
        <v>401726</v>
      </c>
      <c r="I284" s="837">
        <f t="shared" si="9"/>
        <v>0</v>
      </c>
      <c r="J284" s="834" t="s">
        <v>2439</v>
      </c>
      <c r="K284" s="834" t="s">
        <v>2440</v>
      </c>
      <c r="L284" s="932" t="str">
        <f t="shared" si="8"/>
        <v xml:space="preserve"> </v>
      </c>
      <c r="M284" s="978"/>
      <c r="N284" s="979"/>
    </row>
    <row r="285" spans="1:14" ht="15" hidden="1" customHeight="1" x14ac:dyDescent="0.25">
      <c r="A285" s="815" t="s">
        <v>2441</v>
      </c>
      <c r="B285" s="833">
        <v>18316</v>
      </c>
      <c r="C285" s="834" t="s">
        <v>2434</v>
      </c>
      <c r="D285" s="834" t="s">
        <v>1783</v>
      </c>
      <c r="E285" s="835" t="s">
        <v>1659</v>
      </c>
      <c r="F285" s="835" t="s">
        <v>1660</v>
      </c>
      <c r="G285" s="836">
        <v>4258305</v>
      </c>
      <c r="H285" s="836">
        <v>4258305</v>
      </c>
      <c r="I285" s="837">
        <f t="shared" si="9"/>
        <v>0</v>
      </c>
      <c r="J285" s="834" t="s">
        <v>2439</v>
      </c>
      <c r="K285" s="834" t="s">
        <v>2440</v>
      </c>
      <c r="L285" s="932" t="str">
        <f t="shared" si="8"/>
        <v xml:space="preserve"> </v>
      </c>
      <c r="M285" s="978"/>
      <c r="N285" s="979"/>
    </row>
    <row r="286" spans="1:14" ht="15" hidden="1" customHeight="1" x14ac:dyDescent="0.25">
      <c r="A286" s="815" t="s">
        <v>2442</v>
      </c>
      <c r="B286" s="833">
        <v>18316</v>
      </c>
      <c r="C286" s="834" t="s">
        <v>2434</v>
      </c>
      <c r="D286" s="834" t="s">
        <v>1783</v>
      </c>
      <c r="E286" s="835" t="s">
        <v>1661</v>
      </c>
      <c r="F286" s="835" t="s">
        <v>1662</v>
      </c>
      <c r="G286" s="836">
        <v>3856578</v>
      </c>
      <c r="H286" s="836">
        <v>3856578</v>
      </c>
      <c r="I286" s="837">
        <f t="shared" si="9"/>
        <v>0</v>
      </c>
      <c r="J286" s="834" t="s">
        <v>2439</v>
      </c>
      <c r="K286" s="834" t="s">
        <v>2440</v>
      </c>
      <c r="L286" s="932" t="str">
        <f t="shared" si="8"/>
        <v xml:space="preserve"> </v>
      </c>
      <c r="M286" s="978"/>
      <c r="N286" s="979"/>
    </row>
    <row r="287" spans="1:14" ht="15" hidden="1" customHeight="1" x14ac:dyDescent="0.25">
      <c r="A287" s="815" t="s">
        <v>2443</v>
      </c>
      <c r="B287" s="833">
        <v>18316</v>
      </c>
      <c r="C287" s="834" t="s">
        <v>2434</v>
      </c>
      <c r="D287" s="834" t="s">
        <v>1783</v>
      </c>
      <c r="E287" s="835" t="s">
        <v>1663</v>
      </c>
      <c r="F287" s="835" t="s">
        <v>1664</v>
      </c>
      <c r="G287" s="836">
        <v>14887567</v>
      </c>
      <c r="H287" s="836">
        <v>14887567</v>
      </c>
      <c r="I287" s="837">
        <f t="shared" si="9"/>
        <v>0</v>
      </c>
      <c r="J287" s="834" t="s">
        <v>2439</v>
      </c>
      <c r="K287" s="834" t="s">
        <v>2440</v>
      </c>
      <c r="L287" s="932" t="str">
        <f t="shared" si="8"/>
        <v xml:space="preserve"> </v>
      </c>
      <c r="M287" s="978"/>
      <c r="N287" s="979"/>
    </row>
    <row r="288" spans="1:14" ht="15" hidden="1" customHeight="1" x14ac:dyDescent="0.25">
      <c r="A288" s="815" t="s">
        <v>2444</v>
      </c>
      <c r="B288" s="833">
        <v>18316</v>
      </c>
      <c r="C288" s="834" t="s">
        <v>2434</v>
      </c>
      <c r="D288" s="834" t="s">
        <v>1783</v>
      </c>
      <c r="E288" s="835" t="s">
        <v>1665</v>
      </c>
      <c r="F288" s="835" t="s">
        <v>537</v>
      </c>
      <c r="G288" s="836">
        <v>4338650</v>
      </c>
      <c r="H288" s="836">
        <v>4338650</v>
      </c>
      <c r="I288" s="837">
        <f t="shared" si="9"/>
        <v>0</v>
      </c>
      <c r="J288" s="834" t="s">
        <v>2439</v>
      </c>
      <c r="K288" s="834" t="s">
        <v>2440</v>
      </c>
      <c r="L288" s="932" t="str">
        <f t="shared" si="8"/>
        <v xml:space="preserve"> </v>
      </c>
      <c r="M288" s="978"/>
      <c r="N288" s="979"/>
    </row>
    <row r="289" spans="1:14" ht="15" hidden="1" customHeight="1" x14ac:dyDescent="0.25">
      <c r="A289" s="815" t="s">
        <v>2445</v>
      </c>
      <c r="B289" s="833">
        <v>18416</v>
      </c>
      <c r="C289" s="834" t="s">
        <v>2446</v>
      </c>
      <c r="D289" s="834" t="s">
        <v>1783</v>
      </c>
      <c r="E289" s="835" t="s">
        <v>1650</v>
      </c>
      <c r="F289" s="835" t="s">
        <v>1651</v>
      </c>
      <c r="G289" s="836">
        <v>1960000</v>
      </c>
      <c r="H289" s="836">
        <v>1960000</v>
      </c>
      <c r="I289" s="837">
        <f t="shared" si="9"/>
        <v>0</v>
      </c>
      <c r="J289" s="834" t="s">
        <v>2447</v>
      </c>
      <c r="K289" s="834" t="s">
        <v>2448</v>
      </c>
      <c r="L289" s="932" t="str">
        <f t="shared" si="8"/>
        <v xml:space="preserve"> </v>
      </c>
      <c r="M289" s="978"/>
      <c r="N289" s="979"/>
    </row>
    <row r="290" spans="1:14" ht="15" hidden="1" customHeight="1" x14ac:dyDescent="0.25">
      <c r="A290" s="815" t="s">
        <v>2449</v>
      </c>
      <c r="B290" s="833">
        <v>18516</v>
      </c>
      <c r="C290" s="834" t="s">
        <v>2450</v>
      </c>
      <c r="D290" s="834" t="s">
        <v>1818</v>
      </c>
      <c r="E290" s="835" t="s">
        <v>1701</v>
      </c>
      <c r="F290" s="835" t="s">
        <v>1703</v>
      </c>
      <c r="G290" s="836">
        <v>21233333</v>
      </c>
      <c r="H290" s="836">
        <v>21233333</v>
      </c>
      <c r="I290" s="837">
        <f t="shared" si="9"/>
        <v>0</v>
      </c>
      <c r="J290" s="834" t="s">
        <v>2451</v>
      </c>
      <c r="K290" s="834" t="s">
        <v>2452</v>
      </c>
      <c r="L290" s="932" t="str">
        <f t="shared" si="8"/>
        <v xml:space="preserve"> </v>
      </c>
      <c r="M290" s="978"/>
      <c r="N290" s="979"/>
    </row>
    <row r="291" spans="1:14" ht="15" hidden="1" customHeight="1" x14ac:dyDescent="0.25">
      <c r="A291" s="815" t="s">
        <v>2453</v>
      </c>
      <c r="B291" s="833">
        <v>18616</v>
      </c>
      <c r="C291" s="834" t="s">
        <v>2450</v>
      </c>
      <c r="D291" s="834" t="s">
        <v>1818</v>
      </c>
      <c r="E291" s="835" t="s">
        <v>1731</v>
      </c>
      <c r="F291" s="835" t="s">
        <v>358</v>
      </c>
      <c r="G291" s="836">
        <v>16488120</v>
      </c>
      <c r="H291" s="836">
        <v>16488120</v>
      </c>
      <c r="I291" s="837">
        <f t="shared" si="9"/>
        <v>0</v>
      </c>
      <c r="J291" s="834" t="s">
        <v>2454</v>
      </c>
      <c r="K291" s="834" t="s">
        <v>2455</v>
      </c>
      <c r="L291" s="932" t="str">
        <f t="shared" si="8"/>
        <v xml:space="preserve"> </v>
      </c>
      <c r="M291" s="978"/>
      <c r="N291" s="979"/>
    </row>
    <row r="292" spans="1:14" ht="15" hidden="1" customHeight="1" x14ac:dyDescent="0.25">
      <c r="A292" s="815" t="s">
        <v>2456</v>
      </c>
      <c r="B292" s="833">
        <v>18716</v>
      </c>
      <c r="C292" s="834" t="s">
        <v>2450</v>
      </c>
      <c r="D292" s="834" t="s">
        <v>1818</v>
      </c>
      <c r="E292" s="835" t="s">
        <v>1701</v>
      </c>
      <c r="F292" s="835" t="s">
        <v>1703</v>
      </c>
      <c r="G292" s="836">
        <v>48000000</v>
      </c>
      <c r="H292" s="836">
        <v>48000000</v>
      </c>
      <c r="I292" s="837">
        <f t="shared" si="9"/>
        <v>0</v>
      </c>
      <c r="J292" s="834" t="s">
        <v>2457</v>
      </c>
      <c r="K292" s="834" t="s">
        <v>2458</v>
      </c>
      <c r="L292" s="932" t="str">
        <f t="shared" si="8"/>
        <v xml:space="preserve"> </v>
      </c>
      <c r="M292" s="978"/>
      <c r="N292" s="979"/>
    </row>
    <row r="293" spans="1:14" ht="15" hidden="1" customHeight="1" x14ac:dyDescent="0.25">
      <c r="A293" s="815" t="s">
        <v>2459</v>
      </c>
      <c r="B293" s="833">
        <v>18816</v>
      </c>
      <c r="C293" s="834" t="s">
        <v>2460</v>
      </c>
      <c r="D293" s="834" t="s">
        <v>1783</v>
      </c>
      <c r="E293" s="835" t="s">
        <v>1671</v>
      </c>
      <c r="F293" s="835" t="s">
        <v>1672</v>
      </c>
      <c r="G293" s="836">
        <v>3400000</v>
      </c>
      <c r="H293" s="836">
        <v>0</v>
      </c>
      <c r="I293" s="837">
        <f t="shared" si="9"/>
        <v>3400000</v>
      </c>
      <c r="J293" s="834" t="s">
        <v>3513</v>
      </c>
      <c r="K293" s="834" t="s">
        <v>3513</v>
      </c>
      <c r="L293" s="932">
        <f t="shared" ca="1" si="8"/>
        <v>175</v>
      </c>
      <c r="M293" s="978" t="s">
        <v>3280</v>
      </c>
      <c r="N293" s="979"/>
    </row>
    <row r="294" spans="1:14" ht="15" hidden="1" customHeight="1" x14ac:dyDescent="0.25">
      <c r="A294" s="815" t="s">
        <v>2461</v>
      </c>
      <c r="B294" s="833">
        <v>19016</v>
      </c>
      <c r="C294" s="834" t="s">
        <v>2462</v>
      </c>
      <c r="D294" s="834" t="s">
        <v>1818</v>
      </c>
      <c r="E294" s="835" t="s">
        <v>1731</v>
      </c>
      <c r="F294" s="835" t="s">
        <v>358</v>
      </c>
      <c r="G294" s="836">
        <v>20000000</v>
      </c>
      <c r="H294" s="836">
        <v>20000000</v>
      </c>
      <c r="I294" s="837">
        <f t="shared" si="9"/>
        <v>0</v>
      </c>
      <c r="J294" s="834" t="s">
        <v>3007</v>
      </c>
      <c r="K294" s="834" t="s">
        <v>3008</v>
      </c>
      <c r="L294" s="932" t="str">
        <f t="shared" si="8"/>
        <v xml:space="preserve"> </v>
      </c>
      <c r="M294" s="978"/>
      <c r="N294" s="979"/>
    </row>
    <row r="295" spans="1:14" ht="15" hidden="1" customHeight="1" x14ac:dyDescent="0.25">
      <c r="A295" s="815" t="s">
        <v>2463</v>
      </c>
      <c r="B295" s="833">
        <v>19116</v>
      </c>
      <c r="C295" s="834" t="s">
        <v>2462</v>
      </c>
      <c r="D295" s="834" t="s">
        <v>1783</v>
      </c>
      <c r="E295" s="835" t="s">
        <v>1619</v>
      </c>
      <c r="F295" s="835" t="s">
        <v>1620</v>
      </c>
      <c r="G295" s="836">
        <v>13544000</v>
      </c>
      <c r="H295" s="836">
        <v>12543465</v>
      </c>
      <c r="I295" s="1212">
        <f t="shared" si="9"/>
        <v>1000535</v>
      </c>
      <c r="J295" s="834" t="s">
        <v>2464</v>
      </c>
      <c r="K295" s="834" t="s">
        <v>2465</v>
      </c>
      <c r="L295" s="932" t="str">
        <f t="shared" si="8"/>
        <v xml:space="preserve"> </v>
      </c>
      <c r="M295" s="978"/>
      <c r="N295" s="979"/>
    </row>
    <row r="296" spans="1:14" ht="15" hidden="1" customHeight="1" x14ac:dyDescent="0.25">
      <c r="A296" s="815" t="s">
        <v>2466</v>
      </c>
      <c r="B296" s="833">
        <v>19216</v>
      </c>
      <c r="C296" s="834" t="s">
        <v>2467</v>
      </c>
      <c r="D296" s="834" t="s">
        <v>1818</v>
      </c>
      <c r="E296" s="835" t="s">
        <v>1701</v>
      </c>
      <c r="F296" s="835" t="s">
        <v>1703</v>
      </c>
      <c r="G296" s="836">
        <v>56000000</v>
      </c>
      <c r="H296" s="836">
        <v>56000000</v>
      </c>
      <c r="I296" s="837">
        <f t="shared" si="9"/>
        <v>0</v>
      </c>
      <c r="J296" s="834" t="s">
        <v>2468</v>
      </c>
      <c r="K296" s="834" t="s">
        <v>2469</v>
      </c>
      <c r="L296" s="932" t="str">
        <f t="shared" si="8"/>
        <v xml:space="preserve"> </v>
      </c>
      <c r="M296" s="978"/>
      <c r="N296" s="979"/>
    </row>
    <row r="297" spans="1:14" ht="15" hidden="1" customHeight="1" x14ac:dyDescent="0.25">
      <c r="A297" s="815" t="s">
        <v>2470</v>
      </c>
      <c r="B297" s="833">
        <v>19316</v>
      </c>
      <c r="C297" s="834" t="s">
        <v>2471</v>
      </c>
      <c r="D297" s="834" t="s">
        <v>1783</v>
      </c>
      <c r="E297" s="835" t="s">
        <v>1675</v>
      </c>
      <c r="F297" s="835" t="s">
        <v>1677</v>
      </c>
      <c r="G297" s="836">
        <v>338800</v>
      </c>
      <c r="H297" s="836">
        <v>338800</v>
      </c>
      <c r="I297" s="837">
        <f t="shared" si="9"/>
        <v>0</v>
      </c>
      <c r="J297" s="834" t="s">
        <v>2472</v>
      </c>
      <c r="K297" s="834" t="s">
        <v>2473</v>
      </c>
      <c r="L297" s="932" t="str">
        <f t="shared" si="8"/>
        <v xml:space="preserve"> </v>
      </c>
      <c r="M297" s="978"/>
      <c r="N297" s="979"/>
    </row>
    <row r="298" spans="1:14" ht="15" hidden="1" customHeight="1" x14ac:dyDescent="0.25">
      <c r="A298" s="815" t="s">
        <v>2474</v>
      </c>
      <c r="B298" s="833">
        <v>19416</v>
      </c>
      <c r="C298" s="834" t="s">
        <v>2471</v>
      </c>
      <c r="D298" s="834" t="s">
        <v>1818</v>
      </c>
      <c r="E298" s="835" t="s">
        <v>1747</v>
      </c>
      <c r="F298" s="835" t="s">
        <v>455</v>
      </c>
      <c r="G298" s="836">
        <v>64500000</v>
      </c>
      <c r="H298" s="836">
        <v>0</v>
      </c>
      <c r="I298" s="837">
        <f t="shared" si="9"/>
        <v>64500000</v>
      </c>
      <c r="J298" s="834" t="s">
        <v>3513</v>
      </c>
      <c r="K298" s="834" t="s">
        <v>3513</v>
      </c>
      <c r="L298" s="932">
        <f t="shared" ca="1" si="8"/>
        <v>169</v>
      </c>
      <c r="M298" s="978" t="s">
        <v>3280</v>
      </c>
      <c r="N298" s="979"/>
    </row>
    <row r="299" spans="1:14" ht="15" hidden="1" customHeight="1" x14ac:dyDescent="0.25">
      <c r="A299" s="815" t="s">
        <v>2475</v>
      </c>
      <c r="B299" s="833">
        <v>19516</v>
      </c>
      <c r="C299" s="834" t="s">
        <v>2471</v>
      </c>
      <c r="D299" s="834" t="s">
        <v>1818</v>
      </c>
      <c r="E299" s="835" t="s">
        <v>1701</v>
      </c>
      <c r="F299" s="835" t="s">
        <v>1703</v>
      </c>
      <c r="G299" s="836">
        <v>35000000</v>
      </c>
      <c r="H299" s="836">
        <v>35000000</v>
      </c>
      <c r="I299" s="837">
        <f t="shared" si="9"/>
        <v>0</v>
      </c>
      <c r="J299" s="834" t="s">
        <v>2476</v>
      </c>
      <c r="K299" s="834" t="s">
        <v>2477</v>
      </c>
      <c r="L299" s="932" t="str">
        <f t="shared" si="8"/>
        <v xml:space="preserve"> </v>
      </c>
      <c r="M299" s="978"/>
      <c r="N299" s="979"/>
    </row>
    <row r="300" spans="1:14" ht="15" hidden="1" customHeight="1" x14ac:dyDescent="0.25">
      <c r="A300" s="815" t="s">
        <v>2478</v>
      </c>
      <c r="B300" s="833">
        <v>19616</v>
      </c>
      <c r="C300" s="834" t="s">
        <v>2479</v>
      </c>
      <c r="D300" s="834" t="s">
        <v>1818</v>
      </c>
      <c r="E300" s="835" t="s">
        <v>1701</v>
      </c>
      <c r="F300" s="835" t="s">
        <v>1703</v>
      </c>
      <c r="G300" s="836">
        <v>29400000</v>
      </c>
      <c r="H300" s="836">
        <v>29400000</v>
      </c>
      <c r="I300" s="837">
        <f t="shared" si="9"/>
        <v>0</v>
      </c>
      <c r="J300" s="834" t="s">
        <v>2480</v>
      </c>
      <c r="K300" s="834" t="s">
        <v>2481</v>
      </c>
      <c r="L300" s="932" t="str">
        <f t="shared" si="8"/>
        <v xml:space="preserve"> </v>
      </c>
      <c r="M300" s="978"/>
      <c r="N300" s="979"/>
    </row>
    <row r="301" spans="1:14" ht="15" hidden="1" customHeight="1" x14ac:dyDescent="0.25">
      <c r="A301" s="815" t="s">
        <v>2482</v>
      </c>
      <c r="B301" s="833">
        <v>19716</v>
      </c>
      <c r="C301" s="834" t="s">
        <v>2483</v>
      </c>
      <c r="D301" s="834" t="s">
        <v>1818</v>
      </c>
      <c r="E301" s="835" t="s">
        <v>1701</v>
      </c>
      <c r="F301" s="835" t="s">
        <v>1703</v>
      </c>
      <c r="G301" s="836">
        <v>80000000</v>
      </c>
      <c r="H301" s="836">
        <v>80000000</v>
      </c>
      <c r="I301" s="837">
        <f t="shared" si="9"/>
        <v>0</v>
      </c>
      <c r="J301" s="834" t="s">
        <v>2484</v>
      </c>
      <c r="K301" s="834" t="s">
        <v>2485</v>
      </c>
      <c r="L301" s="932" t="str">
        <f t="shared" si="8"/>
        <v xml:space="preserve"> </v>
      </c>
      <c r="M301" s="978"/>
      <c r="N301" s="979"/>
    </row>
    <row r="302" spans="1:14" ht="15" hidden="1" customHeight="1" x14ac:dyDescent="0.25">
      <c r="A302" s="815" t="s">
        <v>2486</v>
      </c>
      <c r="B302" s="833">
        <v>19816</v>
      </c>
      <c r="C302" s="834" t="s">
        <v>2483</v>
      </c>
      <c r="D302" s="834" t="s">
        <v>1783</v>
      </c>
      <c r="E302" s="835" t="s">
        <v>1621</v>
      </c>
      <c r="F302" s="835" t="s">
        <v>525</v>
      </c>
      <c r="G302" s="836">
        <v>999400</v>
      </c>
      <c r="H302" s="836">
        <v>999400</v>
      </c>
      <c r="I302" s="837">
        <f t="shared" si="9"/>
        <v>0</v>
      </c>
      <c r="J302" s="834" t="s">
        <v>2487</v>
      </c>
      <c r="K302" s="834" t="s">
        <v>2488</v>
      </c>
      <c r="L302" s="932" t="str">
        <f t="shared" si="8"/>
        <v xml:space="preserve"> </v>
      </c>
      <c r="M302" s="978"/>
      <c r="N302" s="979"/>
    </row>
    <row r="303" spans="1:14" ht="15" hidden="1" customHeight="1" x14ac:dyDescent="0.25">
      <c r="A303" s="815" t="s">
        <v>2489</v>
      </c>
      <c r="B303" s="833">
        <v>19916</v>
      </c>
      <c r="C303" s="834" t="s">
        <v>2483</v>
      </c>
      <c r="D303" s="834" t="s">
        <v>1818</v>
      </c>
      <c r="E303" s="835" t="s">
        <v>1731</v>
      </c>
      <c r="F303" s="835" t="s">
        <v>358</v>
      </c>
      <c r="G303" s="836">
        <v>51770403.140000001</v>
      </c>
      <c r="H303" s="836">
        <v>51770403.140000001</v>
      </c>
      <c r="I303" s="837">
        <f t="shared" si="9"/>
        <v>0</v>
      </c>
      <c r="J303" s="834" t="s">
        <v>3009</v>
      </c>
      <c r="K303" s="834" t="s">
        <v>3010</v>
      </c>
      <c r="L303" s="932" t="str">
        <f t="shared" si="8"/>
        <v xml:space="preserve"> </v>
      </c>
      <c r="M303" s="978"/>
      <c r="N303" s="979"/>
    </row>
    <row r="304" spans="1:14" ht="15" hidden="1" customHeight="1" x14ac:dyDescent="0.25">
      <c r="A304" s="815" t="s">
        <v>2490</v>
      </c>
      <c r="B304" s="833">
        <v>20016</v>
      </c>
      <c r="C304" s="834" t="s">
        <v>2483</v>
      </c>
      <c r="D304" s="834" t="s">
        <v>1818</v>
      </c>
      <c r="E304" s="835" t="s">
        <v>1731</v>
      </c>
      <c r="F304" s="835" t="s">
        <v>358</v>
      </c>
      <c r="G304" s="836">
        <v>13500000</v>
      </c>
      <c r="H304" s="836">
        <v>13500000</v>
      </c>
      <c r="I304" s="837">
        <f t="shared" si="9"/>
        <v>0</v>
      </c>
      <c r="J304" s="834" t="s">
        <v>2491</v>
      </c>
      <c r="K304" s="834" t="s">
        <v>2492</v>
      </c>
      <c r="L304" s="932" t="str">
        <f t="shared" si="8"/>
        <v xml:space="preserve"> </v>
      </c>
      <c r="M304" s="978"/>
      <c r="N304" s="979"/>
    </row>
    <row r="305" spans="1:14" ht="15" hidden="1" customHeight="1" x14ac:dyDescent="0.25">
      <c r="A305" s="815" t="s">
        <v>2493</v>
      </c>
      <c r="B305" s="833">
        <v>20116</v>
      </c>
      <c r="C305" s="834" t="s">
        <v>2494</v>
      </c>
      <c r="D305" s="834" t="s">
        <v>1818</v>
      </c>
      <c r="E305" s="835" t="s">
        <v>1748</v>
      </c>
      <c r="F305" s="835" t="s">
        <v>447</v>
      </c>
      <c r="G305" s="836">
        <v>25987500</v>
      </c>
      <c r="H305" s="836">
        <v>25987500</v>
      </c>
      <c r="I305" s="837">
        <f t="shared" si="9"/>
        <v>0</v>
      </c>
      <c r="J305" s="834" t="s">
        <v>2495</v>
      </c>
      <c r="K305" s="834" t="s">
        <v>2496</v>
      </c>
      <c r="L305" s="932" t="str">
        <f t="shared" si="8"/>
        <v xml:space="preserve"> </v>
      </c>
      <c r="M305" s="978"/>
      <c r="N305" s="979"/>
    </row>
    <row r="306" spans="1:14" ht="15" hidden="1" customHeight="1" x14ac:dyDescent="0.25">
      <c r="A306" s="815" t="s">
        <v>2497</v>
      </c>
      <c r="B306" s="833">
        <v>20216</v>
      </c>
      <c r="C306" s="834" t="s">
        <v>2494</v>
      </c>
      <c r="D306" s="834" t="s">
        <v>1818</v>
      </c>
      <c r="E306" s="835" t="s">
        <v>1748</v>
      </c>
      <c r="F306" s="835" t="s">
        <v>447</v>
      </c>
      <c r="G306" s="836">
        <v>25987500</v>
      </c>
      <c r="H306" s="836">
        <v>25987500</v>
      </c>
      <c r="I306" s="837">
        <f t="shared" si="9"/>
        <v>0</v>
      </c>
      <c r="J306" s="834" t="s">
        <v>2495</v>
      </c>
      <c r="K306" s="834" t="s">
        <v>2498</v>
      </c>
      <c r="L306" s="932" t="str">
        <f t="shared" si="8"/>
        <v xml:space="preserve"> </v>
      </c>
      <c r="M306" s="978"/>
      <c r="N306" s="979"/>
    </row>
    <row r="307" spans="1:14" ht="15" hidden="1" customHeight="1" x14ac:dyDescent="0.25">
      <c r="A307" s="815" t="s">
        <v>2499</v>
      </c>
      <c r="B307" s="833">
        <v>20316</v>
      </c>
      <c r="C307" s="834" t="s">
        <v>2494</v>
      </c>
      <c r="D307" s="834" t="s">
        <v>1818</v>
      </c>
      <c r="E307" s="835" t="s">
        <v>1701</v>
      </c>
      <c r="F307" s="835" t="s">
        <v>1703</v>
      </c>
      <c r="G307" s="836">
        <v>29400000</v>
      </c>
      <c r="H307" s="836">
        <v>27930000</v>
      </c>
      <c r="I307" s="837">
        <f t="shared" si="9"/>
        <v>1470000</v>
      </c>
      <c r="J307" s="834" t="s">
        <v>2500</v>
      </c>
      <c r="K307" s="834" t="s">
        <v>2501</v>
      </c>
      <c r="L307" s="932" t="str">
        <f t="shared" si="8"/>
        <v xml:space="preserve"> </v>
      </c>
      <c r="M307" s="978"/>
      <c r="N307" s="979"/>
    </row>
    <row r="308" spans="1:14" ht="15" hidden="1" customHeight="1" x14ac:dyDescent="0.25">
      <c r="A308" s="815" t="s">
        <v>2502</v>
      </c>
      <c r="B308" s="833">
        <v>20416</v>
      </c>
      <c r="C308" s="834" t="s">
        <v>2503</v>
      </c>
      <c r="D308" s="834" t="s">
        <v>1818</v>
      </c>
      <c r="E308" s="835" t="s">
        <v>1701</v>
      </c>
      <c r="F308" s="835" t="s">
        <v>1703</v>
      </c>
      <c r="G308" s="836">
        <v>45911790</v>
      </c>
      <c r="H308" s="836">
        <v>45911790</v>
      </c>
      <c r="I308" s="837">
        <f t="shared" si="9"/>
        <v>0</v>
      </c>
      <c r="J308" s="834" t="s">
        <v>2504</v>
      </c>
      <c r="K308" s="834" t="s">
        <v>2505</v>
      </c>
      <c r="L308" s="932" t="str">
        <f t="shared" si="8"/>
        <v xml:space="preserve"> </v>
      </c>
      <c r="M308" s="978"/>
      <c r="N308" s="979"/>
    </row>
    <row r="309" spans="1:14" ht="15" hidden="1" customHeight="1" x14ac:dyDescent="0.25">
      <c r="A309" s="815" t="s">
        <v>2506</v>
      </c>
      <c r="B309" s="833">
        <v>20516</v>
      </c>
      <c r="C309" s="834" t="s">
        <v>2503</v>
      </c>
      <c r="D309" s="834" t="s">
        <v>1818</v>
      </c>
      <c r="E309" s="835" t="s">
        <v>1748</v>
      </c>
      <c r="F309" s="835" t="s">
        <v>447</v>
      </c>
      <c r="G309" s="836">
        <v>18400000</v>
      </c>
      <c r="H309" s="836">
        <v>18000000</v>
      </c>
      <c r="I309" s="837">
        <f t="shared" si="9"/>
        <v>400000</v>
      </c>
      <c r="J309" s="834" t="s">
        <v>2507</v>
      </c>
      <c r="K309" s="834" t="s">
        <v>2508</v>
      </c>
      <c r="L309" s="932" t="str">
        <f t="shared" si="8"/>
        <v xml:space="preserve"> </v>
      </c>
      <c r="M309" s="978" t="s">
        <v>3514</v>
      </c>
      <c r="N309" s="979"/>
    </row>
    <row r="310" spans="1:14" ht="15" hidden="1" customHeight="1" x14ac:dyDescent="0.25">
      <c r="A310" s="815" t="s">
        <v>2509</v>
      </c>
      <c r="B310" s="833">
        <v>20616</v>
      </c>
      <c r="C310" s="834" t="s">
        <v>2510</v>
      </c>
      <c r="D310" s="834" t="s">
        <v>1818</v>
      </c>
      <c r="E310" s="835" t="s">
        <v>1701</v>
      </c>
      <c r="F310" s="835" t="s">
        <v>1703</v>
      </c>
      <c r="G310" s="836">
        <v>28000000</v>
      </c>
      <c r="H310" s="836">
        <v>28000000</v>
      </c>
      <c r="I310" s="837">
        <f t="shared" si="9"/>
        <v>0</v>
      </c>
      <c r="J310" s="834" t="s">
        <v>2511</v>
      </c>
      <c r="K310" s="834" t="s">
        <v>2512</v>
      </c>
      <c r="L310" s="932" t="str">
        <f t="shared" si="8"/>
        <v xml:space="preserve"> </v>
      </c>
      <c r="M310" s="978"/>
      <c r="N310" s="979"/>
    </row>
    <row r="311" spans="1:14" ht="15" hidden="1" customHeight="1" x14ac:dyDescent="0.25">
      <c r="A311" s="815" t="s">
        <v>2513</v>
      </c>
      <c r="B311" s="833">
        <v>20716</v>
      </c>
      <c r="C311" s="834" t="s">
        <v>2510</v>
      </c>
      <c r="D311" s="834" t="s">
        <v>1818</v>
      </c>
      <c r="E311" s="835" t="s">
        <v>1701</v>
      </c>
      <c r="F311" s="835" t="s">
        <v>1703</v>
      </c>
      <c r="G311" s="836">
        <v>48000000</v>
      </c>
      <c r="H311" s="836">
        <v>48000000</v>
      </c>
      <c r="I311" s="837">
        <f t="shared" si="9"/>
        <v>0</v>
      </c>
      <c r="J311" s="834" t="s">
        <v>2514</v>
      </c>
      <c r="K311" s="834" t="s">
        <v>2515</v>
      </c>
      <c r="L311" s="932" t="str">
        <f t="shared" si="8"/>
        <v xml:space="preserve"> </v>
      </c>
      <c r="M311" s="978"/>
      <c r="N311" s="979"/>
    </row>
    <row r="312" spans="1:14" ht="15" hidden="1" customHeight="1" x14ac:dyDescent="0.25">
      <c r="A312" s="815" t="s">
        <v>2516</v>
      </c>
      <c r="B312" s="833">
        <v>20816</v>
      </c>
      <c r="C312" s="834" t="s">
        <v>2517</v>
      </c>
      <c r="D312" s="834" t="s">
        <v>1783</v>
      </c>
      <c r="E312" s="835" t="s">
        <v>1616</v>
      </c>
      <c r="F312" s="835" t="s">
        <v>581</v>
      </c>
      <c r="G312" s="836">
        <v>50000</v>
      </c>
      <c r="H312" s="986">
        <v>50000</v>
      </c>
      <c r="I312" s="837">
        <f t="shared" si="9"/>
        <v>0</v>
      </c>
      <c r="J312" s="834" t="s">
        <v>2518</v>
      </c>
      <c r="K312" s="834" t="s">
        <v>2519</v>
      </c>
      <c r="L312" s="932" t="str">
        <f t="shared" si="8"/>
        <v xml:space="preserve"> </v>
      </c>
      <c r="M312" s="978"/>
      <c r="N312" s="979"/>
    </row>
    <row r="313" spans="1:14" ht="15" hidden="1" customHeight="1" x14ac:dyDescent="0.25">
      <c r="A313" s="815" t="s">
        <v>2520</v>
      </c>
      <c r="B313" s="833">
        <v>20816</v>
      </c>
      <c r="C313" s="834" t="s">
        <v>2517</v>
      </c>
      <c r="D313" s="834" t="s">
        <v>1783</v>
      </c>
      <c r="E313" s="835" t="s">
        <v>1671</v>
      </c>
      <c r="F313" s="835" t="s">
        <v>1672</v>
      </c>
      <c r="G313" s="836">
        <v>525706</v>
      </c>
      <c r="H313" s="836">
        <v>525706</v>
      </c>
      <c r="I313" s="837">
        <f t="shared" si="9"/>
        <v>0</v>
      </c>
      <c r="J313" s="834" t="s">
        <v>2518</v>
      </c>
      <c r="K313" s="834" t="s">
        <v>2519</v>
      </c>
      <c r="L313" s="932" t="str">
        <f t="shared" si="8"/>
        <v xml:space="preserve"> </v>
      </c>
      <c r="M313" s="978"/>
      <c r="N313" s="979"/>
    </row>
    <row r="314" spans="1:14" ht="15" hidden="1" customHeight="1" x14ac:dyDescent="0.25">
      <c r="A314" s="815" t="s">
        <v>2521</v>
      </c>
      <c r="B314" s="833">
        <v>20816</v>
      </c>
      <c r="C314" s="834" t="s">
        <v>2517</v>
      </c>
      <c r="D314" s="834" t="s">
        <v>1783</v>
      </c>
      <c r="E314" s="835" t="s">
        <v>1622</v>
      </c>
      <c r="F314" s="835" t="s">
        <v>1623</v>
      </c>
      <c r="G314" s="836">
        <v>76800</v>
      </c>
      <c r="H314" s="836">
        <v>76800</v>
      </c>
      <c r="I314" s="837">
        <f t="shared" si="9"/>
        <v>0</v>
      </c>
      <c r="J314" s="834" t="s">
        <v>2518</v>
      </c>
      <c r="K314" s="834" t="s">
        <v>2519</v>
      </c>
      <c r="L314" s="932" t="str">
        <f t="shared" si="8"/>
        <v xml:space="preserve"> </v>
      </c>
      <c r="M314" s="978"/>
      <c r="N314" s="979"/>
    </row>
    <row r="315" spans="1:14" ht="15" hidden="1" customHeight="1" x14ac:dyDescent="0.25">
      <c r="A315" s="815" t="s">
        <v>2522</v>
      </c>
      <c r="B315" s="833">
        <v>20816</v>
      </c>
      <c r="C315" s="834" t="s">
        <v>2517</v>
      </c>
      <c r="D315" s="834" t="s">
        <v>1783</v>
      </c>
      <c r="E315" s="835" t="s">
        <v>1625</v>
      </c>
      <c r="F315" s="835" t="s">
        <v>1626</v>
      </c>
      <c r="G315" s="836">
        <v>1881812</v>
      </c>
      <c r="H315" s="836">
        <v>1881812</v>
      </c>
      <c r="I315" s="837">
        <f t="shared" si="9"/>
        <v>0</v>
      </c>
      <c r="J315" s="834" t="s">
        <v>2518</v>
      </c>
      <c r="K315" s="834" t="s">
        <v>2519</v>
      </c>
      <c r="L315" s="932" t="str">
        <f t="shared" si="8"/>
        <v xml:space="preserve"> </v>
      </c>
      <c r="M315" s="978"/>
      <c r="N315" s="979"/>
    </row>
    <row r="316" spans="1:14" ht="15" hidden="1" customHeight="1" x14ac:dyDescent="0.25">
      <c r="A316" s="815" t="s">
        <v>2523</v>
      </c>
      <c r="B316" s="833">
        <v>20816</v>
      </c>
      <c r="C316" s="834" t="s">
        <v>2517</v>
      </c>
      <c r="D316" s="834" t="s">
        <v>1783</v>
      </c>
      <c r="E316" s="835" t="s">
        <v>1627</v>
      </c>
      <c r="F316" s="835" t="s">
        <v>1628</v>
      </c>
      <c r="G316" s="836">
        <v>9000</v>
      </c>
      <c r="H316" s="836">
        <v>9000</v>
      </c>
      <c r="I316" s="837">
        <f t="shared" si="9"/>
        <v>0</v>
      </c>
      <c r="J316" s="834" t="s">
        <v>2518</v>
      </c>
      <c r="K316" s="834" t="s">
        <v>2519</v>
      </c>
      <c r="L316" s="932" t="str">
        <f t="shared" si="8"/>
        <v xml:space="preserve"> </v>
      </c>
      <c r="M316" s="978"/>
      <c r="N316" s="979"/>
    </row>
    <row r="317" spans="1:14" ht="15" hidden="1" customHeight="1" x14ac:dyDescent="0.25">
      <c r="A317" s="815" t="s">
        <v>2524</v>
      </c>
      <c r="B317" s="833">
        <v>20816</v>
      </c>
      <c r="C317" s="834" t="s">
        <v>2517</v>
      </c>
      <c r="D317" s="834" t="s">
        <v>1783</v>
      </c>
      <c r="E317" s="835" t="s">
        <v>1629</v>
      </c>
      <c r="F317" s="835" t="s">
        <v>1630</v>
      </c>
      <c r="G317" s="836">
        <v>70000</v>
      </c>
      <c r="H317" s="836">
        <v>70000</v>
      </c>
      <c r="I317" s="837">
        <f t="shared" si="9"/>
        <v>0</v>
      </c>
      <c r="J317" s="834" t="s">
        <v>2518</v>
      </c>
      <c r="K317" s="834" t="s">
        <v>2519</v>
      </c>
      <c r="L317" s="932" t="str">
        <f t="shared" si="8"/>
        <v xml:space="preserve"> </v>
      </c>
      <c r="M317" s="978"/>
      <c r="N317" s="979"/>
    </row>
    <row r="318" spans="1:14" ht="15" hidden="1" customHeight="1" x14ac:dyDescent="0.25">
      <c r="A318" s="815" t="s">
        <v>2525</v>
      </c>
      <c r="B318" s="833">
        <v>20816</v>
      </c>
      <c r="C318" s="834" t="s">
        <v>2517</v>
      </c>
      <c r="D318" s="834" t="s">
        <v>1783</v>
      </c>
      <c r="E318" s="835" t="s">
        <v>1631</v>
      </c>
      <c r="F318" s="835" t="s">
        <v>528</v>
      </c>
      <c r="G318" s="836">
        <v>1078262</v>
      </c>
      <c r="H318" s="836">
        <v>1078262</v>
      </c>
      <c r="I318" s="837">
        <f t="shared" si="9"/>
        <v>0</v>
      </c>
      <c r="J318" s="834" t="s">
        <v>2518</v>
      </c>
      <c r="K318" s="834" t="s">
        <v>2519</v>
      </c>
      <c r="L318" s="932" t="str">
        <f t="shared" si="8"/>
        <v xml:space="preserve"> </v>
      </c>
      <c r="M318" s="978"/>
      <c r="N318" s="979"/>
    </row>
    <row r="319" spans="1:14" ht="15" hidden="1" customHeight="1" x14ac:dyDescent="0.25">
      <c r="A319" s="815" t="s">
        <v>2526</v>
      </c>
      <c r="B319" s="833">
        <v>20816</v>
      </c>
      <c r="C319" s="834" t="s">
        <v>2517</v>
      </c>
      <c r="D319" s="834" t="s">
        <v>1783</v>
      </c>
      <c r="E319" s="835" t="s">
        <v>1632</v>
      </c>
      <c r="F319" s="835" t="s">
        <v>1105</v>
      </c>
      <c r="G319" s="836">
        <v>307700</v>
      </c>
      <c r="H319" s="836">
        <v>307700</v>
      </c>
      <c r="I319" s="837">
        <f t="shared" si="9"/>
        <v>0</v>
      </c>
      <c r="J319" s="834" t="s">
        <v>2518</v>
      </c>
      <c r="K319" s="834" t="s">
        <v>2519</v>
      </c>
      <c r="L319" s="932" t="str">
        <f t="shared" si="8"/>
        <v xml:space="preserve"> </v>
      </c>
      <c r="M319" s="978"/>
      <c r="N319" s="979"/>
    </row>
    <row r="320" spans="1:14" ht="15" hidden="1" customHeight="1" x14ac:dyDescent="0.25">
      <c r="A320" s="815" t="s">
        <v>2527</v>
      </c>
      <c r="B320" s="833">
        <v>20816</v>
      </c>
      <c r="C320" s="834" t="s">
        <v>2517</v>
      </c>
      <c r="D320" s="834" t="s">
        <v>1783</v>
      </c>
      <c r="E320" s="835" t="s">
        <v>1641</v>
      </c>
      <c r="F320" s="835" t="s">
        <v>501</v>
      </c>
      <c r="G320" s="836">
        <v>30000</v>
      </c>
      <c r="H320" s="836">
        <v>30000</v>
      </c>
      <c r="I320" s="837">
        <f t="shared" si="9"/>
        <v>0</v>
      </c>
      <c r="J320" s="834" t="s">
        <v>2518</v>
      </c>
      <c r="K320" s="834" t="s">
        <v>2519</v>
      </c>
      <c r="L320" s="932" t="str">
        <f t="shared" si="8"/>
        <v xml:space="preserve"> </v>
      </c>
      <c r="M320" s="978"/>
      <c r="N320" s="979"/>
    </row>
    <row r="321" spans="1:14" ht="15" hidden="1" customHeight="1" x14ac:dyDescent="0.25">
      <c r="A321" s="815" t="s">
        <v>2528</v>
      </c>
      <c r="B321" s="833">
        <v>20816</v>
      </c>
      <c r="C321" s="834" t="s">
        <v>2517</v>
      </c>
      <c r="D321" s="834" t="s">
        <v>1783</v>
      </c>
      <c r="E321" s="835" t="s">
        <v>1635</v>
      </c>
      <c r="F321" s="835" t="s">
        <v>1636</v>
      </c>
      <c r="G321" s="836">
        <v>380000</v>
      </c>
      <c r="H321" s="836">
        <v>380000</v>
      </c>
      <c r="I321" s="837">
        <f t="shared" si="9"/>
        <v>0</v>
      </c>
      <c r="J321" s="834" t="s">
        <v>2518</v>
      </c>
      <c r="K321" s="834" t="s">
        <v>2519</v>
      </c>
      <c r="L321" s="932" t="str">
        <f t="shared" si="8"/>
        <v xml:space="preserve"> </v>
      </c>
      <c r="M321" s="978"/>
      <c r="N321" s="979"/>
    </row>
    <row r="322" spans="1:14" ht="15" hidden="1" customHeight="1" x14ac:dyDescent="0.25">
      <c r="A322" s="815" t="s">
        <v>2529</v>
      </c>
      <c r="B322" s="833">
        <v>20816</v>
      </c>
      <c r="C322" s="834" t="s">
        <v>2517</v>
      </c>
      <c r="D322" s="834" t="s">
        <v>1783</v>
      </c>
      <c r="E322" s="835" t="s">
        <v>1642</v>
      </c>
      <c r="F322" s="835" t="s">
        <v>502</v>
      </c>
      <c r="G322" s="836">
        <v>41000</v>
      </c>
      <c r="H322" s="836">
        <v>41000</v>
      </c>
      <c r="I322" s="837">
        <f t="shared" si="9"/>
        <v>0</v>
      </c>
      <c r="J322" s="834" t="s">
        <v>2518</v>
      </c>
      <c r="K322" s="834" t="s">
        <v>2519</v>
      </c>
      <c r="L322" s="932" t="str">
        <f t="shared" ref="L322:L385" si="10">IF(G322=I322,$N$1-C322," ")</f>
        <v xml:space="preserve"> </v>
      </c>
      <c r="M322" s="978"/>
      <c r="N322" s="979"/>
    </row>
    <row r="323" spans="1:14" ht="15" hidden="1" customHeight="1" x14ac:dyDescent="0.25">
      <c r="A323" s="815" t="s">
        <v>2530</v>
      </c>
      <c r="B323" s="833">
        <v>20816</v>
      </c>
      <c r="C323" s="834" t="s">
        <v>2517</v>
      </c>
      <c r="D323" s="834" t="s">
        <v>1783</v>
      </c>
      <c r="E323" s="835" t="s">
        <v>1644</v>
      </c>
      <c r="F323" s="835" t="s">
        <v>504</v>
      </c>
      <c r="G323" s="836">
        <v>225100</v>
      </c>
      <c r="H323" s="836">
        <v>225100</v>
      </c>
      <c r="I323" s="837">
        <f t="shared" ref="I323:I386" si="11">+G323-H323</f>
        <v>0</v>
      </c>
      <c r="J323" s="834" t="s">
        <v>2518</v>
      </c>
      <c r="K323" s="834" t="s">
        <v>2519</v>
      </c>
      <c r="L323" s="932" t="str">
        <f t="shared" si="10"/>
        <v xml:space="preserve"> </v>
      </c>
      <c r="M323" s="978"/>
      <c r="N323" s="979"/>
    </row>
    <row r="324" spans="1:14" ht="15" hidden="1" customHeight="1" x14ac:dyDescent="0.25">
      <c r="A324" s="815" t="s">
        <v>2531</v>
      </c>
      <c r="B324" s="833">
        <v>20816</v>
      </c>
      <c r="C324" s="834" t="s">
        <v>2517</v>
      </c>
      <c r="D324" s="834" t="s">
        <v>1783</v>
      </c>
      <c r="E324" s="835" t="s">
        <v>1650</v>
      </c>
      <c r="F324" s="835" t="s">
        <v>1651</v>
      </c>
      <c r="G324" s="836">
        <v>303305</v>
      </c>
      <c r="H324" s="836">
        <v>303305</v>
      </c>
      <c r="I324" s="837">
        <f t="shared" si="11"/>
        <v>0</v>
      </c>
      <c r="J324" s="834" t="s">
        <v>2518</v>
      </c>
      <c r="K324" s="834" t="s">
        <v>2519</v>
      </c>
      <c r="L324" s="932" t="str">
        <f t="shared" si="10"/>
        <v xml:space="preserve"> </v>
      </c>
      <c r="M324" s="978"/>
      <c r="N324" s="979"/>
    </row>
    <row r="325" spans="1:14" ht="15" hidden="1" customHeight="1" x14ac:dyDescent="0.25">
      <c r="A325" s="815" t="s">
        <v>2532</v>
      </c>
      <c r="B325" s="833">
        <v>20916</v>
      </c>
      <c r="C325" s="834" t="s">
        <v>2533</v>
      </c>
      <c r="D325" s="834" t="s">
        <v>1818</v>
      </c>
      <c r="E325" s="835" t="s">
        <v>1701</v>
      </c>
      <c r="F325" s="835" t="s">
        <v>1703</v>
      </c>
      <c r="G325" s="836">
        <v>40000000</v>
      </c>
      <c r="H325" s="836">
        <v>40000000</v>
      </c>
      <c r="I325" s="837">
        <f t="shared" si="11"/>
        <v>0</v>
      </c>
      <c r="J325" s="834" t="s">
        <v>2534</v>
      </c>
      <c r="K325" s="834" t="s">
        <v>2535</v>
      </c>
      <c r="L325" s="932" t="str">
        <f t="shared" si="10"/>
        <v xml:space="preserve"> </v>
      </c>
      <c r="M325" s="978"/>
      <c r="N325" s="979"/>
    </row>
    <row r="326" spans="1:14" ht="15" hidden="1" customHeight="1" x14ac:dyDescent="0.25">
      <c r="A326" s="815" t="s">
        <v>2536</v>
      </c>
      <c r="B326" s="833">
        <v>21016</v>
      </c>
      <c r="C326" s="834" t="s">
        <v>2533</v>
      </c>
      <c r="D326" s="834" t="s">
        <v>1818</v>
      </c>
      <c r="E326" s="835" t="s">
        <v>1701</v>
      </c>
      <c r="F326" s="835" t="s">
        <v>1703</v>
      </c>
      <c r="G326" s="836">
        <v>28875000</v>
      </c>
      <c r="H326" s="836">
        <v>24142838</v>
      </c>
      <c r="I326" s="837">
        <f t="shared" si="11"/>
        <v>4732162</v>
      </c>
      <c r="J326" s="834" t="s">
        <v>2537</v>
      </c>
      <c r="K326" s="834" t="s">
        <v>2538</v>
      </c>
      <c r="L326" s="932" t="str">
        <f t="shared" si="10"/>
        <v xml:space="preserve"> </v>
      </c>
      <c r="M326" s="978"/>
      <c r="N326" s="979"/>
    </row>
    <row r="327" spans="1:14" ht="15" hidden="1" customHeight="1" x14ac:dyDescent="0.25">
      <c r="A327" s="815" t="s">
        <v>2539</v>
      </c>
      <c r="B327" s="833">
        <v>21116</v>
      </c>
      <c r="C327" s="834" t="s">
        <v>2533</v>
      </c>
      <c r="D327" s="834" t="s">
        <v>1783</v>
      </c>
      <c r="E327" s="835" t="s">
        <v>1671</v>
      </c>
      <c r="F327" s="835" t="s">
        <v>1672</v>
      </c>
      <c r="G327" s="836">
        <v>872107</v>
      </c>
      <c r="H327" s="836">
        <v>872107</v>
      </c>
      <c r="I327" s="837">
        <f t="shared" si="11"/>
        <v>0</v>
      </c>
      <c r="J327" s="834" t="s">
        <v>2540</v>
      </c>
      <c r="K327" s="834" t="s">
        <v>2541</v>
      </c>
      <c r="L327" s="932" t="str">
        <f t="shared" si="10"/>
        <v xml:space="preserve"> </v>
      </c>
      <c r="M327" s="978"/>
      <c r="N327" s="979"/>
    </row>
    <row r="328" spans="1:14" ht="15" hidden="1" customHeight="1" x14ac:dyDescent="0.25">
      <c r="A328" s="815" t="s">
        <v>2542</v>
      </c>
      <c r="B328" s="833">
        <v>21116</v>
      </c>
      <c r="C328" s="834" t="s">
        <v>2533</v>
      </c>
      <c r="D328" s="834" t="s">
        <v>1783</v>
      </c>
      <c r="E328" s="835" t="s">
        <v>1622</v>
      </c>
      <c r="F328" s="835" t="s">
        <v>1623</v>
      </c>
      <c r="G328" s="836">
        <v>21000</v>
      </c>
      <c r="H328" s="836">
        <v>21000</v>
      </c>
      <c r="I328" s="837">
        <f t="shared" si="11"/>
        <v>0</v>
      </c>
      <c r="J328" s="834" t="s">
        <v>2540</v>
      </c>
      <c r="K328" s="834" t="s">
        <v>2541</v>
      </c>
      <c r="L328" s="932" t="str">
        <f t="shared" si="10"/>
        <v xml:space="preserve"> </v>
      </c>
      <c r="M328" s="978"/>
      <c r="N328" s="979"/>
    </row>
    <row r="329" spans="1:14" ht="15" hidden="1" customHeight="1" x14ac:dyDescent="0.25">
      <c r="A329" s="815" t="s">
        <v>2543</v>
      </c>
      <c r="B329" s="833">
        <v>21116</v>
      </c>
      <c r="C329" s="834" t="s">
        <v>2533</v>
      </c>
      <c r="D329" s="834" t="s">
        <v>1783</v>
      </c>
      <c r="E329" s="835" t="s">
        <v>1625</v>
      </c>
      <c r="F329" s="835" t="s">
        <v>1626</v>
      </c>
      <c r="G329" s="836">
        <v>609902</v>
      </c>
      <c r="H329" s="836">
        <v>609902</v>
      </c>
      <c r="I329" s="837">
        <f t="shared" si="11"/>
        <v>0</v>
      </c>
      <c r="J329" s="834" t="s">
        <v>2540</v>
      </c>
      <c r="K329" s="834" t="s">
        <v>2541</v>
      </c>
      <c r="L329" s="932" t="str">
        <f t="shared" si="10"/>
        <v xml:space="preserve"> </v>
      </c>
      <c r="M329" s="978"/>
      <c r="N329" s="979"/>
    </row>
    <row r="330" spans="1:14" ht="15" hidden="1" customHeight="1" x14ac:dyDescent="0.25">
      <c r="A330" s="815" t="s">
        <v>2544</v>
      </c>
      <c r="B330" s="833">
        <v>21116</v>
      </c>
      <c r="C330" s="834" t="s">
        <v>2533</v>
      </c>
      <c r="D330" s="834" t="s">
        <v>1783</v>
      </c>
      <c r="E330" s="835" t="s">
        <v>1631</v>
      </c>
      <c r="F330" s="835" t="s">
        <v>528</v>
      </c>
      <c r="G330" s="836">
        <v>212000</v>
      </c>
      <c r="H330" s="836">
        <v>212000</v>
      </c>
      <c r="I330" s="837">
        <f t="shared" si="11"/>
        <v>0</v>
      </c>
      <c r="J330" s="834" t="s">
        <v>2540</v>
      </c>
      <c r="K330" s="834" t="s">
        <v>2541</v>
      </c>
      <c r="L330" s="932" t="str">
        <f t="shared" si="10"/>
        <v xml:space="preserve"> </v>
      </c>
      <c r="M330" s="978"/>
      <c r="N330" s="979"/>
    </row>
    <row r="331" spans="1:14" ht="15" hidden="1" customHeight="1" x14ac:dyDescent="0.25">
      <c r="A331" s="815" t="s">
        <v>2545</v>
      </c>
      <c r="B331" s="833">
        <v>21116</v>
      </c>
      <c r="C331" s="834" t="s">
        <v>2533</v>
      </c>
      <c r="D331" s="834" t="s">
        <v>1783</v>
      </c>
      <c r="E331" s="835" t="s">
        <v>1642</v>
      </c>
      <c r="F331" s="835" t="s">
        <v>502</v>
      </c>
      <c r="G331" s="836">
        <v>39100</v>
      </c>
      <c r="H331" s="836">
        <v>39100</v>
      </c>
      <c r="I331" s="837">
        <f t="shared" si="11"/>
        <v>0</v>
      </c>
      <c r="J331" s="834" t="s">
        <v>2540</v>
      </c>
      <c r="K331" s="834" t="s">
        <v>2541</v>
      </c>
      <c r="L331" s="932" t="str">
        <f t="shared" si="10"/>
        <v xml:space="preserve"> </v>
      </c>
      <c r="M331" s="978"/>
      <c r="N331" s="979"/>
    </row>
    <row r="332" spans="1:14" ht="15" hidden="1" customHeight="1" x14ac:dyDescent="0.25">
      <c r="A332" s="815" t="s">
        <v>2546</v>
      </c>
      <c r="B332" s="833">
        <v>21116</v>
      </c>
      <c r="C332" s="834" t="s">
        <v>2533</v>
      </c>
      <c r="D332" s="834" t="s">
        <v>1783</v>
      </c>
      <c r="E332" s="835" t="s">
        <v>1644</v>
      </c>
      <c r="F332" s="835" t="s">
        <v>504</v>
      </c>
      <c r="G332" s="836">
        <v>74100</v>
      </c>
      <c r="H332" s="836">
        <v>74100</v>
      </c>
      <c r="I332" s="837">
        <f t="shared" si="11"/>
        <v>0</v>
      </c>
      <c r="J332" s="834" t="s">
        <v>2540</v>
      </c>
      <c r="K332" s="834" t="s">
        <v>2541</v>
      </c>
      <c r="L332" s="932" t="str">
        <f t="shared" si="10"/>
        <v xml:space="preserve"> </v>
      </c>
      <c r="M332" s="978"/>
      <c r="N332" s="979"/>
    </row>
    <row r="333" spans="1:14" ht="15" hidden="1" customHeight="1" x14ac:dyDescent="0.25">
      <c r="A333" s="815" t="s">
        <v>2547</v>
      </c>
      <c r="B333" s="833">
        <v>21116</v>
      </c>
      <c r="C333" s="834" t="s">
        <v>2533</v>
      </c>
      <c r="D333" s="834" t="s">
        <v>1783</v>
      </c>
      <c r="E333" s="835" t="s">
        <v>1650</v>
      </c>
      <c r="F333" s="835" t="s">
        <v>1651</v>
      </c>
      <c r="G333" s="836">
        <v>225904</v>
      </c>
      <c r="H333" s="836">
        <v>225904</v>
      </c>
      <c r="I333" s="837">
        <f t="shared" si="11"/>
        <v>0</v>
      </c>
      <c r="J333" s="834" t="s">
        <v>2540</v>
      </c>
      <c r="K333" s="834" t="s">
        <v>2541</v>
      </c>
      <c r="L333" s="932" t="str">
        <f t="shared" si="10"/>
        <v xml:space="preserve"> </v>
      </c>
      <c r="M333" s="978"/>
      <c r="N333" s="979"/>
    </row>
    <row r="334" spans="1:14" ht="15" hidden="1" customHeight="1" x14ac:dyDescent="0.25">
      <c r="A334" s="815" t="s">
        <v>2548</v>
      </c>
      <c r="B334" s="833">
        <v>21216</v>
      </c>
      <c r="C334" s="834" t="s">
        <v>2549</v>
      </c>
      <c r="D334" s="834" t="s">
        <v>1818</v>
      </c>
      <c r="E334" s="835" t="s">
        <v>1701</v>
      </c>
      <c r="F334" s="835" t="s">
        <v>1703</v>
      </c>
      <c r="G334" s="836">
        <v>35000000</v>
      </c>
      <c r="H334" s="836">
        <v>35000000</v>
      </c>
      <c r="I334" s="837">
        <f t="shared" si="11"/>
        <v>0</v>
      </c>
      <c r="J334" s="834" t="s">
        <v>2550</v>
      </c>
      <c r="K334" s="834" t="s">
        <v>2551</v>
      </c>
      <c r="L334" s="932" t="str">
        <f t="shared" si="10"/>
        <v xml:space="preserve"> </v>
      </c>
      <c r="M334" s="978"/>
      <c r="N334" s="979"/>
    </row>
    <row r="335" spans="1:14" ht="15" hidden="1" customHeight="1" x14ac:dyDescent="0.25">
      <c r="A335" s="815" t="s">
        <v>2552</v>
      </c>
      <c r="B335" s="833">
        <v>21316</v>
      </c>
      <c r="C335" s="834" t="s">
        <v>2549</v>
      </c>
      <c r="D335" s="834" t="s">
        <v>1818</v>
      </c>
      <c r="E335" s="835" t="s">
        <v>1701</v>
      </c>
      <c r="F335" s="835" t="s">
        <v>1703</v>
      </c>
      <c r="G335" s="836">
        <v>42000000</v>
      </c>
      <c r="H335" s="836">
        <v>42000000</v>
      </c>
      <c r="I335" s="837">
        <f t="shared" si="11"/>
        <v>0</v>
      </c>
      <c r="J335" s="834" t="s">
        <v>2553</v>
      </c>
      <c r="K335" s="834" t="s">
        <v>2554</v>
      </c>
      <c r="L335" s="932" t="str">
        <f t="shared" si="10"/>
        <v xml:space="preserve"> </v>
      </c>
      <c r="M335" s="978"/>
      <c r="N335" s="979"/>
    </row>
    <row r="336" spans="1:14" ht="15" hidden="1" customHeight="1" x14ac:dyDescent="0.25">
      <c r="A336" s="815" t="s">
        <v>2555</v>
      </c>
      <c r="B336" s="833">
        <v>21416</v>
      </c>
      <c r="C336" s="834" t="s">
        <v>2556</v>
      </c>
      <c r="D336" s="834" t="s">
        <v>1818</v>
      </c>
      <c r="E336" s="835" t="s">
        <v>1701</v>
      </c>
      <c r="F336" s="835" t="s">
        <v>1703</v>
      </c>
      <c r="G336" s="836">
        <v>60000000</v>
      </c>
      <c r="H336" s="836">
        <v>60000000</v>
      </c>
      <c r="I336" s="837">
        <f t="shared" si="11"/>
        <v>0</v>
      </c>
      <c r="J336" s="834" t="s">
        <v>2557</v>
      </c>
      <c r="K336" s="834" t="s">
        <v>2558</v>
      </c>
      <c r="L336" s="932" t="str">
        <f t="shared" si="10"/>
        <v xml:space="preserve"> </v>
      </c>
      <c r="M336" s="978"/>
      <c r="N336" s="979"/>
    </row>
    <row r="337" spans="1:14" ht="15" hidden="1" customHeight="1" x14ac:dyDescent="0.25">
      <c r="A337" s="815" t="s">
        <v>2559</v>
      </c>
      <c r="B337" s="833">
        <v>21516</v>
      </c>
      <c r="C337" s="834" t="s">
        <v>2560</v>
      </c>
      <c r="D337" s="834" t="s">
        <v>1818</v>
      </c>
      <c r="E337" s="835" t="s">
        <v>1701</v>
      </c>
      <c r="F337" s="835" t="s">
        <v>1703</v>
      </c>
      <c r="G337" s="836">
        <v>18112500</v>
      </c>
      <c r="H337" s="836">
        <v>0</v>
      </c>
      <c r="I337" s="837">
        <f t="shared" si="11"/>
        <v>18112500</v>
      </c>
      <c r="J337" s="834" t="s">
        <v>3513</v>
      </c>
      <c r="K337" s="834" t="s">
        <v>3513</v>
      </c>
      <c r="L337" s="932">
        <f t="shared" ca="1" si="10"/>
        <v>147</v>
      </c>
      <c r="M337" s="978" t="s">
        <v>3280</v>
      </c>
      <c r="N337" s="979"/>
    </row>
    <row r="338" spans="1:14" ht="15" hidden="1" customHeight="1" x14ac:dyDescent="0.25">
      <c r="A338" s="815" t="s">
        <v>2561</v>
      </c>
      <c r="B338" s="833">
        <v>21816</v>
      </c>
      <c r="C338" s="834" t="s">
        <v>2560</v>
      </c>
      <c r="D338" s="834" t="s">
        <v>1818</v>
      </c>
      <c r="E338" s="835" t="s">
        <v>1731</v>
      </c>
      <c r="F338" s="835" t="s">
        <v>358</v>
      </c>
      <c r="G338" s="836">
        <v>43400000</v>
      </c>
      <c r="H338" s="836">
        <v>43400000</v>
      </c>
      <c r="I338" s="837">
        <f t="shared" si="11"/>
        <v>0</v>
      </c>
      <c r="J338" s="834" t="s">
        <v>2562</v>
      </c>
      <c r="K338" s="834" t="s">
        <v>2563</v>
      </c>
      <c r="L338" s="932" t="str">
        <f t="shared" si="10"/>
        <v xml:space="preserve"> </v>
      </c>
      <c r="M338" s="978"/>
      <c r="N338" s="979"/>
    </row>
    <row r="339" spans="1:14" ht="15" hidden="1" customHeight="1" x14ac:dyDescent="0.25">
      <c r="A339" s="815" t="s">
        <v>2564</v>
      </c>
      <c r="B339" s="833">
        <v>21916</v>
      </c>
      <c r="C339" s="834" t="s">
        <v>2560</v>
      </c>
      <c r="D339" s="834" t="s">
        <v>1818</v>
      </c>
      <c r="E339" s="835" t="s">
        <v>1731</v>
      </c>
      <c r="F339" s="835" t="s">
        <v>358</v>
      </c>
      <c r="G339" s="836">
        <v>43400000</v>
      </c>
      <c r="H339" s="836">
        <v>43400000</v>
      </c>
      <c r="I339" s="837">
        <f t="shared" si="11"/>
        <v>0</v>
      </c>
      <c r="J339" s="834" t="s">
        <v>2565</v>
      </c>
      <c r="K339" s="834" t="s">
        <v>2566</v>
      </c>
      <c r="L339" s="932" t="str">
        <f t="shared" si="10"/>
        <v xml:space="preserve"> </v>
      </c>
      <c r="M339" s="978"/>
      <c r="N339" s="979"/>
    </row>
    <row r="340" spans="1:14" ht="15" hidden="1" customHeight="1" x14ac:dyDescent="0.25">
      <c r="A340" s="815" t="s">
        <v>2567</v>
      </c>
      <c r="B340" s="833">
        <v>22016</v>
      </c>
      <c r="C340" s="834" t="s">
        <v>2568</v>
      </c>
      <c r="D340" s="834" t="s">
        <v>1818</v>
      </c>
      <c r="E340" s="835" t="s">
        <v>1748</v>
      </c>
      <c r="F340" s="835" t="s">
        <v>447</v>
      </c>
      <c r="G340" s="836">
        <v>40000000</v>
      </c>
      <c r="H340" s="836">
        <v>39996000</v>
      </c>
      <c r="I340" s="837">
        <f t="shared" si="11"/>
        <v>4000</v>
      </c>
      <c r="J340" s="834" t="s">
        <v>2569</v>
      </c>
      <c r="K340" s="834" t="s">
        <v>2570</v>
      </c>
      <c r="L340" s="932" t="str">
        <f t="shared" si="10"/>
        <v xml:space="preserve"> </v>
      </c>
      <c r="M340" s="978" t="s">
        <v>3514</v>
      </c>
      <c r="N340" s="979"/>
    </row>
    <row r="341" spans="1:14" ht="15" hidden="1" customHeight="1" x14ac:dyDescent="0.25">
      <c r="A341" s="815" t="s">
        <v>2571</v>
      </c>
      <c r="B341" s="833">
        <v>22116</v>
      </c>
      <c r="C341" s="834" t="s">
        <v>2568</v>
      </c>
      <c r="D341" s="834" t="s">
        <v>1818</v>
      </c>
      <c r="E341" s="835" t="s">
        <v>1701</v>
      </c>
      <c r="F341" s="835" t="s">
        <v>1703</v>
      </c>
      <c r="G341" s="836">
        <v>40000000</v>
      </c>
      <c r="H341" s="836">
        <v>39996000</v>
      </c>
      <c r="I341" s="837">
        <f t="shared" si="11"/>
        <v>4000</v>
      </c>
      <c r="J341" s="834" t="s">
        <v>2569</v>
      </c>
      <c r="K341" s="834" t="s">
        <v>2572</v>
      </c>
      <c r="L341" s="932" t="str">
        <f t="shared" si="10"/>
        <v xml:space="preserve"> </v>
      </c>
      <c r="M341" s="978" t="s">
        <v>3514</v>
      </c>
      <c r="N341" s="979"/>
    </row>
    <row r="342" spans="1:14" ht="15" hidden="1" customHeight="1" x14ac:dyDescent="0.25">
      <c r="A342" s="815" t="s">
        <v>2573</v>
      </c>
      <c r="B342" s="833">
        <v>22216</v>
      </c>
      <c r="C342" s="834" t="s">
        <v>2568</v>
      </c>
      <c r="D342" s="834" t="s">
        <v>1818</v>
      </c>
      <c r="E342" s="835" t="s">
        <v>1701</v>
      </c>
      <c r="F342" s="835" t="s">
        <v>1703</v>
      </c>
      <c r="G342" s="836">
        <v>17250000</v>
      </c>
      <c r="H342" s="836">
        <v>17250000</v>
      </c>
      <c r="I342" s="837">
        <f t="shared" si="11"/>
        <v>0</v>
      </c>
      <c r="J342" s="834" t="s">
        <v>2574</v>
      </c>
      <c r="K342" s="834" t="s">
        <v>2575</v>
      </c>
      <c r="L342" s="932" t="str">
        <f t="shared" si="10"/>
        <v xml:space="preserve"> </v>
      </c>
      <c r="M342" s="978"/>
      <c r="N342" s="979"/>
    </row>
    <row r="343" spans="1:14" ht="15" hidden="1" customHeight="1" x14ac:dyDescent="0.25">
      <c r="A343" s="815" t="s">
        <v>2576</v>
      </c>
      <c r="B343" s="833">
        <v>22316</v>
      </c>
      <c r="C343" s="834" t="s">
        <v>2577</v>
      </c>
      <c r="D343" s="834" t="s">
        <v>1818</v>
      </c>
      <c r="E343" s="835" t="s">
        <v>1748</v>
      </c>
      <c r="F343" s="835" t="s">
        <v>447</v>
      </c>
      <c r="G343" s="836">
        <v>37852500</v>
      </c>
      <c r="H343" s="836">
        <v>37852500</v>
      </c>
      <c r="I343" s="837">
        <f t="shared" si="11"/>
        <v>0</v>
      </c>
      <c r="J343" s="834" t="s">
        <v>3011</v>
      </c>
      <c r="K343" s="834" t="s">
        <v>3012</v>
      </c>
      <c r="L343" s="932" t="str">
        <f t="shared" si="10"/>
        <v xml:space="preserve"> </v>
      </c>
      <c r="M343" s="978"/>
      <c r="N343" s="979"/>
    </row>
    <row r="344" spans="1:14" ht="15" hidden="1" customHeight="1" x14ac:dyDescent="0.25">
      <c r="A344" s="815" t="s">
        <v>2578</v>
      </c>
      <c r="B344" s="833">
        <v>22416</v>
      </c>
      <c r="C344" s="834" t="s">
        <v>2577</v>
      </c>
      <c r="D344" s="834" t="s">
        <v>1818</v>
      </c>
      <c r="E344" s="835" t="s">
        <v>1701</v>
      </c>
      <c r="F344" s="835" t="s">
        <v>1703</v>
      </c>
      <c r="G344" s="836">
        <v>31605000</v>
      </c>
      <c r="H344" s="836">
        <v>31605000</v>
      </c>
      <c r="I344" s="837">
        <f t="shared" si="11"/>
        <v>0</v>
      </c>
      <c r="J344" s="834" t="s">
        <v>3013</v>
      </c>
      <c r="K344" s="834" t="s">
        <v>3014</v>
      </c>
      <c r="L344" s="932" t="str">
        <f t="shared" si="10"/>
        <v xml:space="preserve"> </v>
      </c>
      <c r="M344" s="978"/>
      <c r="N344" s="979"/>
    </row>
    <row r="345" spans="1:14" ht="15" hidden="1" customHeight="1" x14ac:dyDescent="0.25">
      <c r="A345" s="815" t="s">
        <v>2579</v>
      </c>
      <c r="B345" s="833">
        <v>22516</v>
      </c>
      <c r="C345" s="834" t="s">
        <v>2577</v>
      </c>
      <c r="D345" s="834" t="s">
        <v>1818</v>
      </c>
      <c r="E345" s="835" t="s">
        <v>1701</v>
      </c>
      <c r="F345" s="835" t="s">
        <v>1703</v>
      </c>
      <c r="G345" s="836">
        <v>22711500</v>
      </c>
      <c r="H345" s="836">
        <v>22711500</v>
      </c>
      <c r="I345" s="837">
        <f t="shared" si="11"/>
        <v>0</v>
      </c>
      <c r="J345" s="834" t="s">
        <v>3015</v>
      </c>
      <c r="K345" s="834" t="s">
        <v>3016</v>
      </c>
      <c r="L345" s="932" t="str">
        <f t="shared" si="10"/>
        <v xml:space="preserve"> </v>
      </c>
      <c r="M345" s="978"/>
      <c r="N345" s="979"/>
    </row>
    <row r="346" spans="1:14" ht="15" hidden="1" customHeight="1" x14ac:dyDescent="0.25">
      <c r="A346" s="815" t="s">
        <v>2580</v>
      </c>
      <c r="B346" s="833">
        <v>22616</v>
      </c>
      <c r="C346" s="834" t="s">
        <v>2577</v>
      </c>
      <c r="D346" s="834" t="s">
        <v>1818</v>
      </c>
      <c r="E346" s="835" t="s">
        <v>1701</v>
      </c>
      <c r="F346" s="835" t="s">
        <v>1703</v>
      </c>
      <c r="G346" s="836">
        <v>22711500</v>
      </c>
      <c r="H346" s="836">
        <v>22711500</v>
      </c>
      <c r="I346" s="837">
        <f t="shared" si="11"/>
        <v>0</v>
      </c>
      <c r="J346" s="834" t="s">
        <v>3017</v>
      </c>
      <c r="K346" s="834" t="s">
        <v>3018</v>
      </c>
      <c r="L346" s="932" t="str">
        <f t="shared" si="10"/>
        <v xml:space="preserve"> </v>
      </c>
      <c r="M346" s="978"/>
      <c r="N346" s="979"/>
    </row>
    <row r="347" spans="1:14" ht="15" hidden="1" customHeight="1" x14ac:dyDescent="0.25">
      <c r="A347" s="815" t="s">
        <v>2581</v>
      </c>
      <c r="B347" s="833">
        <v>22716</v>
      </c>
      <c r="C347" s="834" t="s">
        <v>2577</v>
      </c>
      <c r="D347" s="834" t="s">
        <v>1818</v>
      </c>
      <c r="E347" s="835" t="s">
        <v>1701</v>
      </c>
      <c r="F347" s="835" t="s">
        <v>1703</v>
      </c>
      <c r="G347" s="836">
        <v>69615000</v>
      </c>
      <c r="H347" s="836">
        <v>0</v>
      </c>
      <c r="I347" s="837">
        <f t="shared" si="11"/>
        <v>69615000</v>
      </c>
      <c r="J347" s="834" t="s">
        <v>3513</v>
      </c>
      <c r="K347" s="834" t="s">
        <v>3513</v>
      </c>
      <c r="L347" s="932">
        <f t="shared" ca="1" si="10"/>
        <v>139</v>
      </c>
      <c r="M347" s="978" t="s">
        <v>3280</v>
      </c>
      <c r="N347" s="979"/>
    </row>
    <row r="348" spans="1:14" ht="15" hidden="1" customHeight="1" x14ac:dyDescent="0.25">
      <c r="A348" s="815" t="s">
        <v>2582</v>
      </c>
      <c r="B348" s="833">
        <v>22816</v>
      </c>
      <c r="C348" s="834" t="s">
        <v>2583</v>
      </c>
      <c r="D348" s="834" t="s">
        <v>1818</v>
      </c>
      <c r="E348" s="835" t="s">
        <v>1731</v>
      </c>
      <c r="F348" s="835" t="s">
        <v>358</v>
      </c>
      <c r="G348" s="836">
        <v>32500000</v>
      </c>
      <c r="H348" s="836">
        <v>30000000</v>
      </c>
      <c r="I348" s="837">
        <f t="shared" si="11"/>
        <v>2500000</v>
      </c>
      <c r="J348" s="834" t="s">
        <v>3019</v>
      </c>
      <c r="K348" s="834" t="s">
        <v>3020</v>
      </c>
      <c r="L348" s="932" t="str">
        <f t="shared" si="10"/>
        <v xml:space="preserve"> </v>
      </c>
      <c r="M348" s="978"/>
      <c r="N348" s="979"/>
    </row>
    <row r="349" spans="1:14" ht="15" hidden="1" customHeight="1" x14ac:dyDescent="0.25">
      <c r="A349" s="815" t="s">
        <v>2584</v>
      </c>
      <c r="B349" s="833">
        <v>22916</v>
      </c>
      <c r="C349" s="834" t="s">
        <v>2583</v>
      </c>
      <c r="D349" s="834" t="s">
        <v>1783</v>
      </c>
      <c r="E349" s="835" t="s">
        <v>1639</v>
      </c>
      <c r="F349" s="835" t="s">
        <v>531</v>
      </c>
      <c r="G349" s="836">
        <v>80034273.049999997</v>
      </c>
      <c r="H349" s="836">
        <v>80034273.049999997</v>
      </c>
      <c r="I349" s="837">
        <f t="shared" si="11"/>
        <v>0</v>
      </c>
      <c r="J349" s="834" t="s">
        <v>3021</v>
      </c>
      <c r="K349" s="834" t="s">
        <v>3022</v>
      </c>
      <c r="L349" s="932" t="str">
        <f t="shared" si="10"/>
        <v xml:space="preserve"> </v>
      </c>
      <c r="M349" s="978"/>
      <c r="N349" s="979"/>
    </row>
    <row r="350" spans="1:14" ht="15" hidden="1" customHeight="1" x14ac:dyDescent="0.25">
      <c r="A350" s="815" t="s">
        <v>3023</v>
      </c>
      <c r="B350" s="833">
        <v>23016</v>
      </c>
      <c r="C350" s="834" t="s">
        <v>3024</v>
      </c>
      <c r="D350" s="834" t="s">
        <v>1818</v>
      </c>
      <c r="E350" s="835" t="s">
        <v>1701</v>
      </c>
      <c r="F350" s="835" t="s">
        <v>1703</v>
      </c>
      <c r="G350" s="836">
        <v>12000000</v>
      </c>
      <c r="H350" s="836">
        <v>12000000</v>
      </c>
      <c r="I350" s="837">
        <f t="shared" si="11"/>
        <v>0</v>
      </c>
      <c r="J350" s="834" t="s">
        <v>3025</v>
      </c>
      <c r="K350" s="834" t="s">
        <v>3026</v>
      </c>
      <c r="L350" s="932" t="str">
        <f t="shared" si="10"/>
        <v xml:space="preserve"> </v>
      </c>
      <c r="M350" s="978"/>
      <c r="N350" s="979"/>
    </row>
    <row r="351" spans="1:14" ht="15" hidden="1" customHeight="1" x14ac:dyDescent="0.25">
      <c r="A351" s="815" t="s">
        <v>3027</v>
      </c>
      <c r="B351" s="833">
        <v>23016</v>
      </c>
      <c r="C351" s="834" t="s">
        <v>3024</v>
      </c>
      <c r="D351" s="834" t="s">
        <v>1818</v>
      </c>
      <c r="E351" s="835" t="s">
        <v>1748</v>
      </c>
      <c r="F351" s="835" t="s">
        <v>447</v>
      </c>
      <c r="G351" s="836">
        <v>12000000</v>
      </c>
      <c r="H351" s="836">
        <v>12000000</v>
      </c>
      <c r="I351" s="837">
        <f t="shared" si="11"/>
        <v>0</v>
      </c>
      <c r="J351" s="834" t="s">
        <v>3025</v>
      </c>
      <c r="K351" s="834" t="s">
        <v>3026</v>
      </c>
      <c r="L351" s="932" t="str">
        <f t="shared" si="10"/>
        <v xml:space="preserve"> </v>
      </c>
      <c r="M351" s="978"/>
      <c r="N351" s="979"/>
    </row>
    <row r="352" spans="1:14" ht="15" hidden="1" customHeight="1" x14ac:dyDescent="0.25">
      <c r="A352" s="815" t="s">
        <v>3028</v>
      </c>
      <c r="B352" s="833">
        <v>23116</v>
      </c>
      <c r="C352" s="834" t="s">
        <v>3024</v>
      </c>
      <c r="D352" s="834" t="s">
        <v>1818</v>
      </c>
      <c r="E352" s="835" t="s">
        <v>1701</v>
      </c>
      <c r="F352" s="835" t="s">
        <v>1703</v>
      </c>
      <c r="G352" s="836">
        <v>320000000</v>
      </c>
      <c r="H352" s="836">
        <v>320000000</v>
      </c>
      <c r="I352" s="837">
        <f t="shared" si="11"/>
        <v>0</v>
      </c>
      <c r="J352" s="834" t="s">
        <v>3029</v>
      </c>
      <c r="K352" s="834" t="s">
        <v>3030</v>
      </c>
      <c r="L352" s="932" t="str">
        <f t="shared" si="10"/>
        <v xml:space="preserve"> </v>
      </c>
      <c r="M352" s="978"/>
      <c r="N352" s="979"/>
    </row>
    <row r="353" spans="1:14" ht="15" hidden="1" customHeight="1" x14ac:dyDescent="0.25">
      <c r="A353" s="815" t="s">
        <v>3031</v>
      </c>
      <c r="B353" s="833">
        <v>23116</v>
      </c>
      <c r="C353" s="834" t="s">
        <v>3024</v>
      </c>
      <c r="D353" s="834" t="s">
        <v>1818</v>
      </c>
      <c r="E353" s="835" t="s">
        <v>1748</v>
      </c>
      <c r="F353" s="835" t="s">
        <v>447</v>
      </c>
      <c r="G353" s="836">
        <v>184000000</v>
      </c>
      <c r="H353" s="836">
        <v>184000000</v>
      </c>
      <c r="I353" s="837">
        <f t="shared" si="11"/>
        <v>0</v>
      </c>
      <c r="J353" s="834" t="s">
        <v>3029</v>
      </c>
      <c r="K353" s="834" t="s">
        <v>3030</v>
      </c>
      <c r="L353" s="932" t="str">
        <f t="shared" si="10"/>
        <v xml:space="preserve"> </v>
      </c>
      <c r="M353" s="978"/>
      <c r="N353" s="979"/>
    </row>
    <row r="354" spans="1:14" ht="15" hidden="1" customHeight="1" x14ac:dyDescent="0.25">
      <c r="A354" s="815" t="s">
        <v>3032</v>
      </c>
      <c r="B354" s="833">
        <v>23216</v>
      </c>
      <c r="C354" s="834" t="s">
        <v>3024</v>
      </c>
      <c r="D354" s="834" t="s">
        <v>1818</v>
      </c>
      <c r="E354" s="835" t="s">
        <v>1747</v>
      </c>
      <c r="F354" s="835" t="s">
        <v>455</v>
      </c>
      <c r="G354" s="836">
        <v>23600000</v>
      </c>
      <c r="H354" s="836">
        <v>23600000</v>
      </c>
      <c r="I354" s="837">
        <f t="shared" si="11"/>
        <v>0</v>
      </c>
      <c r="J354" s="834" t="s">
        <v>3033</v>
      </c>
      <c r="K354" s="834" t="s">
        <v>3034</v>
      </c>
      <c r="L354" s="932" t="str">
        <f t="shared" si="10"/>
        <v xml:space="preserve"> </v>
      </c>
      <c r="M354" s="978"/>
      <c r="N354" s="979"/>
    </row>
    <row r="355" spans="1:14" ht="15" hidden="1" customHeight="1" x14ac:dyDescent="0.25">
      <c r="A355" s="815" t="s">
        <v>3035</v>
      </c>
      <c r="B355" s="833">
        <v>23316</v>
      </c>
      <c r="C355" s="834" t="s">
        <v>3024</v>
      </c>
      <c r="D355" s="834" t="s">
        <v>1818</v>
      </c>
      <c r="E355" s="835" t="s">
        <v>1747</v>
      </c>
      <c r="F355" s="835" t="s">
        <v>455</v>
      </c>
      <c r="G355" s="836">
        <v>850000000</v>
      </c>
      <c r="H355" s="836">
        <v>850000000</v>
      </c>
      <c r="I355" s="837">
        <f t="shared" si="11"/>
        <v>0</v>
      </c>
      <c r="J355" s="834" t="s">
        <v>3036</v>
      </c>
      <c r="K355" s="834" t="s">
        <v>3037</v>
      </c>
      <c r="L355" s="932" t="str">
        <f t="shared" si="10"/>
        <v xml:space="preserve"> </v>
      </c>
      <c r="M355" s="978"/>
      <c r="N355" s="979"/>
    </row>
    <row r="356" spans="1:14" ht="15" hidden="1" customHeight="1" x14ac:dyDescent="0.25">
      <c r="A356" s="815" t="s">
        <v>3038</v>
      </c>
      <c r="B356" s="833">
        <v>23416</v>
      </c>
      <c r="C356" s="834" t="s">
        <v>3039</v>
      </c>
      <c r="D356" s="834" t="s">
        <v>1818</v>
      </c>
      <c r="E356" s="835" t="s">
        <v>1748</v>
      </c>
      <c r="F356" s="835" t="s">
        <v>447</v>
      </c>
      <c r="G356" s="836">
        <v>13800000</v>
      </c>
      <c r="H356" s="836">
        <v>13800000</v>
      </c>
      <c r="I356" s="837">
        <f t="shared" si="11"/>
        <v>0</v>
      </c>
      <c r="J356" s="834" t="s">
        <v>3040</v>
      </c>
      <c r="K356" s="834" t="s">
        <v>3041</v>
      </c>
      <c r="L356" s="932" t="str">
        <f t="shared" si="10"/>
        <v xml:space="preserve"> </v>
      </c>
      <c r="M356" s="978"/>
      <c r="N356" s="979"/>
    </row>
    <row r="357" spans="1:14" ht="15" customHeight="1" x14ac:dyDescent="0.25">
      <c r="A357" s="815" t="s">
        <v>3042</v>
      </c>
      <c r="B357" s="833">
        <v>23516</v>
      </c>
      <c r="C357" s="834" t="s">
        <v>3039</v>
      </c>
      <c r="D357" s="834" t="s">
        <v>1937</v>
      </c>
      <c r="E357" s="835" t="s">
        <v>1584</v>
      </c>
      <c r="F357" s="835" t="s">
        <v>436</v>
      </c>
      <c r="G357" s="836">
        <v>570000</v>
      </c>
      <c r="H357" s="836">
        <v>0</v>
      </c>
      <c r="I357" s="1212">
        <f t="shared" si="11"/>
        <v>570000</v>
      </c>
      <c r="J357" s="834" t="s">
        <v>3513</v>
      </c>
      <c r="K357" s="834" t="s">
        <v>3513</v>
      </c>
      <c r="L357" s="932">
        <f t="shared" ca="1" si="10"/>
        <v>125</v>
      </c>
      <c r="M357" s="978" t="s">
        <v>3280</v>
      </c>
      <c r="N357" s="979"/>
    </row>
    <row r="358" spans="1:14" ht="15" hidden="1" customHeight="1" x14ac:dyDescent="0.25">
      <c r="A358" s="815" t="s">
        <v>3043</v>
      </c>
      <c r="B358" s="833">
        <v>24016</v>
      </c>
      <c r="C358" s="834" t="s">
        <v>3044</v>
      </c>
      <c r="D358" s="834" t="s">
        <v>1783</v>
      </c>
      <c r="E358" s="835" t="s">
        <v>1632</v>
      </c>
      <c r="F358" s="835" t="s">
        <v>1105</v>
      </c>
      <c r="G358" s="836">
        <v>140000000</v>
      </c>
      <c r="H358" s="836">
        <v>0</v>
      </c>
      <c r="I358" s="837">
        <f t="shared" si="11"/>
        <v>140000000</v>
      </c>
      <c r="J358" s="834" t="s">
        <v>3513</v>
      </c>
      <c r="K358" s="834" t="s">
        <v>3513</v>
      </c>
      <c r="L358" s="932">
        <f t="shared" ca="1" si="10"/>
        <v>124</v>
      </c>
      <c r="M358" s="978" t="s">
        <v>3280</v>
      </c>
      <c r="N358" s="979"/>
    </row>
    <row r="359" spans="1:14" ht="15" hidden="1" customHeight="1" x14ac:dyDescent="0.25">
      <c r="A359" s="815" t="s">
        <v>3045</v>
      </c>
      <c r="B359" s="833">
        <v>24116</v>
      </c>
      <c r="C359" s="834" t="s">
        <v>3046</v>
      </c>
      <c r="D359" s="834" t="s">
        <v>1783</v>
      </c>
      <c r="E359" s="835" t="s">
        <v>1671</v>
      </c>
      <c r="F359" s="835" t="s">
        <v>1672</v>
      </c>
      <c r="G359" s="836">
        <v>255013</v>
      </c>
      <c r="H359" s="836">
        <v>255013</v>
      </c>
      <c r="I359" s="837">
        <f t="shared" si="11"/>
        <v>0</v>
      </c>
      <c r="J359" s="834" t="s">
        <v>3047</v>
      </c>
      <c r="K359" s="834" t="s">
        <v>3048</v>
      </c>
      <c r="L359" s="932" t="str">
        <f t="shared" si="10"/>
        <v xml:space="preserve"> </v>
      </c>
      <c r="M359" s="978"/>
      <c r="N359" s="979"/>
    </row>
    <row r="360" spans="1:14" ht="15" hidden="1" customHeight="1" x14ac:dyDescent="0.25">
      <c r="A360" s="815" t="s">
        <v>3049</v>
      </c>
      <c r="B360" s="833">
        <v>24116</v>
      </c>
      <c r="C360" s="834" t="s">
        <v>3046</v>
      </c>
      <c r="D360" s="834" t="s">
        <v>1783</v>
      </c>
      <c r="E360" s="835" t="s">
        <v>1622</v>
      </c>
      <c r="F360" s="835" t="s">
        <v>1623</v>
      </c>
      <c r="G360" s="836">
        <v>255700</v>
      </c>
      <c r="H360" s="836">
        <v>255700</v>
      </c>
      <c r="I360" s="837">
        <f t="shared" si="11"/>
        <v>0</v>
      </c>
      <c r="J360" s="834" t="s">
        <v>3047</v>
      </c>
      <c r="K360" s="834" t="s">
        <v>3048</v>
      </c>
      <c r="L360" s="932" t="str">
        <f t="shared" si="10"/>
        <v xml:space="preserve"> </v>
      </c>
      <c r="M360" s="978"/>
      <c r="N360" s="979"/>
    </row>
    <row r="361" spans="1:14" ht="15" hidden="1" customHeight="1" x14ac:dyDescent="0.25">
      <c r="A361" s="815" t="s">
        <v>3050</v>
      </c>
      <c r="B361" s="833">
        <v>24116</v>
      </c>
      <c r="C361" s="834" t="s">
        <v>3046</v>
      </c>
      <c r="D361" s="834" t="s">
        <v>1783</v>
      </c>
      <c r="E361" s="835" t="s">
        <v>1625</v>
      </c>
      <c r="F361" s="835" t="s">
        <v>1626</v>
      </c>
      <c r="G361" s="836">
        <v>994274</v>
      </c>
      <c r="H361" s="836">
        <v>994274</v>
      </c>
      <c r="I361" s="837">
        <f t="shared" si="11"/>
        <v>0</v>
      </c>
      <c r="J361" s="834" t="s">
        <v>3047</v>
      </c>
      <c r="K361" s="834" t="s">
        <v>3048</v>
      </c>
      <c r="L361" s="932" t="str">
        <f t="shared" si="10"/>
        <v xml:space="preserve"> </v>
      </c>
      <c r="M361" s="978"/>
      <c r="N361" s="979"/>
    </row>
    <row r="362" spans="1:14" ht="15" hidden="1" customHeight="1" x14ac:dyDescent="0.25">
      <c r="A362" s="815" t="s">
        <v>3051</v>
      </c>
      <c r="B362" s="833">
        <v>24116</v>
      </c>
      <c r="C362" s="834" t="s">
        <v>3046</v>
      </c>
      <c r="D362" s="834" t="s">
        <v>1783</v>
      </c>
      <c r="E362" s="835" t="s">
        <v>1631</v>
      </c>
      <c r="F362" s="835" t="s">
        <v>528</v>
      </c>
      <c r="G362" s="836">
        <v>420046</v>
      </c>
      <c r="H362" s="836">
        <v>420046</v>
      </c>
      <c r="I362" s="837">
        <f t="shared" si="11"/>
        <v>0</v>
      </c>
      <c r="J362" s="834" t="s">
        <v>3047</v>
      </c>
      <c r="K362" s="834" t="s">
        <v>3048</v>
      </c>
      <c r="L362" s="932" t="str">
        <f t="shared" si="10"/>
        <v xml:space="preserve"> </v>
      </c>
      <c r="M362" s="978"/>
      <c r="N362" s="979"/>
    </row>
    <row r="363" spans="1:14" ht="15" hidden="1" customHeight="1" x14ac:dyDescent="0.25">
      <c r="A363" s="815" t="s">
        <v>3052</v>
      </c>
      <c r="B363" s="833">
        <v>24116</v>
      </c>
      <c r="C363" s="834" t="s">
        <v>3046</v>
      </c>
      <c r="D363" s="834" t="s">
        <v>1783</v>
      </c>
      <c r="E363" s="835" t="s">
        <v>1641</v>
      </c>
      <c r="F363" s="835" t="s">
        <v>501</v>
      </c>
      <c r="G363" s="836">
        <v>205380</v>
      </c>
      <c r="H363" s="836">
        <v>205380</v>
      </c>
      <c r="I363" s="837">
        <f t="shared" si="11"/>
        <v>0</v>
      </c>
      <c r="J363" s="834" t="s">
        <v>3047</v>
      </c>
      <c r="K363" s="834" t="s">
        <v>3048</v>
      </c>
      <c r="L363" s="932" t="str">
        <f t="shared" si="10"/>
        <v xml:space="preserve"> </v>
      </c>
      <c r="M363" s="978"/>
      <c r="N363" s="979"/>
    </row>
    <row r="364" spans="1:14" ht="15" hidden="1" customHeight="1" x14ac:dyDescent="0.25">
      <c r="A364" s="815" t="s">
        <v>3053</v>
      </c>
      <c r="B364" s="833">
        <v>24116</v>
      </c>
      <c r="C364" s="834" t="s">
        <v>3046</v>
      </c>
      <c r="D364" s="834" t="s">
        <v>1783</v>
      </c>
      <c r="E364" s="835" t="s">
        <v>1633</v>
      </c>
      <c r="F364" s="835" t="s">
        <v>1634</v>
      </c>
      <c r="G364" s="836">
        <v>76500</v>
      </c>
      <c r="H364" s="836">
        <v>76500</v>
      </c>
      <c r="I364" s="837">
        <f t="shared" si="11"/>
        <v>0</v>
      </c>
      <c r="J364" s="834" t="s">
        <v>3047</v>
      </c>
      <c r="K364" s="834" t="s">
        <v>3048</v>
      </c>
      <c r="L364" s="932" t="str">
        <f t="shared" si="10"/>
        <v xml:space="preserve"> </v>
      </c>
      <c r="M364" s="978"/>
      <c r="N364" s="979"/>
    </row>
    <row r="365" spans="1:14" ht="15" hidden="1" customHeight="1" x14ac:dyDescent="0.25">
      <c r="A365" s="815" t="s">
        <v>3054</v>
      </c>
      <c r="B365" s="833">
        <v>24116</v>
      </c>
      <c r="C365" s="834" t="s">
        <v>3046</v>
      </c>
      <c r="D365" s="834" t="s">
        <v>1783</v>
      </c>
      <c r="E365" s="835" t="s">
        <v>1642</v>
      </c>
      <c r="F365" s="835" t="s">
        <v>502</v>
      </c>
      <c r="G365" s="836">
        <v>29400</v>
      </c>
      <c r="H365" s="836">
        <v>29400</v>
      </c>
      <c r="I365" s="837">
        <f t="shared" si="11"/>
        <v>0</v>
      </c>
      <c r="J365" s="834" t="s">
        <v>3047</v>
      </c>
      <c r="K365" s="834" t="s">
        <v>3048</v>
      </c>
      <c r="L365" s="932" t="str">
        <f t="shared" si="10"/>
        <v xml:space="preserve"> </v>
      </c>
      <c r="M365" s="978"/>
      <c r="N365" s="979"/>
    </row>
    <row r="366" spans="1:14" ht="15" hidden="1" customHeight="1" x14ac:dyDescent="0.25">
      <c r="A366" s="815" t="s">
        <v>3055</v>
      </c>
      <c r="B366" s="833">
        <v>24116</v>
      </c>
      <c r="C366" s="834" t="s">
        <v>3046</v>
      </c>
      <c r="D366" s="834" t="s">
        <v>1783</v>
      </c>
      <c r="E366" s="835" t="s">
        <v>1644</v>
      </c>
      <c r="F366" s="835" t="s">
        <v>504</v>
      </c>
      <c r="G366" s="836">
        <v>58400</v>
      </c>
      <c r="H366" s="836">
        <v>58400</v>
      </c>
      <c r="I366" s="837">
        <f t="shared" si="11"/>
        <v>0</v>
      </c>
      <c r="J366" s="834" t="s">
        <v>3047</v>
      </c>
      <c r="K366" s="834" t="s">
        <v>3048</v>
      </c>
      <c r="L366" s="932" t="str">
        <f t="shared" si="10"/>
        <v xml:space="preserve"> </v>
      </c>
      <c r="M366" s="978"/>
      <c r="N366" s="979"/>
    </row>
    <row r="367" spans="1:14" ht="15" hidden="1" customHeight="1" x14ac:dyDescent="0.25">
      <c r="A367" s="815" t="s">
        <v>3056</v>
      </c>
      <c r="B367" s="833">
        <v>24116</v>
      </c>
      <c r="C367" s="834" t="s">
        <v>3046</v>
      </c>
      <c r="D367" s="834" t="s">
        <v>1783</v>
      </c>
      <c r="E367" s="835" t="s">
        <v>1650</v>
      </c>
      <c r="F367" s="835" t="s">
        <v>1651</v>
      </c>
      <c r="G367" s="836">
        <v>21136</v>
      </c>
      <c r="H367" s="836">
        <v>21136</v>
      </c>
      <c r="I367" s="837">
        <f t="shared" si="11"/>
        <v>0</v>
      </c>
      <c r="J367" s="834" t="s">
        <v>3047</v>
      </c>
      <c r="K367" s="834" t="s">
        <v>3048</v>
      </c>
      <c r="L367" s="932" t="str">
        <f t="shared" si="10"/>
        <v xml:space="preserve"> </v>
      </c>
      <c r="M367" s="978"/>
      <c r="N367" s="979"/>
    </row>
    <row r="368" spans="1:14" ht="15" hidden="1" customHeight="1" x14ac:dyDescent="0.25">
      <c r="A368" s="815" t="s">
        <v>3057</v>
      </c>
      <c r="B368" s="833">
        <v>24216</v>
      </c>
      <c r="C368" s="834" t="s">
        <v>3058</v>
      </c>
      <c r="D368" s="834" t="s">
        <v>1818</v>
      </c>
      <c r="E368" s="835" t="s">
        <v>1701</v>
      </c>
      <c r="F368" s="835" t="s">
        <v>1703</v>
      </c>
      <c r="G368" s="836">
        <v>18112500</v>
      </c>
      <c r="H368" s="836">
        <v>18000000</v>
      </c>
      <c r="I368" s="837">
        <f t="shared" si="11"/>
        <v>112500</v>
      </c>
      <c r="J368" s="834" t="s">
        <v>3059</v>
      </c>
      <c r="K368" s="834" t="s">
        <v>3060</v>
      </c>
      <c r="L368" s="932" t="str">
        <f t="shared" si="10"/>
        <v xml:space="preserve"> </v>
      </c>
      <c r="M368" s="978"/>
      <c r="N368" s="979"/>
    </row>
    <row r="369" spans="1:14" ht="15" hidden="1" customHeight="1" x14ac:dyDescent="0.25">
      <c r="A369" s="815" t="s">
        <v>3061</v>
      </c>
      <c r="B369" s="833">
        <v>24316</v>
      </c>
      <c r="C369" s="834" t="s">
        <v>3062</v>
      </c>
      <c r="D369" s="834" t="s">
        <v>1783</v>
      </c>
      <c r="E369" s="835" t="s">
        <v>1614</v>
      </c>
      <c r="F369" s="835" t="s">
        <v>1615</v>
      </c>
      <c r="G369" s="836">
        <v>1000000</v>
      </c>
      <c r="H369" s="836">
        <v>0</v>
      </c>
      <c r="I369" s="1212">
        <f t="shared" si="11"/>
        <v>1000000</v>
      </c>
      <c r="J369" s="834" t="s">
        <v>3513</v>
      </c>
      <c r="K369" s="834" t="s">
        <v>3513</v>
      </c>
      <c r="L369" s="932">
        <f t="shared" ca="1" si="10"/>
        <v>113</v>
      </c>
      <c r="M369" s="978" t="s">
        <v>3280</v>
      </c>
      <c r="N369" s="979"/>
    </row>
    <row r="370" spans="1:14" ht="15" hidden="1" customHeight="1" x14ac:dyDescent="0.25">
      <c r="A370" s="815" t="s">
        <v>3063</v>
      </c>
      <c r="B370" s="833">
        <v>24316</v>
      </c>
      <c r="C370" s="834" t="s">
        <v>3062</v>
      </c>
      <c r="D370" s="834" t="s">
        <v>1783</v>
      </c>
      <c r="E370" s="835" t="s">
        <v>1631</v>
      </c>
      <c r="F370" s="835" t="s">
        <v>528</v>
      </c>
      <c r="G370" s="836">
        <v>338049</v>
      </c>
      <c r="H370" s="836">
        <v>0</v>
      </c>
      <c r="I370" s="837">
        <f t="shared" si="11"/>
        <v>338049</v>
      </c>
      <c r="J370" s="834" t="s">
        <v>3513</v>
      </c>
      <c r="K370" s="834" t="s">
        <v>3513</v>
      </c>
      <c r="L370" s="932">
        <f t="shared" ca="1" si="10"/>
        <v>113</v>
      </c>
      <c r="M370" s="978" t="s">
        <v>3280</v>
      </c>
      <c r="N370" s="979"/>
    </row>
    <row r="371" spans="1:14" ht="15" hidden="1" customHeight="1" x14ac:dyDescent="0.25">
      <c r="A371" s="815" t="s">
        <v>3064</v>
      </c>
      <c r="B371" s="833">
        <v>24416</v>
      </c>
      <c r="C371" s="834" t="s">
        <v>3062</v>
      </c>
      <c r="D371" s="834" t="s">
        <v>1783</v>
      </c>
      <c r="E371" s="835" t="s">
        <v>1635</v>
      </c>
      <c r="F371" s="835" t="s">
        <v>1636</v>
      </c>
      <c r="G371" s="836">
        <v>35866560</v>
      </c>
      <c r="H371" s="836">
        <v>35866560</v>
      </c>
      <c r="I371" s="837">
        <f t="shared" si="11"/>
        <v>0</v>
      </c>
      <c r="J371" s="834" t="s">
        <v>3065</v>
      </c>
      <c r="K371" s="834" t="s">
        <v>3066</v>
      </c>
      <c r="L371" s="932" t="str">
        <f t="shared" si="10"/>
        <v xml:space="preserve"> </v>
      </c>
      <c r="M371" s="978"/>
      <c r="N371" s="979"/>
    </row>
    <row r="372" spans="1:14" ht="15" hidden="1" customHeight="1" x14ac:dyDescent="0.25">
      <c r="A372" s="815" t="s">
        <v>3067</v>
      </c>
      <c r="B372" s="833">
        <v>24516</v>
      </c>
      <c r="C372" s="834" t="s">
        <v>3068</v>
      </c>
      <c r="D372" s="834" t="s">
        <v>1818</v>
      </c>
      <c r="E372" s="835" t="s">
        <v>1701</v>
      </c>
      <c r="F372" s="835" t="s">
        <v>1703</v>
      </c>
      <c r="G372" s="836">
        <v>37800000</v>
      </c>
      <c r="H372" s="836">
        <v>37800000</v>
      </c>
      <c r="I372" s="837">
        <f t="shared" si="11"/>
        <v>0</v>
      </c>
      <c r="J372" s="834" t="s">
        <v>3069</v>
      </c>
      <c r="K372" s="834" t="s">
        <v>3070</v>
      </c>
      <c r="L372" s="932" t="str">
        <f t="shared" si="10"/>
        <v xml:space="preserve"> </v>
      </c>
      <c r="M372" s="978"/>
      <c r="N372" s="979"/>
    </row>
    <row r="373" spans="1:14" ht="15" hidden="1" customHeight="1" x14ac:dyDescent="0.25">
      <c r="A373" s="815" t="s">
        <v>3071</v>
      </c>
      <c r="B373" s="833">
        <v>24616</v>
      </c>
      <c r="C373" s="834" t="s">
        <v>3068</v>
      </c>
      <c r="D373" s="834" t="s">
        <v>1818</v>
      </c>
      <c r="E373" s="835" t="s">
        <v>1748</v>
      </c>
      <c r="F373" s="835" t="s">
        <v>447</v>
      </c>
      <c r="G373" s="836">
        <v>13800000</v>
      </c>
      <c r="H373" s="836">
        <v>13800000</v>
      </c>
      <c r="I373" s="837">
        <f t="shared" si="11"/>
        <v>0</v>
      </c>
      <c r="J373" s="834" t="s">
        <v>3072</v>
      </c>
      <c r="K373" s="834" t="s">
        <v>3073</v>
      </c>
      <c r="L373" s="932" t="str">
        <f t="shared" si="10"/>
        <v xml:space="preserve"> </v>
      </c>
      <c r="M373" s="978"/>
      <c r="N373" s="979"/>
    </row>
    <row r="374" spans="1:14" ht="15" hidden="1" customHeight="1" x14ac:dyDescent="0.25">
      <c r="A374" s="815" t="s">
        <v>3074</v>
      </c>
      <c r="B374" s="833">
        <v>24716</v>
      </c>
      <c r="C374" s="834" t="s">
        <v>3068</v>
      </c>
      <c r="D374" s="834" t="s">
        <v>1818</v>
      </c>
      <c r="E374" s="835" t="s">
        <v>1748</v>
      </c>
      <c r="F374" s="835" t="s">
        <v>447</v>
      </c>
      <c r="G374" s="836">
        <v>13800000</v>
      </c>
      <c r="H374" s="836">
        <v>13800000</v>
      </c>
      <c r="I374" s="837">
        <f t="shared" si="11"/>
        <v>0</v>
      </c>
      <c r="J374" s="834" t="s">
        <v>3072</v>
      </c>
      <c r="K374" s="834" t="s">
        <v>3075</v>
      </c>
      <c r="L374" s="932" t="str">
        <f t="shared" si="10"/>
        <v xml:space="preserve"> </v>
      </c>
      <c r="M374" s="978"/>
      <c r="N374" s="979"/>
    </row>
    <row r="375" spans="1:14" ht="15" hidden="1" customHeight="1" x14ac:dyDescent="0.25">
      <c r="A375" s="815" t="s">
        <v>3076</v>
      </c>
      <c r="B375" s="833">
        <v>24816</v>
      </c>
      <c r="C375" s="834" t="s">
        <v>3068</v>
      </c>
      <c r="D375" s="834" t="s">
        <v>1783</v>
      </c>
      <c r="E375" s="835" t="s">
        <v>1635</v>
      </c>
      <c r="F375" s="835" t="s">
        <v>1636</v>
      </c>
      <c r="G375" s="836">
        <v>208136287</v>
      </c>
      <c r="H375" s="836">
        <v>208136287</v>
      </c>
      <c r="I375" s="837">
        <f t="shared" si="11"/>
        <v>0</v>
      </c>
      <c r="J375" s="834" t="s">
        <v>3077</v>
      </c>
      <c r="K375" s="834" t="s">
        <v>3078</v>
      </c>
      <c r="L375" s="932" t="str">
        <f t="shared" si="10"/>
        <v xml:space="preserve"> </v>
      </c>
      <c r="M375" s="978"/>
      <c r="N375" s="979"/>
    </row>
    <row r="376" spans="1:14" ht="15" hidden="1" customHeight="1" x14ac:dyDescent="0.25">
      <c r="A376" s="815" t="s">
        <v>3079</v>
      </c>
      <c r="B376" s="833">
        <v>24916</v>
      </c>
      <c r="C376" s="834" t="s">
        <v>3080</v>
      </c>
      <c r="D376" s="834" t="s">
        <v>1818</v>
      </c>
      <c r="E376" s="835" t="s">
        <v>1701</v>
      </c>
      <c r="F376" s="835" t="s">
        <v>1703</v>
      </c>
      <c r="G376" s="836">
        <v>7000000</v>
      </c>
      <c r="H376" s="836">
        <v>7000000</v>
      </c>
      <c r="I376" s="837">
        <f t="shared" si="11"/>
        <v>0</v>
      </c>
      <c r="J376" s="834" t="s">
        <v>3081</v>
      </c>
      <c r="K376" s="834" t="s">
        <v>3082</v>
      </c>
      <c r="L376" s="932" t="str">
        <f t="shared" si="10"/>
        <v xml:space="preserve"> </v>
      </c>
      <c r="M376" s="978"/>
      <c r="N376" s="979"/>
    </row>
    <row r="377" spans="1:14" ht="15" hidden="1" customHeight="1" x14ac:dyDescent="0.25">
      <c r="A377" s="815" t="s">
        <v>3083</v>
      </c>
      <c r="B377" s="833">
        <v>25016</v>
      </c>
      <c r="C377" s="834" t="s">
        <v>3084</v>
      </c>
      <c r="D377" s="834" t="s">
        <v>1818</v>
      </c>
      <c r="E377" s="835" t="s">
        <v>1701</v>
      </c>
      <c r="F377" s="835" t="s">
        <v>1703</v>
      </c>
      <c r="G377" s="836">
        <v>48000000</v>
      </c>
      <c r="H377" s="836">
        <v>48000000</v>
      </c>
      <c r="I377" s="837">
        <f t="shared" si="11"/>
        <v>0</v>
      </c>
      <c r="J377" s="834" t="s">
        <v>3085</v>
      </c>
      <c r="K377" s="834" t="s">
        <v>3086</v>
      </c>
      <c r="L377" s="932" t="str">
        <f t="shared" si="10"/>
        <v xml:space="preserve"> </v>
      </c>
      <c r="M377" s="978"/>
      <c r="N377" s="979"/>
    </row>
    <row r="378" spans="1:14" ht="15" hidden="1" customHeight="1" x14ac:dyDescent="0.25">
      <c r="A378" s="815" t="s">
        <v>3087</v>
      </c>
      <c r="B378" s="833">
        <v>25116</v>
      </c>
      <c r="C378" s="834" t="s">
        <v>3084</v>
      </c>
      <c r="D378" s="834" t="s">
        <v>1818</v>
      </c>
      <c r="E378" s="835" t="s">
        <v>1731</v>
      </c>
      <c r="F378" s="835" t="s">
        <v>358</v>
      </c>
      <c r="G378" s="836">
        <v>6206000</v>
      </c>
      <c r="H378" s="836">
        <v>6206000</v>
      </c>
      <c r="I378" s="837">
        <f t="shared" si="11"/>
        <v>0</v>
      </c>
      <c r="J378" s="834" t="s">
        <v>3088</v>
      </c>
      <c r="K378" s="834" t="s">
        <v>3089</v>
      </c>
      <c r="L378" s="932" t="str">
        <f t="shared" si="10"/>
        <v xml:space="preserve"> </v>
      </c>
      <c r="M378" s="978"/>
      <c r="N378" s="979"/>
    </row>
    <row r="379" spans="1:14" ht="15" hidden="1" customHeight="1" x14ac:dyDescent="0.25">
      <c r="A379" s="815" t="s">
        <v>3090</v>
      </c>
      <c r="B379" s="833">
        <v>25216</v>
      </c>
      <c r="C379" s="834" t="s">
        <v>3091</v>
      </c>
      <c r="D379" s="834" t="s">
        <v>1818</v>
      </c>
      <c r="E379" s="835" t="s">
        <v>1701</v>
      </c>
      <c r="F379" s="835" t="s">
        <v>1703</v>
      </c>
      <c r="G379" s="836">
        <v>11000000</v>
      </c>
      <c r="H379" s="836">
        <v>10350000</v>
      </c>
      <c r="I379" s="837">
        <f t="shared" si="11"/>
        <v>650000</v>
      </c>
      <c r="J379" s="834" t="s">
        <v>3092</v>
      </c>
      <c r="K379" s="834" t="s">
        <v>3093</v>
      </c>
      <c r="L379" s="932" t="str">
        <f t="shared" si="10"/>
        <v xml:space="preserve"> </v>
      </c>
      <c r="M379" s="978" t="s">
        <v>3514</v>
      </c>
      <c r="N379" s="979"/>
    </row>
    <row r="380" spans="1:14" ht="15" hidden="1" customHeight="1" x14ac:dyDescent="0.25">
      <c r="A380" s="815" t="s">
        <v>3094</v>
      </c>
      <c r="B380" s="833">
        <v>25316</v>
      </c>
      <c r="C380" s="834" t="s">
        <v>3095</v>
      </c>
      <c r="D380" s="834" t="s">
        <v>1783</v>
      </c>
      <c r="E380" s="835" t="s">
        <v>1643</v>
      </c>
      <c r="F380" s="835" t="s">
        <v>503</v>
      </c>
      <c r="G380" s="836">
        <v>2592616</v>
      </c>
      <c r="H380" s="836">
        <v>1173920</v>
      </c>
      <c r="I380" s="1212">
        <f t="shared" si="11"/>
        <v>1418696</v>
      </c>
      <c r="J380" s="834" t="s">
        <v>3204</v>
      </c>
      <c r="K380" s="834" t="s">
        <v>3205</v>
      </c>
      <c r="L380" s="932" t="str">
        <f t="shared" si="10"/>
        <v xml:space="preserve"> </v>
      </c>
      <c r="M380" s="978"/>
      <c r="N380" s="979"/>
    </row>
    <row r="381" spans="1:14" ht="15" hidden="1" customHeight="1" x14ac:dyDescent="0.25">
      <c r="A381" s="815" t="s">
        <v>3096</v>
      </c>
      <c r="B381" s="833">
        <v>25416</v>
      </c>
      <c r="C381" s="834" t="s">
        <v>3095</v>
      </c>
      <c r="D381" s="834" t="s">
        <v>1783</v>
      </c>
      <c r="E381" s="835" t="s">
        <v>1671</v>
      </c>
      <c r="F381" s="835" t="s">
        <v>1672</v>
      </c>
      <c r="G381" s="836">
        <v>1251512</v>
      </c>
      <c r="H381" s="836">
        <v>1251512</v>
      </c>
      <c r="I381" s="837">
        <f t="shared" si="11"/>
        <v>0</v>
      </c>
      <c r="J381" s="834" t="s">
        <v>3097</v>
      </c>
      <c r="K381" s="834" t="s">
        <v>3098</v>
      </c>
      <c r="L381" s="932" t="str">
        <f t="shared" si="10"/>
        <v xml:space="preserve"> </v>
      </c>
      <c r="M381" s="978"/>
      <c r="N381" s="979"/>
    </row>
    <row r="382" spans="1:14" ht="15" hidden="1" customHeight="1" x14ac:dyDescent="0.25">
      <c r="A382" s="815" t="s">
        <v>3099</v>
      </c>
      <c r="B382" s="833">
        <v>25416</v>
      </c>
      <c r="C382" s="834" t="s">
        <v>3095</v>
      </c>
      <c r="D382" s="834" t="s">
        <v>1783</v>
      </c>
      <c r="E382" s="835" t="s">
        <v>1622</v>
      </c>
      <c r="F382" s="835" t="s">
        <v>1623</v>
      </c>
      <c r="G382" s="836">
        <v>253500</v>
      </c>
      <c r="H382" s="836">
        <v>253500</v>
      </c>
      <c r="I382" s="837">
        <f t="shared" si="11"/>
        <v>0</v>
      </c>
      <c r="J382" s="834" t="s">
        <v>3097</v>
      </c>
      <c r="K382" s="834" t="s">
        <v>3098</v>
      </c>
      <c r="L382" s="932" t="str">
        <f t="shared" si="10"/>
        <v xml:space="preserve"> </v>
      </c>
      <c r="M382" s="978"/>
      <c r="N382" s="979"/>
    </row>
    <row r="383" spans="1:14" ht="15" hidden="1" customHeight="1" x14ac:dyDescent="0.25">
      <c r="A383" s="815" t="s">
        <v>3100</v>
      </c>
      <c r="B383" s="833">
        <v>25416</v>
      </c>
      <c r="C383" s="834" t="s">
        <v>3095</v>
      </c>
      <c r="D383" s="834" t="s">
        <v>1783</v>
      </c>
      <c r="E383" s="835" t="s">
        <v>1624</v>
      </c>
      <c r="F383" s="835" t="s">
        <v>526</v>
      </c>
      <c r="G383" s="836">
        <v>33199</v>
      </c>
      <c r="H383" s="836">
        <v>33199</v>
      </c>
      <c r="I383" s="837">
        <f t="shared" si="11"/>
        <v>0</v>
      </c>
      <c r="J383" s="834" t="s">
        <v>3097</v>
      </c>
      <c r="K383" s="834" t="s">
        <v>3098</v>
      </c>
      <c r="L383" s="932" t="str">
        <f t="shared" si="10"/>
        <v xml:space="preserve"> </v>
      </c>
      <c r="M383" s="978"/>
      <c r="N383" s="979"/>
    </row>
    <row r="384" spans="1:14" ht="15" hidden="1" customHeight="1" x14ac:dyDescent="0.25">
      <c r="A384" s="815" t="s">
        <v>3101</v>
      </c>
      <c r="B384" s="833">
        <v>25416</v>
      </c>
      <c r="C384" s="834" t="s">
        <v>3095</v>
      </c>
      <c r="D384" s="834" t="s">
        <v>1783</v>
      </c>
      <c r="E384" s="835" t="s">
        <v>1625</v>
      </c>
      <c r="F384" s="835" t="s">
        <v>1626</v>
      </c>
      <c r="G384" s="836">
        <v>1180270</v>
      </c>
      <c r="H384" s="836">
        <v>1180270</v>
      </c>
      <c r="I384" s="837">
        <f t="shared" si="11"/>
        <v>0</v>
      </c>
      <c r="J384" s="834" t="s">
        <v>3097</v>
      </c>
      <c r="K384" s="834" t="s">
        <v>3098</v>
      </c>
      <c r="L384" s="932" t="str">
        <f t="shared" si="10"/>
        <v xml:space="preserve"> </v>
      </c>
      <c r="M384" s="978"/>
      <c r="N384" s="979"/>
    </row>
    <row r="385" spans="1:14" ht="15" hidden="1" customHeight="1" x14ac:dyDescent="0.25">
      <c r="A385" s="815" t="s">
        <v>3102</v>
      </c>
      <c r="B385" s="833">
        <v>25416</v>
      </c>
      <c r="C385" s="834" t="s">
        <v>3095</v>
      </c>
      <c r="D385" s="834" t="s">
        <v>1783</v>
      </c>
      <c r="E385" s="835" t="s">
        <v>1627</v>
      </c>
      <c r="F385" s="835" t="s">
        <v>1628</v>
      </c>
      <c r="G385" s="836">
        <v>42700</v>
      </c>
      <c r="H385" s="836">
        <v>42700</v>
      </c>
      <c r="I385" s="837">
        <f t="shared" si="11"/>
        <v>0</v>
      </c>
      <c r="J385" s="834" t="s">
        <v>3097</v>
      </c>
      <c r="K385" s="834" t="s">
        <v>3098</v>
      </c>
      <c r="L385" s="932" t="str">
        <f t="shared" si="10"/>
        <v xml:space="preserve"> </v>
      </c>
      <c r="M385" s="978"/>
      <c r="N385" s="979"/>
    </row>
    <row r="386" spans="1:14" ht="15" hidden="1" customHeight="1" x14ac:dyDescent="0.25">
      <c r="A386" s="815" t="s">
        <v>3103</v>
      </c>
      <c r="B386" s="833">
        <v>25416</v>
      </c>
      <c r="C386" s="834" t="s">
        <v>3095</v>
      </c>
      <c r="D386" s="834" t="s">
        <v>1783</v>
      </c>
      <c r="E386" s="835" t="s">
        <v>1631</v>
      </c>
      <c r="F386" s="835" t="s">
        <v>528</v>
      </c>
      <c r="G386" s="836">
        <v>362950</v>
      </c>
      <c r="H386" s="836">
        <v>362950</v>
      </c>
      <c r="I386" s="837">
        <f t="shared" si="11"/>
        <v>0</v>
      </c>
      <c r="J386" s="834" t="s">
        <v>3097</v>
      </c>
      <c r="K386" s="834" t="s">
        <v>3098</v>
      </c>
      <c r="L386" s="932" t="str">
        <f t="shared" ref="L386:L449" si="12">IF(G386=I386,$N$1-C386," ")</f>
        <v xml:space="preserve"> </v>
      </c>
      <c r="M386" s="978"/>
      <c r="N386" s="979"/>
    </row>
    <row r="387" spans="1:14" ht="15" hidden="1" customHeight="1" x14ac:dyDescent="0.25">
      <c r="A387" s="815" t="s">
        <v>3104</v>
      </c>
      <c r="B387" s="833">
        <v>25416</v>
      </c>
      <c r="C387" s="834" t="s">
        <v>3095</v>
      </c>
      <c r="D387" s="834" t="s">
        <v>1783</v>
      </c>
      <c r="E387" s="835" t="s">
        <v>1632</v>
      </c>
      <c r="F387" s="835" t="s">
        <v>1105</v>
      </c>
      <c r="G387" s="836">
        <v>215700</v>
      </c>
      <c r="H387" s="836">
        <v>215700</v>
      </c>
      <c r="I387" s="837">
        <f t="shared" ref="I387:I450" si="13">+G387-H387</f>
        <v>0</v>
      </c>
      <c r="J387" s="834" t="s">
        <v>3097</v>
      </c>
      <c r="K387" s="834" t="s">
        <v>3098</v>
      </c>
      <c r="L387" s="932" t="str">
        <f t="shared" si="12"/>
        <v xml:space="preserve"> </v>
      </c>
      <c r="M387" s="978"/>
      <c r="N387" s="979"/>
    </row>
    <row r="388" spans="1:14" ht="15" hidden="1" customHeight="1" x14ac:dyDescent="0.25">
      <c r="A388" s="815" t="s">
        <v>3105</v>
      </c>
      <c r="B388" s="833">
        <v>25416</v>
      </c>
      <c r="C388" s="834" t="s">
        <v>3095</v>
      </c>
      <c r="D388" s="834" t="s">
        <v>1783</v>
      </c>
      <c r="E388" s="835" t="s">
        <v>1641</v>
      </c>
      <c r="F388" s="835" t="s">
        <v>501</v>
      </c>
      <c r="G388" s="836">
        <v>49500</v>
      </c>
      <c r="H388" s="836">
        <v>49500</v>
      </c>
      <c r="I388" s="837">
        <f t="shared" si="13"/>
        <v>0</v>
      </c>
      <c r="J388" s="834" t="s">
        <v>3097</v>
      </c>
      <c r="K388" s="834" t="s">
        <v>3098</v>
      </c>
      <c r="L388" s="932" t="str">
        <f t="shared" si="12"/>
        <v xml:space="preserve"> </v>
      </c>
      <c r="M388" s="978"/>
      <c r="N388" s="979"/>
    </row>
    <row r="389" spans="1:14" ht="15" hidden="1" customHeight="1" x14ac:dyDescent="0.25">
      <c r="A389" s="815" t="s">
        <v>3106</v>
      </c>
      <c r="B389" s="833">
        <v>25416</v>
      </c>
      <c r="C389" s="834" t="s">
        <v>3095</v>
      </c>
      <c r="D389" s="834" t="s">
        <v>1783</v>
      </c>
      <c r="E389" s="835" t="s">
        <v>1633</v>
      </c>
      <c r="F389" s="835" t="s">
        <v>1634</v>
      </c>
      <c r="G389" s="836">
        <v>55680</v>
      </c>
      <c r="H389" s="836">
        <v>55680</v>
      </c>
      <c r="I389" s="837">
        <f t="shared" si="13"/>
        <v>0</v>
      </c>
      <c r="J389" s="834" t="s">
        <v>3097</v>
      </c>
      <c r="K389" s="834" t="s">
        <v>3098</v>
      </c>
      <c r="L389" s="932" t="str">
        <f t="shared" si="12"/>
        <v xml:space="preserve"> </v>
      </c>
      <c r="M389" s="978"/>
      <c r="N389" s="979"/>
    </row>
    <row r="390" spans="1:14" ht="15" hidden="1" customHeight="1" x14ac:dyDescent="0.25">
      <c r="A390" s="815" t="s">
        <v>3107</v>
      </c>
      <c r="B390" s="833">
        <v>25416</v>
      </c>
      <c r="C390" s="834" t="s">
        <v>3095</v>
      </c>
      <c r="D390" s="834" t="s">
        <v>1783</v>
      </c>
      <c r="E390" s="835" t="s">
        <v>1642</v>
      </c>
      <c r="F390" s="835" t="s">
        <v>502</v>
      </c>
      <c r="G390" s="836">
        <v>133000</v>
      </c>
      <c r="H390" s="836">
        <v>133000</v>
      </c>
      <c r="I390" s="837">
        <f t="shared" si="13"/>
        <v>0</v>
      </c>
      <c r="J390" s="834" t="s">
        <v>3097</v>
      </c>
      <c r="K390" s="834" t="s">
        <v>3098</v>
      </c>
      <c r="L390" s="932" t="str">
        <f t="shared" si="12"/>
        <v xml:space="preserve"> </v>
      </c>
      <c r="M390" s="978"/>
      <c r="N390" s="979"/>
    </row>
    <row r="391" spans="1:14" ht="15" hidden="1" customHeight="1" x14ac:dyDescent="0.25">
      <c r="A391" s="815" t="s">
        <v>3108</v>
      </c>
      <c r="B391" s="833">
        <v>25416</v>
      </c>
      <c r="C391" s="834" t="s">
        <v>3095</v>
      </c>
      <c r="D391" s="834" t="s">
        <v>1783</v>
      </c>
      <c r="E391" s="835" t="s">
        <v>1644</v>
      </c>
      <c r="F391" s="835" t="s">
        <v>504</v>
      </c>
      <c r="G391" s="836">
        <v>138400</v>
      </c>
      <c r="H391" s="836">
        <v>138400</v>
      </c>
      <c r="I391" s="837">
        <f t="shared" si="13"/>
        <v>0</v>
      </c>
      <c r="J391" s="834" t="s">
        <v>3097</v>
      </c>
      <c r="K391" s="834" t="s">
        <v>3098</v>
      </c>
      <c r="L391" s="932" t="str">
        <f t="shared" si="12"/>
        <v xml:space="preserve"> </v>
      </c>
      <c r="M391" s="978"/>
      <c r="N391" s="979"/>
    </row>
    <row r="392" spans="1:14" ht="15" hidden="1" customHeight="1" x14ac:dyDescent="0.25">
      <c r="A392" s="815" t="s">
        <v>3109</v>
      </c>
      <c r="B392" s="833">
        <v>25416</v>
      </c>
      <c r="C392" s="834" t="s">
        <v>3095</v>
      </c>
      <c r="D392" s="834" t="s">
        <v>1783</v>
      </c>
      <c r="E392" s="835" t="s">
        <v>1650</v>
      </c>
      <c r="F392" s="835" t="s">
        <v>1651</v>
      </c>
      <c r="G392" s="836">
        <v>376301</v>
      </c>
      <c r="H392" s="836">
        <v>376301</v>
      </c>
      <c r="I392" s="837">
        <f t="shared" si="13"/>
        <v>0</v>
      </c>
      <c r="J392" s="834" t="s">
        <v>3097</v>
      </c>
      <c r="K392" s="834" t="s">
        <v>3098</v>
      </c>
      <c r="L392" s="932" t="str">
        <f t="shared" si="12"/>
        <v xml:space="preserve"> </v>
      </c>
      <c r="M392" s="978"/>
      <c r="N392" s="979"/>
    </row>
    <row r="393" spans="1:14" ht="15" hidden="1" customHeight="1" x14ac:dyDescent="0.25">
      <c r="A393" s="815" t="s">
        <v>3110</v>
      </c>
      <c r="B393" s="833">
        <v>25516</v>
      </c>
      <c r="C393" s="834" t="s">
        <v>3111</v>
      </c>
      <c r="D393" s="834" t="s">
        <v>1818</v>
      </c>
      <c r="E393" s="835" t="s">
        <v>1731</v>
      </c>
      <c r="F393" s="835" t="s">
        <v>358</v>
      </c>
      <c r="G393" s="836">
        <v>708458143</v>
      </c>
      <c r="H393" s="836">
        <v>708458143</v>
      </c>
      <c r="I393" s="837">
        <f t="shared" si="13"/>
        <v>0</v>
      </c>
      <c r="J393" s="834" t="s">
        <v>3281</v>
      </c>
      <c r="K393" s="834" t="s">
        <v>3282</v>
      </c>
      <c r="L393" s="932" t="str">
        <f t="shared" si="12"/>
        <v xml:space="preserve"> </v>
      </c>
      <c r="M393" s="978"/>
      <c r="N393" s="979"/>
    </row>
    <row r="394" spans="1:14" ht="15" hidden="1" customHeight="1" x14ac:dyDescent="0.25">
      <c r="A394" s="815" t="s">
        <v>3112</v>
      </c>
      <c r="B394" s="833">
        <v>25616</v>
      </c>
      <c r="C394" s="834" t="s">
        <v>3113</v>
      </c>
      <c r="D394" s="834" t="s">
        <v>1937</v>
      </c>
      <c r="E394" s="835" t="s">
        <v>1584</v>
      </c>
      <c r="F394" s="835" t="s">
        <v>436</v>
      </c>
      <c r="G394" s="836">
        <v>3467890</v>
      </c>
      <c r="H394" s="836">
        <v>3467890</v>
      </c>
      <c r="I394" s="837">
        <f t="shared" si="13"/>
        <v>0</v>
      </c>
      <c r="J394" s="834" t="s">
        <v>3206</v>
      </c>
      <c r="K394" s="834" t="s">
        <v>3207</v>
      </c>
      <c r="L394" s="932" t="str">
        <f t="shared" si="12"/>
        <v xml:space="preserve"> </v>
      </c>
      <c r="M394" s="978"/>
      <c r="N394" s="979"/>
    </row>
    <row r="395" spans="1:14" ht="15" hidden="1" customHeight="1" x14ac:dyDescent="0.25">
      <c r="A395" s="815" t="s">
        <v>3114</v>
      </c>
      <c r="B395" s="833">
        <v>25716</v>
      </c>
      <c r="C395" s="834" t="s">
        <v>3115</v>
      </c>
      <c r="D395" s="834" t="s">
        <v>1818</v>
      </c>
      <c r="E395" s="835" t="s">
        <v>3116</v>
      </c>
      <c r="F395" s="835" t="s">
        <v>437</v>
      </c>
      <c r="G395" s="836">
        <v>603019040</v>
      </c>
      <c r="H395" s="836">
        <v>603019040</v>
      </c>
      <c r="I395" s="837">
        <f t="shared" si="13"/>
        <v>0</v>
      </c>
      <c r="J395" s="834" t="s">
        <v>3117</v>
      </c>
      <c r="K395" s="834" t="s">
        <v>3118</v>
      </c>
      <c r="L395" s="932" t="str">
        <f t="shared" si="12"/>
        <v xml:space="preserve"> </v>
      </c>
      <c r="M395" s="978"/>
      <c r="N395" s="979"/>
    </row>
    <row r="396" spans="1:14" ht="15" hidden="1" customHeight="1" x14ac:dyDescent="0.25">
      <c r="A396" s="815" t="s">
        <v>3119</v>
      </c>
      <c r="B396" s="833">
        <v>25816</v>
      </c>
      <c r="C396" s="834" t="s">
        <v>3115</v>
      </c>
      <c r="D396" s="834" t="s">
        <v>1818</v>
      </c>
      <c r="E396" s="835" t="s">
        <v>1701</v>
      </c>
      <c r="F396" s="835" t="s">
        <v>1703</v>
      </c>
      <c r="G396" s="836">
        <v>22950000</v>
      </c>
      <c r="H396" s="836">
        <v>22950000</v>
      </c>
      <c r="I396" s="837">
        <f t="shared" si="13"/>
        <v>0</v>
      </c>
      <c r="J396" s="834" t="s">
        <v>3120</v>
      </c>
      <c r="K396" s="834" t="s">
        <v>3121</v>
      </c>
      <c r="L396" s="932" t="str">
        <f t="shared" si="12"/>
        <v xml:space="preserve"> </v>
      </c>
      <c r="M396" s="978"/>
      <c r="N396" s="979"/>
    </row>
    <row r="397" spans="1:14" ht="15" hidden="1" customHeight="1" x14ac:dyDescent="0.25">
      <c r="A397" s="815" t="s">
        <v>3122</v>
      </c>
      <c r="B397" s="833">
        <v>25916</v>
      </c>
      <c r="C397" s="834" t="s">
        <v>3123</v>
      </c>
      <c r="D397" s="834" t="s">
        <v>1818</v>
      </c>
      <c r="E397" s="835" t="s">
        <v>1701</v>
      </c>
      <c r="F397" s="835" t="s">
        <v>1703</v>
      </c>
      <c r="G397" s="836">
        <v>5800000</v>
      </c>
      <c r="H397" s="836">
        <v>5800000</v>
      </c>
      <c r="I397" s="837">
        <f t="shared" si="13"/>
        <v>0</v>
      </c>
      <c r="J397" s="834" t="s">
        <v>3124</v>
      </c>
      <c r="K397" s="834" t="s">
        <v>3125</v>
      </c>
      <c r="L397" s="932" t="str">
        <f t="shared" si="12"/>
        <v xml:space="preserve"> </v>
      </c>
      <c r="M397" s="978"/>
      <c r="N397" s="979"/>
    </row>
    <row r="398" spans="1:14" ht="15" hidden="1" customHeight="1" x14ac:dyDescent="0.25">
      <c r="A398" s="815" t="s">
        <v>3126</v>
      </c>
      <c r="B398" s="833">
        <v>26016</v>
      </c>
      <c r="C398" s="834" t="s">
        <v>3123</v>
      </c>
      <c r="D398" s="834" t="s">
        <v>1818</v>
      </c>
      <c r="E398" s="835" t="s">
        <v>1731</v>
      </c>
      <c r="F398" s="835" t="s">
        <v>358</v>
      </c>
      <c r="G398" s="836">
        <v>425017682</v>
      </c>
      <c r="H398" s="836">
        <v>261515325</v>
      </c>
      <c r="I398" s="837">
        <f t="shared" si="13"/>
        <v>163502357</v>
      </c>
      <c r="J398" s="834" t="s">
        <v>3515</v>
      </c>
      <c r="K398" s="834" t="s">
        <v>3516</v>
      </c>
      <c r="L398" s="932" t="str">
        <f t="shared" si="12"/>
        <v xml:space="preserve"> </v>
      </c>
      <c r="M398" s="978"/>
      <c r="N398" s="979"/>
    </row>
    <row r="399" spans="1:14" ht="15" hidden="1" customHeight="1" x14ac:dyDescent="0.25">
      <c r="A399" s="815" t="s">
        <v>3127</v>
      </c>
      <c r="B399" s="833">
        <v>26116</v>
      </c>
      <c r="C399" s="834" t="s">
        <v>3128</v>
      </c>
      <c r="D399" s="834" t="s">
        <v>1818</v>
      </c>
      <c r="E399" s="835" t="s">
        <v>1701</v>
      </c>
      <c r="F399" s="835" t="s">
        <v>1703</v>
      </c>
      <c r="G399" s="836">
        <v>30450000</v>
      </c>
      <c r="H399" s="836">
        <v>30450000</v>
      </c>
      <c r="I399" s="837">
        <f t="shared" si="13"/>
        <v>0</v>
      </c>
      <c r="J399" s="834" t="s">
        <v>3129</v>
      </c>
      <c r="K399" s="834" t="s">
        <v>3130</v>
      </c>
      <c r="L399" s="932" t="str">
        <f t="shared" si="12"/>
        <v xml:space="preserve"> </v>
      </c>
      <c r="M399" s="978"/>
      <c r="N399" s="979"/>
    </row>
    <row r="400" spans="1:14" ht="15" hidden="1" customHeight="1" x14ac:dyDescent="0.25">
      <c r="A400" s="815" t="s">
        <v>3131</v>
      </c>
      <c r="B400" s="833">
        <v>26216</v>
      </c>
      <c r="C400" s="834" t="s">
        <v>3128</v>
      </c>
      <c r="D400" s="834" t="s">
        <v>1783</v>
      </c>
      <c r="E400" s="835" t="s">
        <v>1650</v>
      </c>
      <c r="F400" s="835" t="s">
        <v>1651</v>
      </c>
      <c r="G400" s="836">
        <v>1960000</v>
      </c>
      <c r="H400" s="836">
        <v>1960000</v>
      </c>
      <c r="I400" s="837">
        <f t="shared" si="13"/>
        <v>0</v>
      </c>
      <c r="J400" s="834" t="s">
        <v>3132</v>
      </c>
      <c r="K400" s="834" t="s">
        <v>3133</v>
      </c>
      <c r="L400" s="932" t="str">
        <f t="shared" si="12"/>
        <v xml:space="preserve"> </v>
      </c>
      <c r="M400" s="978"/>
      <c r="N400" s="979"/>
    </row>
    <row r="401" spans="1:14" ht="15" hidden="1" customHeight="1" x14ac:dyDescent="0.25">
      <c r="A401" s="815" t="s">
        <v>3134</v>
      </c>
      <c r="B401" s="833">
        <v>26316</v>
      </c>
      <c r="C401" s="834" t="s">
        <v>3135</v>
      </c>
      <c r="D401" s="834" t="s">
        <v>1818</v>
      </c>
      <c r="E401" s="835" t="s">
        <v>1701</v>
      </c>
      <c r="F401" s="835" t="s">
        <v>1703</v>
      </c>
      <c r="G401" s="836">
        <v>30000000</v>
      </c>
      <c r="H401" s="836">
        <v>30000000</v>
      </c>
      <c r="I401" s="837">
        <f t="shared" si="13"/>
        <v>0</v>
      </c>
      <c r="J401" s="834" t="s">
        <v>3136</v>
      </c>
      <c r="K401" s="834" t="s">
        <v>3137</v>
      </c>
      <c r="L401" s="932" t="str">
        <f t="shared" si="12"/>
        <v xml:space="preserve"> </v>
      </c>
      <c r="M401" s="978"/>
      <c r="N401" s="979"/>
    </row>
    <row r="402" spans="1:14" ht="15" hidden="1" customHeight="1" x14ac:dyDescent="0.25">
      <c r="A402" s="815" t="s">
        <v>3138</v>
      </c>
      <c r="B402" s="833">
        <v>26416</v>
      </c>
      <c r="C402" s="834" t="s">
        <v>3139</v>
      </c>
      <c r="D402" s="834" t="s">
        <v>1818</v>
      </c>
      <c r="E402" s="835" t="s">
        <v>1701</v>
      </c>
      <c r="F402" s="835" t="s">
        <v>1703</v>
      </c>
      <c r="G402" s="836">
        <v>35000000</v>
      </c>
      <c r="H402" s="836">
        <v>35000000</v>
      </c>
      <c r="I402" s="837">
        <f t="shared" si="13"/>
        <v>0</v>
      </c>
      <c r="J402" s="834" t="s">
        <v>3140</v>
      </c>
      <c r="K402" s="834" t="s">
        <v>3141</v>
      </c>
      <c r="L402" s="932" t="str">
        <f t="shared" si="12"/>
        <v xml:space="preserve"> </v>
      </c>
      <c r="M402" s="978"/>
      <c r="N402" s="979"/>
    </row>
    <row r="403" spans="1:14" ht="15" hidden="1" customHeight="1" x14ac:dyDescent="0.25">
      <c r="A403" s="815" t="s">
        <v>3142</v>
      </c>
      <c r="B403" s="833">
        <v>26516</v>
      </c>
      <c r="C403" s="834" t="s">
        <v>3143</v>
      </c>
      <c r="D403" s="834" t="s">
        <v>1783</v>
      </c>
      <c r="E403" s="835" t="s">
        <v>2997</v>
      </c>
      <c r="F403" s="835" t="s">
        <v>2609</v>
      </c>
      <c r="G403" s="836">
        <v>555000</v>
      </c>
      <c r="H403" s="836">
        <v>544400</v>
      </c>
      <c r="I403" s="837">
        <f t="shared" si="13"/>
        <v>10600</v>
      </c>
      <c r="J403" s="834" t="s">
        <v>3144</v>
      </c>
      <c r="K403" s="834" t="s">
        <v>3145</v>
      </c>
      <c r="L403" s="932" t="str">
        <f t="shared" si="12"/>
        <v xml:space="preserve"> </v>
      </c>
      <c r="M403" s="978" t="s">
        <v>3514</v>
      </c>
      <c r="N403" s="979"/>
    </row>
    <row r="404" spans="1:14" ht="15" hidden="1" customHeight="1" x14ac:dyDescent="0.25">
      <c r="A404" s="815" t="s">
        <v>3146</v>
      </c>
      <c r="B404" s="833">
        <v>26616</v>
      </c>
      <c r="C404" s="834" t="s">
        <v>3147</v>
      </c>
      <c r="D404" s="834" t="s">
        <v>1818</v>
      </c>
      <c r="E404" s="835" t="s">
        <v>1701</v>
      </c>
      <c r="F404" s="835" t="s">
        <v>1703</v>
      </c>
      <c r="G404" s="836">
        <v>35660000</v>
      </c>
      <c r="H404" s="836">
        <v>32196481</v>
      </c>
      <c r="I404" s="837">
        <f t="shared" si="13"/>
        <v>3463519</v>
      </c>
      <c r="J404" s="834" t="s">
        <v>3148</v>
      </c>
      <c r="K404" s="834" t="s">
        <v>3149</v>
      </c>
      <c r="L404" s="932" t="str">
        <f t="shared" si="12"/>
        <v xml:space="preserve"> </v>
      </c>
      <c r="M404" s="978" t="s">
        <v>3280</v>
      </c>
      <c r="N404" s="979"/>
    </row>
    <row r="405" spans="1:14" ht="15" hidden="1" customHeight="1" x14ac:dyDescent="0.25">
      <c r="A405" s="815" t="s">
        <v>3150</v>
      </c>
      <c r="B405" s="833">
        <v>26716</v>
      </c>
      <c r="C405" s="834" t="s">
        <v>3151</v>
      </c>
      <c r="D405" s="834" t="s">
        <v>1818</v>
      </c>
      <c r="E405" s="835" t="s">
        <v>1731</v>
      </c>
      <c r="F405" s="835" t="s">
        <v>358</v>
      </c>
      <c r="G405" s="836">
        <v>310104573</v>
      </c>
      <c r="H405" s="836">
        <v>0</v>
      </c>
      <c r="I405" s="837">
        <f t="shared" si="13"/>
        <v>310104573</v>
      </c>
      <c r="J405" s="834" t="s">
        <v>3513</v>
      </c>
      <c r="K405" s="834" t="s">
        <v>3513</v>
      </c>
      <c r="L405" s="932">
        <f t="shared" ca="1" si="12"/>
        <v>78</v>
      </c>
      <c r="M405" s="978" t="s">
        <v>3280</v>
      </c>
      <c r="N405" s="979"/>
    </row>
    <row r="406" spans="1:14" ht="15" hidden="1" customHeight="1" x14ac:dyDescent="0.25">
      <c r="A406" s="815" t="s">
        <v>3152</v>
      </c>
      <c r="B406" s="833">
        <v>26816</v>
      </c>
      <c r="C406" s="834" t="s">
        <v>3151</v>
      </c>
      <c r="D406" s="834" t="s">
        <v>1818</v>
      </c>
      <c r="E406" s="835" t="s">
        <v>1731</v>
      </c>
      <c r="F406" s="835" t="s">
        <v>358</v>
      </c>
      <c r="G406" s="836">
        <v>28180187</v>
      </c>
      <c r="H406" s="836">
        <v>20600000</v>
      </c>
      <c r="I406" s="837">
        <f t="shared" si="13"/>
        <v>7580187</v>
      </c>
      <c r="J406" s="834" t="s">
        <v>3437</v>
      </c>
      <c r="K406" s="834" t="s">
        <v>3438</v>
      </c>
      <c r="L406" s="932" t="str">
        <f t="shared" si="12"/>
        <v xml:space="preserve"> </v>
      </c>
      <c r="M406" s="978" t="s">
        <v>3280</v>
      </c>
      <c r="N406" s="979"/>
    </row>
    <row r="407" spans="1:14" ht="15" hidden="1" customHeight="1" x14ac:dyDescent="0.25">
      <c r="A407" s="815" t="s">
        <v>3153</v>
      </c>
      <c r="B407" s="833">
        <v>26916</v>
      </c>
      <c r="C407" s="834" t="s">
        <v>3151</v>
      </c>
      <c r="D407" s="834" t="s">
        <v>1783</v>
      </c>
      <c r="E407" s="835" t="s">
        <v>1642</v>
      </c>
      <c r="F407" s="835" t="s">
        <v>502</v>
      </c>
      <c r="G407" s="836">
        <v>27600000</v>
      </c>
      <c r="H407" s="836">
        <v>27600000</v>
      </c>
      <c r="I407" s="837">
        <f t="shared" si="13"/>
        <v>0</v>
      </c>
      <c r="J407" s="834" t="s">
        <v>3517</v>
      </c>
      <c r="K407" s="834" t="s">
        <v>3518</v>
      </c>
      <c r="L407" s="932" t="str">
        <f t="shared" si="12"/>
        <v xml:space="preserve"> </v>
      </c>
      <c r="M407" s="978"/>
      <c r="N407" s="979"/>
    </row>
    <row r="408" spans="1:14" ht="15" hidden="1" customHeight="1" x14ac:dyDescent="0.25">
      <c r="A408" s="815" t="s">
        <v>3154</v>
      </c>
      <c r="B408" s="833">
        <v>27016</v>
      </c>
      <c r="C408" s="834" t="s">
        <v>3155</v>
      </c>
      <c r="D408" s="834" t="s">
        <v>1818</v>
      </c>
      <c r="E408" s="835" t="s">
        <v>1731</v>
      </c>
      <c r="F408" s="835" t="s">
        <v>358</v>
      </c>
      <c r="G408" s="836">
        <v>2826317</v>
      </c>
      <c r="H408" s="836">
        <v>2449000</v>
      </c>
      <c r="I408" s="837">
        <f t="shared" si="13"/>
        <v>377317</v>
      </c>
      <c r="J408" s="834" t="s">
        <v>3156</v>
      </c>
      <c r="K408" s="834" t="s">
        <v>3157</v>
      </c>
      <c r="L408" s="932" t="str">
        <f t="shared" si="12"/>
        <v xml:space="preserve"> </v>
      </c>
      <c r="M408" s="978" t="s">
        <v>3514</v>
      </c>
      <c r="N408" s="979"/>
    </row>
    <row r="409" spans="1:14" ht="15" hidden="1" customHeight="1" x14ac:dyDescent="0.25">
      <c r="A409" s="815" t="s">
        <v>3158</v>
      </c>
      <c r="B409" s="833">
        <v>27116</v>
      </c>
      <c r="C409" s="834" t="s">
        <v>3155</v>
      </c>
      <c r="D409" s="834" t="s">
        <v>1783</v>
      </c>
      <c r="E409" s="835" t="s">
        <v>1643</v>
      </c>
      <c r="F409" s="835" t="s">
        <v>503</v>
      </c>
      <c r="G409" s="836">
        <v>277210000</v>
      </c>
      <c r="H409" s="836">
        <v>65892925.360000014</v>
      </c>
      <c r="I409" s="1212">
        <f t="shared" si="13"/>
        <v>211317074.63999999</v>
      </c>
      <c r="J409" s="834" t="s">
        <v>3519</v>
      </c>
      <c r="K409" s="834" t="s">
        <v>3520</v>
      </c>
      <c r="L409" s="932" t="str">
        <f t="shared" si="12"/>
        <v xml:space="preserve"> </v>
      </c>
      <c r="M409" s="978" t="s">
        <v>3280</v>
      </c>
      <c r="N409" s="979"/>
    </row>
    <row r="410" spans="1:14" ht="15" hidden="1" customHeight="1" x14ac:dyDescent="0.25">
      <c r="A410" s="815" t="s">
        <v>3159</v>
      </c>
      <c r="B410" s="833">
        <v>27216</v>
      </c>
      <c r="C410" s="834" t="s">
        <v>3155</v>
      </c>
      <c r="D410" s="834" t="s">
        <v>1783</v>
      </c>
      <c r="E410" s="835" t="s">
        <v>1643</v>
      </c>
      <c r="F410" s="835" t="s">
        <v>503</v>
      </c>
      <c r="G410" s="836">
        <v>72449518</v>
      </c>
      <c r="H410" s="836">
        <v>67567678.069999993</v>
      </c>
      <c r="I410" s="1212">
        <f t="shared" si="13"/>
        <v>4881839.9300000072</v>
      </c>
      <c r="J410" s="834" t="s">
        <v>3439</v>
      </c>
      <c r="K410" s="834" t="s">
        <v>3440</v>
      </c>
      <c r="L410" s="932" t="str">
        <f t="shared" si="12"/>
        <v xml:space="preserve"> </v>
      </c>
      <c r="M410" s="978"/>
      <c r="N410" s="979"/>
    </row>
    <row r="411" spans="1:14" ht="15" hidden="1" customHeight="1" x14ac:dyDescent="0.25">
      <c r="A411" s="815" t="s">
        <v>3160</v>
      </c>
      <c r="B411" s="833">
        <v>27316</v>
      </c>
      <c r="C411" s="834" t="s">
        <v>3155</v>
      </c>
      <c r="D411" s="834" t="s">
        <v>1783</v>
      </c>
      <c r="E411" s="835" t="s">
        <v>1643</v>
      </c>
      <c r="F411" s="835" t="s">
        <v>503</v>
      </c>
      <c r="G411" s="836">
        <v>7966662.6699999999</v>
      </c>
      <c r="H411" s="836">
        <v>4401848.4800000004</v>
      </c>
      <c r="I411" s="1212">
        <f t="shared" si="13"/>
        <v>3564814.1899999995</v>
      </c>
      <c r="J411" s="834" t="s">
        <v>3358</v>
      </c>
      <c r="K411" s="834" t="s">
        <v>3357</v>
      </c>
      <c r="L411" s="932" t="str">
        <f t="shared" si="12"/>
        <v xml:space="preserve"> </v>
      </c>
      <c r="M411" s="978"/>
      <c r="N411" s="979"/>
    </row>
    <row r="412" spans="1:14" ht="15" hidden="1" customHeight="1" x14ac:dyDescent="0.25">
      <c r="A412" s="815" t="s">
        <v>3161</v>
      </c>
      <c r="B412" s="833">
        <v>27416</v>
      </c>
      <c r="C412" s="834" t="s">
        <v>3162</v>
      </c>
      <c r="D412" s="834" t="s">
        <v>1783</v>
      </c>
      <c r="E412" s="835" t="s">
        <v>1671</v>
      </c>
      <c r="F412" s="835" t="s">
        <v>1672</v>
      </c>
      <c r="G412" s="836">
        <v>903522</v>
      </c>
      <c r="H412" s="836">
        <v>903522</v>
      </c>
      <c r="I412" s="837">
        <f t="shared" si="13"/>
        <v>0</v>
      </c>
      <c r="J412" s="834" t="s">
        <v>3163</v>
      </c>
      <c r="K412" s="834" t="s">
        <v>3164</v>
      </c>
      <c r="L412" s="932" t="str">
        <f t="shared" si="12"/>
        <v xml:space="preserve"> </v>
      </c>
      <c r="M412" s="978"/>
      <c r="N412" s="979"/>
    </row>
    <row r="413" spans="1:14" ht="15" hidden="1" customHeight="1" x14ac:dyDescent="0.25">
      <c r="A413" s="815" t="s">
        <v>3165</v>
      </c>
      <c r="B413" s="833">
        <v>27416</v>
      </c>
      <c r="C413" s="834" t="s">
        <v>3162</v>
      </c>
      <c r="D413" s="834" t="s">
        <v>1783</v>
      </c>
      <c r="E413" s="835" t="s">
        <v>1622</v>
      </c>
      <c r="F413" s="835" t="s">
        <v>1623</v>
      </c>
      <c r="G413" s="836">
        <v>147840</v>
      </c>
      <c r="H413" s="836">
        <v>147840</v>
      </c>
      <c r="I413" s="837">
        <f t="shared" si="13"/>
        <v>0</v>
      </c>
      <c r="J413" s="834" t="s">
        <v>3163</v>
      </c>
      <c r="K413" s="834" t="s">
        <v>3164</v>
      </c>
      <c r="L413" s="932" t="str">
        <f t="shared" si="12"/>
        <v xml:space="preserve"> </v>
      </c>
      <c r="M413" s="978"/>
      <c r="N413" s="979"/>
    </row>
    <row r="414" spans="1:14" ht="15" hidden="1" customHeight="1" x14ac:dyDescent="0.25">
      <c r="A414" s="815" t="s">
        <v>3166</v>
      </c>
      <c r="B414" s="833">
        <v>27416</v>
      </c>
      <c r="C414" s="834" t="s">
        <v>3162</v>
      </c>
      <c r="D414" s="834" t="s">
        <v>1783</v>
      </c>
      <c r="E414" s="835" t="s">
        <v>1625</v>
      </c>
      <c r="F414" s="835" t="s">
        <v>1626</v>
      </c>
      <c r="G414" s="836">
        <v>1651734</v>
      </c>
      <c r="H414" s="836">
        <v>1651734</v>
      </c>
      <c r="I414" s="837">
        <f t="shared" si="13"/>
        <v>0</v>
      </c>
      <c r="J414" s="834" t="s">
        <v>3163</v>
      </c>
      <c r="K414" s="834" t="s">
        <v>3164</v>
      </c>
      <c r="L414" s="932" t="str">
        <f t="shared" si="12"/>
        <v xml:space="preserve"> </v>
      </c>
      <c r="M414" s="978"/>
      <c r="N414" s="979"/>
    </row>
    <row r="415" spans="1:14" ht="15" hidden="1" customHeight="1" x14ac:dyDescent="0.25">
      <c r="A415" s="815" t="s">
        <v>3167</v>
      </c>
      <c r="B415" s="833">
        <v>27416</v>
      </c>
      <c r="C415" s="834" t="s">
        <v>3162</v>
      </c>
      <c r="D415" s="834" t="s">
        <v>1783</v>
      </c>
      <c r="E415" s="835" t="s">
        <v>1632</v>
      </c>
      <c r="F415" s="835" t="s">
        <v>1105</v>
      </c>
      <c r="G415" s="836">
        <v>212771</v>
      </c>
      <c r="H415" s="836">
        <v>212771</v>
      </c>
      <c r="I415" s="837">
        <f t="shared" si="13"/>
        <v>0</v>
      </c>
      <c r="J415" s="834" t="s">
        <v>3163</v>
      </c>
      <c r="K415" s="834" t="s">
        <v>3164</v>
      </c>
      <c r="L415" s="932" t="str">
        <f t="shared" si="12"/>
        <v xml:space="preserve"> </v>
      </c>
      <c r="M415" s="978"/>
      <c r="N415" s="979"/>
    </row>
    <row r="416" spans="1:14" ht="15" hidden="1" customHeight="1" x14ac:dyDescent="0.25">
      <c r="A416" s="815" t="s">
        <v>3168</v>
      </c>
      <c r="B416" s="833">
        <v>27416</v>
      </c>
      <c r="C416" s="834" t="s">
        <v>3162</v>
      </c>
      <c r="D416" s="834" t="s">
        <v>1783</v>
      </c>
      <c r="E416" s="835" t="s">
        <v>1633</v>
      </c>
      <c r="F416" s="835" t="s">
        <v>1634</v>
      </c>
      <c r="G416" s="836">
        <v>424700</v>
      </c>
      <c r="H416" s="836">
        <v>424700</v>
      </c>
      <c r="I416" s="837">
        <f t="shared" si="13"/>
        <v>0</v>
      </c>
      <c r="J416" s="834" t="s">
        <v>3163</v>
      </c>
      <c r="K416" s="834" t="s">
        <v>3164</v>
      </c>
      <c r="L416" s="932" t="str">
        <f t="shared" si="12"/>
        <v xml:space="preserve"> </v>
      </c>
      <c r="M416" s="978"/>
      <c r="N416" s="979"/>
    </row>
    <row r="417" spans="1:14" ht="15" hidden="1" customHeight="1" x14ac:dyDescent="0.25">
      <c r="A417" s="815" t="s">
        <v>3169</v>
      </c>
      <c r="B417" s="833">
        <v>27416</v>
      </c>
      <c r="C417" s="834" t="s">
        <v>3162</v>
      </c>
      <c r="D417" s="834" t="s">
        <v>1783</v>
      </c>
      <c r="E417" s="835" t="s">
        <v>1642</v>
      </c>
      <c r="F417" s="835" t="s">
        <v>502</v>
      </c>
      <c r="G417" s="836">
        <v>10500</v>
      </c>
      <c r="H417" s="836">
        <v>10500</v>
      </c>
      <c r="I417" s="837">
        <f t="shared" si="13"/>
        <v>0</v>
      </c>
      <c r="J417" s="834" t="s">
        <v>3163</v>
      </c>
      <c r="K417" s="834" t="s">
        <v>3164</v>
      </c>
      <c r="L417" s="932" t="str">
        <f t="shared" si="12"/>
        <v xml:space="preserve"> </v>
      </c>
      <c r="M417" s="978"/>
      <c r="N417" s="979"/>
    </row>
    <row r="418" spans="1:14" ht="15" hidden="1" customHeight="1" x14ac:dyDescent="0.25">
      <c r="A418" s="815" t="s">
        <v>3170</v>
      </c>
      <c r="B418" s="833">
        <v>27416</v>
      </c>
      <c r="C418" s="834" t="s">
        <v>3162</v>
      </c>
      <c r="D418" s="834" t="s">
        <v>1783</v>
      </c>
      <c r="E418" s="835" t="s">
        <v>1644</v>
      </c>
      <c r="F418" s="835" t="s">
        <v>504</v>
      </c>
      <c r="G418" s="836">
        <v>10000</v>
      </c>
      <c r="H418" s="836">
        <v>10000</v>
      </c>
      <c r="I418" s="837">
        <f t="shared" si="13"/>
        <v>0</v>
      </c>
      <c r="J418" s="834" t="s">
        <v>3163</v>
      </c>
      <c r="K418" s="834" t="s">
        <v>3164</v>
      </c>
      <c r="L418" s="932" t="str">
        <f t="shared" si="12"/>
        <v xml:space="preserve"> </v>
      </c>
      <c r="M418" s="978"/>
      <c r="N418" s="979"/>
    </row>
    <row r="419" spans="1:14" ht="15" hidden="1" customHeight="1" x14ac:dyDescent="0.25">
      <c r="A419" s="815" t="s">
        <v>3171</v>
      </c>
      <c r="B419" s="833">
        <v>27416</v>
      </c>
      <c r="C419" s="834" t="s">
        <v>3162</v>
      </c>
      <c r="D419" s="834" t="s">
        <v>1783</v>
      </c>
      <c r="E419" s="835" t="s">
        <v>1650</v>
      </c>
      <c r="F419" s="835" t="s">
        <v>1651</v>
      </c>
      <c r="G419" s="836">
        <v>413690</v>
      </c>
      <c r="H419" s="836">
        <v>413690</v>
      </c>
      <c r="I419" s="837">
        <f t="shared" si="13"/>
        <v>0</v>
      </c>
      <c r="J419" s="834" t="s">
        <v>3163</v>
      </c>
      <c r="K419" s="834" t="s">
        <v>3164</v>
      </c>
      <c r="L419" s="932" t="str">
        <f t="shared" si="12"/>
        <v xml:space="preserve"> </v>
      </c>
      <c r="M419" s="978"/>
      <c r="N419" s="979"/>
    </row>
    <row r="420" spans="1:14" ht="15" hidden="1" customHeight="1" x14ac:dyDescent="0.25">
      <c r="A420" s="815" t="s">
        <v>3172</v>
      </c>
      <c r="B420" s="833">
        <v>27516</v>
      </c>
      <c r="C420" s="834" t="s">
        <v>3162</v>
      </c>
      <c r="D420" s="834" t="s">
        <v>1818</v>
      </c>
      <c r="E420" s="835" t="s">
        <v>1731</v>
      </c>
      <c r="F420" s="835" t="s">
        <v>358</v>
      </c>
      <c r="G420" s="836">
        <v>340000000</v>
      </c>
      <c r="H420" s="836">
        <v>340000000</v>
      </c>
      <c r="I420" s="837">
        <f t="shared" si="13"/>
        <v>0</v>
      </c>
      <c r="J420" s="834" t="s">
        <v>3208</v>
      </c>
      <c r="K420" s="834" t="s">
        <v>3209</v>
      </c>
      <c r="L420" s="932" t="str">
        <f t="shared" si="12"/>
        <v xml:space="preserve"> </v>
      </c>
      <c r="M420" s="978"/>
      <c r="N420" s="979"/>
    </row>
    <row r="421" spans="1:14" ht="15" hidden="1" customHeight="1" x14ac:dyDescent="0.25">
      <c r="A421" s="815" t="s">
        <v>3172</v>
      </c>
      <c r="B421" s="833">
        <v>27516</v>
      </c>
      <c r="C421" s="834" t="s">
        <v>3162</v>
      </c>
      <c r="D421" s="834" t="s">
        <v>1818</v>
      </c>
      <c r="E421" s="835" t="s">
        <v>1731</v>
      </c>
      <c r="F421" s="835" t="s">
        <v>358</v>
      </c>
      <c r="G421" s="836">
        <v>100000000</v>
      </c>
      <c r="H421" s="836">
        <v>100000000</v>
      </c>
      <c r="I421" s="837">
        <f t="shared" si="13"/>
        <v>0</v>
      </c>
      <c r="J421" s="834" t="s">
        <v>3208</v>
      </c>
      <c r="K421" s="834" t="s">
        <v>3209</v>
      </c>
      <c r="L421" s="932" t="str">
        <f t="shared" si="12"/>
        <v xml:space="preserve"> </v>
      </c>
      <c r="M421" s="978"/>
      <c r="N421" s="979"/>
    </row>
    <row r="422" spans="1:14" ht="15" hidden="1" customHeight="1" x14ac:dyDescent="0.25">
      <c r="A422" s="815" t="s">
        <v>3173</v>
      </c>
      <c r="B422" s="833">
        <v>27716</v>
      </c>
      <c r="C422" s="834" t="s">
        <v>3174</v>
      </c>
      <c r="D422" s="834" t="s">
        <v>1818</v>
      </c>
      <c r="E422" s="835" t="s">
        <v>1701</v>
      </c>
      <c r="F422" s="835" t="s">
        <v>1703</v>
      </c>
      <c r="G422" s="836">
        <v>8500000</v>
      </c>
      <c r="H422" s="836">
        <v>8500000</v>
      </c>
      <c r="I422" s="837">
        <f t="shared" si="13"/>
        <v>0</v>
      </c>
      <c r="J422" s="834" t="s">
        <v>3210</v>
      </c>
      <c r="K422" s="834" t="s">
        <v>3211</v>
      </c>
      <c r="L422" s="932" t="str">
        <f t="shared" si="12"/>
        <v xml:space="preserve"> </v>
      </c>
      <c r="M422" s="978"/>
      <c r="N422" s="979"/>
    </row>
    <row r="423" spans="1:14" hidden="1" x14ac:dyDescent="0.25">
      <c r="A423" s="815" t="s">
        <v>3175</v>
      </c>
      <c r="B423" s="833">
        <v>27816</v>
      </c>
      <c r="C423" s="834" t="s">
        <v>3176</v>
      </c>
      <c r="D423" s="834" t="s">
        <v>1818</v>
      </c>
      <c r="E423" s="835" t="s">
        <v>1701</v>
      </c>
      <c r="F423" s="835" t="s">
        <v>1703</v>
      </c>
      <c r="G423" s="836">
        <v>5050075</v>
      </c>
      <c r="H423" s="836">
        <v>5050075</v>
      </c>
      <c r="I423" s="837">
        <f t="shared" si="13"/>
        <v>0</v>
      </c>
      <c r="J423" s="834" t="s">
        <v>3521</v>
      </c>
      <c r="K423" s="834" t="s">
        <v>3522</v>
      </c>
      <c r="L423" s="932" t="str">
        <f t="shared" si="12"/>
        <v xml:space="preserve"> </v>
      </c>
      <c r="M423" s="978"/>
      <c r="N423" s="979"/>
    </row>
    <row r="424" spans="1:14" ht="15" hidden="1" customHeight="1" x14ac:dyDescent="0.25">
      <c r="A424" s="815" t="s">
        <v>3177</v>
      </c>
      <c r="B424" s="833">
        <v>27916</v>
      </c>
      <c r="C424" s="834" t="s">
        <v>3178</v>
      </c>
      <c r="D424" s="834" t="s">
        <v>1818</v>
      </c>
      <c r="E424" s="835" t="s">
        <v>1701</v>
      </c>
      <c r="F424" s="835" t="s">
        <v>1703</v>
      </c>
      <c r="G424" s="836">
        <v>27900000</v>
      </c>
      <c r="H424" s="836">
        <v>27900000</v>
      </c>
      <c r="I424" s="837">
        <f t="shared" si="13"/>
        <v>0</v>
      </c>
      <c r="J424" s="834" t="s">
        <v>3179</v>
      </c>
      <c r="K424" s="834" t="s">
        <v>3180</v>
      </c>
      <c r="L424" s="932" t="str">
        <f t="shared" si="12"/>
        <v xml:space="preserve"> </v>
      </c>
      <c r="M424" s="978"/>
      <c r="N424" s="979"/>
    </row>
    <row r="425" spans="1:14" ht="15" hidden="1" customHeight="1" x14ac:dyDescent="0.25">
      <c r="A425" s="815" t="s">
        <v>3181</v>
      </c>
      <c r="B425" s="833">
        <v>28016</v>
      </c>
      <c r="C425" s="834" t="s">
        <v>3178</v>
      </c>
      <c r="D425" s="834" t="s">
        <v>1783</v>
      </c>
      <c r="E425" s="835" t="s">
        <v>1635</v>
      </c>
      <c r="F425" s="835" t="s">
        <v>1636</v>
      </c>
      <c r="G425" s="836">
        <v>24922878</v>
      </c>
      <c r="H425" s="836">
        <v>17933280</v>
      </c>
      <c r="I425" s="1212">
        <f t="shared" si="13"/>
        <v>6989598</v>
      </c>
      <c r="J425" s="834" t="s">
        <v>3283</v>
      </c>
      <c r="K425" s="834" t="s">
        <v>3284</v>
      </c>
      <c r="L425" s="932" t="str">
        <f t="shared" si="12"/>
        <v xml:space="preserve"> </v>
      </c>
      <c r="M425" s="978"/>
      <c r="N425" s="979"/>
    </row>
    <row r="426" spans="1:14" ht="15" hidden="1" customHeight="1" x14ac:dyDescent="0.25">
      <c r="A426" s="815" t="s">
        <v>3182</v>
      </c>
      <c r="B426" s="833">
        <v>28116</v>
      </c>
      <c r="C426" s="834" t="s">
        <v>3178</v>
      </c>
      <c r="D426" s="834" t="s">
        <v>1818</v>
      </c>
      <c r="E426" s="835" t="s">
        <v>1701</v>
      </c>
      <c r="F426" s="835" t="s">
        <v>1703</v>
      </c>
      <c r="G426" s="836">
        <v>12352771</v>
      </c>
      <c r="H426" s="836">
        <v>2673425</v>
      </c>
      <c r="I426" s="837">
        <f t="shared" si="13"/>
        <v>9679346</v>
      </c>
      <c r="J426" s="834" t="s">
        <v>3523</v>
      </c>
      <c r="K426" s="834" t="s">
        <v>3524</v>
      </c>
      <c r="L426" s="932" t="str">
        <f t="shared" si="12"/>
        <v xml:space="preserve"> </v>
      </c>
      <c r="M426" s="978"/>
      <c r="N426" s="979"/>
    </row>
    <row r="427" spans="1:14" ht="15" hidden="1" customHeight="1" x14ac:dyDescent="0.25">
      <c r="A427" s="815" t="s">
        <v>3183</v>
      </c>
      <c r="B427" s="833">
        <v>28216</v>
      </c>
      <c r="C427" s="834" t="s">
        <v>3184</v>
      </c>
      <c r="D427" s="834" t="s">
        <v>1818</v>
      </c>
      <c r="E427" s="835" t="s">
        <v>3116</v>
      </c>
      <c r="F427" s="835" t="s">
        <v>437</v>
      </c>
      <c r="G427" s="836">
        <v>140361370</v>
      </c>
      <c r="H427" s="836">
        <v>140361370</v>
      </c>
      <c r="I427" s="837">
        <f t="shared" si="13"/>
        <v>0</v>
      </c>
      <c r="J427" s="834" t="s">
        <v>3356</v>
      </c>
      <c r="K427" s="834" t="s">
        <v>3355</v>
      </c>
      <c r="L427" s="932" t="str">
        <f t="shared" si="12"/>
        <v xml:space="preserve"> </v>
      </c>
      <c r="M427" s="978"/>
      <c r="N427" s="979"/>
    </row>
    <row r="428" spans="1:14" ht="15" hidden="1" customHeight="1" x14ac:dyDescent="0.25">
      <c r="A428" s="815" t="s">
        <v>3185</v>
      </c>
      <c r="B428" s="833">
        <v>28216</v>
      </c>
      <c r="C428" s="834" t="s">
        <v>3184</v>
      </c>
      <c r="D428" s="834" t="s">
        <v>1818</v>
      </c>
      <c r="E428" s="835" t="s">
        <v>1731</v>
      </c>
      <c r="F428" s="835" t="s">
        <v>358</v>
      </c>
      <c r="G428" s="836">
        <v>210000000</v>
      </c>
      <c r="H428" s="836">
        <v>210000000</v>
      </c>
      <c r="I428" s="837">
        <f t="shared" si="13"/>
        <v>0</v>
      </c>
      <c r="J428" s="834" t="s">
        <v>3356</v>
      </c>
      <c r="K428" s="834" t="s">
        <v>3355</v>
      </c>
      <c r="L428" s="932" t="str">
        <f t="shared" si="12"/>
        <v xml:space="preserve"> </v>
      </c>
      <c r="M428" s="978"/>
      <c r="N428" s="979"/>
    </row>
    <row r="429" spans="1:14" ht="15" hidden="1" customHeight="1" x14ac:dyDescent="0.25">
      <c r="A429" s="815" t="s">
        <v>3185</v>
      </c>
      <c r="B429" s="833">
        <v>28216</v>
      </c>
      <c r="C429" s="834" t="s">
        <v>3184</v>
      </c>
      <c r="D429" s="834" t="s">
        <v>1818</v>
      </c>
      <c r="E429" s="835" t="s">
        <v>1731</v>
      </c>
      <c r="F429" s="835" t="s">
        <v>358</v>
      </c>
      <c r="G429" s="836">
        <v>71775658</v>
      </c>
      <c r="H429" s="836">
        <v>3296612.4800000042</v>
      </c>
      <c r="I429" s="837">
        <f t="shared" si="13"/>
        <v>68479045.519999996</v>
      </c>
      <c r="J429" s="834" t="s">
        <v>3356</v>
      </c>
      <c r="K429" s="834" t="s">
        <v>3355</v>
      </c>
      <c r="L429" s="932" t="str">
        <f t="shared" si="12"/>
        <v xml:space="preserve"> </v>
      </c>
      <c r="M429" s="978"/>
      <c r="N429" s="979"/>
    </row>
    <row r="430" spans="1:14" ht="15" hidden="1" customHeight="1" x14ac:dyDescent="0.25">
      <c r="A430" s="815" t="s">
        <v>3186</v>
      </c>
      <c r="B430" s="833">
        <v>28316</v>
      </c>
      <c r="C430" s="834" t="s">
        <v>3184</v>
      </c>
      <c r="D430" s="834" t="s">
        <v>1783</v>
      </c>
      <c r="E430" s="835" t="s">
        <v>1635</v>
      </c>
      <c r="F430" s="835" t="s">
        <v>1636</v>
      </c>
      <c r="G430" s="836">
        <v>135000</v>
      </c>
      <c r="H430" s="836">
        <v>0</v>
      </c>
      <c r="I430" s="837">
        <f t="shared" si="13"/>
        <v>135000</v>
      </c>
      <c r="J430" s="834" t="s">
        <v>3513</v>
      </c>
      <c r="K430" s="834" t="s">
        <v>3513</v>
      </c>
      <c r="L430" s="932">
        <f t="shared" ca="1" si="12"/>
        <v>60</v>
      </c>
      <c r="M430" s="978" t="s">
        <v>3280</v>
      </c>
      <c r="N430" s="979"/>
    </row>
    <row r="431" spans="1:14" ht="15" hidden="1" customHeight="1" x14ac:dyDescent="0.25">
      <c r="A431" s="815" t="s">
        <v>3187</v>
      </c>
      <c r="B431" s="833">
        <v>28416</v>
      </c>
      <c r="C431" s="834" t="s">
        <v>3188</v>
      </c>
      <c r="D431" s="834" t="s">
        <v>1818</v>
      </c>
      <c r="E431" s="835" t="s">
        <v>1701</v>
      </c>
      <c r="F431" s="835" t="s">
        <v>1703</v>
      </c>
      <c r="G431" s="836">
        <v>14850000</v>
      </c>
      <c r="H431" s="836">
        <v>0</v>
      </c>
      <c r="I431" s="837">
        <f t="shared" si="13"/>
        <v>14850000</v>
      </c>
      <c r="J431" s="834" t="s">
        <v>3513</v>
      </c>
      <c r="K431" s="834" t="s">
        <v>3513</v>
      </c>
      <c r="L431" s="932">
        <f t="shared" ca="1" si="12"/>
        <v>54</v>
      </c>
      <c r="M431" s="978" t="s">
        <v>3280</v>
      </c>
      <c r="N431" s="979"/>
    </row>
    <row r="432" spans="1:14" ht="15" hidden="1" customHeight="1" x14ac:dyDescent="0.25">
      <c r="A432" s="815" t="s">
        <v>3189</v>
      </c>
      <c r="B432" s="833">
        <v>28516</v>
      </c>
      <c r="C432" s="834" t="s">
        <v>3188</v>
      </c>
      <c r="D432" s="834" t="s">
        <v>1783</v>
      </c>
      <c r="E432" s="835" t="s">
        <v>1613</v>
      </c>
      <c r="F432" s="835" t="s">
        <v>494</v>
      </c>
      <c r="G432" s="836">
        <v>51528120</v>
      </c>
      <c r="H432" s="986">
        <v>0</v>
      </c>
      <c r="I432" s="1212">
        <f t="shared" si="13"/>
        <v>51528120</v>
      </c>
      <c r="J432" s="834" t="s">
        <v>3513</v>
      </c>
      <c r="K432" s="834" t="s">
        <v>3513</v>
      </c>
      <c r="L432" s="932">
        <f t="shared" ca="1" si="12"/>
        <v>54</v>
      </c>
      <c r="M432" s="978" t="s">
        <v>3280</v>
      </c>
      <c r="N432" s="979"/>
    </row>
    <row r="433" spans="1:14" ht="15" hidden="1" customHeight="1" x14ac:dyDescent="0.25">
      <c r="A433" s="815" t="s">
        <v>3212</v>
      </c>
      <c r="B433" s="833">
        <v>28616</v>
      </c>
      <c r="C433" s="834" t="s">
        <v>3213</v>
      </c>
      <c r="D433" s="834" t="s">
        <v>1818</v>
      </c>
      <c r="E433" s="835" t="s">
        <v>1701</v>
      </c>
      <c r="F433" s="835" t="s">
        <v>1703</v>
      </c>
      <c r="G433" s="836">
        <v>27000000</v>
      </c>
      <c r="H433" s="836">
        <v>27000000</v>
      </c>
      <c r="I433" s="837">
        <f t="shared" si="13"/>
        <v>0</v>
      </c>
      <c r="J433" s="834" t="s">
        <v>3285</v>
      </c>
      <c r="K433" s="834" t="s">
        <v>3286</v>
      </c>
      <c r="L433" s="932" t="str">
        <f t="shared" si="12"/>
        <v xml:space="preserve"> </v>
      </c>
      <c r="M433" s="978"/>
      <c r="N433" s="979"/>
    </row>
    <row r="434" spans="1:14" ht="15" hidden="1" customHeight="1" x14ac:dyDescent="0.25">
      <c r="A434" s="815" t="s">
        <v>3214</v>
      </c>
      <c r="B434" s="833">
        <v>28716</v>
      </c>
      <c r="C434" s="834" t="s">
        <v>3213</v>
      </c>
      <c r="D434" s="834" t="s">
        <v>1818</v>
      </c>
      <c r="E434" s="835" t="s">
        <v>1701</v>
      </c>
      <c r="F434" s="835" t="s">
        <v>1703</v>
      </c>
      <c r="G434" s="836">
        <v>10350000</v>
      </c>
      <c r="H434" s="836">
        <v>9813000</v>
      </c>
      <c r="I434" s="837">
        <f t="shared" si="13"/>
        <v>537000</v>
      </c>
      <c r="J434" s="834" t="s">
        <v>3287</v>
      </c>
      <c r="K434" s="834" t="s">
        <v>3288</v>
      </c>
      <c r="L434" s="932" t="str">
        <f t="shared" si="12"/>
        <v xml:space="preserve"> </v>
      </c>
      <c r="M434" s="978" t="s">
        <v>3514</v>
      </c>
      <c r="N434" s="979"/>
    </row>
    <row r="435" spans="1:14" ht="15" hidden="1" customHeight="1" x14ac:dyDescent="0.25">
      <c r="A435" s="815" t="s">
        <v>3215</v>
      </c>
      <c r="B435" s="833">
        <v>28816</v>
      </c>
      <c r="C435" s="834" t="s">
        <v>3213</v>
      </c>
      <c r="D435" s="834" t="s">
        <v>1818</v>
      </c>
      <c r="E435" s="835" t="s">
        <v>1701</v>
      </c>
      <c r="F435" s="835" t="s">
        <v>1703</v>
      </c>
      <c r="G435" s="836">
        <v>15435000</v>
      </c>
      <c r="H435" s="836">
        <v>15435000</v>
      </c>
      <c r="I435" s="837">
        <f t="shared" si="13"/>
        <v>0</v>
      </c>
      <c r="J435" s="834" t="s">
        <v>3289</v>
      </c>
      <c r="K435" s="834" t="s">
        <v>3290</v>
      </c>
      <c r="L435" s="932" t="str">
        <f t="shared" si="12"/>
        <v xml:space="preserve"> </v>
      </c>
      <c r="M435" s="978"/>
      <c r="N435" s="979"/>
    </row>
    <row r="436" spans="1:14" ht="15" hidden="1" customHeight="1" x14ac:dyDescent="0.25">
      <c r="A436" s="815" t="s">
        <v>3216</v>
      </c>
      <c r="B436" s="833">
        <v>28916</v>
      </c>
      <c r="C436" s="834" t="s">
        <v>3217</v>
      </c>
      <c r="D436" s="834" t="s">
        <v>1783</v>
      </c>
      <c r="E436" s="835" t="s">
        <v>1622</v>
      </c>
      <c r="F436" s="835" t="s">
        <v>1623</v>
      </c>
      <c r="G436" s="836">
        <v>700000</v>
      </c>
      <c r="H436" s="836">
        <v>700000</v>
      </c>
      <c r="I436" s="837">
        <f t="shared" si="13"/>
        <v>0</v>
      </c>
      <c r="J436" s="834" t="s">
        <v>3525</v>
      </c>
      <c r="K436" s="834" t="s">
        <v>3526</v>
      </c>
      <c r="L436" s="932" t="str">
        <f t="shared" si="12"/>
        <v xml:space="preserve"> </v>
      </c>
      <c r="M436" s="978"/>
      <c r="N436" s="979"/>
    </row>
    <row r="437" spans="1:14" ht="15" hidden="1" customHeight="1" x14ac:dyDescent="0.25">
      <c r="A437" s="815" t="s">
        <v>3291</v>
      </c>
      <c r="B437" s="833">
        <v>29016</v>
      </c>
      <c r="C437" s="834" t="s">
        <v>3292</v>
      </c>
      <c r="D437" s="834" t="s">
        <v>1818</v>
      </c>
      <c r="E437" s="835" t="s">
        <v>1701</v>
      </c>
      <c r="F437" s="835" t="s">
        <v>1703</v>
      </c>
      <c r="G437" s="836">
        <v>36000000</v>
      </c>
      <c r="H437" s="836">
        <v>36000000</v>
      </c>
      <c r="I437" s="837">
        <f t="shared" si="13"/>
        <v>0</v>
      </c>
      <c r="J437" s="834" t="s">
        <v>3293</v>
      </c>
      <c r="K437" s="834" t="s">
        <v>3294</v>
      </c>
      <c r="L437" s="932" t="str">
        <f t="shared" si="12"/>
        <v xml:space="preserve"> </v>
      </c>
      <c r="M437" s="978"/>
      <c r="N437" s="979"/>
    </row>
    <row r="438" spans="1:14" ht="15" hidden="1" customHeight="1" x14ac:dyDescent="0.25">
      <c r="A438" s="815" t="s">
        <v>3295</v>
      </c>
      <c r="B438" s="833">
        <v>29116</v>
      </c>
      <c r="C438" s="834" t="s">
        <v>3292</v>
      </c>
      <c r="D438" s="834" t="s">
        <v>1818</v>
      </c>
      <c r="E438" s="835" t="s">
        <v>1731</v>
      </c>
      <c r="F438" s="835" t="s">
        <v>358</v>
      </c>
      <c r="G438" s="836">
        <v>37800000</v>
      </c>
      <c r="H438" s="836">
        <v>27000000</v>
      </c>
      <c r="I438" s="837">
        <f t="shared" si="13"/>
        <v>10800000</v>
      </c>
      <c r="J438" s="834" t="s">
        <v>3527</v>
      </c>
      <c r="K438" s="834" t="s">
        <v>3528</v>
      </c>
      <c r="L438" s="932" t="str">
        <f t="shared" si="12"/>
        <v xml:space="preserve"> </v>
      </c>
      <c r="M438" s="978"/>
      <c r="N438" s="979"/>
    </row>
    <row r="439" spans="1:14" ht="15" hidden="1" customHeight="1" x14ac:dyDescent="0.25">
      <c r="A439" s="815" t="s">
        <v>3296</v>
      </c>
      <c r="B439" s="833">
        <v>29216</v>
      </c>
      <c r="C439" s="834" t="s">
        <v>3297</v>
      </c>
      <c r="D439" s="834" t="s">
        <v>1783</v>
      </c>
      <c r="E439" s="835" t="s">
        <v>1666</v>
      </c>
      <c r="F439" s="835" t="s">
        <v>514</v>
      </c>
      <c r="G439" s="836">
        <v>878452</v>
      </c>
      <c r="H439" s="836">
        <v>0</v>
      </c>
      <c r="I439" s="837">
        <f t="shared" si="13"/>
        <v>878452</v>
      </c>
      <c r="J439" s="834" t="s">
        <v>3513</v>
      </c>
      <c r="K439" s="834" t="s">
        <v>3513</v>
      </c>
      <c r="L439" s="932">
        <f t="shared" ca="1" si="12"/>
        <v>40</v>
      </c>
      <c r="M439" s="978" t="s">
        <v>3280</v>
      </c>
      <c r="N439" s="979"/>
    </row>
    <row r="440" spans="1:14" ht="15" hidden="1" customHeight="1" x14ac:dyDescent="0.25">
      <c r="A440" s="815" t="s">
        <v>3298</v>
      </c>
      <c r="B440" s="833">
        <v>29216</v>
      </c>
      <c r="C440" s="834" t="s">
        <v>3297</v>
      </c>
      <c r="D440" s="834" t="s">
        <v>1783</v>
      </c>
      <c r="E440" s="835" t="s">
        <v>1659</v>
      </c>
      <c r="F440" s="835" t="s">
        <v>1660</v>
      </c>
      <c r="G440" s="836">
        <v>9311592</v>
      </c>
      <c r="H440" s="836">
        <v>0</v>
      </c>
      <c r="I440" s="837">
        <f t="shared" si="13"/>
        <v>9311592</v>
      </c>
      <c r="J440" s="834" t="s">
        <v>3513</v>
      </c>
      <c r="K440" s="834" t="s">
        <v>3513</v>
      </c>
      <c r="L440" s="932">
        <f t="shared" ca="1" si="12"/>
        <v>40</v>
      </c>
      <c r="M440" s="978" t="s">
        <v>3280</v>
      </c>
      <c r="N440" s="979"/>
    </row>
    <row r="441" spans="1:14" ht="15" hidden="1" customHeight="1" x14ac:dyDescent="0.25">
      <c r="A441" s="815" t="s">
        <v>3299</v>
      </c>
      <c r="B441" s="833">
        <v>29216</v>
      </c>
      <c r="C441" s="834" t="s">
        <v>3297</v>
      </c>
      <c r="D441" s="834" t="s">
        <v>1783</v>
      </c>
      <c r="E441" s="835" t="s">
        <v>1661</v>
      </c>
      <c r="F441" s="835" t="s">
        <v>1662</v>
      </c>
      <c r="G441" s="836">
        <v>8433139</v>
      </c>
      <c r="H441" s="836">
        <v>0</v>
      </c>
      <c r="I441" s="837">
        <f t="shared" si="13"/>
        <v>8433139</v>
      </c>
      <c r="J441" s="834" t="s">
        <v>3513</v>
      </c>
      <c r="K441" s="834" t="s">
        <v>3513</v>
      </c>
      <c r="L441" s="932">
        <f t="shared" ca="1" si="12"/>
        <v>40</v>
      </c>
      <c r="M441" s="978" t="s">
        <v>3280</v>
      </c>
      <c r="N441" s="979"/>
    </row>
    <row r="442" spans="1:14" ht="15" hidden="1" customHeight="1" x14ac:dyDescent="0.25">
      <c r="A442" s="815" t="s">
        <v>3300</v>
      </c>
      <c r="B442" s="833">
        <v>29216</v>
      </c>
      <c r="C442" s="834" t="s">
        <v>3297</v>
      </c>
      <c r="D442" s="834" t="s">
        <v>1783</v>
      </c>
      <c r="E442" s="835" t="s">
        <v>1663</v>
      </c>
      <c r="F442" s="835" t="s">
        <v>1664</v>
      </c>
      <c r="G442" s="836">
        <v>18034760</v>
      </c>
      <c r="H442" s="836">
        <v>0</v>
      </c>
      <c r="I442" s="837">
        <f t="shared" si="13"/>
        <v>18034760</v>
      </c>
      <c r="J442" s="834" t="s">
        <v>3513</v>
      </c>
      <c r="K442" s="834" t="s">
        <v>3513</v>
      </c>
      <c r="L442" s="932">
        <f t="shared" ca="1" si="12"/>
        <v>40</v>
      </c>
      <c r="M442" s="978" t="s">
        <v>3280</v>
      </c>
      <c r="N442" s="979"/>
    </row>
    <row r="443" spans="1:14" ht="15" hidden="1" customHeight="1" x14ac:dyDescent="0.25">
      <c r="A443" s="815" t="s">
        <v>3301</v>
      </c>
      <c r="B443" s="833">
        <v>29216</v>
      </c>
      <c r="C443" s="834" t="s">
        <v>3297</v>
      </c>
      <c r="D443" s="834" t="s">
        <v>1783</v>
      </c>
      <c r="E443" s="835" t="s">
        <v>1665</v>
      </c>
      <c r="F443" s="835" t="s">
        <v>537</v>
      </c>
      <c r="G443" s="836">
        <v>9487281</v>
      </c>
      <c r="H443" s="836">
        <v>0</v>
      </c>
      <c r="I443" s="837">
        <f t="shared" si="13"/>
        <v>9487281</v>
      </c>
      <c r="J443" s="834" t="s">
        <v>3513</v>
      </c>
      <c r="K443" s="834" t="s">
        <v>3513</v>
      </c>
      <c r="L443" s="932">
        <f t="shared" ca="1" si="12"/>
        <v>40</v>
      </c>
      <c r="M443" s="978" t="s">
        <v>3280</v>
      </c>
      <c r="N443" s="979"/>
    </row>
    <row r="444" spans="1:14" ht="15" hidden="1" customHeight="1" x14ac:dyDescent="0.25">
      <c r="A444" s="815" t="s">
        <v>3302</v>
      </c>
      <c r="B444" s="833">
        <v>29316</v>
      </c>
      <c r="C444" s="834" t="s">
        <v>3297</v>
      </c>
      <c r="D444" s="834" t="s">
        <v>1783</v>
      </c>
      <c r="E444" s="835" t="s">
        <v>1614</v>
      </c>
      <c r="F444" s="835" t="s">
        <v>1615</v>
      </c>
      <c r="G444" s="836">
        <v>306000</v>
      </c>
      <c r="H444" s="986">
        <v>306000</v>
      </c>
      <c r="I444" s="837">
        <f t="shared" si="13"/>
        <v>0</v>
      </c>
      <c r="J444" s="834" t="s">
        <v>3354</v>
      </c>
      <c r="K444" s="834" t="s">
        <v>3353</v>
      </c>
      <c r="L444" s="932" t="str">
        <f t="shared" si="12"/>
        <v xml:space="preserve"> </v>
      </c>
      <c r="M444" s="978"/>
      <c r="N444" s="979"/>
    </row>
    <row r="445" spans="1:14" ht="15" hidden="1" customHeight="1" x14ac:dyDescent="0.25">
      <c r="A445" s="815" t="s">
        <v>3303</v>
      </c>
      <c r="B445" s="833">
        <v>29316</v>
      </c>
      <c r="C445" s="834" t="s">
        <v>3297</v>
      </c>
      <c r="D445" s="834" t="s">
        <v>1783</v>
      </c>
      <c r="E445" s="835" t="s">
        <v>1671</v>
      </c>
      <c r="F445" s="835" t="s">
        <v>1672</v>
      </c>
      <c r="G445" s="836">
        <v>390357.5</v>
      </c>
      <c r="H445" s="836">
        <v>390357.5</v>
      </c>
      <c r="I445" s="837">
        <f t="shared" si="13"/>
        <v>0</v>
      </c>
      <c r="J445" s="834" t="s">
        <v>3354</v>
      </c>
      <c r="K445" s="834" t="s">
        <v>3353</v>
      </c>
      <c r="L445" s="932" t="str">
        <f t="shared" si="12"/>
        <v xml:space="preserve"> </v>
      </c>
      <c r="M445" s="978"/>
      <c r="N445" s="979"/>
    </row>
    <row r="446" spans="1:14" ht="15" hidden="1" customHeight="1" x14ac:dyDescent="0.25">
      <c r="A446" s="815" t="s">
        <v>3304</v>
      </c>
      <c r="B446" s="833">
        <v>29316</v>
      </c>
      <c r="C446" s="834" t="s">
        <v>3297</v>
      </c>
      <c r="D446" s="834" t="s">
        <v>1783</v>
      </c>
      <c r="E446" s="835" t="s">
        <v>1622</v>
      </c>
      <c r="F446" s="835" t="s">
        <v>1623</v>
      </c>
      <c r="G446" s="836">
        <v>334480</v>
      </c>
      <c r="H446" s="836">
        <v>334480</v>
      </c>
      <c r="I446" s="837">
        <f t="shared" si="13"/>
        <v>0</v>
      </c>
      <c r="J446" s="834" t="s">
        <v>3354</v>
      </c>
      <c r="K446" s="834" t="s">
        <v>3353</v>
      </c>
      <c r="L446" s="932" t="str">
        <f t="shared" si="12"/>
        <v xml:space="preserve"> </v>
      </c>
      <c r="M446" s="978"/>
      <c r="N446" s="979"/>
    </row>
    <row r="447" spans="1:14" ht="15" hidden="1" customHeight="1" x14ac:dyDescent="0.25">
      <c r="A447" s="815" t="s">
        <v>3305</v>
      </c>
      <c r="B447" s="833">
        <v>29316</v>
      </c>
      <c r="C447" s="834" t="s">
        <v>3297</v>
      </c>
      <c r="D447" s="834" t="s">
        <v>1783</v>
      </c>
      <c r="E447" s="835" t="s">
        <v>1625</v>
      </c>
      <c r="F447" s="835" t="s">
        <v>1626</v>
      </c>
      <c r="G447" s="836">
        <v>1963983</v>
      </c>
      <c r="H447" s="836">
        <v>1963983</v>
      </c>
      <c r="I447" s="837">
        <f t="shared" si="13"/>
        <v>0</v>
      </c>
      <c r="J447" s="834" t="s">
        <v>3354</v>
      </c>
      <c r="K447" s="834" t="s">
        <v>3353</v>
      </c>
      <c r="L447" s="932" t="str">
        <f t="shared" si="12"/>
        <v xml:space="preserve"> </v>
      </c>
      <c r="M447" s="978"/>
      <c r="N447" s="979"/>
    </row>
    <row r="448" spans="1:14" ht="15" hidden="1" customHeight="1" x14ac:dyDescent="0.25">
      <c r="A448" s="815" t="s">
        <v>3306</v>
      </c>
      <c r="B448" s="833">
        <v>29316</v>
      </c>
      <c r="C448" s="834" t="s">
        <v>3297</v>
      </c>
      <c r="D448" s="834" t="s">
        <v>1783</v>
      </c>
      <c r="E448" s="835" t="s">
        <v>1627</v>
      </c>
      <c r="F448" s="835" t="s">
        <v>1628</v>
      </c>
      <c r="G448" s="836">
        <v>215800</v>
      </c>
      <c r="H448" s="836">
        <v>215800</v>
      </c>
      <c r="I448" s="837">
        <f t="shared" si="13"/>
        <v>0</v>
      </c>
      <c r="J448" s="834" t="s">
        <v>3354</v>
      </c>
      <c r="K448" s="834" t="s">
        <v>3353</v>
      </c>
      <c r="L448" s="932" t="str">
        <f t="shared" si="12"/>
        <v xml:space="preserve"> </v>
      </c>
      <c r="M448" s="978"/>
      <c r="N448" s="979"/>
    </row>
    <row r="449" spans="1:14" ht="15" hidden="1" customHeight="1" x14ac:dyDescent="0.25">
      <c r="A449" s="815" t="s">
        <v>3307</v>
      </c>
      <c r="B449" s="833">
        <v>29316</v>
      </c>
      <c r="C449" s="834" t="s">
        <v>3297</v>
      </c>
      <c r="D449" s="834" t="s">
        <v>1783</v>
      </c>
      <c r="E449" s="835" t="s">
        <v>1632</v>
      </c>
      <c r="F449" s="835" t="s">
        <v>1105</v>
      </c>
      <c r="G449" s="836">
        <v>216299</v>
      </c>
      <c r="H449" s="836">
        <v>216299</v>
      </c>
      <c r="I449" s="837">
        <f t="shared" si="13"/>
        <v>0</v>
      </c>
      <c r="J449" s="834" t="s">
        <v>3354</v>
      </c>
      <c r="K449" s="834" t="s">
        <v>3353</v>
      </c>
      <c r="L449" s="932" t="str">
        <f t="shared" si="12"/>
        <v xml:space="preserve"> </v>
      </c>
      <c r="M449" s="978"/>
      <c r="N449" s="979"/>
    </row>
    <row r="450" spans="1:14" ht="15" hidden="1" customHeight="1" x14ac:dyDescent="0.25">
      <c r="A450" s="815" t="s">
        <v>3308</v>
      </c>
      <c r="B450" s="833">
        <v>29316</v>
      </c>
      <c r="C450" s="834" t="s">
        <v>3297</v>
      </c>
      <c r="D450" s="834" t="s">
        <v>1783</v>
      </c>
      <c r="E450" s="835" t="s">
        <v>1633</v>
      </c>
      <c r="F450" s="835" t="s">
        <v>1634</v>
      </c>
      <c r="G450" s="836">
        <v>834656</v>
      </c>
      <c r="H450" s="836">
        <v>834656</v>
      </c>
      <c r="I450" s="837">
        <f t="shared" si="13"/>
        <v>0</v>
      </c>
      <c r="J450" s="834" t="s">
        <v>3354</v>
      </c>
      <c r="K450" s="834" t="s">
        <v>3353</v>
      </c>
      <c r="L450" s="932" t="str">
        <f t="shared" ref="L450:L475" si="14">IF(G450=I450,$N$1-C450," ")</f>
        <v xml:space="preserve"> </v>
      </c>
      <c r="M450" s="978"/>
      <c r="N450" s="979"/>
    </row>
    <row r="451" spans="1:14" ht="15" hidden="1" customHeight="1" x14ac:dyDescent="0.25">
      <c r="A451" s="815" t="s">
        <v>3309</v>
      </c>
      <c r="B451" s="833">
        <v>29316</v>
      </c>
      <c r="C451" s="834" t="s">
        <v>3297</v>
      </c>
      <c r="D451" s="834" t="s">
        <v>1783</v>
      </c>
      <c r="E451" s="835" t="s">
        <v>1635</v>
      </c>
      <c r="F451" s="835" t="s">
        <v>1636</v>
      </c>
      <c r="G451" s="836">
        <v>200000</v>
      </c>
      <c r="H451" s="836">
        <v>200000</v>
      </c>
      <c r="I451" s="837">
        <f t="shared" ref="I451:I475" si="15">+G451-H451</f>
        <v>0</v>
      </c>
      <c r="J451" s="834" t="s">
        <v>3354</v>
      </c>
      <c r="K451" s="834" t="s">
        <v>3353</v>
      </c>
      <c r="L451" s="932" t="str">
        <f t="shared" si="14"/>
        <v xml:space="preserve"> </v>
      </c>
      <c r="M451" s="978"/>
      <c r="N451" s="979"/>
    </row>
    <row r="452" spans="1:14" ht="15" hidden="1" customHeight="1" x14ac:dyDescent="0.25">
      <c r="A452" s="815" t="s">
        <v>3310</v>
      </c>
      <c r="B452" s="833">
        <v>29316</v>
      </c>
      <c r="C452" s="834" t="s">
        <v>3297</v>
      </c>
      <c r="D452" s="834" t="s">
        <v>1783</v>
      </c>
      <c r="E452" s="835" t="s">
        <v>1642</v>
      </c>
      <c r="F452" s="835" t="s">
        <v>502</v>
      </c>
      <c r="G452" s="836">
        <v>10500</v>
      </c>
      <c r="H452" s="836">
        <v>10500</v>
      </c>
      <c r="I452" s="837">
        <f t="shared" si="15"/>
        <v>0</v>
      </c>
      <c r="J452" s="834" t="s">
        <v>3354</v>
      </c>
      <c r="K452" s="834" t="s">
        <v>3353</v>
      </c>
      <c r="L452" s="932" t="str">
        <f t="shared" si="14"/>
        <v xml:space="preserve"> </v>
      </c>
      <c r="M452" s="978"/>
      <c r="N452" s="979"/>
    </row>
    <row r="453" spans="1:14" ht="15" hidden="1" customHeight="1" x14ac:dyDescent="0.25">
      <c r="A453" s="815" t="s">
        <v>3311</v>
      </c>
      <c r="B453" s="833">
        <v>29316</v>
      </c>
      <c r="C453" s="834" t="s">
        <v>3297</v>
      </c>
      <c r="D453" s="834" t="s">
        <v>1783</v>
      </c>
      <c r="E453" s="835" t="s">
        <v>1644</v>
      </c>
      <c r="F453" s="835" t="s">
        <v>504</v>
      </c>
      <c r="G453" s="836">
        <v>233700</v>
      </c>
      <c r="H453" s="836">
        <v>233700</v>
      </c>
      <c r="I453" s="837">
        <f t="shared" si="15"/>
        <v>0</v>
      </c>
      <c r="J453" s="834" t="s">
        <v>3354</v>
      </c>
      <c r="K453" s="834" t="s">
        <v>3353</v>
      </c>
      <c r="L453" s="932" t="str">
        <f t="shared" si="14"/>
        <v xml:space="preserve"> </v>
      </c>
      <c r="M453" s="978"/>
      <c r="N453" s="979"/>
    </row>
    <row r="454" spans="1:14" ht="15" hidden="1" customHeight="1" x14ac:dyDescent="0.25">
      <c r="A454" s="815" t="s">
        <v>3312</v>
      </c>
      <c r="B454" s="833">
        <v>29316</v>
      </c>
      <c r="C454" s="834" t="s">
        <v>3297</v>
      </c>
      <c r="D454" s="834" t="s">
        <v>1783</v>
      </c>
      <c r="E454" s="835" t="s">
        <v>1650</v>
      </c>
      <c r="F454" s="835" t="s">
        <v>1651</v>
      </c>
      <c r="G454" s="836">
        <v>142070</v>
      </c>
      <c r="H454" s="836">
        <v>142070</v>
      </c>
      <c r="I454" s="837">
        <f t="shared" si="15"/>
        <v>0</v>
      </c>
      <c r="J454" s="834" t="s">
        <v>3354</v>
      </c>
      <c r="K454" s="834" t="s">
        <v>3353</v>
      </c>
      <c r="L454" s="932" t="str">
        <f t="shared" si="14"/>
        <v xml:space="preserve"> </v>
      </c>
      <c r="M454" s="978"/>
      <c r="N454" s="979"/>
    </row>
    <row r="455" spans="1:14" ht="15" hidden="1" customHeight="1" x14ac:dyDescent="0.25">
      <c r="A455" s="815" t="s">
        <v>3313</v>
      </c>
      <c r="B455" s="833">
        <v>29416</v>
      </c>
      <c r="C455" s="838" t="s">
        <v>3314</v>
      </c>
      <c r="D455" s="834" t="s">
        <v>1783</v>
      </c>
      <c r="E455" s="835" t="s">
        <v>1627</v>
      </c>
      <c r="F455" s="835" t="s">
        <v>1628</v>
      </c>
      <c r="G455" s="836">
        <v>4200000</v>
      </c>
      <c r="H455" s="836">
        <v>0</v>
      </c>
      <c r="I455" s="837">
        <f t="shared" si="15"/>
        <v>4200000</v>
      </c>
      <c r="J455" s="834" t="s">
        <v>3513</v>
      </c>
      <c r="K455" s="834" t="s">
        <v>3513</v>
      </c>
      <c r="L455" s="932">
        <f t="shared" ca="1" si="14"/>
        <v>35</v>
      </c>
      <c r="M455" s="978"/>
      <c r="N455" s="979"/>
    </row>
    <row r="456" spans="1:14" ht="15" hidden="1" customHeight="1" x14ac:dyDescent="0.25">
      <c r="A456" s="815" t="s">
        <v>3315</v>
      </c>
      <c r="B456" s="833">
        <v>29516</v>
      </c>
      <c r="C456" s="838" t="s">
        <v>3314</v>
      </c>
      <c r="D456" s="834" t="s">
        <v>1818</v>
      </c>
      <c r="E456" s="835" t="s">
        <v>1701</v>
      </c>
      <c r="F456" s="835" t="s">
        <v>1703</v>
      </c>
      <c r="G456" s="836">
        <v>24400000</v>
      </c>
      <c r="H456" s="836">
        <v>24400000</v>
      </c>
      <c r="I456" s="837">
        <f t="shared" si="15"/>
        <v>0</v>
      </c>
      <c r="J456" s="834" t="s">
        <v>3316</v>
      </c>
      <c r="K456" s="834" t="s">
        <v>3317</v>
      </c>
      <c r="L456" s="932" t="str">
        <f t="shared" si="14"/>
        <v xml:space="preserve"> </v>
      </c>
      <c r="M456" s="978"/>
      <c r="N456" s="979"/>
    </row>
    <row r="457" spans="1:14" ht="15" hidden="1" customHeight="1" x14ac:dyDescent="0.25">
      <c r="A457" s="815" t="s">
        <v>3318</v>
      </c>
      <c r="B457" s="833">
        <v>29616</v>
      </c>
      <c r="C457" s="838" t="s">
        <v>3319</v>
      </c>
      <c r="D457" s="834" t="s">
        <v>1818</v>
      </c>
      <c r="E457" s="835" t="s">
        <v>1731</v>
      </c>
      <c r="F457" s="835" t="s">
        <v>358</v>
      </c>
      <c r="G457" s="836">
        <v>16000000</v>
      </c>
      <c r="H457" s="836">
        <v>14933000</v>
      </c>
      <c r="I457" s="837">
        <f t="shared" si="15"/>
        <v>1067000</v>
      </c>
      <c r="J457" s="834" t="s">
        <v>3352</v>
      </c>
      <c r="K457" s="834" t="s">
        <v>3351</v>
      </c>
      <c r="L457" s="932" t="str">
        <f t="shared" si="14"/>
        <v xml:space="preserve"> </v>
      </c>
      <c r="M457" s="978" t="s">
        <v>3514</v>
      </c>
      <c r="N457" s="979"/>
    </row>
    <row r="458" spans="1:14" ht="15" hidden="1" customHeight="1" x14ac:dyDescent="0.25">
      <c r="A458" s="815" t="s">
        <v>3320</v>
      </c>
      <c r="B458" s="833">
        <v>29716</v>
      </c>
      <c r="C458" s="838" t="s">
        <v>3321</v>
      </c>
      <c r="D458" s="834" t="s">
        <v>1818</v>
      </c>
      <c r="E458" s="835" t="s">
        <v>1701</v>
      </c>
      <c r="F458" s="835" t="s">
        <v>1703</v>
      </c>
      <c r="G458" s="836">
        <v>25200000</v>
      </c>
      <c r="H458" s="836">
        <v>25200000</v>
      </c>
      <c r="I458" s="837">
        <f t="shared" si="15"/>
        <v>0</v>
      </c>
      <c r="J458" s="834" t="s">
        <v>3350</v>
      </c>
      <c r="K458" s="834" t="s">
        <v>3349</v>
      </c>
      <c r="L458" s="932" t="str">
        <f t="shared" si="14"/>
        <v xml:space="preserve"> </v>
      </c>
      <c r="M458" s="978"/>
      <c r="N458" s="979"/>
    </row>
    <row r="459" spans="1:14" ht="15" hidden="1" customHeight="1" x14ac:dyDescent="0.25">
      <c r="A459" s="815" t="s">
        <v>3348</v>
      </c>
      <c r="B459" s="833">
        <v>29816</v>
      </c>
      <c r="C459" s="838" t="s">
        <v>3345</v>
      </c>
      <c r="D459" s="834" t="s">
        <v>1783</v>
      </c>
      <c r="E459" s="835" t="s">
        <v>1627</v>
      </c>
      <c r="F459" s="835" t="s">
        <v>1628</v>
      </c>
      <c r="G459" s="836">
        <v>9000000</v>
      </c>
      <c r="H459" s="836">
        <v>9000000</v>
      </c>
      <c r="I459" s="837">
        <f t="shared" si="15"/>
        <v>0</v>
      </c>
      <c r="J459" s="834" t="s">
        <v>3441</v>
      </c>
      <c r="K459" s="834" t="s">
        <v>3442</v>
      </c>
      <c r="L459" s="932" t="str">
        <f t="shared" si="14"/>
        <v xml:space="preserve"> </v>
      </c>
      <c r="M459" s="978"/>
      <c r="N459" s="979"/>
    </row>
    <row r="460" spans="1:14" ht="15" hidden="1" customHeight="1" x14ac:dyDescent="0.25">
      <c r="A460" s="815" t="s">
        <v>3347</v>
      </c>
      <c r="B460" s="833">
        <v>29816</v>
      </c>
      <c r="C460" s="838" t="s">
        <v>3345</v>
      </c>
      <c r="D460" s="834" t="s">
        <v>1783</v>
      </c>
      <c r="E460" s="835" t="s">
        <v>1637</v>
      </c>
      <c r="F460" s="835" t="s">
        <v>1638</v>
      </c>
      <c r="G460" s="836">
        <v>4000000</v>
      </c>
      <c r="H460" s="836">
        <v>4000000</v>
      </c>
      <c r="I460" s="837">
        <f t="shared" si="15"/>
        <v>0</v>
      </c>
      <c r="J460" s="834" t="s">
        <v>3441</v>
      </c>
      <c r="K460" s="834" t="s">
        <v>3442</v>
      </c>
      <c r="L460" s="932" t="str">
        <f t="shared" si="14"/>
        <v xml:space="preserve"> </v>
      </c>
      <c r="M460" s="978"/>
      <c r="N460" s="979"/>
    </row>
    <row r="461" spans="1:14" ht="15" hidden="1" customHeight="1" x14ac:dyDescent="0.25">
      <c r="A461" s="815" t="s">
        <v>3346</v>
      </c>
      <c r="B461" s="833">
        <v>29916</v>
      </c>
      <c r="C461" s="838" t="s">
        <v>3345</v>
      </c>
      <c r="D461" s="834" t="s">
        <v>1818</v>
      </c>
      <c r="E461" s="835" t="s">
        <v>1701</v>
      </c>
      <c r="F461" s="835" t="s">
        <v>1703</v>
      </c>
      <c r="G461" s="836">
        <v>10800000</v>
      </c>
      <c r="H461" s="836">
        <v>10800000</v>
      </c>
      <c r="I461" s="837">
        <f t="shared" si="15"/>
        <v>0</v>
      </c>
      <c r="J461" s="834" t="s">
        <v>3443</v>
      </c>
      <c r="K461" s="834" t="s">
        <v>3444</v>
      </c>
      <c r="L461" s="932" t="str">
        <f t="shared" si="14"/>
        <v xml:space="preserve"> </v>
      </c>
      <c r="M461" s="978"/>
      <c r="N461" s="979"/>
    </row>
    <row r="462" spans="1:14" ht="15" hidden="1" customHeight="1" x14ac:dyDescent="0.25">
      <c r="A462" s="815" t="s">
        <v>3344</v>
      </c>
      <c r="B462" s="833">
        <v>30016</v>
      </c>
      <c r="C462" s="838" t="s">
        <v>3343</v>
      </c>
      <c r="D462" s="834" t="s">
        <v>2058</v>
      </c>
      <c r="E462" s="835" t="s">
        <v>1680</v>
      </c>
      <c r="F462" s="835" t="s">
        <v>1681</v>
      </c>
      <c r="G462" s="836">
        <v>8500000</v>
      </c>
      <c r="H462" s="836">
        <v>0</v>
      </c>
      <c r="I462" s="837">
        <f t="shared" si="15"/>
        <v>8500000</v>
      </c>
      <c r="J462" s="834" t="s">
        <v>3513</v>
      </c>
      <c r="K462" s="834" t="s">
        <v>3513</v>
      </c>
      <c r="L462" s="932">
        <f t="shared" ca="1" si="14"/>
        <v>29</v>
      </c>
      <c r="M462" s="978"/>
      <c r="N462" s="979"/>
    </row>
    <row r="463" spans="1:14" ht="15" hidden="1" customHeight="1" x14ac:dyDescent="0.25">
      <c r="A463" s="815" t="s">
        <v>3342</v>
      </c>
      <c r="B463" s="833">
        <v>30116</v>
      </c>
      <c r="C463" s="838" t="s">
        <v>3341</v>
      </c>
      <c r="D463" s="834" t="s">
        <v>1818</v>
      </c>
      <c r="E463" s="835" t="s">
        <v>1701</v>
      </c>
      <c r="F463" s="835" t="s">
        <v>1703</v>
      </c>
      <c r="G463" s="836">
        <v>18400000</v>
      </c>
      <c r="H463" s="836">
        <v>16987000</v>
      </c>
      <c r="I463" s="837">
        <f t="shared" si="15"/>
        <v>1413000</v>
      </c>
      <c r="J463" s="834" t="s">
        <v>3529</v>
      </c>
      <c r="K463" s="834" t="s">
        <v>3530</v>
      </c>
      <c r="L463" s="932" t="str">
        <f t="shared" si="14"/>
        <v xml:space="preserve"> </v>
      </c>
      <c r="M463" s="978"/>
      <c r="N463" s="979"/>
    </row>
    <row r="464" spans="1:14" ht="15" hidden="1" customHeight="1" x14ac:dyDescent="0.25">
      <c r="A464" s="815" t="s">
        <v>3340</v>
      </c>
      <c r="B464" s="833">
        <v>30216</v>
      </c>
      <c r="C464" s="838" t="s">
        <v>3339</v>
      </c>
      <c r="D464" s="834" t="s">
        <v>2058</v>
      </c>
      <c r="E464" s="835" t="s">
        <v>3322</v>
      </c>
      <c r="F464" s="835" t="s">
        <v>3323</v>
      </c>
      <c r="G464" s="836">
        <v>29330813</v>
      </c>
      <c r="H464" s="836">
        <v>29330813</v>
      </c>
      <c r="I464" s="837">
        <f t="shared" si="15"/>
        <v>0</v>
      </c>
      <c r="J464" s="834" t="s">
        <v>3445</v>
      </c>
      <c r="K464" s="834" t="s">
        <v>3446</v>
      </c>
      <c r="L464" s="932" t="str">
        <f t="shared" si="14"/>
        <v xml:space="preserve"> </v>
      </c>
      <c r="M464" s="978"/>
      <c r="N464" s="979"/>
    </row>
    <row r="465" spans="1:14" ht="15" hidden="1" customHeight="1" x14ac:dyDescent="0.25">
      <c r="A465" s="815" t="s">
        <v>3338</v>
      </c>
      <c r="B465" s="833">
        <v>30316</v>
      </c>
      <c r="C465" s="838" t="s">
        <v>3337</v>
      </c>
      <c r="D465" s="834" t="s">
        <v>1818</v>
      </c>
      <c r="E465" s="835" t="s">
        <v>1701</v>
      </c>
      <c r="F465" s="835" t="s">
        <v>1703</v>
      </c>
      <c r="G465" s="836">
        <v>16000000</v>
      </c>
      <c r="H465" s="836">
        <v>13860000</v>
      </c>
      <c r="I465" s="837">
        <f t="shared" si="15"/>
        <v>2140000</v>
      </c>
      <c r="J465" s="834" t="s">
        <v>3531</v>
      </c>
      <c r="K465" s="834" t="s">
        <v>3532</v>
      </c>
      <c r="L465" s="932" t="str">
        <f t="shared" si="14"/>
        <v xml:space="preserve"> </v>
      </c>
      <c r="M465" s="978"/>
      <c r="N465" s="979"/>
    </row>
    <row r="466" spans="1:14" ht="15" hidden="1" customHeight="1" x14ac:dyDescent="0.25">
      <c r="A466" s="815" t="s">
        <v>3447</v>
      </c>
      <c r="B466" s="833">
        <v>30416</v>
      </c>
      <c r="C466" s="838" t="s">
        <v>3448</v>
      </c>
      <c r="D466" s="834" t="s">
        <v>1818</v>
      </c>
      <c r="E466" s="835" t="s">
        <v>1731</v>
      </c>
      <c r="F466" s="835" t="s">
        <v>358</v>
      </c>
      <c r="G466" s="836">
        <v>581748245.27999997</v>
      </c>
      <c r="H466" s="836">
        <v>581748245.27999997</v>
      </c>
      <c r="I466" s="837">
        <f t="shared" si="15"/>
        <v>0</v>
      </c>
      <c r="J466" s="834" t="s">
        <v>3533</v>
      </c>
      <c r="K466" s="834" t="s">
        <v>3534</v>
      </c>
      <c r="L466" s="932" t="str">
        <f t="shared" si="14"/>
        <v xml:space="preserve"> </v>
      </c>
      <c r="M466" s="978"/>
      <c r="N466" s="979"/>
    </row>
    <row r="467" spans="1:14" ht="15" hidden="1" customHeight="1" x14ac:dyDescent="0.25">
      <c r="A467" s="815" t="s">
        <v>3449</v>
      </c>
      <c r="B467" s="833">
        <v>30516</v>
      </c>
      <c r="C467" s="838" t="s">
        <v>3450</v>
      </c>
      <c r="D467" s="834" t="s">
        <v>1783</v>
      </c>
      <c r="E467" s="835" t="s">
        <v>1673</v>
      </c>
      <c r="F467" s="835" t="s">
        <v>518</v>
      </c>
      <c r="G467" s="836">
        <v>13800000</v>
      </c>
      <c r="H467" s="836">
        <v>13300000</v>
      </c>
      <c r="I467" s="1212">
        <f t="shared" si="15"/>
        <v>500000</v>
      </c>
      <c r="J467" s="834" t="s">
        <v>3513</v>
      </c>
      <c r="K467" s="834" t="s">
        <v>3513</v>
      </c>
      <c r="L467" s="932" t="str">
        <f t="shared" si="14"/>
        <v xml:space="preserve"> </v>
      </c>
      <c r="M467" s="978"/>
      <c r="N467" s="979"/>
    </row>
    <row r="468" spans="1:14" ht="15" hidden="1" customHeight="1" x14ac:dyDescent="0.25">
      <c r="A468" s="815" t="s">
        <v>3451</v>
      </c>
      <c r="B468" s="833">
        <v>30616</v>
      </c>
      <c r="C468" s="838" t="s">
        <v>3450</v>
      </c>
      <c r="D468" s="834" t="s">
        <v>1783</v>
      </c>
      <c r="E468" s="835" t="s">
        <v>1622</v>
      </c>
      <c r="F468" s="835" t="s">
        <v>1623</v>
      </c>
      <c r="G468" s="836">
        <v>7150000</v>
      </c>
      <c r="H468" s="836">
        <v>0</v>
      </c>
      <c r="I468" s="837">
        <f t="shared" si="15"/>
        <v>7150000</v>
      </c>
      <c r="J468" s="834" t="s">
        <v>3513</v>
      </c>
      <c r="K468" s="834" t="s">
        <v>3513</v>
      </c>
      <c r="L468" s="932">
        <f t="shared" ca="1" si="14"/>
        <v>19</v>
      </c>
      <c r="M468" s="978"/>
      <c r="N468" s="979"/>
    </row>
    <row r="469" spans="1:14" ht="15" hidden="1" customHeight="1" x14ac:dyDescent="0.25">
      <c r="A469" s="815" t="s">
        <v>3535</v>
      </c>
      <c r="B469" s="833">
        <v>30716</v>
      </c>
      <c r="C469" s="838" t="s">
        <v>3536</v>
      </c>
      <c r="D469" s="834" t="s">
        <v>1818</v>
      </c>
      <c r="E469" s="835" t="s">
        <v>1701</v>
      </c>
      <c r="F469" s="835" t="s">
        <v>1703</v>
      </c>
      <c r="G469" s="836">
        <v>13200000</v>
      </c>
      <c r="H469" s="836">
        <v>12000000</v>
      </c>
      <c r="I469" s="837">
        <f t="shared" si="15"/>
        <v>1200000</v>
      </c>
      <c r="J469" s="834" t="s">
        <v>3537</v>
      </c>
      <c r="K469" s="834" t="s">
        <v>3538</v>
      </c>
      <c r="L469" s="932" t="str">
        <f t="shared" si="14"/>
        <v xml:space="preserve"> </v>
      </c>
      <c r="M469" s="978" t="s">
        <v>3514</v>
      </c>
      <c r="N469" s="979"/>
    </row>
    <row r="470" spans="1:14" ht="15" hidden="1" customHeight="1" x14ac:dyDescent="0.25">
      <c r="A470" s="815" t="s">
        <v>3539</v>
      </c>
      <c r="B470" s="833">
        <v>30816</v>
      </c>
      <c r="C470" s="838" t="s">
        <v>3540</v>
      </c>
      <c r="D470" s="834" t="s">
        <v>1818</v>
      </c>
      <c r="E470" s="835" t="s">
        <v>1701</v>
      </c>
      <c r="F470" s="835" t="s">
        <v>1703</v>
      </c>
      <c r="G470" s="836">
        <v>10200000</v>
      </c>
      <c r="H470" s="836">
        <v>0</v>
      </c>
      <c r="I470" s="837">
        <f t="shared" si="15"/>
        <v>10200000</v>
      </c>
      <c r="J470" s="834" t="s">
        <v>3513</v>
      </c>
      <c r="K470" s="834" t="s">
        <v>3513</v>
      </c>
      <c r="L470" s="932">
        <f t="shared" ca="1" si="14"/>
        <v>13</v>
      </c>
      <c r="M470" s="978"/>
      <c r="N470" s="979"/>
    </row>
    <row r="471" spans="1:14" ht="15" hidden="1" customHeight="1" x14ac:dyDescent="0.25">
      <c r="A471" s="815" t="s">
        <v>3541</v>
      </c>
      <c r="B471" s="833">
        <v>30916</v>
      </c>
      <c r="C471" s="838" t="s">
        <v>3540</v>
      </c>
      <c r="D471" s="834" t="s">
        <v>1818</v>
      </c>
      <c r="E471" s="835" t="s">
        <v>1701</v>
      </c>
      <c r="F471" s="835" t="s">
        <v>1703</v>
      </c>
      <c r="G471" s="836">
        <v>10200000</v>
      </c>
      <c r="H471" s="836">
        <v>0</v>
      </c>
      <c r="I471" s="837">
        <f t="shared" si="15"/>
        <v>10200000</v>
      </c>
      <c r="J471" s="834" t="s">
        <v>3513</v>
      </c>
      <c r="K471" s="834" t="s">
        <v>3513</v>
      </c>
      <c r="L471" s="932">
        <f t="shared" ca="1" si="14"/>
        <v>13</v>
      </c>
      <c r="M471" s="978"/>
      <c r="N471" s="979"/>
    </row>
    <row r="472" spans="1:14" ht="15" hidden="1" customHeight="1" x14ac:dyDescent="0.25">
      <c r="A472" s="815" t="s">
        <v>3542</v>
      </c>
      <c r="B472" s="833">
        <v>31016</v>
      </c>
      <c r="C472" s="838" t="s">
        <v>3540</v>
      </c>
      <c r="D472" s="834" t="s">
        <v>1783</v>
      </c>
      <c r="E472" s="835" t="s">
        <v>1663</v>
      </c>
      <c r="F472" s="835" t="s">
        <v>1664</v>
      </c>
      <c r="G472" s="836">
        <v>6000000</v>
      </c>
      <c r="H472" s="836">
        <v>0</v>
      </c>
      <c r="I472" s="837">
        <f t="shared" si="15"/>
        <v>6000000</v>
      </c>
      <c r="J472" s="834" t="s">
        <v>3513</v>
      </c>
      <c r="K472" s="834" t="s">
        <v>3513</v>
      </c>
      <c r="L472" s="932">
        <f t="shared" ca="1" si="14"/>
        <v>13</v>
      </c>
      <c r="M472" s="978"/>
      <c r="N472" s="979"/>
    </row>
    <row r="473" spans="1:14" ht="15" hidden="1" customHeight="1" x14ac:dyDescent="0.25">
      <c r="A473" s="815" t="s">
        <v>3543</v>
      </c>
      <c r="B473" s="833">
        <v>31116</v>
      </c>
      <c r="C473" s="838" t="s">
        <v>3544</v>
      </c>
      <c r="D473" s="834" t="s">
        <v>1818</v>
      </c>
      <c r="E473" s="835" t="s">
        <v>1701</v>
      </c>
      <c r="F473" s="835" t="s">
        <v>1703</v>
      </c>
      <c r="G473" s="836">
        <v>17664000</v>
      </c>
      <c r="H473" s="836">
        <v>0</v>
      </c>
      <c r="I473" s="837">
        <f t="shared" si="15"/>
        <v>17664000</v>
      </c>
      <c r="J473" s="834" t="s">
        <v>3513</v>
      </c>
      <c r="K473" s="834" t="s">
        <v>3513</v>
      </c>
      <c r="L473" s="932">
        <f t="shared" ca="1" si="14"/>
        <v>6</v>
      </c>
      <c r="M473" s="978"/>
      <c r="N473" s="979"/>
    </row>
    <row r="474" spans="1:14" ht="15" hidden="1" customHeight="1" x14ac:dyDescent="0.25">
      <c r="A474" s="815" t="s">
        <v>3545</v>
      </c>
      <c r="B474" s="833">
        <v>31216</v>
      </c>
      <c r="C474" s="838" t="s">
        <v>3544</v>
      </c>
      <c r="D474" s="834" t="s">
        <v>1818</v>
      </c>
      <c r="E474" s="835" t="s">
        <v>1731</v>
      </c>
      <c r="F474" s="835" t="s">
        <v>358</v>
      </c>
      <c r="G474" s="836">
        <v>62682934</v>
      </c>
      <c r="H474" s="836">
        <v>0</v>
      </c>
      <c r="I474" s="837">
        <f t="shared" si="15"/>
        <v>62682934</v>
      </c>
      <c r="J474" s="834" t="s">
        <v>3513</v>
      </c>
      <c r="K474" s="834" t="s">
        <v>3513</v>
      </c>
      <c r="L474" s="932">
        <f t="shared" ca="1" si="14"/>
        <v>6</v>
      </c>
      <c r="M474" s="978"/>
      <c r="N474" s="979"/>
    </row>
    <row r="475" spans="1:14" ht="15" hidden="1" customHeight="1" thickBot="1" x14ac:dyDescent="0.3">
      <c r="A475" s="815" t="s">
        <v>3546</v>
      </c>
      <c r="B475" s="840">
        <v>31316</v>
      </c>
      <c r="C475" s="931" t="s">
        <v>3544</v>
      </c>
      <c r="D475" s="841" t="s">
        <v>1818</v>
      </c>
      <c r="E475" s="842" t="s">
        <v>1731</v>
      </c>
      <c r="F475" s="842" t="s">
        <v>358</v>
      </c>
      <c r="G475" s="843">
        <v>28054978</v>
      </c>
      <c r="H475" s="843">
        <v>0</v>
      </c>
      <c r="I475" s="844">
        <f t="shared" si="15"/>
        <v>28054978</v>
      </c>
      <c r="J475" s="841" t="s">
        <v>3513</v>
      </c>
      <c r="K475" s="841" t="s">
        <v>3513</v>
      </c>
      <c r="L475" s="930">
        <f t="shared" ca="1" si="14"/>
        <v>6</v>
      </c>
      <c r="M475" s="980"/>
      <c r="N475" s="981"/>
    </row>
    <row r="476" spans="1:14" ht="15" hidden="1" customHeight="1" thickBot="1" x14ac:dyDescent="0.3">
      <c r="F476" s="1213" t="s">
        <v>919</v>
      </c>
      <c r="G476" s="1214">
        <f>SUM(G2:G475)</f>
        <v>30956306163.729992</v>
      </c>
      <c r="H476" s="1214">
        <f>SUM(H2:H475)</f>
        <v>24178755976.849995</v>
      </c>
      <c r="I476" s="1215">
        <f>SUM(I2:I475)</f>
        <v>6777550186.8800011</v>
      </c>
      <c r="J476" s="1027"/>
      <c r="K476" s="1027"/>
      <c r="L476" s="1216"/>
    </row>
    <row r="477" spans="1:14" ht="15" customHeight="1" x14ac:dyDescent="0.25">
      <c r="G477" s="476"/>
      <c r="H477" s="476"/>
      <c r="I477" s="1217"/>
      <c r="J477" s="1218"/>
      <c r="K477" s="1218"/>
      <c r="L477" s="1216"/>
    </row>
    <row r="478" spans="1:14" ht="15" customHeight="1" x14ac:dyDescent="0.25">
      <c r="B478" s="477" t="s">
        <v>2585</v>
      </c>
      <c r="C478" s="477" t="s">
        <v>2586</v>
      </c>
      <c r="D478" s="477" t="s">
        <v>2587</v>
      </c>
      <c r="G478" s="478">
        <f>SUBTOTAL(9,G183:G468)</f>
        <v>570000</v>
      </c>
      <c r="H478" s="478">
        <f>SUBTOTAL(9,I183:I468)</f>
        <v>570000</v>
      </c>
      <c r="I478" s="481">
        <f>(G478-H478)</f>
        <v>0</v>
      </c>
      <c r="J478" s="479"/>
      <c r="K478" s="1218"/>
      <c r="L478" s="1216"/>
    </row>
    <row r="479" spans="1:14" ht="15" customHeight="1" x14ac:dyDescent="0.25">
      <c r="B479" s="480" t="s">
        <v>1783</v>
      </c>
      <c r="C479" s="481">
        <v>2620180770.8099999</v>
      </c>
      <c r="D479" s="481">
        <v>2073337392.45</v>
      </c>
      <c r="G479" s="482"/>
      <c r="H479" s="482">
        <f>SUBTOTAL(9,H29:H386)</f>
        <v>0</v>
      </c>
      <c r="I479" s="481"/>
      <c r="J479" s="479"/>
      <c r="K479" s="1218"/>
      <c r="L479" s="1216"/>
    </row>
    <row r="480" spans="1:14" ht="15" customHeight="1" x14ac:dyDescent="0.25">
      <c r="B480" s="480" t="s">
        <v>1818</v>
      </c>
      <c r="C480" s="481">
        <v>14477047935.92</v>
      </c>
      <c r="D480" s="481">
        <v>12021399072.4</v>
      </c>
      <c r="H480" s="478"/>
      <c r="I480" s="479"/>
      <c r="J480" s="479"/>
    </row>
    <row r="481" spans="2:12" ht="15" customHeight="1" thickBot="1" x14ac:dyDescent="0.3">
      <c r="B481" s="480" t="s">
        <v>2058</v>
      </c>
      <c r="C481" s="481">
        <v>232425213</v>
      </c>
      <c r="D481" s="481">
        <v>156131708</v>
      </c>
      <c r="H481" s="482"/>
      <c r="I481" s="483"/>
    </row>
    <row r="482" spans="2:12" ht="15" customHeight="1" x14ac:dyDescent="0.25">
      <c r="B482" s="480" t="s">
        <v>1937</v>
      </c>
      <c r="C482" s="481">
        <v>13626652244</v>
      </c>
      <c r="D482" s="481">
        <v>9914587804</v>
      </c>
      <c r="E482" s="484" t="s">
        <v>1536</v>
      </c>
      <c r="F482" s="485" t="s">
        <v>1538</v>
      </c>
      <c r="I482" s="474"/>
    </row>
    <row r="483" spans="2:12" ht="15" customHeight="1" thickBot="1" x14ac:dyDescent="0.3">
      <c r="B483" s="480" t="s">
        <v>2588</v>
      </c>
      <c r="C483" s="481">
        <v>30956306163.73</v>
      </c>
      <c r="D483" s="481">
        <v>24165455976.849998</v>
      </c>
      <c r="E483" s="486">
        <f>+G476</f>
        <v>30956306163.729992</v>
      </c>
      <c r="F483" s="487">
        <f>+GETPIVOTDATA("Suma de COMPROMISO",$B$478)</f>
        <v>24165455976.849998</v>
      </c>
    </row>
    <row r="484" spans="2:12" ht="15" customHeight="1" x14ac:dyDescent="0.25">
      <c r="B484" s="50"/>
      <c r="C484" s="50"/>
      <c r="D484" s="50"/>
      <c r="E484" s="482"/>
    </row>
    <row r="485" spans="2:12" ht="15" customHeight="1" x14ac:dyDescent="0.25">
      <c r="B485" s="50"/>
      <c r="C485" s="50"/>
      <c r="D485" s="50"/>
    </row>
    <row r="486" spans="2:12" ht="15" customHeight="1" x14ac:dyDescent="0.25">
      <c r="B486" s="477" t="s">
        <v>1937</v>
      </c>
      <c r="C486" s="477" t="s">
        <v>2586</v>
      </c>
      <c r="D486" s="477" t="s">
        <v>2587</v>
      </c>
      <c r="F486" s="50" t="s">
        <v>1783</v>
      </c>
      <c r="G486" s="477" t="s">
        <v>2586</v>
      </c>
      <c r="H486" s="477" t="s">
        <v>2587</v>
      </c>
      <c r="J486" s="477" t="s">
        <v>1818</v>
      </c>
      <c r="K486" s="477" t="s">
        <v>2586</v>
      </c>
      <c r="L486" s="793" t="s">
        <v>2587</v>
      </c>
    </row>
    <row r="487" spans="2:12" ht="15" customHeight="1" x14ac:dyDescent="0.25">
      <c r="B487" s="480" t="s">
        <v>1544</v>
      </c>
      <c r="C487" s="481">
        <v>6506021000</v>
      </c>
      <c r="D487" s="481">
        <v>5049412075</v>
      </c>
      <c r="F487" s="480" t="s">
        <v>1609</v>
      </c>
      <c r="G487" s="481">
        <v>799100</v>
      </c>
      <c r="H487" s="481">
        <v>799100</v>
      </c>
      <c r="J487" s="480" t="s">
        <v>1701</v>
      </c>
      <c r="K487" s="481">
        <v>3450468333</v>
      </c>
      <c r="L487" s="481">
        <v>3279175306</v>
      </c>
    </row>
    <row r="488" spans="2:12" ht="15" customHeight="1" x14ac:dyDescent="0.25">
      <c r="B488" s="480" t="s">
        <v>1546</v>
      </c>
      <c r="C488" s="481">
        <v>480000000</v>
      </c>
      <c r="D488" s="481">
        <v>317797293</v>
      </c>
      <c r="F488" s="480" t="s">
        <v>1612</v>
      </c>
      <c r="G488" s="481">
        <v>34339000</v>
      </c>
      <c r="H488" s="481">
        <v>34339000</v>
      </c>
      <c r="J488" s="480" t="s">
        <v>1682</v>
      </c>
      <c r="K488" s="481">
        <v>1334510955</v>
      </c>
      <c r="L488" s="481">
        <v>900673026</v>
      </c>
    </row>
    <row r="489" spans="2:12" ht="15" customHeight="1" x14ac:dyDescent="0.25">
      <c r="B489" s="480" t="s">
        <v>1548</v>
      </c>
      <c r="C489" s="481">
        <v>54000000</v>
      </c>
      <c r="D489" s="481">
        <v>43523950</v>
      </c>
      <c r="F489" s="480" t="s">
        <v>1667</v>
      </c>
      <c r="G489" s="481">
        <v>5900000</v>
      </c>
      <c r="H489" s="481">
        <v>4719960</v>
      </c>
      <c r="J489" s="480" t="s">
        <v>1689</v>
      </c>
      <c r="K489" s="481">
        <v>80000000</v>
      </c>
      <c r="L489" s="481">
        <v>68106534</v>
      </c>
    </row>
    <row r="490" spans="2:12" ht="15" customHeight="1" x14ac:dyDescent="0.25">
      <c r="B490" s="480" t="s">
        <v>1550</v>
      </c>
      <c r="C490" s="481">
        <v>406459005</v>
      </c>
      <c r="D490" s="481">
        <v>336801672</v>
      </c>
      <c r="F490" s="480" t="s">
        <v>1671</v>
      </c>
      <c r="G490" s="481">
        <v>30684727.5</v>
      </c>
      <c r="H490" s="481">
        <v>25284727.5</v>
      </c>
      <c r="J490" s="480" t="s">
        <v>1684</v>
      </c>
      <c r="K490" s="481">
        <v>38500000</v>
      </c>
      <c r="L490" s="481">
        <v>28793688</v>
      </c>
    </row>
    <row r="491" spans="2:12" ht="15" customHeight="1" x14ac:dyDescent="0.25">
      <c r="B491" s="480" t="s">
        <v>1552</v>
      </c>
      <c r="C491" s="481">
        <v>307601995</v>
      </c>
      <c r="D491" s="481">
        <v>217020238</v>
      </c>
      <c r="F491" s="480" t="s">
        <v>1614</v>
      </c>
      <c r="G491" s="481">
        <v>1906000</v>
      </c>
      <c r="H491" s="481">
        <v>906000</v>
      </c>
      <c r="J491" s="480" t="s">
        <v>1714</v>
      </c>
      <c r="K491" s="481">
        <v>78310705</v>
      </c>
      <c r="L491" s="481">
        <v>35061782</v>
      </c>
    </row>
    <row r="492" spans="2:12" ht="15" customHeight="1" x14ac:dyDescent="0.25">
      <c r="B492" s="480" t="s">
        <v>1554</v>
      </c>
      <c r="C492" s="481">
        <v>146047836</v>
      </c>
      <c r="D492" s="481">
        <v>115649386</v>
      </c>
      <c r="F492" s="480" t="s">
        <v>1613</v>
      </c>
      <c r="G492" s="481">
        <v>87528120</v>
      </c>
      <c r="H492" s="481">
        <v>36000000</v>
      </c>
      <c r="J492" s="480" t="s">
        <v>1720</v>
      </c>
      <c r="K492" s="481">
        <v>13795858</v>
      </c>
      <c r="L492" s="481">
        <v>6523860</v>
      </c>
    </row>
    <row r="493" spans="2:12" ht="15" customHeight="1" x14ac:dyDescent="0.25">
      <c r="B493" s="480" t="s">
        <v>1560</v>
      </c>
      <c r="C493" s="481">
        <v>16721712</v>
      </c>
      <c r="D493" s="481">
        <v>11549183</v>
      </c>
      <c r="F493" s="480" t="s">
        <v>1673</v>
      </c>
      <c r="G493" s="481">
        <v>17800000</v>
      </c>
      <c r="H493" s="481">
        <v>4000000</v>
      </c>
      <c r="J493" s="480" t="s">
        <v>1706</v>
      </c>
      <c r="K493" s="481">
        <v>94788818</v>
      </c>
      <c r="L493" s="481">
        <v>54900287</v>
      </c>
    </row>
    <row r="494" spans="2:12" ht="15" customHeight="1" x14ac:dyDescent="0.25">
      <c r="B494" s="480" t="s">
        <v>1562</v>
      </c>
      <c r="C494" s="481">
        <v>10256400</v>
      </c>
      <c r="D494" s="481">
        <v>6135710</v>
      </c>
      <c r="F494" s="480" t="s">
        <v>1618</v>
      </c>
      <c r="G494" s="481">
        <v>37000000</v>
      </c>
      <c r="H494" s="481">
        <v>37000000</v>
      </c>
      <c r="J494" s="480" t="s">
        <v>1708</v>
      </c>
      <c r="K494" s="481">
        <v>116035632</v>
      </c>
      <c r="L494" s="481">
        <v>52360038</v>
      </c>
    </row>
    <row r="495" spans="2:12" ht="15" customHeight="1" x14ac:dyDescent="0.25">
      <c r="B495" s="480" t="s">
        <v>1564</v>
      </c>
      <c r="C495" s="481">
        <v>339129405</v>
      </c>
      <c r="D495" s="481">
        <v>327167329</v>
      </c>
      <c r="F495" s="480" t="s">
        <v>1622</v>
      </c>
      <c r="G495" s="481">
        <v>46892320</v>
      </c>
      <c r="H495" s="481">
        <v>39405549.399999999</v>
      </c>
      <c r="J495" s="480" t="s">
        <v>1704</v>
      </c>
      <c r="K495" s="481">
        <v>145978901</v>
      </c>
      <c r="L495" s="481">
        <v>2679187</v>
      </c>
    </row>
    <row r="496" spans="2:12" ht="15" customHeight="1" x14ac:dyDescent="0.25">
      <c r="B496" s="480" t="s">
        <v>1566</v>
      </c>
      <c r="C496" s="481">
        <v>353259798</v>
      </c>
      <c r="D496" s="481">
        <v>264927206</v>
      </c>
      <c r="F496" s="480" t="s">
        <v>1624</v>
      </c>
      <c r="G496" s="481">
        <v>3433604</v>
      </c>
      <c r="H496" s="481">
        <v>3433604</v>
      </c>
      <c r="J496" s="480" t="s">
        <v>1687</v>
      </c>
      <c r="K496" s="481">
        <v>23000000</v>
      </c>
      <c r="L496" s="481">
        <v>8784486</v>
      </c>
    </row>
    <row r="497" spans="2:12" ht="15" customHeight="1" x14ac:dyDescent="0.25">
      <c r="B497" s="480" t="s">
        <v>1568</v>
      </c>
      <c r="C497" s="481">
        <v>676499948</v>
      </c>
      <c r="D497" s="481">
        <v>30927346</v>
      </c>
      <c r="F497" s="480" t="s">
        <v>1625</v>
      </c>
      <c r="G497" s="481">
        <v>17486826</v>
      </c>
      <c r="H497" s="481">
        <v>17486826</v>
      </c>
      <c r="J497" s="480" t="s">
        <v>1710</v>
      </c>
      <c r="K497" s="481">
        <v>70069872</v>
      </c>
      <c r="L497" s="481">
        <v>44616900</v>
      </c>
    </row>
    <row r="498" spans="2:12" ht="15" customHeight="1" x14ac:dyDescent="0.25">
      <c r="B498" s="480" t="s">
        <v>1571</v>
      </c>
      <c r="C498" s="481">
        <v>2880600</v>
      </c>
      <c r="D498" s="481">
        <v>2285201</v>
      </c>
      <c r="F498" s="480" t="s">
        <v>1627</v>
      </c>
      <c r="G498" s="481">
        <v>34380009</v>
      </c>
      <c r="H498" s="481">
        <v>30180009</v>
      </c>
      <c r="J498" s="480" t="s">
        <v>1718</v>
      </c>
      <c r="K498" s="481">
        <v>135156905</v>
      </c>
      <c r="L498" s="481">
        <v>78652400</v>
      </c>
    </row>
    <row r="499" spans="2:12" ht="15" customHeight="1" x14ac:dyDescent="0.25">
      <c r="B499" s="480" t="s">
        <v>1556</v>
      </c>
      <c r="C499" s="481">
        <v>235020119</v>
      </c>
      <c r="D499" s="481">
        <v>178590577</v>
      </c>
      <c r="F499" s="480" t="s">
        <v>1629</v>
      </c>
      <c r="G499" s="481">
        <v>105520</v>
      </c>
      <c r="H499" s="481">
        <v>105520</v>
      </c>
      <c r="J499" s="480" t="s">
        <v>1716</v>
      </c>
      <c r="K499" s="481">
        <v>130978401</v>
      </c>
      <c r="L499" s="481">
        <v>86186348</v>
      </c>
    </row>
    <row r="500" spans="2:12" ht="15" customHeight="1" x14ac:dyDescent="0.25">
      <c r="B500" s="480" t="s">
        <v>1574</v>
      </c>
      <c r="C500" s="481">
        <v>113185637</v>
      </c>
      <c r="D500" s="481">
        <v>87706825</v>
      </c>
      <c r="F500" s="480" t="s">
        <v>1631</v>
      </c>
      <c r="G500" s="481">
        <v>7151731</v>
      </c>
      <c r="H500" s="481">
        <v>6813682</v>
      </c>
      <c r="J500" s="480" t="s">
        <v>1699</v>
      </c>
      <c r="K500" s="481">
        <v>148211423</v>
      </c>
      <c r="L500" s="481">
        <v>83140807</v>
      </c>
    </row>
    <row r="501" spans="2:12" ht="15" customHeight="1" x14ac:dyDescent="0.25">
      <c r="B501" s="480" t="s">
        <v>1558</v>
      </c>
      <c r="C501" s="481">
        <v>40585145</v>
      </c>
      <c r="D501" s="481">
        <v>31239820</v>
      </c>
      <c r="F501" s="480" t="s">
        <v>1632</v>
      </c>
      <c r="G501" s="481">
        <v>154894117</v>
      </c>
      <c r="H501" s="481">
        <v>14894117</v>
      </c>
      <c r="J501" s="480" t="s">
        <v>1712</v>
      </c>
      <c r="K501" s="481">
        <v>49753780</v>
      </c>
      <c r="L501" s="481">
        <v>42986248</v>
      </c>
    </row>
    <row r="502" spans="2:12" ht="15" customHeight="1" x14ac:dyDescent="0.25">
      <c r="B502" s="480" t="s">
        <v>1577</v>
      </c>
      <c r="C502" s="481">
        <v>333194400</v>
      </c>
      <c r="D502" s="481">
        <v>178373873</v>
      </c>
      <c r="F502" s="480" t="s">
        <v>1640</v>
      </c>
      <c r="G502" s="481">
        <v>203120528.22999999</v>
      </c>
      <c r="H502" s="481">
        <v>203120528.22999999</v>
      </c>
      <c r="J502" s="480" t="s">
        <v>1691</v>
      </c>
      <c r="K502" s="481">
        <v>8043614</v>
      </c>
      <c r="L502" s="481">
        <v>4836800</v>
      </c>
    </row>
    <row r="503" spans="2:12" ht="15" customHeight="1" x14ac:dyDescent="0.25">
      <c r="B503" s="480" t="s">
        <v>1580</v>
      </c>
      <c r="C503" s="481">
        <v>61286350</v>
      </c>
      <c r="D503" s="481">
        <v>35657807</v>
      </c>
      <c r="F503" s="480" t="s">
        <v>1641</v>
      </c>
      <c r="G503" s="481">
        <v>1851380</v>
      </c>
      <c r="H503" s="481">
        <v>1851380</v>
      </c>
      <c r="J503" s="480" t="s">
        <v>1693</v>
      </c>
      <c r="K503" s="481">
        <v>52552405</v>
      </c>
      <c r="L503" s="481">
        <v>33557690</v>
      </c>
    </row>
    <row r="504" spans="2:12" ht="15" customHeight="1" x14ac:dyDescent="0.25">
      <c r="B504" s="480" t="s">
        <v>1582</v>
      </c>
      <c r="C504" s="481">
        <v>207365000</v>
      </c>
      <c r="D504" s="481">
        <v>83038326</v>
      </c>
      <c r="F504" s="480" t="s">
        <v>1633</v>
      </c>
      <c r="G504" s="481">
        <v>11337999</v>
      </c>
      <c r="H504" s="481">
        <v>11337999</v>
      </c>
      <c r="J504" s="480" t="s">
        <v>1697</v>
      </c>
      <c r="K504" s="481">
        <v>8758734</v>
      </c>
      <c r="L504" s="481">
        <v>5570600</v>
      </c>
    </row>
    <row r="505" spans="2:12" ht="15" customHeight="1" x14ac:dyDescent="0.25">
      <c r="B505" s="480" t="s">
        <v>1585</v>
      </c>
      <c r="C505" s="481">
        <v>1000000</v>
      </c>
      <c r="D505" s="481">
        <v>414000</v>
      </c>
      <c r="F505" s="480" t="s">
        <v>1635</v>
      </c>
      <c r="G505" s="481">
        <v>298439005</v>
      </c>
      <c r="H505" s="481">
        <v>291074407</v>
      </c>
      <c r="J505" s="480" t="s">
        <v>1722</v>
      </c>
      <c r="K505" s="481">
        <v>8758434</v>
      </c>
      <c r="L505" s="481">
        <v>5570600</v>
      </c>
    </row>
    <row r="506" spans="2:12" ht="15" customHeight="1" x14ac:dyDescent="0.25">
      <c r="B506" s="480" t="s">
        <v>1584</v>
      </c>
      <c r="C506" s="481">
        <v>122237894</v>
      </c>
      <c r="D506" s="481">
        <v>121667894</v>
      </c>
      <c r="F506" s="480" t="s">
        <v>1637</v>
      </c>
      <c r="G506" s="481">
        <v>19193282</v>
      </c>
      <c r="H506" s="481">
        <v>19193282</v>
      </c>
      <c r="J506" s="480" t="s">
        <v>1695</v>
      </c>
      <c r="K506" s="481">
        <v>17517468</v>
      </c>
      <c r="L506" s="481">
        <v>11134500</v>
      </c>
    </row>
    <row r="507" spans="2:12" ht="15" customHeight="1" x14ac:dyDescent="0.25">
      <c r="B507" s="480" t="s">
        <v>1587</v>
      </c>
      <c r="C507" s="481">
        <v>345009541</v>
      </c>
      <c r="D507" s="481">
        <v>269302700</v>
      </c>
      <c r="F507" s="480" t="s">
        <v>1639</v>
      </c>
      <c r="G507" s="481">
        <v>161978014.07999998</v>
      </c>
      <c r="H507" s="481">
        <v>161978014.07999998</v>
      </c>
      <c r="J507" s="480" t="s">
        <v>1746</v>
      </c>
      <c r="K507" s="481">
        <v>45300000</v>
      </c>
      <c r="L507" s="481">
        <v>8000000</v>
      </c>
    </row>
    <row r="508" spans="2:12" ht="15" customHeight="1" x14ac:dyDescent="0.25">
      <c r="B508" s="480" t="s">
        <v>1589</v>
      </c>
      <c r="C508" s="481">
        <v>506293545</v>
      </c>
      <c r="D508" s="481">
        <v>362660700</v>
      </c>
      <c r="F508" s="480" t="s">
        <v>1642</v>
      </c>
      <c r="G508" s="481">
        <v>108534644</v>
      </c>
      <c r="H508" s="481">
        <v>108534644</v>
      </c>
      <c r="J508" s="480" t="s">
        <v>1731</v>
      </c>
      <c r="K508" s="481">
        <v>4507371922.9200001</v>
      </c>
      <c r="L508" s="481">
        <v>3852223531.4000001</v>
      </c>
    </row>
    <row r="509" spans="2:12" ht="15" customHeight="1" x14ac:dyDescent="0.25">
      <c r="B509" s="480" t="s">
        <v>1591</v>
      </c>
      <c r="C509" s="481">
        <v>673120847</v>
      </c>
      <c r="D509" s="481">
        <v>523938800</v>
      </c>
      <c r="F509" s="480" t="s">
        <v>1643</v>
      </c>
      <c r="G509" s="481">
        <v>985892325</v>
      </c>
      <c r="H509" s="481">
        <v>764709900.24000013</v>
      </c>
      <c r="J509" s="480" t="s">
        <v>1727</v>
      </c>
      <c r="K509" s="481">
        <v>620710735</v>
      </c>
      <c r="L509" s="481">
        <v>430798530</v>
      </c>
    </row>
    <row r="510" spans="2:12" ht="15" customHeight="1" x14ac:dyDescent="0.25">
      <c r="B510" s="480" t="s">
        <v>1593</v>
      </c>
      <c r="C510" s="481">
        <v>769908583</v>
      </c>
      <c r="D510" s="481">
        <v>577147524</v>
      </c>
      <c r="F510" s="480" t="s">
        <v>1644</v>
      </c>
      <c r="G510" s="481">
        <v>1915100</v>
      </c>
      <c r="H510" s="481">
        <v>1915100</v>
      </c>
      <c r="J510" s="480" t="s">
        <v>1724</v>
      </c>
      <c r="K510" s="481">
        <v>36000000</v>
      </c>
      <c r="L510" s="481">
        <v>30020463</v>
      </c>
    </row>
    <row r="511" spans="2:12" ht="15" customHeight="1" x14ac:dyDescent="0.25">
      <c r="B511" s="480" t="s">
        <v>1595</v>
      </c>
      <c r="C511" s="481">
        <v>453641768</v>
      </c>
      <c r="D511" s="481">
        <v>375252021</v>
      </c>
      <c r="F511" s="480" t="s">
        <v>1645</v>
      </c>
      <c r="G511" s="481">
        <v>4100000</v>
      </c>
      <c r="H511" s="481">
        <v>4100000</v>
      </c>
      <c r="J511" s="480" t="s">
        <v>1743</v>
      </c>
      <c r="K511" s="481">
        <v>3200000</v>
      </c>
      <c r="L511" s="481">
        <v>980266</v>
      </c>
    </row>
    <row r="512" spans="2:12" ht="15" customHeight="1" x14ac:dyDescent="0.25">
      <c r="B512" s="480" t="s">
        <v>1597</v>
      </c>
      <c r="C512" s="481">
        <v>1000000</v>
      </c>
      <c r="D512" s="481">
        <v>0</v>
      </c>
      <c r="F512" s="480" t="s">
        <v>1650</v>
      </c>
      <c r="G512" s="481">
        <v>6507028</v>
      </c>
      <c r="H512" s="481">
        <v>6507028</v>
      </c>
      <c r="J512" s="480" t="s">
        <v>1730</v>
      </c>
      <c r="K512" s="481">
        <v>31134624</v>
      </c>
      <c r="L512" s="481">
        <v>14555762</v>
      </c>
    </row>
    <row r="513" spans="2:12" ht="15" customHeight="1" x14ac:dyDescent="0.25">
      <c r="B513" s="480" t="s">
        <v>1599</v>
      </c>
      <c r="C513" s="481">
        <v>38627186</v>
      </c>
      <c r="D513" s="481">
        <v>29802648</v>
      </c>
      <c r="F513" s="480" t="s">
        <v>1652</v>
      </c>
      <c r="G513" s="481">
        <v>10200000</v>
      </c>
      <c r="H513" s="481">
        <v>5896453</v>
      </c>
      <c r="J513" s="480" t="s">
        <v>1728</v>
      </c>
      <c r="K513" s="481">
        <v>5732117</v>
      </c>
      <c r="L513" s="481">
        <v>2767434</v>
      </c>
    </row>
    <row r="514" spans="2:12" ht="15" customHeight="1" x14ac:dyDescent="0.25">
      <c r="B514" s="480" t="s">
        <v>1601</v>
      </c>
      <c r="C514" s="481">
        <v>248793759</v>
      </c>
      <c r="D514" s="481">
        <v>201968500</v>
      </c>
      <c r="F514" s="480" t="s">
        <v>1653</v>
      </c>
      <c r="G514" s="481">
        <v>99000000</v>
      </c>
      <c r="H514" s="481">
        <v>78862271</v>
      </c>
      <c r="J514" s="480" t="s">
        <v>1726</v>
      </c>
      <c r="K514" s="481">
        <v>40566460</v>
      </c>
      <c r="L514" s="481">
        <v>25080520</v>
      </c>
    </row>
    <row r="515" spans="2:12" ht="15" customHeight="1" x14ac:dyDescent="0.25">
      <c r="B515" s="480" t="s">
        <v>1603</v>
      </c>
      <c r="C515" s="481">
        <v>44376193</v>
      </c>
      <c r="D515" s="481">
        <v>33654500</v>
      </c>
      <c r="F515" s="480" t="s">
        <v>1655</v>
      </c>
      <c r="G515" s="481">
        <v>25200000</v>
      </c>
      <c r="H515" s="481">
        <v>13751791</v>
      </c>
      <c r="J515" s="480" t="s">
        <v>1744</v>
      </c>
      <c r="K515" s="481">
        <v>47422274</v>
      </c>
      <c r="L515" s="481">
        <v>21958999</v>
      </c>
    </row>
    <row r="516" spans="2:12" ht="15" customHeight="1" x14ac:dyDescent="0.25">
      <c r="B516" s="480" t="s">
        <v>1605</v>
      </c>
      <c r="C516" s="481">
        <v>44376193</v>
      </c>
      <c r="D516" s="481">
        <v>33654500</v>
      </c>
      <c r="F516" s="480" t="s">
        <v>1657</v>
      </c>
      <c r="G516" s="481">
        <v>104500000</v>
      </c>
      <c r="H516" s="481">
        <v>100182468</v>
      </c>
      <c r="J516" s="480" t="s">
        <v>1739</v>
      </c>
      <c r="K516" s="481">
        <v>69938878</v>
      </c>
      <c r="L516" s="481">
        <v>2703790</v>
      </c>
    </row>
    <row r="517" spans="2:12" ht="15" customHeight="1" x14ac:dyDescent="0.25">
      <c r="B517" s="480" t="s">
        <v>1607</v>
      </c>
      <c r="C517" s="481">
        <v>88752385</v>
      </c>
      <c r="D517" s="481">
        <v>67320200</v>
      </c>
      <c r="F517" s="480" t="s">
        <v>1663</v>
      </c>
      <c r="G517" s="481">
        <v>41657468</v>
      </c>
      <c r="H517" s="481">
        <v>17622708</v>
      </c>
      <c r="J517" s="480" t="s">
        <v>1736</v>
      </c>
      <c r="K517" s="481">
        <v>24983819</v>
      </c>
      <c r="L517" s="481">
        <v>18270580</v>
      </c>
    </row>
    <row r="518" spans="2:12" ht="15" customHeight="1" x14ac:dyDescent="0.25">
      <c r="B518" s="480" t="s">
        <v>2588</v>
      </c>
      <c r="C518" s="481">
        <v>13626652244</v>
      </c>
      <c r="D518" s="481">
        <v>9914587804</v>
      </c>
      <c r="F518" s="480" t="s">
        <v>2588</v>
      </c>
      <c r="G518" s="481">
        <v>2563727847.8099999</v>
      </c>
      <c r="H518" s="481">
        <v>2046006068.4500003</v>
      </c>
      <c r="J518" s="480" t="s">
        <v>1734</v>
      </c>
      <c r="K518" s="481">
        <v>33000000</v>
      </c>
      <c r="L518" s="481">
        <v>1015627</v>
      </c>
    </row>
    <row r="519" spans="2:12" ht="15" customHeight="1" x14ac:dyDescent="0.25">
      <c r="B519" s="50"/>
      <c r="C519" s="50"/>
      <c r="D519" s="50"/>
      <c r="F519" s="50"/>
      <c r="G519" s="50"/>
      <c r="H519" s="50"/>
      <c r="J519" s="480" t="s">
        <v>1735</v>
      </c>
      <c r="K519" s="481">
        <v>33570661</v>
      </c>
      <c r="L519" s="481">
        <v>20797500</v>
      </c>
    </row>
    <row r="520" spans="2:12" ht="15" customHeight="1" x14ac:dyDescent="0.25">
      <c r="B520" s="50"/>
      <c r="C520" s="50"/>
      <c r="D520" s="50"/>
      <c r="J520" s="480" t="s">
        <v>1729</v>
      </c>
      <c r="K520" s="481">
        <v>81153337</v>
      </c>
      <c r="L520" s="481">
        <v>50196700</v>
      </c>
    </row>
    <row r="521" spans="2:12" ht="15" customHeight="1" x14ac:dyDescent="0.25">
      <c r="B521" s="50"/>
      <c r="C521" s="50"/>
      <c r="D521" s="50"/>
      <c r="J521" s="480" t="s">
        <v>1745</v>
      </c>
      <c r="K521" s="481">
        <v>63858613</v>
      </c>
      <c r="L521" s="481">
        <v>39887300</v>
      </c>
    </row>
    <row r="522" spans="2:12" ht="15" customHeight="1" x14ac:dyDescent="0.25">
      <c r="B522" s="50"/>
      <c r="C522" s="50"/>
      <c r="D522" s="50"/>
      <c r="J522" s="480" t="s">
        <v>1741</v>
      </c>
      <c r="K522" s="481">
        <v>75767118</v>
      </c>
      <c r="L522" s="481">
        <v>42674225</v>
      </c>
    </row>
    <row r="523" spans="2:12" ht="15" customHeight="1" x14ac:dyDescent="0.25">
      <c r="B523" s="50"/>
      <c r="C523" s="50"/>
      <c r="D523" s="50"/>
      <c r="J523" s="480" t="s">
        <v>1742</v>
      </c>
      <c r="K523" s="481">
        <v>9000000</v>
      </c>
      <c r="L523" s="481">
        <v>6197100</v>
      </c>
    </row>
    <row r="524" spans="2:12" ht="15" customHeight="1" x14ac:dyDescent="0.25">
      <c r="B524" s="50"/>
      <c r="C524" s="50"/>
      <c r="D524" s="50"/>
      <c r="J524" s="480" t="s">
        <v>1733</v>
      </c>
      <c r="K524" s="481">
        <v>3921670</v>
      </c>
      <c r="L524" s="481">
        <v>2323900</v>
      </c>
    </row>
    <row r="525" spans="2:12" ht="15" customHeight="1" x14ac:dyDescent="0.25">
      <c r="B525" s="50"/>
      <c r="C525" s="50"/>
      <c r="D525" s="50"/>
      <c r="J525" s="480" t="s">
        <v>1738</v>
      </c>
      <c r="K525" s="481">
        <v>25177996</v>
      </c>
      <c r="L525" s="481">
        <v>15598800</v>
      </c>
    </row>
    <row r="526" spans="2:12" ht="15" customHeight="1" x14ac:dyDescent="0.25">
      <c r="B526" s="50"/>
      <c r="C526" s="50"/>
      <c r="D526" s="50"/>
      <c r="J526" s="480" t="s">
        <v>1740</v>
      </c>
      <c r="K526" s="481">
        <v>4196333</v>
      </c>
      <c r="L526" s="481">
        <v>2599200</v>
      </c>
    </row>
    <row r="527" spans="2:12" ht="15" customHeight="1" x14ac:dyDescent="0.25">
      <c r="B527" s="50"/>
      <c r="C527" s="481"/>
      <c r="D527" s="50"/>
      <c r="J527" s="480" t="s">
        <v>1732</v>
      </c>
      <c r="K527" s="481">
        <v>4196333</v>
      </c>
      <c r="L527" s="481">
        <v>2599200</v>
      </c>
    </row>
    <row r="528" spans="2:12" ht="15" customHeight="1" x14ac:dyDescent="0.25">
      <c r="B528" s="50"/>
      <c r="C528" s="50"/>
      <c r="D528" s="50"/>
      <c r="J528" s="480" t="s">
        <v>1725</v>
      </c>
      <c r="K528" s="481">
        <v>8392665</v>
      </c>
      <c r="L528" s="481">
        <v>5198200</v>
      </c>
    </row>
    <row r="529" spans="2:12" ht="15" customHeight="1" x14ac:dyDescent="0.25">
      <c r="B529" s="50"/>
      <c r="C529" s="50"/>
      <c r="D529" s="50"/>
      <c r="J529" s="480" t="s">
        <v>1748</v>
      </c>
      <c r="K529" s="481">
        <v>1015781732</v>
      </c>
      <c r="L529" s="481">
        <v>974659948</v>
      </c>
    </row>
    <row r="530" spans="2:12" ht="15" customHeight="1" x14ac:dyDescent="0.25">
      <c r="B530" s="50"/>
      <c r="C530" s="50"/>
      <c r="D530" s="50"/>
      <c r="J530" s="480" t="s">
        <v>2588</v>
      </c>
      <c r="K530" s="481">
        <v>12795567525.92</v>
      </c>
      <c r="L530" s="481">
        <v>10404418662.4</v>
      </c>
    </row>
    <row r="531" spans="2:12" ht="15" customHeight="1" x14ac:dyDescent="0.25">
      <c r="B531" s="50"/>
      <c r="C531" s="50"/>
      <c r="D531" s="50"/>
    </row>
    <row r="532" spans="2:12" ht="15" customHeight="1" x14ac:dyDescent="0.25">
      <c r="B532" s="50"/>
      <c r="C532" s="50"/>
      <c r="D532" s="50"/>
    </row>
    <row r="533" spans="2:12" ht="15" customHeight="1" x14ac:dyDescent="0.25">
      <c r="B533" s="50"/>
      <c r="C533" s="50"/>
      <c r="D533" s="50"/>
    </row>
    <row r="534" spans="2:12" ht="15" customHeight="1" x14ac:dyDescent="0.25">
      <c r="B534" s="50"/>
      <c r="C534" s="50"/>
      <c r="D534" s="50"/>
    </row>
    <row r="535" spans="2:12" ht="15" customHeight="1" x14ac:dyDescent="0.25">
      <c r="B535" s="50"/>
      <c r="C535" s="50"/>
      <c r="D535" s="50"/>
    </row>
    <row r="536" spans="2:12" ht="15" customHeight="1" x14ac:dyDescent="0.25">
      <c r="B536" s="50"/>
      <c r="C536" s="50"/>
      <c r="D536" s="50"/>
    </row>
    <row r="537" spans="2:12" ht="15" customHeight="1" x14ac:dyDescent="0.25">
      <c r="B537" s="50"/>
      <c r="C537" s="50"/>
      <c r="D537" s="50"/>
    </row>
    <row r="538" spans="2:12" ht="15" customHeight="1" x14ac:dyDescent="0.25">
      <c r="B538" s="50"/>
      <c r="C538" s="50"/>
      <c r="D538" s="50"/>
    </row>
    <row r="539" spans="2:12" ht="15" customHeight="1" x14ac:dyDescent="0.25">
      <c r="B539" s="50"/>
      <c r="C539" s="50"/>
      <c r="D539" s="50"/>
    </row>
    <row r="540" spans="2:12" ht="15" customHeight="1" x14ac:dyDescent="0.25">
      <c r="B540" s="50"/>
      <c r="C540" s="50"/>
      <c r="D540" s="50"/>
    </row>
    <row r="541" spans="2:12" ht="15" customHeight="1" x14ac:dyDescent="0.25">
      <c r="B541" s="50"/>
      <c r="C541" s="50"/>
      <c r="D541" s="50"/>
    </row>
    <row r="542" spans="2:12" ht="15" customHeight="1" x14ac:dyDescent="0.25">
      <c r="B542" s="50"/>
      <c r="C542" s="50"/>
      <c r="D542" s="50"/>
    </row>
    <row r="543" spans="2:12" ht="15" customHeight="1" x14ac:dyDescent="0.25">
      <c r="B543" s="50"/>
      <c r="C543" s="50"/>
      <c r="D543" s="50"/>
    </row>
    <row r="544" spans="2:12" ht="15" customHeight="1" x14ac:dyDescent="0.25">
      <c r="B544" s="50"/>
      <c r="C544" s="50"/>
      <c r="D544" s="50"/>
    </row>
    <row r="545" spans="2:4" ht="15" customHeight="1" x14ac:dyDescent="0.25">
      <c r="B545" s="50"/>
      <c r="C545" s="50"/>
      <c r="D545" s="50"/>
    </row>
    <row r="546" spans="2:4" ht="15" customHeight="1" x14ac:dyDescent="0.25">
      <c r="B546" s="50"/>
      <c r="C546" s="50"/>
      <c r="D546" s="50"/>
    </row>
    <row r="547" spans="2:4" ht="15" customHeight="1" x14ac:dyDescent="0.25">
      <c r="B547" s="50"/>
      <c r="C547" s="50"/>
      <c r="D547" s="50"/>
    </row>
    <row r="548" spans="2:4" ht="15" customHeight="1" x14ac:dyDescent="0.25">
      <c r="B548" s="50"/>
      <c r="C548" s="50"/>
      <c r="D548" s="50"/>
    </row>
    <row r="549" spans="2:4" ht="15" customHeight="1" x14ac:dyDescent="0.25">
      <c r="B549" s="50"/>
      <c r="C549" s="50"/>
      <c r="D549" s="50"/>
    </row>
    <row r="550" spans="2:4" ht="15" customHeight="1" x14ac:dyDescent="0.25">
      <c r="B550" s="50"/>
      <c r="C550" s="50"/>
      <c r="D550" s="50"/>
    </row>
    <row r="551" spans="2:4" ht="15" customHeight="1" x14ac:dyDescent="0.25">
      <c r="B551" s="50"/>
      <c r="C551" s="50"/>
      <c r="D551" s="50"/>
    </row>
    <row r="552" spans="2:4" ht="15" customHeight="1" x14ac:dyDescent="0.25">
      <c r="B552" s="50"/>
      <c r="C552" s="50"/>
      <c r="D552" s="50"/>
    </row>
    <row r="553" spans="2:4" ht="15" customHeight="1" x14ac:dyDescent="0.25">
      <c r="B553" s="50"/>
      <c r="C553" s="50"/>
      <c r="D553" s="50"/>
    </row>
    <row r="554" spans="2:4" ht="15" customHeight="1" x14ac:dyDescent="0.25">
      <c r="B554" s="50"/>
      <c r="C554" s="50"/>
      <c r="D554" s="50"/>
    </row>
    <row r="555" spans="2:4" ht="15" customHeight="1" x14ac:dyDescent="0.25">
      <c r="B555" s="50"/>
      <c r="C555" s="50"/>
      <c r="D555" s="50"/>
    </row>
    <row r="556" spans="2:4" ht="15" customHeight="1" x14ac:dyDescent="0.25">
      <c r="B556" s="50"/>
      <c r="C556" s="50"/>
      <c r="D556" s="50"/>
    </row>
    <row r="557" spans="2:4" ht="15" customHeight="1" x14ac:dyDescent="0.25">
      <c r="B557" s="50"/>
      <c r="C557" s="50"/>
      <c r="D557" s="50"/>
    </row>
    <row r="558" spans="2:4" ht="15" customHeight="1" x14ac:dyDescent="0.25">
      <c r="B558" s="50"/>
      <c r="C558" s="50"/>
      <c r="D558" s="50"/>
    </row>
    <row r="559" spans="2:4" ht="15" customHeight="1" x14ac:dyDescent="0.25">
      <c r="B559" s="50"/>
      <c r="C559" s="50"/>
      <c r="D559" s="50"/>
    </row>
    <row r="560" spans="2:4" ht="15" customHeight="1" x14ac:dyDescent="0.25">
      <c r="B560" s="50"/>
      <c r="C560" s="50"/>
      <c r="D560" s="50"/>
    </row>
    <row r="561" spans="2:4" ht="15" customHeight="1" x14ac:dyDescent="0.25">
      <c r="B561" s="50"/>
      <c r="C561" s="50"/>
      <c r="D561" s="50"/>
    </row>
    <row r="562" spans="2:4" ht="15" customHeight="1" x14ac:dyDescent="0.25">
      <c r="B562" s="50"/>
      <c r="C562" s="50"/>
      <c r="D562" s="50"/>
    </row>
    <row r="563" spans="2:4" ht="15" customHeight="1" x14ac:dyDescent="0.25">
      <c r="B563" s="50"/>
      <c r="C563" s="50"/>
      <c r="D563" s="50"/>
    </row>
    <row r="564" spans="2:4" ht="15" customHeight="1" x14ac:dyDescent="0.25">
      <c r="B564" s="50"/>
      <c r="C564" s="50"/>
      <c r="D564" s="50"/>
    </row>
    <row r="565" spans="2:4" ht="15" customHeight="1" x14ac:dyDescent="0.25">
      <c r="B565" s="50"/>
      <c r="C565" s="50"/>
      <c r="D565" s="50"/>
    </row>
    <row r="566" spans="2:4" ht="15" customHeight="1" x14ac:dyDescent="0.25">
      <c r="B566" s="50"/>
      <c r="C566" s="50"/>
      <c r="D566" s="50"/>
    </row>
    <row r="567" spans="2:4" ht="15" customHeight="1" x14ac:dyDescent="0.25">
      <c r="B567" s="50"/>
      <c r="C567" s="50"/>
      <c r="D567" s="50"/>
    </row>
    <row r="568" spans="2:4" ht="15" customHeight="1" x14ac:dyDescent="0.25">
      <c r="B568" s="50"/>
      <c r="C568" s="50"/>
      <c r="D568" s="50"/>
    </row>
    <row r="569" spans="2:4" ht="15" customHeight="1" x14ac:dyDescent="0.25">
      <c r="B569" s="50"/>
      <c r="C569" s="50"/>
      <c r="D569" s="50"/>
    </row>
    <row r="570" spans="2:4" ht="15" customHeight="1" x14ac:dyDescent="0.25">
      <c r="B570" s="50"/>
      <c r="C570" s="50"/>
      <c r="D570" s="50"/>
    </row>
    <row r="571" spans="2:4" ht="15" customHeight="1" x14ac:dyDescent="0.25">
      <c r="B571" s="50"/>
      <c r="C571" s="50"/>
      <c r="D571" s="50"/>
    </row>
    <row r="572" spans="2:4" ht="15" customHeight="1" x14ac:dyDescent="0.25">
      <c r="B572" s="50"/>
      <c r="C572" s="50"/>
      <c r="D572" s="50"/>
    </row>
    <row r="573" spans="2:4" ht="15" customHeight="1" x14ac:dyDescent="0.25">
      <c r="B573" s="50"/>
      <c r="C573" s="50"/>
      <c r="D573" s="50"/>
    </row>
    <row r="574" spans="2:4" ht="15" customHeight="1" x14ac:dyDescent="0.25">
      <c r="B574" s="50"/>
      <c r="C574" s="50"/>
      <c r="D574" s="50"/>
    </row>
    <row r="575" spans="2:4" ht="15" customHeight="1" x14ac:dyDescent="0.25">
      <c r="B575" s="50"/>
      <c r="C575" s="50"/>
      <c r="D575" s="50"/>
    </row>
    <row r="576" spans="2:4" ht="15" customHeight="1" x14ac:dyDescent="0.25">
      <c r="B576" s="50"/>
      <c r="C576" s="50"/>
      <c r="D576" s="50"/>
    </row>
    <row r="577" spans="2:4" ht="15" customHeight="1" x14ac:dyDescent="0.25">
      <c r="B577" s="50"/>
      <c r="C577" s="50"/>
      <c r="D577" s="50"/>
    </row>
    <row r="578" spans="2:4" ht="15" customHeight="1" x14ac:dyDescent="0.25">
      <c r="B578" s="50"/>
      <c r="C578" s="50"/>
      <c r="D578" s="50"/>
    </row>
    <row r="579" spans="2:4" ht="15" customHeight="1" x14ac:dyDescent="0.25">
      <c r="B579" s="50"/>
      <c r="C579" s="50"/>
      <c r="D579" s="50"/>
    </row>
    <row r="580" spans="2:4" ht="15" customHeight="1" x14ac:dyDescent="0.25">
      <c r="B580" s="50"/>
      <c r="C580" s="50"/>
      <c r="D580" s="50"/>
    </row>
    <row r="581" spans="2:4" ht="15" customHeight="1" x14ac:dyDescent="0.25">
      <c r="B581" s="50"/>
      <c r="C581" s="50"/>
      <c r="D581" s="50"/>
    </row>
    <row r="582" spans="2:4" ht="15" customHeight="1" x14ac:dyDescent="0.25">
      <c r="B582" s="50"/>
      <c r="C582" s="50"/>
      <c r="D582" s="50"/>
    </row>
    <row r="583" spans="2:4" ht="15" customHeight="1" x14ac:dyDescent="0.25">
      <c r="B583" s="50"/>
      <c r="C583" s="50"/>
      <c r="D583" s="50"/>
    </row>
    <row r="584" spans="2:4" ht="15" customHeight="1" x14ac:dyDescent="0.25">
      <c r="B584" s="50"/>
      <c r="C584" s="50"/>
      <c r="D584" s="50"/>
    </row>
    <row r="585" spans="2:4" ht="15" customHeight="1" x14ac:dyDescent="0.25">
      <c r="B585" s="50"/>
      <c r="C585" s="50"/>
      <c r="D585" s="50"/>
    </row>
    <row r="586" spans="2:4" ht="15" customHeight="1" x14ac:dyDescent="0.25">
      <c r="B586" s="50"/>
      <c r="C586" s="50"/>
      <c r="D586" s="50"/>
    </row>
    <row r="587" spans="2:4" ht="15" customHeight="1" x14ac:dyDescent="0.25">
      <c r="B587" s="50"/>
      <c r="C587" s="50"/>
      <c r="D587" s="50"/>
    </row>
    <row r="588" spans="2:4" ht="15" customHeight="1" x14ac:dyDescent="0.25">
      <c r="B588" s="50"/>
      <c r="C588" s="50"/>
      <c r="D588" s="50"/>
    </row>
    <row r="589" spans="2:4" ht="15" customHeight="1" x14ac:dyDescent="0.25">
      <c r="B589" s="50"/>
      <c r="C589" s="50"/>
      <c r="D589" s="50"/>
    </row>
    <row r="590" spans="2:4" ht="15" customHeight="1" x14ac:dyDescent="0.25">
      <c r="B590" s="50"/>
      <c r="C590" s="50"/>
      <c r="D590" s="50"/>
    </row>
    <row r="591" spans="2:4" ht="15" customHeight="1" x14ac:dyDescent="0.25">
      <c r="B591" s="50"/>
      <c r="C591" s="50"/>
      <c r="D591" s="50"/>
    </row>
    <row r="592" spans="2:4" ht="15" customHeight="1" x14ac:dyDescent="0.25">
      <c r="B592" s="50"/>
      <c r="C592" s="50"/>
      <c r="D592" s="50"/>
    </row>
    <row r="593" spans="2:4" ht="15" customHeight="1" x14ac:dyDescent="0.25">
      <c r="B593" s="50"/>
      <c r="C593" s="50"/>
      <c r="D593" s="50"/>
    </row>
    <row r="594" spans="2:4" ht="15" customHeight="1" x14ac:dyDescent="0.25">
      <c r="B594" s="50"/>
      <c r="C594" s="50"/>
      <c r="D594" s="50"/>
    </row>
    <row r="595" spans="2:4" ht="15" customHeight="1" x14ac:dyDescent="0.25">
      <c r="B595" s="50"/>
      <c r="C595" s="50"/>
      <c r="D595" s="50"/>
    </row>
    <row r="596" spans="2:4" ht="15" customHeight="1" x14ac:dyDescent="0.25">
      <c r="B596" s="50"/>
      <c r="C596" s="50"/>
      <c r="D596" s="50"/>
    </row>
    <row r="597" spans="2:4" ht="15" customHeight="1" x14ac:dyDescent="0.25">
      <c r="B597" s="50"/>
      <c r="C597" s="50"/>
      <c r="D597" s="50"/>
    </row>
    <row r="598" spans="2:4" ht="15" customHeight="1" x14ac:dyDescent="0.25">
      <c r="B598" s="50"/>
      <c r="C598" s="50"/>
      <c r="D598" s="50"/>
    </row>
    <row r="599" spans="2:4" ht="15" customHeight="1" x14ac:dyDescent="0.25">
      <c r="B599" s="50"/>
      <c r="C599" s="50"/>
      <c r="D599" s="50"/>
    </row>
    <row r="600" spans="2:4" ht="15" customHeight="1" x14ac:dyDescent="0.25">
      <c r="B600" s="50"/>
      <c r="C600" s="50"/>
      <c r="D600" s="50"/>
    </row>
    <row r="601" spans="2:4" ht="15" customHeight="1" x14ac:dyDescent="0.25">
      <c r="B601" s="50"/>
      <c r="C601" s="50"/>
      <c r="D601" s="50"/>
    </row>
    <row r="602" spans="2:4" ht="15" customHeight="1" x14ac:dyDescent="0.25">
      <c r="B602" s="50"/>
      <c r="C602" s="50"/>
      <c r="D602" s="50"/>
    </row>
    <row r="603" spans="2:4" ht="15" customHeight="1" x14ac:dyDescent="0.25">
      <c r="B603" s="50"/>
      <c r="C603" s="50"/>
      <c r="D603" s="50"/>
    </row>
    <row r="604" spans="2:4" ht="15" customHeight="1" x14ac:dyDescent="0.25">
      <c r="B604" s="50"/>
      <c r="C604" s="50"/>
      <c r="D604" s="50"/>
    </row>
    <row r="605" spans="2:4" ht="15" customHeight="1" x14ac:dyDescent="0.25">
      <c r="B605" s="50"/>
      <c r="C605" s="50"/>
      <c r="D605" s="50"/>
    </row>
    <row r="606" spans="2:4" ht="15" customHeight="1" x14ac:dyDescent="0.25">
      <c r="B606" s="50"/>
      <c r="C606" s="50"/>
      <c r="D606" s="50"/>
    </row>
    <row r="607" spans="2:4" ht="15" customHeight="1" x14ac:dyDescent="0.25">
      <c r="B607" s="50"/>
      <c r="C607" s="50"/>
      <c r="D607" s="50"/>
    </row>
    <row r="608" spans="2:4" ht="15" customHeight="1" x14ac:dyDescent="0.25">
      <c r="B608" s="50"/>
      <c r="C608" s="50"/>
      <c r="D608" s="50"/>
    </row>
    <row r="609" spans="2:4" ht="15" customHeight="1" x14ac:dyDescent="0.25">
      <c r="B609" s="50"/>
      <c r="C609" s="50"/>
      <c r="D609" s="50"/>
    </row>
    <row r="610" spans="2:4" ht="15" customHeight="1" x14ac:dyDescent="0.25">
      <c r="B610" s="50"/>
      <c r="C610" s="50"/>
      <c r="D610" s="50"/>
    </row>
    <row r="611" spans="2:4" ht="15" customHeight="1" x14ac:dyDescent="0.25">
      <c r="B611" s="50"/>
      <c r="C611" s="50"/>
      <c r="D611" s="50"/>
    </row>
    <row r="612" spans="2:4" ht="15" customHeight="1" x14ac:dyDescent="0.25">
      <c r="B612" s="50"/>
      <c r="C612" s="50"/>
      <c r="D612" s="50"/>
    </row>
    <row r="613" spans="2:4" ht="15" customHeight="1" x14ac:dyDescent="0.25">
      <c r="B613" s="50"/>
      <c r="C613" s="50"/>
      <c r="D613" s="50"/>
    </row>
    <row r="614" spans="2:4" ht="15" customHeight="1" x14ac:dyDescent="0.25">
      <c r="B614" s="50"/>
      <c r="C614" s="50"/>
      <c r="D614" s="50"/>
    </row>
    <row r="615" spans="2:4" ht="15" customHeight="1" x14ac:dyDescent="0.25">
      <c r="B615" s="50"/>
      <c r="C615" s="50"/>
      <c r="D615" s="50"/>
    </row>
    <row r="616" spans="2:4" ht="15" customHeight="1" x14ac:dyDescent="0.25">
      <c r="B616" s="50"/>
      <c r="C616" s="50"/>
      <c r="D616" s="50"/>
    </row>
    <row r="617" spans="2:4" ht="15" customHeight="1" x14ac:dyDescent="0.25">
      <c r="B617" s="50"/>
      <c r="C617" s="50"/>
      <c r="D617" s="50"/>
    </row>
    <row r="618" spans="2:4" ht="15" customHeight="1" x14ac:dyDescent="0.25">
      <c r="B618" s="50"/>
      <c r="C618" s="50"/>
      <c r="D618" s="50"/>
    </row>
    <row r="619" spans="2:4" ht="15" customHeight="1" x14ac:dyDescent="0.25">
      <c r="B619" s="50"/>
      <c r="C619" s="50"/>
      <c r="D619" s="50"/>
    </row>
    <row r="620" spans="2:4" ht="15" customHeight="1" x14ac:dyDescent="0.25">
      <c r="B620" s="50"/>
      <c r="C620" s="50"/>
      <c r="D620" s="50"/>
    </row>
    <row r="621" spans="2:4" ht="15" customHeight="1" x14ac:dyDescent="0.25">
      <c r="B621" s="50"/>
      <c r="C621" s="50"/>
      <c r="D621" s="50"/>
    </row>
    <row r="622" spans="2:4" ht="15" customHeight="1" x14ac:dyDescent="0.25">
      <c r="B622" s="50"/>
      <c r="C622" s="50"/>
      <c r="D622" s="50"/>
    </row>
    <row r="623" spans="2:4" ht="15" customHeight="1" x14ac:dyDescent="0.25">
      <c r="B623" s="50"/>
      <c r="C623" s="50"/>
      <c r="D623" s="50"/>
    </row>
    <row r="624" spans="2:4" ht="15" customHeight="1" x14ac:dyDescent="0.25">
      <c r="B624" s="50"/>
      <c r="C624" s="50"/>
      <c r="D624" s="50"/>
    </row>
    <row r="625" spans="2:4" ht="15" customHeight="1" x14ac:dyDescent="0.25">
      <c r="B625" s="50"/>
      <c r="C625" s="50"/>
      <c r="D625" s="50"/>
    </row>
    <row r="626" spans="2:4" ht="15" customHeight="1" x14ac:dyDescent="0.25">
      <c r="B626" s="50"/>
      <c r="C626" s="50"/>
      <c r="D626" s="50"/>
    </row>
    <row r="627" spans="2:4" ht="15" customHeight="1" x14ac:dyDescent="0.25">
      <c r="B627" s="50"/>
      <c r="C627" s="50"/>
      <c r="D627" s="50"/>
    </row>
    <row r="628" spans="2:4" ht="15" customHeight="1" x14ac:dyDescent="0.25">
      <c r="B628" s="50"/>
      <c r="C628" s="50"/>
      <c r="D628" s="50"/>
    </row>
    <row r="629" spans="2:4" ht="15" customHeight="1" x14ac:dyDescent="0.25">
      <c r="B629" s="50"/>
      <c r="C629" s="50"/>
      <c r="D629" s="50"/>
    </row>
    <row r="630" spans="2:4" ht="15" customHeight="1" x14ac:dyDescent="0.25">
      <c r="B630" s="50"/>
      <c r="C630" s="50"/>
      <c r="D630" s="50"/>
    </row>
    <row r="631" spans="2:4" ht="15" customHeight="1" x14ac:dyDescent="0.25">
      <c r="B631" s="50"/>
      <c r="C631" s="50"/>
      <c r="D631" s="50"/>
    </row>
    <row r="632" spans="2:4" ht="15" customHeight="1" x14ac:dyDescent="0.25">
      <c r="B632" s="50"/>
      <c r="C632" s="50"/>
      <c r="D632" s="50"/>
    </row>
    <row r="633" spans="2:4" ht="15" customHeight="1" x14ac:dyDescent="0.25">
      <c r="B633" s="50"/>
      <c r="C633" s="50"/>
      <c r="D633" s="50"/>
    </row>
    <row r="634" spans="2:4" ht="15" customHeight="1" x14ac:dyDescent="0.25">
      <c r="B634" s="50"/>
      <c r="C634" s="50"/>
      <c r="D634" s="50"/>
    </row>
    <row r="635" spans="2:4" ht="15" customHeight="1" x14ac:dyDescent="0.25">
      <c r="B635" s="50"/>
      <c r="C635" s="50"/>
      <c r="D635" s="50"/>
    </row>
    <row r="636" spans="2:4" ht="15" customHeight="1" x14ac:dyDescent="0.25">
      <c r="B636" s="50"/>
      <c r="C636" s="50"/>
      <c r="D636" s="50"/>
    </row>
    <row r="637" spans="2:4" ht="15" customHeight="1" x14ac:dyDescent="0.25">
      <c r="B637" s="50"/>
      <c r="C637" s="50"/>
      <c r="D637" s="50"/>
    </row>
    <row r="638" spans="2:4" ht="15" customHeight="1" x14ac:dyDescent="0.25">
      <c r="B638" s="50"/>
      <c r="C638" s="50"/>
      <c r="D638" s="50"/>
    </row>
    <row r="639" spans="2:4" ht="15" customHeight="1" x14ac:dyDescent="0.25">
      <c r="B639" s="50"/>
      <c r="C639" s="50"/>
      <c r="D639" s="50"/>
    </row>
    <row r="640" spans="2:4" ht="15" customHeight="1" x14ac:dyDescent="0.25">
      <c r="B640" s="50"/>
      <c r="C640" s="50"/>
      <c r="D640" s="50"/>
    </row>
    <row r="641" spans="2:4" ht="15" customHeight="1" x14ac:dyDescent="0.25">
      <c r="B641" s="50"/>
      <c r="C641" s="50"/>
      <c r="D641" s="50"/>
    </row>
    <row r="642" spans="2:4" ht="15" customHeight="1" x14ac:dyDescent="0.25">
      <c r="B642" s="50"/>
      <c r="C642" s="50"/>
      <c r="D642" s="50"/>
    </row>
    <row r="643" spans="2:4" ht="15" customHeight="1" x14ac:dyDescent="0.25">
      <c r="B643" s="50"/>
      <c r="C643" s="50"/>
      <c r="D643" s="50"/>
    </row>
    <row r="644" spans="2:4" ht="15" customHeight="1" x14ac:dyDescent="0.25">
      <c r="B644" s="50"/>
      <c r="C644" s="50"/>
      <c r="D644" s="50"/>
    </row>
    <row r="645" spans="2:4" ht="15" customHeight="1" x14ac:dyDescent="0.25">
      <c r="B645" s="50"/>
      <c r="C645" s="50"/>
      <c r="D645" s="50"/>
    </row>
    <row r="646" spans="2:4" ht="15" customHeight="1" x14ac:dyDescent="0.25">
      <c r="B646" s="50"/>
      <c r="C646" s="50"/>
      <c r="D646" s="50"/>
    </row>
    <row r="647" spans="2:4" ht="15" customHeight="1" x14ac:dyDescent="0.25">
      <c r="B647" s="50"/>
      <c r="C647" s="50"/>
      <c r="D647" s="50"/>
    </row>
    <row r="648" spans="2:4" ht="15" customHeight="1" x14ac:dyDescent="0.25">
      <c r="B648" s="50"/>
      <c r="C648" s="50"/>
      <c r="D648" s="50"/>
    </row>
    <row r="649" spans="2:4" ht="15" customHeight="1" x14ac:dyDescent="0.25">
      <c r="B649" s="50"/>
      <c r="C649" s="50"/>
      <c r="D649" s="50"/>
    </row>
    <row r="650" spans="2:4" ht="15" customHeight="1" x14ac:dyDescent="0.25">
      <c r="B650" s="50"/>
      <c r="C650" s="50"/>
      <c r="D650" s="50"/>
    </row>
    <row r="651" spans="2:4" ht="15" customHeight="1" x14ac:dyDescent="0.25">
      <c r="B651" s="50"/>
      <c r="C651" s="50"/>
      <c r="D651" s="50"/>
    </row>
    <row r="652" spans="2:4" ht="15" customHeight="1" x14ac:dyDescent="0.25">
      <c r="B652" s="50"/>
      <c r="C652" s="50"/>
      <c r="D652" s="50"/>
    </row>
    <row r="653" spans="2:4" ht="15" customHeight="1" x14ac:dyDescent="0.25">
      <c r="B653" s="50"/>
      <c r="C653" s="50"/>
      <c r="D653" s="50"/>
    </row>
    <row r="654" spans="2:4" ht="15" customHeight="1" x14ac:dyDescent="0.25">
      <c r="B654" s="50"/>
      <c r="C654" s="50"/>
      <c r="D654" s="50"/>
    </row>
    <row r="655" spans="2:4" ht="15" customHeight="1" x14ac:dyDescent="0.25">
      <c r="B655" s="50"/>
      <c r="C655" s="50"/>
      <c r="D655" s="50"/>
    </row>
    <row r="656" spans="2:4" ht="15" customHeight="1" x14ac:dyDescent="0.25">
      <c r="B656" s="50"/>
      <c r="C656" s="50"/>
      <c r="D656" s="50"/>
    </row>
    <row r="657" spans="2:4" ht="15" customHeight="1" x14ac:dyDescent="0.25">
      <c r="B657" s="50"/>
      <c r="C657" s="50"/>
      <c r="D657" s="50"/>
    </row>
    <row r="658" spans="2:4" ht="15" customHeight="1" x14ac:dyDescent="0.25">
      <c r="B658" s="50"/>
      <c r="C658" s="50"/>
      <c r="D658" s="50"/>
    </row>
    <row r="659" spans="2:4" ht="15" customHeight="1" x14ac:dyDescent="0.25">
      <c r="B659" s="50"/>
      <c r="C659" s="50"/>
      <c r="D659" s="50"/>
    </row>
    <row r="660" spans="2:4" ht="15" customHeight="1" x14ac:dyDescent="0.25">
      <c r="B660" s="50"/>
      <c r="C660" s="50"/>
      <c r="D660" s="50"/>
    </row>
    <row r="661" spans="2:4" ht="15" customHeight="1" x14ac:dyDescent="0.25">
      <c r="B661" s="50"/>
      <c r="C661" s="50"/>
      <c r="D661" s="50"/>
    </row>
    <row r="662" spans="2:4" ht="15" customHeight="1" x14ac:dyDescent="0.25">
      <c r="B662" s="50"/>
      <c r="C662" s="50"/>
      <c r="D662" s="50"/>
    </row>
    <row r="663" spans="2:4" ht="15" customHeight="1" x14ac:dyDescent="0.25">
      <c r="B663" s="50"/>
      <c r="C663" s="50"/>
      <c r="D663" s="50"/>
    </row>
    <row r="664" spans="2:4" ht="15" customHeight="1" x14ac:dyDescent="0.25">
      <c r="B664" s="50"/>
      <c r="C664" s="50"/>
      <c r="D664" s="50"/>
    </row>
    <row r="665" spans="2:4" ht="15" customHeight="1" x14ac:dyDescent="0.25">
      <c r="B665" s="50"/>
      <c r="C665" s="50"/>
      <c r="D665" s="50"/>
    </row>
    <row r="666" spans="2:4" ht="15" customHeight="1" x14ac:dyDescent="0.25">
      <c r="B666" s="50"/>
      <c r="C666" s="50"/>
      <c r="D666" s="50"/>
    </row>
    <row r="667" spans="2:4" ht="15" customHeight="1" x14ac:dyDescent="0.25">
      <c r="B667" s="50"/>
      <c r="C667" s="50"/>
      <c r="D667" s="50"/>
    </row>
    <row r="668" spans="2:4" ht="15" customHeight="1" x14ac:dyDescent="0.25">
      <c r="B668" s="50"/>
      <c r="C668" s="50"/>
      <c r="D668" s="50"/>
    </row>
    <row r="669" spans="2:4" ht="15" customHeight="1" x14ac:dyDescent="0.25">
      <c r="B669" s="50"/>
      <c r="C669" s="50"/>
      <c r="D669" s="50"/>
    </row>
    <row r="670" spans="2:4" ht="15" customHeight="1" x14ac:dyDescent="0.25">
      <c r="B670" s="50"/>
      <c r="C670" s="50"/>
      <c r="D670" s="50"/>
    </row>
    <row r="671" spans="2:4" ht="15" customHeight="1" x14ac:dyDescent="0.25">
      <c r="B671" s="50"/>
      <c r="C671" s="50"/>
      <c r="D671" s="50"/>
    </row>
    <row r="672" spans="2:4" ht="15" customHeight="1" x14ac:dyDescent="0.25">
      <c r="B672" s="50"/>
      <c r="C672" s="50"/>
      <c r="D672" s="50"/>
    </row>
    <row r="673" spans="2:4" ht="15" customHeight="1" x14ac:dyDescent="0.25">
      <c r="B673" s="50"/>
      <c r="C673" s="50"/>
      <c r="D673" s="50"/>
    </row>
    <row r="674" spans="2:4" ht="15" customHeight="1" x14ac:dyDescent="0.25">
      <c r="B674" s="50"/>
      <c r="C674" s="50"/>
      <c r="D674" s="50"/>
    </row>
    <row r="675" spans="2:4" ht="15" customHeight="1" x14ac:dyDescent="0.25">
      <c r="B675" s="50"/>
      <c r="C675" s="50"/>
      <c r="D675" s="50"/>
    </row>
    <row r="676" spans="2:4" ht="15" customHeight="1" x14ac:dyDescent="0.25">
      <c r="B676" s="50"/>
      <c r="C676" s="50"/>
      <c r="D676" s="50"/>
    </row>
    <row r="677" spans="2:4" ht="15" customHeight="1" x14ac:dyDescent="0.25">
      <c r="B677" s="50"/>
      <c r="C677" s="50"/>
      <c r="D677" s="50"/>
    </row>
    <row r="678" spans="2:4" ht="15" customHeight="1" x14ac:dyDescent="0.25">
      <c r="B678" s="50"/>
      <c r="C678" s="50"/>
      <c r="D678" s="50"/>
    </row>
    <row r="679" spans="2:4" ht="15" customHeight="1" x14ac:dyDescent="0.25">
      <c r="B679" s="50"/>
      <c r="C679" s="50"/>
      <c r="D679" s="50"/>
    </row>
    <row r="680" spans="2:4" ht="15" customHeight="1" x14ac:dyDescent="0.25">
      <c r="B680" s="50"/>
      <c r="C680" s="50"/>
      <c r="D680" s="50"/>
    </row>
    <row r="681" spans="2:4" ht="15" customHeight="1" x14ac:dyDescent="0.25">
      <c r="B681" s="50"/>
      <c r="C681" s="50"/>
      <c r="D681" s="50"/>
    </row>
    <row r="682" spans="2:4" ht="15" customHeight="1" x14ac:dyDescent="0.25">
      <c r="B682" s="50"/>
      <c r="C682" s="50"/>
      <c r="D682" s="50"/>
    </row>
    <row r="683" spans="2:4" ht="15" customHeight="1" x14ac:dyDescent="0.25">
      <c r="B683" s="50"/>
      <c r="C683" s="50"/>
      <c r="D683" s="50"/>
    </row>
    <row r="684" spans="2:4" ht="15" customHeight="1" x14ac:dyDescent="0.25">
      <c r="B684" s="50"/>
      <c r="C684" s="50"/>
      <c r="D684" s="50"/>
    </row>
    <row r="685" spans="2:4" ht="15" customHeight="1" x14ac:dyDescent="0.25">
      <c r="B685" s="50"/>
      <c r="C685" s="50"/>
      <c r="D685" s="50"/>
    </row>
    <row r="686" spans="2:4" ht="15" customHeight="1" x14ac:dyDescent="0.25">
      <c r="B686" s="50"/>
      <c r="C686" s="50"/>
      <c r="D686" s="50"/>
    </row>
    <row r="687" spans="2:4" ht="15" customHeight="1" x14ac:dyDescent="0.25">
      <c r="B687" s="50"/>
      <c r="C687" s="50"/>
      <c r="D687" s="50"/>
    </row>
    <row r="688" spans="2:4" ht="15" customHeight="1" x14ac:dyDescent="0.25">
      <c r="B688" s="50"/>
      <c r="C688" s="50"/>
      <c r="D688" s="50"/>
    </row>
    <row r="689" spans="2:4" ht="15" customHeight="1" x14ac:dyDescent="0.25">
      <c r="B689" s="50"/>
      <c r="C689" s="50"/>
      <c r="D689" s="50"/>
    </row>
    <row r="690" spans="2:4" ht="15" customHeight="1" x14ac:dyDescent="0.25">
      <c r="B690" s="50"/>
      <c r="C690" s="50"/>
      <c r="D690" s="50"/>
    </row>
    <row r="691" spans="2:4" ht="15" customHeight="1" x14ac:dyDescent="0.25">
      <c r="B691" s="50"/>
      <c r="C691" s="50"/>
      <c r="D691" s="50"/>
    </row>
    <row r="692" spans="2:4" ht="15" customHeight="1" x14ac:dyDescent="0.25">
      <c r="B692" s="50"/>
      <c r="C692" s="50"/>
      <c r="D692" s="50"/>
    </row>
    <row r="693" spans="2:4" ht="15" customHeight="1" x14ac:dyDescent="0.25">
      <c r="B693" s="50"/>
      <c r="C693" s="50"/>
      <c r="D693" s="50"/>
    </row>
    <row r="694" spans="2:4" ht="15" customHeight="1" x14ac:dyDescent="0.25">
      <c r="B694" s="50"/>
      <c r="C694" s="50"/>
      <c r="D694" s="50"/>
    </row>
    <row r="695" spans="2:4" ht="15" customHeight="1" x14ac:dyDescent="0.25">
      <c r="B695" s="50"/>
      <c r="C695" s="50"/>
      <c r="D695" s="50"/>
    </row>
    <row r="696" spans="2:4" ht="15" customHeight="1" x14ac:dyDescent="0.25">
      <c r="B696" s="50"/>
      <c r="C696" s="50"/>
      <c r="D696" s="50"/>
    </row>
    <row r="697" spans="2:4" ht="15" customHeight="1" x14ac:dyDescent="0.25">
      <c r="B697" s="50"/>
      <c r="C697" s="50"/>
      <c r="D697" s="50"/>
    </row>
    <row r="698" spans="2:4" ht="15" customHeight="1" x14ac:dyDescent="0.25">
      <c r="B698" s="50"/>
      <c r="C698" s="50"/>
      <c r="D698" s="50"/>
    </row>
    <row r="699" spans="2:4" ht="15" customHeight="1" x14ac:dyDescent="0.25">
      <c r="B699" s="50"/>
      <c r="C699" s="50"/>
      <c r="D699" s="50"/>
    </row>
    <row r="700" spans="2:4" ht="15" customHeight="1" x14ac:dyDescent="0.25">
      <c r="B700" s="50"/>
      <c r="C700" s="50"/>
      <c r="D700" s="50"/>
    </row>
    <row r="701" spans="2:4" ht="15" customHeight="1" x14ac:dyDescent="0.25">
      <c r="B701" s="50"/>
      <c r="C701" s="50"/>
      <c r="D701" s="50"/>
    </row>
    <row r="702" spans="2:4" ht="15" customHeight="1" x14ac:dyDescent="0.25">
      <c r="B702" s="50"/>
      <c r="C702" s="50"/>
      <c r="D702" s="50"/>
    </row>
    <row r="703" spans="2:4" ht="15" customHeight="1" x14ac:dyDescent="0.25">
      <c r="B703" s="50"/>
      <c r="C703" s="50"/>
      <c r="D703" s="50"/>
    </row>
    <row r="704" spans="2:4" ht="15" customHeight="1" x14ac:dyDescent="0.25">
      <c r="B704" s="50"/>
      <c r="C704" s="50"/>
      <c r="D704" s="50"/>
    </row>
    <row r="705" spans="2:4" ht="15" customHeight="1" x14ac:dyDescent="0.25">
      <c r="B705" s="50"/>
      <c r="C705" s="50"/>
      <c r="D705" s="50"/>
    </row>
    <row r="706" spans="2:4" ht="15" customHeight="1" x14ac:dyDescent="0.25">
      <c r="B706" s="50"/>
      <c r="C706" s="50"/>
      <c r="D706" s="50"/>
    </row>
    <row r="707" spans="2:4" ht="15" customHeight="1" x14ac:dyDescent="0.25">
      <c r="B707" s="50"/>
      <c r="C707" s="50"/>
      <c r="D707" s="50"/>
    </row>
    <row r="708" spans="2:4" ht="15" customHeight="1" x14ac:dyDescent="0.25">
      <c r="B708" s="50"/>
      <c r="C708" s="50"/>
      <c r="D708" s="50"/>
    </row>
    <row r="709" spans="2:4" ht="15" customHeight="1" x14ac:dyDescent="0.25">
      <c r="B709" s="50"/>
      <c r="C709" s="50"/>
      <c r="D709" s="50"/>
    </row>
    <row r="710" spans="2:4" ht="15" customHeight="1" x14ac:dyDescent="0.25">
      <c r="B710" s="50"/>
      <c r="C710" s="50"/>
      <c r="D710" s="50"/>
    </row>
    <row r="711" spans="2:4" ht="15" customHeight="1" x14ac:dyDescent="0.25">
      <c r="B711" s="50"/>
      <c r="C711" s="50"/>
      <c r="D711" s="50"/>
    </row>
    <row r="712" spans="2:4" ht="15" customHeight="1" x14ac:dyDescent="0.25">
      <c r="B712" s="50"/>
      <c r="C712" s="50"/>
      <c r="D712" s="50"/>
    </row>
    <row r="713" spans="2:4" ht="15" customHeight="1" x14ac:dyDescent="0.25">
      <c r="B713" s="50"/>
      <c r="C713" s="50"/>
      <c r="D713" s="50"/>
    </row>
    <row r="714" spans="2:4" ht="15" customHeight="1" x14ac:dyDescent="0.25">
      <c r="B714" s="50"/>
      <c r="C714" s="50"/>
      <c r="D714" s="50"/>
    </row>
    <row r="715" spans="2:4" ht="15" customHeight="1" x14ac:dyDescent="0.25">
      <c r="B715" s="50"/>
      <c r="C715" s="50"/>
      <c r="D715" s="50"/>
    </row>
    <row r="716" spans="2:4" ht="15" customHeight="1" x14ac:dyDescent="0.25">
      <c r="B716" s="50"/>
      <c r="C716" s="50"/>
      <c r="D716" s="50"/>
    </row>
    <row r="717" spans="2:4" ht="15" customHeight="1" x14ac:dyDescent="0.25">
      <c r="B717" s="50"/>
      <c r="C717" s="50"/>
      <c r="D717" s="50"/>
    </row>
  </sheetData>
  <autoFilter ref="A1:N476">
    <filterColumn colId="5">
      <filters>
        <filter val="HONORARIOS"/>
      </filters>
    </filterColumn>
    <filterColumn colId="8">
      <filters>
        <filter val="500.000,00"/>
        <filter val="570.000,00"/>
      </filters>
    </filterColumn>
  </autoFilter>
  <conditionalFormatting sqref="L531:L1048576 L1:L486">
    <cfRule type="cellIs" dxfId="3" priority="4" operator="greaterThan">
      <formula>30</formula>
    </cfRule>
    <cfRule type="cellIs" dxfId="2" priority="5" operator="greaterThan">
      <formula>100</formula>
    </cfRule>
  </conditionalFormatting>
  <conditionalFormatting sqref="L2:L475">
    <cfRule type="cellIs" priority="1" operator="greaterThan">
      <formula>31</formula>
    </cfRule>
    <cfRule type="cellIs" dxfId="1" priority="2" operator="between">
      <formula>31</formula>
      <formula>300</formula>
    </cfRule>
    <cfRule type="cellIs" dxfId="0" priority="3" operator="greaterThan">
      <formula>30</formula>
    </cfRule>
  </conditionalFormatting>
  <pageMargins left="0.7" right="0.7" top="0.75" bottom="0.75" header="0.3" footer="0.3"/>
  <pageSetup orientation="portrait"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U132"/>
  <sheetViews>
    <sheetView showGridLines="0" zoomScale="66" zoomScaleNormal="66" workbookViewId="0">
      <pane xSplit="10" ySplit="5" topLeftCell="AB69" activePane="bottomRight" state="frozen"/>
      <selection pane="topRight" activeCell="K1" sqref="K1"/>
      <selection pane="bottomLeft" activeCell="A6" sqref="A6"/>
      <selection pane="bottomRight" activeCell="AO78" sqref="AO78"/>
    </sheetView>
  </sheetViews>
  <sheetFormatPr baseColWidth="10" defaultColWidth="11.42578125" defaultRowHeight="23.25" x14ac:dyDescent="0.25"/>
  <cols>
    <col min="1" max="2" width="3.85546875" style="50" customWidth="1"/>
    <col min="3" max="3" width="5.5703125" style="50" customWidth="1"/>
    <col min="4" max="9" width="3.85546875" style="50" customWidth="1"/>
    <col min="10" max="10" width="39.42578125" style="50" customWidth="1"/>
    <col min="11" max="11" width="17.7109375" style="50" customWidth="1"/>
    <col min="12" max="12" width="18.7109375" style="50" customWidth="1"/>
    <col min="13" max="13" width="19.28515625" style="50" customWidth="1"/>
    <col min="14" max="14" width="27.5703125" style="50" customWidth="1"/>
    <col min="15" max="15" width="25.85546875" style="50" customWidth="1"/>
    <col min="16" max="16" width="24.7109375" style="50" customWidth="1"/>
    <col min="17" max="17" width="26.7109375" style="50" customWidth="1"/>
    <col min="18" max="18" width="23.7109375" style="50" customWidth="1"/>
    <col min="19" max="19" width="24.42578125" style="50" customWidth="1"/>
    <col min="20" max="20" width="23" style="50" customWidth="1"/>
    <col min="21" max="21" width="21.42578125" style="50" customWidth="1"/>
    <col min="22" max="22" width="26.42578125" style="50" customWidth="1"/>
    <col min="23" max="25" width="23.7109375" style="50" customWidth="1"/>
    <col min="26" max="26" width="27.5703125" style="50" customWidth="1"/>
    <col min="27" max="27" width="24" style="50" customWidth="1"/>
    <col min="28" max="28" width="29.5703125" style="50" customWidth="1"/>
    <col min="29" max="29" width="25.7109375" style="50" hidden="1" customWidth="1"/>
    <col min="30" max="30" width="25.85546875" style="50" customWidth="1"/>
    <col min="31" max="31" width="23.7109375" style="50" customWidth="1"/>
    <col min="32" max="32" width="25.7109375" style="50" customWidth="1"/>
    <col min="33" max="33" width="24.7109375" style="394" customWidth="1"/>
    <col min="34" max="34" width="22.7109375" style="416" customWidth="1"/>
    <col min="35" max="35" width="24.5703125" style="50" hidden="1" customWidth="1"/>
    <col min="36" max="36" width="97.5703125" style="99" hidden="1" customWidth="1"/>
    <col min="37" max="37" width="8" style="50" hidden="1" customWidth="1"/>
    <col min="38" max="38" width="24.85546875" style="416" customWidth="1"/>
    <col min="39" max="39" width="3" style="644" customWidth="1"/>
    <col min="40" max="40" width="26.85546875" style="50" customWidth="1"/>
    <col min="41" max="41" width="42.85546875" style="50" customWidth="1"/>
    <col min="42" max="42" width="36.85546875" style="999" customWidth="1"/>
    <col min="43" max="43" width="34.7109375" style="999" customWidth="1"/>
    <col min="44" max="44" width="37.140625" style="50" customWidth="1"/>
    <col min="45" max="45" width="0" style="50" hidden="1" customWidth="1"/>
    <col min="46" max="46" width="11.42578125" style="50"/>
    <col min="47" max="47" width="23.7109375" style="50" customWidth="1"/>
    <col min="48" max="16384" width="11.42578125" style="50"/>
  </cols>
  <sheetData>
    <row r="1" spans="1:44" ht="18" customHeight="1" x14ac:dyDescent="0.25">
      <c r="A1" s="1461" t="s">
        <v>486</v>
      </c>
      <c r="B1" s="1461"/>
      <c r="C1" s="1461"/>
      <c r="D1" s="1461"/>
      <c r="E1" s="1461"/>
      <c r="F1" s="1461"/>
      <c r="G1" s="1461"/>
      <c r="H1" s="1461"/>
      <c r="I1" s="1461"/>
      <c r="J1" s="1461"/>
      <c r="K1" s="1461"/>
      <c r="L1" s="1461"/>
      <c r="M1" s="1461"/>
      <c r="N1" s="1461"/>
      <c r="O1" s="1461"/>
      <c r="P1" s="1461"/>
      <c r="Q1" s="1461"/>
      <c r="R1" s="1461"/>
      <c r="S1" s="1461"/>
      <c r="T1" s="1461"/>
      <c r="U1" s="1461"/>
      <c r="V1" s="1461"/>
      <c r="W1" s="1461"/>
      <c r="X1" s="1461"/>
      <c r="Y1" s="1461"/>
      <c r="Z1" s="1461"/>
      <c r="AA1" s="1461"/>
      <c r="AB1" s="641"/>
      <c r="AC1" s="641"/>
    </row>
    <row r="2" spans="1:44" ht="25.5" customHeight="1" x14ac:dyDescent="0.35">
      <c r="A2" s="1462" t="s">
        <v>489</v>
      </c>
      <c r="B2" s="1462"/>
      <c r="C2" s="1462"/>
      <c r="D2" s="1462"/>
      <c r="E2" s="1462"/>
      <c r="F2" s="1462"/>
      <c r="G2" s="1462"/>
      <c r="H2" s="1462"/>
      <c r="I2" s="1462"/>
      <c r="J2" s="1462"/>
      <c r="K2" s="1462"/>
      <c r="L2" s="1462"/>
      <c r="M2" s="1462"/>
      <c r="N2" s="1462"/>
      <c r="O2" s="1462"/>
      <c r="P2" s="1462"/>
      <c r="Q2" s="1462"/>
      <c r="R2" s="1462"/>
      <c r="S2" s="1462"/>
      <c r="T2" s="1462"/>
      <c r="U2" s="1462"/>
      <c r="V2" s="1462"/>
      <c r="W2" s="1462"/>
      <c r="X2" s="1462"/>
      <c r="Y2" s="1462"/>
      <c r="Z2" s="1462"/>
      <c r="AA2" s="1462"/>
      <c r="AB2" s="641"/>
      <c r="AC2" s="641"/>
      <c r="AD2" s="689"/>
    </row>
    <row r="3" spans="1:44" ht="14.25" customHeight="1" x14ac:dyDescent="0.25">
      <c r="A3" s="251"/>
      <c r="B3" s="251"/>
      <c r="C3" s="251"/>
      <c r="D3" s="251"/>
      <c r="E3" s="251"/>
      <c r="F3" s="251"/>
      <c r="G3" s="251"/>
      <c r="H3" s="251"/>
      <c r="I3" s="251"/>
      <c r="J3" s="251"/>
      <c r="K3" s="251"/>
      <c r="L3" s="251"/>
      <c r="M3" s="251"/>
      <c r="N3" s="252">
        <f>SUM(N27:N35)</f>
        <v>153062510</v>
      </c>
      <c r="O3" s="251"/>
      <c r="P3" s="251"/>
      <c r="Q3" s="251"/>
      <c r="R3" s="251"/>
      <c r="S3" s="251"/>
      <c r="T3" s="251"/>
      <c r="U3" s="251"/>
      <c r="V3" s="251"/>
      <c r="W3" s="251"/>
      <c r="X3" s="251"/>
      <c r="Y3" s="251"/>
      <c r="Z3" s="251"/>
      <c r="AA3" s="251"/>
      <c r="AB3" s="146"/>
      <c r="AC3" s="146"/>
      <c r="AM3" s="807"/>
    </row>
    <row r="4" spans="1:44" ht="27.75" customHeight="1" x14ac:dyDescent="0.35">
      <c r="A4" s="351" t="s">
        <v>446</v>
      </c>
      <c r="B4" s="365" t="s">
        <v>446</v>
      </c>
      <c r="C4" s="365" t="s">
        <v>446</v>
      </c>
      <c r="D4" s="365" t="s">
        <v>446</v>
      </c>
      <c r="E4" s="365" t="s">
        <v>446</v>
      </c>
      <c r="F4" s="365" t="s">
        <v>446</v>
      </c>
      <c r="G4" s="365" t="s">
        <v>446</v>
      </c>
      <c r="H4" s="365" t="s">
        <v>446</v>
      </c>
      <c r="I4" s="365" t="s">
        <v>446</v>
      </c>
      <c r="J4" s="645" t="s">
        <v>446</v>
      </c>
      <c r="K4" s="1463" t="s">
        <v>569</v>
      </c>
      <c r="L4" s="1463" t="s">
        <v>570</v>
      </c>
      <c r="M4" s="1463" t="s">
        <v>571</v>
      </c>
      <c r="N4" s="432"/>
      <c r="O4" s="432" t="s">
        <v>446</v>
      </c>
      <c r="P4" s="432" t="s">
        <v>446</v>
      </c>
      <c r="Q4" s="646" t="s">
        <v>572</v>
      </c>
      <c r="R4" s="646"/>
      <c r="S4" s="646"/>
      <c r="T4" s="646"/>
      <c r="U4" s="646"/>
      <c r="V4" s="646"/>
      <c r="W4" s="646"/>
      <c r="X4" s="647"/>
      <c r="Y4" s="647"/>
      <c r="Z4" s="648"/>
      <c r="AA4" s="1465" t="s">
        <v>0</v>
      </c>
      <c r="AB4" s="1466"/>
      <c r="AC4" s="1466"/>
      <c r="AD4" s="1466"/>
      <c r="AE4" s="1466"/>
      <c r="AF4" s="649"/>
      <c r="AG4" s="649"/>
      <c r="AH4" s="650"/>
      <c r="AL4" s="1467" t="s">
        <v>1750</v>
      </c>
      <c r="AP4" s="1000">
        <f>SUM(AP6:AP89)</f>
        <v>228619448.03</v>
      </c>
      <c r="AQ4" s="1000">
        <f>SUM(AQ6:AQ89)</f>
        <v>228619448.03</v>
      </c>
      <c r="AR4" s="1223">
        <f>SUM(AQ4-AP4)</f>
        <v>0</v>
      </c>
    </row>
    <row r="5" spans="1:44" ht="72.75" customHeight="1" x14ac:dyDescent="0.25">
      <c r="A5" s="352" t="s">
        <v>485</v>
      </c>
      <c r="B5" s="642" t="s">
        <v>484</v>
      </c>
      <c r="C5" s="642" t="s">
        <v>483</v>
      </c>
      <c r="D5" s="642" t="s">
        <v>482</v>
      </c>
      <c r="E5" s="642" t="s">
        <v>481</v>
      </c>
      <c r="F5" s="642" t="s">
        <v>480</v>
      </c>
      <c r="G5" s="642" t="s">
        <v>479</v>
      </c>
      <c r="H5" s="642" t="s">
        <v>478</v>
      </c>
      <c r="I5" s="642" t="s">
        <v>477</v>
      </c>
      <c r="J5" s="433" t="s">
        <v>476</v>
      </c>
      <c r="K5" s="1464"/>
      <c r="L5" s="1464"/>
      <c r="M5" s="1464"/>
      <c r="N5" s="433" t="s">
        <v>475</v>
      </c>
      <c r="O5" s="433" t="s">
        <v>474</v>
      </c>
      <c r="P5" s="448" t="s">
        <v>816</v>
      </c>
      <c r="Q5" s="433" t="s">
        <v>473</v>
      </c>
      <c r="R5" s="449" t="s">
        <v>1408</v>
      </c>
      <c r="S5" s="449" t="s">
        <v>1411</v>
      </c>
      <c r="T5" s="449" t="s">
        <v>1016</v>
      </c>
      <c r="U5" s="449" t="s">
        <v>1015</v>
      </c>
      <c r="V5" s="433" t="s">
        <v>566</v>
      </c>
      <c r="W5" s="433" t="s">
        <v>1749</v>
      </c>
      <c r="X5" s="786" t="s">
        <v>1409</v>
      </c>
      <c r="Y5" s="786" t="s">
        <v>1412</v>
      </c>
      <c r="Z5" s="433" t="s">
        <v>813</v>
      </c>
      <c r="AA5" s="433" t="s">
        <v>844</v>
      </c>
      <c r="AB5" s="448" t="s">
        <v>841</v>
      </c>
      <c r="AC5" s="448" t="s">
        <v>837</v>
      </c>
      <c r="AD5" s="368" t="s">
        <v>1511</v>
      </c>
      <c r="AE5" s="368" t="s">
        <v>1770</v>
      </c>
      <c r="AF5" s="368" t="s">
        <v>1515</v>
      </c>
      <c r="AG5" s="1120" t="s">
        <v>2995</v>
      </c>
      <c r="AH5" s="450" t="s">
        <v>1512</v>
      </c>
      <c r="AI5" s="354" t="s">
        <v>1510</v>
      </c>
      <c r="AJ5" s="651" t="s">
        <v>836</v>
      </c>
      <c r="AK5" s="355" t="s">
        <v>1410</v>
      </c>
      <c r="AL5" s="1468"/>
      <c r="AM5" s="652"/>
      <c r="AN5" s="653" t="s">
        <v>1751</v>
      </c>
      <c r="AO5" s="653" t="s">
        <v>2864</v>
      </c>
      <c r="AP5" s="1469" t="s">
        <v>3495</v>
      </c>
      <c r="AQ5" s="1469"/>
    </row>
    <row r="6" spans="1:44" ht="29.25" customHeight="1" x14ac:dyDescent="0.25">
      <c r="A6" s="359" t="s">
        <v>468</v>
      </c>
      <c r="B6" s="604">
        <v>1</v>
      </c>
      <c r="C6" s="604">
        <v>0</v>
      </c>
      <c r="D6" s="604">
        <v>2</v>
      </c>
      <c r="E6" s="604">
        <v>12</v>
      </c>
      <c r="F6" s="604"/>
      <c r="G6" s="604"/>
      <c r="H6" s="604">
        <v>10</v>
      </c>
      <c r="I6" s="353"/>
      <c r="J6" s="982" t="s">
        <v>436</v>
      </c>
      <c r="K6" s="640"/>
      <c r="L6" s="640"/>
      <c r="M6" s="640"/>
      <c r="N6" s="847">
        <v>132850300</v>
      </c>
      <c r="O6" s="847">
        <v>1338503</v>
      </c>
      <c r="P6" s="847">
        <v>8031018</v>
      </c>
      <c r="Q6" s="847">
        <f>SUM(N6+O6-P6)</f>
        <v>126157785</v>
      </c>
      <c r="R6" s="848"/>
      <c r="S6" s="849"/>
      <c r="T6" s="850"/>
      <c r="U6" s="851"/>
      <c r="V6" s="847"/>
      <c r="W6" s="851"/>
      <c r="X6" s="852">
        <f t="shared" ref="X6:X7" si="0">SUM(U6)</f>
        <v>0</v>
      </c>
      <c r="Y6" s="852"/>
      <c r="Z6" s="847">
        <f t="shared" ref="Z6:Z7" si="1">SUM(Q6-R6-T6-V6-W6-X6-Y6)</f>
        <v>126157785</v>
      </c>
      <c r="AA6" s="847">
        <v>138380005</v>
      </c>
      <c r="AB6" s="847">
        <v>121667894</v>
      </c>
      <c r="AC6" s="851">
        <f t="shared" ref="AC6:AC57" si="2">SUM(AA6-AB6)</f>
        <v>16712111</v>
      </c>
      <c r="AD6" s="852">
        <f>SUM(Z6-AB6)</f>
        <v>4489891</v>
      </c>
      <c r="AE6" s="853">
        <v>4450000</v>
      </c>
      <c r="AF6" s="852">
        <f t="shared" ref="AF6:AF7" si="3">SUM(AD6-AE6)</f>
        <v>39891</v>
      </c>
      <c r="AG6" s="1121">
        <f t="shared" ref="AG6:AG7" si="4">SUM(R6+T6+V6+Y6+W6+AB6)</f>
        <v>121667894</v>
      </c>
      <c r="AH6" s="854">
        <f t="shared" ref="AH6" si="5">AB6/(AB6+AE6+AF6)</f>
        <v>0.96441051180472137</v>
      </c>
      <c r="AI6" s="855"/>
      <c r="AJ6" s="856"/>
      <c r="AK6" s="857" t="e">
        <f>SUM(AD6-AE6-#REF!-#REF!)</f>
        <v>#REF!</v>
      </c>
      <c r="AL6" s="858">
        <f t="shared" ref="AL6:AL7" si="6">SUM(Q6-(AD6+X6))/Q6</f>
        <v>0.96441051180472137</v>
      </c>
      <c r="AM6" s="654"/>
      <c r="AN6" s="56"/>
      <c r="AO6" s="621"/>
      <c r="AP6" s="1014"/>
      <c r="AQ6" s="1015"/>
    </row>
    <row r="7" spans="1:44" s="394" customFormat="1" ht="29.25" customHeight="1" x14ac:dyDescent="0.2">
      <c r="A7" s="393"/>
      <c r="B7" s="604">
        <v>1</v>
      </c>
      <c r="C7" s="604">
        <v>0</v>
      </c>
      <c r="D7" s="604">
        <v>2</v>
      </c>
      <c r="E7" s="604">
        <v>100</v>
      </c>
      <c r="F7" s="604"/>
      <c r="G7" s="604"/>
      <c r="H7" s="604"/>
      <c r="I7" s="604"/>
      <c r="J7" s="439" t="s">
        <v>492</v>
      </c>
      <c r="K7" s="640"/>
      <c r="L7" s="640"/>
      <c r="M7" s="640"/>
      <c r="N7" s="847">
        <v>1000000</v>
      </c>
      <c r="O7" s="847"/>
      <c r="P7" s="847"/>
      <c r="Q7" s="847">
        <f t="shared" ref="Q7" si="7">SUM(N7+O7-P7)</f>
        <v>1000000</v>
      </c>
      <c r="R7" s="848"/>
      <c r="S7" s="849"/>
      <c r="T7" s="848"/>
      <c r="U7" s="848"/>
      <c r="V7" s="847">
        <v>1000000</v>
      </c>
      <c r="W7" s="847"/>
      <c r="X7" s="852">
        <f t="shared" si="0"/>
        <v>0</v>
      </c>
      <c r="Y7" s="852"/>
      <c r="Z7" s="847">
        <f t="shared" si="1"/>
        <v>0</v>
      </c>
      <c r="AA7" s="847"/>
      <c r="AB7" s="847"/>
      <c r="AC7" s="847">
        <f t="shared" si="2"/>
        <v>0</v>
      </c>
      <c r="AD7" s="852">
        <f>SUM(Z7-AB7)</f>
        <v>0</v>
      </c>
      <c r="AE7" s="852"/>
      <c r="AF7" s="852">
        <f t="shared" si="3"/>
        <v>0</v>
      </c>
      <c r="AG7" s="1121">
        <f t="shared" si="4"/>
        <v>1000000</v>
      </c>
      <c r="AH7" s="859" t="s">
        <v>56</v>
      </c>
      <c r="AI7" s="855"/>
      <c r="AJ7" s="856"/>
      <c r="AK7" s="857" t="e">
        <f>SUM(AD7-AE7-#REF!-#REF!)</f>
        <v>#REF!</v>
      </c>
      <c r="AL7" s="858">
        <f t="shared" si="6"/>
        <v>1</v>
      </c>
      <c r="AM7" s="655"/>
      <c r="AN7" s="1002">
        <v>586000</v>
      </c>
      <c r="AO7" s="595" t="s">
        <v>3452</v>
      </c>
      <c r="AP7" s="1016"/>
      <c r="AQ7" s="1016"/>
    </row>
    <row r="8" spans="1:44" s="396" customFormat="1" ht="42" customHeight="1" x14ac:dyDescent="0.35">
      <c r="A8" s="395"/>
      <c r="B8" s="426"/>
      <c r="C8" s="426"/>
      <c r="D8" s="426"/>
      <c r="E8" s="426"/>
      <c r="F8" s="426"/>
      <c r="G8" s="426"/>
      <c r="H8" s="426"/>
      <c r="I8" s="426"/>
      <c r="J8" s="434" t="s">
        <v>542</v>
      </c>
      <c r="K8" s="427"/>
      <c r="L8" s="427"/>
      <c r="M8" s="427"/>
      <c r="N8" s="860">
        <f t="shared" ref="N8:P8" si="8">SUM(N6:N7)</f>
        <v>133850300</v>
      </c>
      <c r="O8" s="860">
        <f t="shared" si="8"/>
        <v>1338503</v>
      </c>
      <c r="P8" s="860">
        <f t="shared" si="8"/>
        <v>8031018</v>
      </c>
      <c r="Q8" s="860">
        <f>SUM(Q6:Q7)</f>
        <v>127157785</v>
      </c>
      <c r="R8" s="860"/>
      <c r="S8" s="861"/>
      <c r="T8" s="860">
        <f t="shared" ref="T8:V8" si="9">SUM(T6:T7)</f>
        <v>0</v>
      </c>
      <c r="U8" s="860">
        <f t="shared" si="9"/>
        <v>0</v>
      </c>
      <c r="V8" s="860">
        <f t="shared" si="9"/>
        <v>1000000</v>
      </c>
      <c r="W8" s="860">
        <f>SUM(W6:W7)</f>
        <v>0</v>
      </c>
      <c r="X8" s="862">
        <f t="shared" ref="X8:Y8" si="10">SUM(X6:X7)</f>
        <v>0</v>
      </c>
      <c r="Y8" s="860">
        <f t="shared" si="10"/>
        <v>0</v>
      </c>
      <c r="Z8" s="860">
        <f>SUM(Z6:Z7)</f>
        <v>126157785</v>
      </c>
      <c r="AA8" s="860">
        <f>SUM(AA6:AA7)</f>
        <v>138380005</v>
      </c>
      <c r="AB8" s="860">
        <f>SUM(AB6:AB7)</f>
        <v>121667894</v>
      </c>
      <c r="AC8" s="860">
        <f>SUM(AC6:AC7)</f>
        <v>16712111</v>
      </c>
      <c r="AD8" s="860">
        <f t="shared" ref="AD8:AF8" si="11">SUM(AD6:AD7)</f>
        <v>4489891</v>
      </c>
      <c r="AE8" s="860">
        <f t="shared" si="11"/>
        <v>4450000</v>
      </c>
      <c r="AF8" s="860">
        <f t="shared" si="11"/>
        <v>39891</v>
      </c>
      <c r="AG8" s="1122"/>
      <c r="AH8" s="863">
        <f>AB8/(AB8+AE8+AF8)</f>
        <v>0.96441051180472137</v>
      </c>
      <c r="AI8" s="864"/>
      <c r="AJ8" s="865"/>
      <c r="AK8" s="866" t="e">
        <f>SUM(AD8-AE8-#REF!-#REF!)</f>
        <v>#REF!</v>
      </c>
      <c r="AL8" s="867">
        <f>SUM(Q8-(AD8+X8))/Q8</f>
        <v>0.96469039626633946</v>
      </c>
      <c r="AM8" s="656"/>
      <c r="AN8" s="1003"/>
      <c r="AO8" s="595"/>
      <c r="AP8" s="1016"/>
      <c r="AQ8" s="1016"/>
    </row>
    <row r="9" spans="1:44" s="394" customFormat="1" ht="63" customHeight="1" x14ac:dyDescent="0.35">
      <c r="A9" s="397"/>
      <c r="B9" s="429"/>
      <c r="C9" s="429"/>
      <c r="D9" s="429"/>
      <c r="E9" s="429"/>
      <c r="F9" s="429"/>
      <c r="G9" s="429"/>
      <c r="H9" s="429"/>
      <c r="I9" s="429"/>
      <c r="J9" s="434" t="s">
        <v>488</v>
      </c>
      <c r="K9" s="428"/>
      <c r="L9" s="428"/>
      <c r="M9" s="428"/>
      <c r="N9" s="860">
        <v>0</v>
      </c>
      <c r="O9" s="860">
        <f>SUM(O8)</f>
        <v>1338503</v>
      </c>
      <c r="P9" s="860">
        <f>SUM(P8)</f>
        <v>8031018</v>
      </c>
      <c r="Q9" s="860">
        <f>SUM(Q8)</f>
        <v>127157785</v>
      </c>
      <c r="R9" s="860"/>
      <c r="S9" s="861"/>
      <c r="T9" s="860">
        <f>SUM(T8)</f>
        <v>0</v>
      </c>
      <c r="U9" s="860"/>
      <c r="V9" s="860">
        <f>SUM(V8)</f>
        <v>1000000</v>
      </c>
      <c r="W9" s="860">
        <f t="shared" ref="W9:AF9" si="12">SUM(W8)</f>
        <v>0</v>
      </c>
      <c r="X9" s="868">
        <f t="shared" si="12"/>
        <v>0</v>
      </c>
      <c r="Y9" s="869">
        <f t="shared" si="12"/>
        <v>0</v>
      </c>
      <c r="Z9" s="860">
        <f t="shared" si="12"/>
        <v>126157785</v>
      </c>
      <c r="AA9" s="860">
        <f t="shared" si="12"/>
        <v>138380005</v>
      </c>
      <c r="AB9" s="860">
        <f t="shared" si="12"/>
        <v>121667894</v>
      </c>
      <c r="AC9" s="860">
        <f t="shared" si="12"/>
        <v>16712111</v>
      </c>
      <c r="AD9" s="869">
        <f t="shared" si="12"/>
        <v>4489891</v>
      </c>
      <c r="AE9" s="869">
        <f t="shared" si="12"/>
        <v>4450000</v>
      </c>
      <c r="AF9" s="869">
        <f t="shared" si="12"/>
        <v>39891</v>
      </c>
      <c r="AG9" s="1123"/>
      <c r="AH9" s="863">
        <f>AB9/(AB9+AE9+AF9)</f>
        <v>0.96441051180472137</v>
      </c>
      <c r="AI9" s="864"/>
      <c r="AJ9" s="865"/>
      <c r="AK9" s="866" t="e">
        <f>SUM(AD9-AE9-#REF!-#REF!)</f>
        <v>#REF!</v>
      </c>
      <c r="AL9" s="867">
        <f>SUM(Q9-(AD9+X9))/Q9</f>
        <v>0.96469039626633946</v>
      </c>
      <c r="AM9" s="657"/>
      <c r="AN9" s="1004"/>
      <c r="AO9" s="595"/>
      <c r="AP9" s="1016"/>
      <c r="AQ9" s="1016"/>
    </row>
    <row r="10" spans="1:44" s="396" customFormat="1" ht="37.5" customHeight="1" x14ac:dyDescent="0.2">
      <c r="A10" s="398" t="s">
        <v>468</v>
      </c>
      <c r="B10" s="399" t="s">
        <v>469</v>
      </c>
      <c r="C10" s="399" t="s">
        <v>471</v>
      </c>
      <c r="D10" s="399" t="s">
        <v>466</v>
      </c>
      <c r="E10" s="399">
        <v>50</v>
      </c>
      <c r="F10" s="399">
        <v>3</v>
      </c>
      <c r="G10" s="399"/>
      <c r="H10" s="399"/>
      <c r="I10" s="399"/>
      <c r="J10" s="439" t="s">
        <v>812</v>
      </c>
      <c r="K10" s="372"/>
      <c r="L10" s="372">
        <v>21561938</v>
      </c>
      <c r="M10" s="372"/>
      <c r="N10" s="870">
        <v>28100000</v>
      </c>
      <c r="O10" s="870">
        <v>7672000</v>
      </c>
      <c r="P10" s="870">
        <f>580000+853000</f>
        <v>1433000</v>
      </c>
      <c r="Q10" s="870">
        <f>SUM(N10+O10-P10)</f>
        <v>34339000</v>
      </c>
      <c r="R10" s="847"/>
      <c r="S10" s="871"/>
      <c r="T10" s="847"/>
      <c r="U10" s="847"/>
      <c r="V10" s="847">
        <v>34339000</v>
      </c>
      <c r="W10" s="847"/>
      <c r="X10" s="852">
        <f t="shared" ref="X10:X14" si="13">SUM(U10)</f>
        <v>0</v>
      </c>
      <c r="Y10" s="852"/>
      <c r="Z10" s="847">
        <f t="shared" ref="Z10:Z11" si="14">SUM(Q10-R10-T10-V10-W10-X10-Y10)</f>
        <v>0</v>
      </c>
      <c r="AA10" s="872"/>
      <c r="AB10" s="872"/>
      <c r="AC10" s="847"/>
      <c r="AD10" s="852">
        <f t="shared" ref="AD10:AD11" si="15">SUM(Z10-AB10)</f>
        <v>0</v>
      </c>
      <c r="AE10" s="852"/>
      <c r="AF10" s="852">
        <f t="shared" ref="AF10:AF11" si="16">SUM(AD10-AE10)</f>
        <v>0</v>
      </c>
      <c r="AG10" s="1121">
        <f t="shared" ref="AG10:AG12" si="17">SUM(R10+T10+V10+Y10+W10+AB10)</f>
        <v>34339000</v>
      </c>
      <c r="AH10" s="854" t="s">
        <v>56</v>
      </c>
      <c r="AI10" s="855"/>
      <c r="AJ10" s="856"/>
      <c r="AK10" s="857" t="e">
        <f>SUM(AD10-AE10-#REF!-#REF!)</f>
        <v>#REF!</v>
      </c>
      <c r="AL10" s="858">
        <f>SUM(AG10-AN10)/(AG10)</f>
        <v>1</v>
      </c>
      <c r="AM10" s="654"/>
      <c r="AN10" s="1005">
        <v>0</v>
      </c>
      <c r="AO10" s="585"/>
      <c r="AP10" s="1016"/>
      <c r="AQ10" s="1016"/>
    </row>
    <row r="11" spans="1:44" s="396" customFormat="1" ht="35.25" customHeight="1" x14ac:dyDescent="0.2">
      <c r="A11" s="398" t="s">
        <v>468</v>
      </c>
      <c r="B11" s="399" t="s">
        <v>469</v>
      </c>
      <c r="C11" s="399" t="s">
        <v>471</v>
      </c>
      <c r="D11" s="399" t="s">
        <v>466</v>
      </c>
      <c r="E11" s="399">
        <v>50</v>
      </c>
      <c r="F11" s="399">
        <v>2</v>
      </c>
      <c r="G11" s="399">
        <v>0</v>
      </c>
      <c r="H11" s="399">
        <v>0</v>
      </c>
      <c r="I11" s="399"/>
      <c r="J11" s="439" t="s">
        <v>814</v>
      </c>
      <c r="K11" s="372"/>
      <c r="L11" s="372"/>
      <c r="M11" s="372"/>
      <c r="N11" s="870">
        <v>900000</v>
      </c>
      <c r="O11" s="870"/>
      <c r="P11" s="870"/>
      <c r="Q11" s="870">
        <f>SUM(N11+O11-P11)</f>
        <v>900000</v>
      </c>
      <c r="R11" s="847"/>
      <c r="S11" s="871"/>
      <c r="T11" s="847"/>
      <c r="U11" s="847"/>
      <c r="V11" s="847">
        <v>900000</v>
      </c>
      <c r="W11" s="847"/>
      <c r="X11" s="852">
        <f t="shared" si="13"/>
        <v>0</v>
      </c>
      <c r="Y11" s="852"/>
      <c r="Z11" s="847">
        <f t="shared" si="14"/>
        <v>0</v>
      </c>
      <c r="AA11" s="872"/>
      <c r="AB11" s="872"/>
      <c r="AC11" s="847"/>
      <c r="AD11" s="852">
        <f t="shared" si="15"/>
        <v>0</v>
      </c>
      <c r="AE11" s="852"/>
      <c r="AF11" s="852">
        <f t="shared" si="16"/>
        <v>0</v>
      </c>
      <c r="AG11" s="1121">
        <f t="shared" si="17"/>
        <v>900000</v>
      </c>
      <c r="AH11" s="854" t="s">
        <v>56</v>
      </c>
      <c r="AI11" s="855"/>
      <c r="AJ11" s="856"/>
      <c r="AK11" s="857" t="e">
        <f>SUM(AD11-AE11-#REF!-#REF!)</f>
        <v>#REF!</v>
      </c>
      <c r="AL11" s="858">
        <f>SUM(AG11-AN11)/(AG11)</f>
        <v>0.88788888888888884</v>
      </c>
      <c r="AM11" s="655"/>
      <c r="AN11" s="1005">
        <v>100900</v>
      </c>
      <c r="AO11" s="595" t="s">
        <v>3364</v>
      </c>
      <c r="AP11" s="1016"/>
      <c r="AQ11" s="1016"/>
    </row>
    <row r="12" spans="1:44" s="396" customFormat="1" ht="50.25" customHeight="1" x14ac:dyDescent="0.2">
      <c r="A12" s="398"/>
      <c r="B12" s="399">
        <v>2</v>
      </c>
      <c r="C12" s="399">
        <v>0</v>
      </c>
      <c r="D12" s="399">
        <v>3</v>
      </c>
      <c r="E12" s="399">
        <v>51</v>
      </c>
      <c r="F12" s="399">
        <v>1</v>
      </c>
      <c r="G12" s="399">
        <v>0</v>
      </c>
      <c r="H12" s="399">
        <v>10</v>
      </c>
      <c r="I12" s="399"/>
      <c r="J12" s="439" t="s">
        <v>2609</v>
      </c>
      <c r="K12" s="372"/>
      <c r="L12" s="372"/>
      <c r="M12" s="372"/>
      <c r="N12" s="870"/>
      <c r="O12" s="870">
        <v>853000</v>
      </c>
      <c r="P12" s="870"/>
      <c r="Q12" s="870">
        <f>SUM(N12+O12-P12)</f>
        <v>853000</v>
      </c>
      <c r="R12" s="847"/>
      <c r="S12" s="871"/>
      <c r="T12" s="847"/>
      <c r="U12" s="847"/>
      <c r="V12" s="847">
        <v>853000</v>
      </c>
      <c r="W12" s="847"/>
      <c r="X12" s="852">
        <f t="shared" si="13"/>
        <v>0</v>
      </c>
      <c r="Y12" s="852"/>
      <c r="Z12" s="847">
        <v>0</v>
      </c>
      <c r="AA12" s="872"/>
      <c r="AB12" s="872"/>
      <c r="AC12" s="847"/>
      <c r="AD12" s="852">
        <v>0</v>
      </c>
      <c r="AE12" s="852"/>
      <c r="AF12" s="852">
        <v>0</v>
      </c>
      <c r="AG12" s="1121">
        <f t="shared" si="17"/>
        <v>853000</v>
      </c>
      <c r="AH12" s="854" t="s">
        <v>56</v>
      </c>
      <c r="AI12" s="855"/>
      <c r="AJ12" s="856"/>
      <c r="AK12" s="857" t="e">
        <f>SUM(AD12-AE12-#REF!-#REF!)</f>
        <v>#REF!</v>
      </c>
      <c r="AL12" s="858">
        <f>SUM(AG12-AN12)/(AG12)</f>
        <v>0.63821805392731534</v>
      </c>
      <c r="AM12" s="655"/>
      <c r="AN12" s="1005">
        <v>308600</v>
      </c>
      <c r="AO12" s="585" t="s">
        <v>3365</v>
      </c>
      <c r="AP12" s="1016"/>
      <c r="AQ12" s="1016"/>
    </row>
    <row r="13" spans="1:44" s="394" customFormat="1" ht="44.25" customHeight="1" x14ac:dyDescent="0.35">
      <c r="A13" s="393" t="s">
        <v>468</v>
      </c>
      <c r="B13" s="426" t="s">
        <v>469</v>
      </c>
      <c r="C13" s="426" t="s">
        <v>471</v>
      </c>
      <c r="D13" s="426" t="s">
        <v>466</v>
      </c>
      <c r="E13" s="426"/>
      <c r="F13" s="426"/>
      <c r="G13" s="426"/>
      <c r="H13" s="426"/>
      <c r="I13" s="426"/>
      <c r="J13" s="434" t="s">
        <v>815</v>
      </c>
      <c r="K13" s="428"/>
      <c r="L13" s="428"/>
      <c r="M13" s="428"/>
      <c r="N13" s="860">
        <f>SUM(N10:N12)</f>
        <v>29000000</v>
      </c>
      <c r="O13" s="860">
        <f t="shared" ref="O13:Z13" si="18">SUM(O10:O12)</f>
        <v>8525000</v>
      </c>
      <c r="P13" s="860">
        <f t="shared" si="18"/>
        <v>1433000</v>
      </c>
      <c r="Q13" s="860">
        <f t="shared" si="18"/>
        <v>36092000</v>
      </c>
      <c r="R13" s="860">
        <f t="shared" si="18"/>
        <v>0</v>
      </c>
      <c r="S13" s="860">
        <f t="shared" si="18"/>
        <v>0</v>
      </c>
      <c r="T13" s="860">
        <f t="shared" si="18"/>
        <v>0</v>
      </c>
      <c r="U13" s="860">
        <f t="shared" si="18"/>
        <v>0</v>
      </c>
      <c r="V13" s="860">
        <f t="shared" si="18"/>
        <v>36092000</v>
      </c>
      <c r="W13" s="860">
        <f t="shared" si="18"/>
        <v>0</v>
      </c>
      <c r="X13" s="862">
        <f t="shared" si="18"/>
        <v>0</v>
      </c>
      <c r="Y13" s="860">
        <f t="shared" si="18"/>
        <v>0</v>
      </c>
      <c r="Z13" s="860">
        <f t="shared" si="18"/>
        <v>0</v>
      </c>
      <c r="AA13" s="873"/>
      <c r="AB13" s="873"/>
      <c r="AC13" s="873">
        <f t="shared" si="2"/>
        <v>0</v>
      </c>
      <c r="AD13" s="869">
        <f>SUM(AD10:AD11)</f>
        <v>0</v>
      </c>
      <c r="AE13" s="869"/>
      <c r="AF13" s="869">
        <f t="shared" ref="AF13" si="19">SUM(AF10:AF11)</f>
        <v>0</v>
      </c>
      <c r="AG13" s="1123"/>
      <c r="AH13" s="874" t="s">
        <v>56</v>
      </c>
      <c r="AI13" s="875"/>
      <c r="AJ13" s="876"/>
      <c r="AK13" s="877" t="e">
        <f>SUM(AD13-AE13-#REF!+#REF!)</f>
        <v>#REF!</v>
      </c>
      <c r="AL13" s="867">
        <f>SUM(Q13-(AD13+X13))/Q13</f>
        <v>1</v>
      </c>
      <c r="AM13" s="657"/>
      <c r="AN13" s="1004"/>
      <c r="AO13" s="596"/>
      <c r="AP13" s="1016"/>
      <c r="AQ13" s="1016"/>
    </row>
    <row r="14" spans="1:44" s="396" customFormat="1" ht="28.5" x14ac:dyDescent="0.35">
      <c r="A14" s="398" t="s">
        <v>468</v>
      </c>
      <c r="B14" s="399" t="s">
        <v>469</v>
      </c>
      <c r="C14" s="399" t="s">
        <v>471</v>
      </c>
      <c r="D14" s="399" t="s">
        <v>462</v>
      </c>
      <c r="E14" s="399"/>
      <c r="F14" s="399"/>
      <c r="G14" s="399"/>
      <c r="H14" s="399"/>
      <c r="I14" s="399"/>
      <c r="J14" s="435" t="s">
        <v>470</v>
      </c>
      <c r="K14" s="372"/>
      <c r="L14" s="372"/>
      <c r="M14" s="372"/>
      <c r="N14" s="870">
        <v>1767304110</v>
      </c>
      <c r="O14" s="870"/>
      <c r="P14" s="870"/>
      <c r="Q14" s="870"/>
      <c r="R14" s="847"/>
      <c r="S14" s="871"/>
      <c r="T14" s="847"/>
      <c r="U14" s="847"/>
      <c r="V14" s="847"/>
      <c r="W14" s="847"/>
      <c r="X14" s="852">
        <f t="shared" si="13"/>
        <v>0</v>
      </c>
      <c r="Y14" s="852"/>
      <c r="Z14" s="847"/>
      <c r="AA14" s="847"/>
      <c r="AB14" s="847"/>
      <c r="AC14" s="847">
        <f t="shared" si="2"/>
        <v>0</v>
      </c>
      <c r="AD14" s="852"/>
      <c r="AE14" s="852"/>
      <c r="AF14" s="852"/>
      <c r="AG14" s="1121"/>
      <c r="AH14" s="878"/>
      <c r="AI14" s="879"/>
      <c r="AJ14" s="880"/>
      <c r="AK14" s="881" t="e">
        <f>SUM(AD14-AE14-#REF!+#REF!)</f>
        <v>#REF!</v>
      </c>
      <c r="AL14" s="882"/>
      <c r="AM14" s="658"/>
      <c r="AN14" s="1003"/>
      <c r="AO14" s="597"/>
      <c r="AP14" s="1016"/>
      <c r="AQ14" s="1016"/>
    </row>
    <row r="15" spans="1:44" ht="8.25" customHeight="1" x14ac:dyDescent="0.35">
      <c r="A15" s="357"/>
      <c r="B15" s="369"/>
      <c r="C15" s="369"/>
      <c r="D15" s="369"/>
      <c r="E15" s="369"/>
      <c r="F15" s="369"/>
      <c r="G15" s="369"/>
      <c r="H15" s="369"/>
      <c r="I15" s="369"/>
      <c r="J15" s="436"/>
      <c r="K15" s="370"/>
      <c r="L15" s="370"/>
      <c r="M15" s="371"/>
      <c r="N15" s="883"/>
      <c r="O15" s="883"/>
      <c r="P15" s="883"/>
      <c r="Q15" s="884"/>
      <c r="R15" s="884"/>
      <c r="S15" s="884"/>
      <c r="T15" s="884"/>
      <c r="U15" s="884"/>
      <c r="V15" s="884"/>
      <c r="W15" s="884"/>
      <c r="X15" s="884"/>
      <c r="Y15" s="884"/>
      <c r="Z15" s="884"/>
      <c r="AA15" s="884"/>
      <c r="AB15" s="884"/>
      <c r="AC15" s="884"/>
      <c r="AD15" s="884"/>
      <c r="AE15" s="884"/>
      <c r="AF15" s="884"/>
      <c r="AG15" s="1124"/>
      <c r="AH15" s="885"/>
      <c r="AI15" s="886"/>
      <c r="AJ15" s="886"/>
      <c r="AK15" s="887"/>
      <c r="AL15" s="885"/>
      <c r="AM15" s="659"/>
      <c r="AN15" s="1003"/>
      <c r="AO15" s="598"/>
      <c r="AP15" s="1017"/>
      <c r="AQ15" s="1017"/>
    </row>
    <row r="16" spans="1:44" ht="8.25" customHeight="1" x14ac:dyDescent="0.35">
      <c r="A16" s="357"/>
      <c r="B16" s="375"/>
      <c r="C16" s="375"/>
      <c r="D16" s="375"/>
      <c r="E16" s="375"/>
      <c r="F16" s="375"/>
      <c r="G16" s="375"/>
      <c r="H16" s="375"/>
      <c r="I16" s="375"/>
      <c r="J16" s="437"/>
      <c r="K16" s="376"/>
      <c r="L16" s="376"/>
      <c r="M16" s="377"/>
      <c r="N16" s="888"/>
      <c r="O16" s="888"/>
      <c r="P16" s="888"/>
      <c r="Q16" s="889"/>
      <c r="R16" s="889"/>
      <c r="S16" s="889"/>
      <c r="T16" s="889"/>
      <c r="U16" s="889"/>
      <c r="V16" s="889"/>
      <c r="W16" s="889"/>
      <c r="X16" s="889"/>
      <c r="Y16" s="889"/>
      <c r="Z16" s="889"/>
      <c r="AA16" s="889"/>
      <c r="AB16" s="889"/>
      <c r="AC16" s="889"/>
      <c r="AD16" s="889"/>
      <c r="AE16" s="889"/>
      <c r="AF16" s="889"/>
      <c r="AG16" s="1124"/>
      <c r="AH16" s="890"/>
      <c r="AI16" s="889"/>
      <c r="AJ16" s="889"/>
      <c r="AK16" s="891"/>
      <c r="AL16" s="890"/>
      <c r="AM16" s="659"/>
      <c r="AN16" s="1003"/>
      <c r="AO16" s="598"/>
      <c r="AP16" s="1017"/>
      <c r="AQ16" s="1017"/>
    </row>
    <row r="17" spans="1:43" s="400" customFormat="1" ht="40.5" customHeight="1" x14ac:dyDescent="0.35">
      <c r="A17" s="395"/>
      <c r="B17" s="1441" t="s">
        <v>493</v>
      </c>
      <c r="C17" s="1441"/>
      <c r="D17" s="1441"/>
      <c r="E17" s="1441"/>
      <c r="F17" s="1441"/>
      <c r="G17" s="1441"/>
      <c r="H17" s="1441"/>
      <c r="I17" s="1441"/>
      <c r="J17" s="1441"/>
      <c r="K17" s="640"/>
      <c r="L17" s="640"/>
      <c r="M17" s="640"/>
      <c r="N17" s="847"/>
      <c r="O17" s="847"/>
      <c r="P17" s="892"/>
      <c r="Q17" s="892"/>
      <c r="R17" s="892"/>
      <c r="S17" s="892"/>
      <c r="T17" s="892"/>
      <c r="U17" s="892"/>
      <c r="V17" s="892"/>
      <c r="W17" s="892"/>
      <c r="X17" s="852">
        <f t="shared" ref="X17:X21" si="20">SUM(U17)</f>
        <v>0</v>
      </c>
      <c r="Y17" s="892"/>
      <c r="Z17" s="892"/>
      <c r="AA17" s="872"/>
      <c r="AB17" s="892"/>
      <c r="AC17" s="892"/>
      <c r="AD17" s="892"/>
      <c r="AE17" s="892"/>
      <c r="AF17" s="892"/>
      <c r="AG17" s="1125"/>
      <c r="AH17" s="892"/>
      <c r="AI17" s="892"/>
      <c r="AJ17" s="892"/>
      <c r="AK17" s="893"/>
      <c r="AL17" s="894"/>
      <c r="AM17" s="658"/>
      <c r="AN17" s="1006"/>
      <c r="AO17" s="597"/>
      <c r="AP17" s="1016"/>
      <c r="AQ17" s="1016"/>
    </row>
    <row r="18" spans="1:43" s="400" customFormat="1" ht="36" x14ac:dyDescent="0.35">
      <c r="A18" s="401" t="s">
        <v>468</v>
      </c>
      <c r="B18" s="414" t="s">
        <v>469</v>
      </c>
      <c r="C18" s="414" t="s">
        <v>471</v>
      </c>
      <c r="D18" s="414" t="s">
        <v>462</v>
      </c>
      <c r="E18" s="414" t="s">
        <v>451</v>
      </c>
      <c r="F18" s="414" t="s">
        <v>467</v>
      </c>
      <c r="G18" s="604" t="s">
        <v>561</v>
      </c>
      <c r="H18" s="388">
        <v>10</v>
      </c>
      <c r="I18" s="388" t="s">
        <v>448</v>
      </c>
      <c r="J18" s="439" t="s">
        <v>573</v>
      </c>
      <c r="K18" s="640">
        <v>26312050</v>
      </c>
      <c r="L18" s="640">
        <v>100121585</v>
      </c>
      <c r="M18" s="640">
        <v>22000000</v>
      </c>
      <c r="N18" s="847"/>
      <c r="O18" s="847"/>
      <c r="P18" s="847"/>
      <c r="Q18" s="847">
        <f>SUM(N18+O18-P18)</f>
        <v>0</v>
      </c>
      <c r="R18" s="895"/>
      <c r="S18" s="896"/>
      <c r="T18" s="895"/>
      <c r="U18" s="895">
        <f t="shared" ref="U18:U19" si="21">SUM(S18-T18)</f>
        <v>0</v>
      </c>
      <c r="V18" s="847"/>
      <c r="W18" s="847"/>
      <c r="X18" s="852">
        <f t="shared" si="20"/>
        <v>0</v>
      </c>
      <c r="Y18" s="852"/>
      <c r="Z18" s="847">
        <f t="shared" ref="Z18:Z21" si="22">SUM(Q18-R18-T18-V18-W18-X18-Y18)</f>
        <v>0</v>
      </c>
      <c r="AA18" s="872"/>
      <c r="AB18" s="847"/>
      <c r="AC18" s="847">
        <f t="shared" si="2"/>
        <v>0</v>
      </c>
      <c r="AD18" s="852">
        <f t="shared" ref="AD18:AD56" si="23">SUM(Z18-AB18)</f>
        <v>0</v>
      </c>
      <c r="AE18" s="852"/>
      <c r="AF18" s="852">
        <f t="shared" ref="AF18:AF21" si="24">SUM(AD18-AE18)</f>
        <v>0</v>
      </c>
      <c r="AG18" s="1121">
        <f t="shared" ref="AG18:AG21" si="25">SUM(R18+T18+V18+Y18+W18+AB18)</f>
        <v>0</v>
      </c>
      <c r="AH18" s="854" t="e">
        <f t="shared" ref="AH18:AH21" si="26">AB18/(AB18+AE18+AF18)</f>
        <v>#DIV/0!</v>
      </c>
      <c r="AI18" s="855"/>
      <c r="AJ18" s="856"/>
      <c r="AK18" s="857" t="e">
        <f>SUM(AD18-AE18-#REF!-#REF!)</f>
        <v>#REF!</v>
      </c>
      <c r="AL18" s="858" t="e">
        <f t="shared" ref="AL18:AL21" si="27">SUM(Q18-(AD18+X18))/Q18</f>
        <v>#DIV/0!</v>
      </c>
      <c r="AM18" s="654"/>
      <c r="AN18" s="1006"/>
      <c r="AO18" s="584"/>
      <c r="AP18" s="1016"/>
      <c r="AQ18" s="1016"/>
    </row>
    <row r="19" spans="1:43" s="400" customFormat="1" ht="36" x14ac:dyDescent="0.35">
      <c r="A19" s="395" t="s">
        <v>468</v>
      </c>
      <c r="B19" s="604" t="s">
        <v>469</v>
      </c>
      <c r="C19" s="604" t="s">
        <v>471</v>
      </c>
      <c r="D19" s="604" t="s">
        <v>462</v>
      </c>
      <c r="E19" s="604" t="s">
        <v>451</v>
      </c>
      <c r="F19" s="604" t="s">
        <v>552</v>
      </c>
      <c r="G19" s="604" t="s">
        <v>561</v>
      </c>
      <c r="H19" s="388">
        <v>10</v>
      </c>
      <c r="I19" s="388" t="s">
        <v>448</v>
      </c>
      <c r="J19" s="772" t="s">
        <v>494</v>
      </c>
      <c r="K19" s="640"/>
      <c r="L19" s="640">
        <v>223529923</v>
      </c>
      <c r="M19" s="640">
        <v>36257167</v>
      </c>
      <c r="N19" s="897">
        <v>37000000</v>
      </c>
      <c r="O19" s="847">
        <v>65000000</v>
      </c>
      <c r="P19" s="847">
        <v>10424900</v>
      </c>
      <c r="Q19" s="847">
        <f t="shared" ref="Q19:Q24" si="28">SUM(N19+O19-P19)</f>
        <v>91575100</v>
      </c>
      <c r="R19" s="895"/>
      <c r="S19" s="896"/>
      <c r="T19" s="895"/>
      <c r="U19" s="895">
        <f t="shared" si="21"/>
        <v>0</v>
      </c>
      <c r="V19" s="847"/>
      <c r="W19" s="847">
        <v>36000000</v>
      </c>
      <c r="X19" s="852">
        <f t="shared" si="20"/>
        <v>0</v>
      </c>
      <c r="Y19" s="852"/>
      <c r="Z19" s="847">
        <f t="shared" si="22"/>
        <v>55575100</v>
      </c>
      <c r="AA19" s="852">
        <v>56530000</v>
      </c>
      <c r="AB19" s="847"/>
      <c r="AC19" s="847">
        <f t="shared" si="2"/>
        <v>56530000</v>
      </c>
      <c r="AD19" s="852">
        <f t="shared" si="23"/>
        <v>55575100</v>
      </c>
      <c r="AE19" s="852">
        <v>56530000</v>
      </c>
      <c r="AF19" s="852">
        <f t="shared" si="24"/>
        <v>-954900</v>
      </c>
      <c r="AG19" s="1121">
        <f t="shared" si="25"/>
        <v>36000000</v>
      </c>
      <c r="AH19" s="854">
        <f t="shared" si="26"/>
        <v>0</v>
      </c>
      <c r="AI19" s="855"/>
      <c r="AJ19" s="856"/>
      <c r="AK19" s="857" t="e">
        <f>SUM(AD19-AE19-#REF!-#REF!)</f>
        <v>#REF!</v>
      </c>
      <c r="AL19" s="858">
        <f t="shared" si="27"/>
        <v>0.39311996383296333</v>
      </c>
      <c r="AM19" s="654"/>
      <c r="AN19" s="1006"/>
      <c r="AO19" s="584" t="s">
        <v>3467</v>
      </c>
      <c r="AP19" s="1019">
        <v>954900</v>
      </c>
      <c r="AQ19" s="1016"/>
    </row>
    <row r="20" spans="1:43" s="400" customFormat="1" ht="109.5" customHeight="1" x14ac:dyDescent="0.35">
      <c r="A20" s="395" t="s">
        <v>468</v>
      </c>
      <c r="B20" s="604" t="s">
        <v>469</v>
      </c>
      <c r="C20" s="604" t="s">
        <v>471</v>
      </c>
      <c r="D20" s="604" t="s">
        <v>462</v>
      </c>
      <c r="E20" s="604" t="s">
        <v>451</v>
      </c>
      <c r="F20" s="604" t="s">
        <v>553</v>
      </c>
      <c r="G20" s="604" t="s">
        <v>561</v>
      </c>
      <c r="H20" s="388">
        <v>10</v>
      </c>
      <c r="I20" s="388" t="s">
        <v>448</v>
      </c>
      <c r="J20" s="439" t="s">
        <v>521</v>
      </c>
      <c r="K20" s="640">
        <v>162900</v>
      </c>
      <c r="L20" s="640">
        <v>12093007</v>
      </c>
      <c r="M20" s="640">
        <v>438400</v>
      </c>
      <c r="N20" s="897">
        <v>1200000</v>
      </c>
      <c r="O20" s="847">
        <v>1550000</v>
      </c>
      <c r="P20" s="847">
        <v>50000</v>
      </c>
      <c r="Q20" s="847">
        <f t="shared" si="28"/>
        <v>2700000</v>
      </c>
      <c r="R20" s="895">
        <v>600000</v>
      </c>
      <c r="S20" s="895">
        <v>500000</v>
      </c>
      <c r="T20" s="895">
        <v>306000</v>
      </c>
      <c r="U20" s="895">
        <f>SUM(S20-T20)</f>
        <v>194000</v>
      </c>
      <c r="V20" s="847"/>
      <c r="W20" s="847"/>
      <c r="X20" s="852">
        <f t="shared" si="20"/>
        <v>194000</v>
      </c>
      <c r="Y20" s="852"/>
      <c r="Z20" s="847">
        <f>SUM(Q20-R20-T20-V20-W20-X20-Y20)</f>
        <v>1600000</v>
      </c>
      <c r="AA20" s="852">
        <v>152300000</v>
      </c>
      <c r="AB20" s="847"/>
      <c r="AC20" s="847">
        <f t="shared" si="2"/>
        <v>152300000</v>
      </c>
      <c r="AD20" s="852">
        <f t="shared" si="23"/>
        <v>1600000</v>
      </c>
      <c r="AE20" s="852">
        <v>152300000</v>
      </c>
      <c r="AF20" s="852">
        <f t="shared" si="24"/>
        <v>-150700000</v>
      </c>
      <c r="AG20" s="1121">
        <f t="shared" si="25"/>
        <v>906000</v>
      </c>
      <c r="AH20" s="854">
        <f t="shared" si="26"/>
        <v>0</v>
      </c>
      <c r="AI20" s="855"/>
      <c r="AJ20" s="856"/>
      <c r="AK20" s="857" t="e">
        <f>SUM(AD20-AE20-#REF!-#REF!)</f>
        <v>#REF!</v>
      </c>
      <c r="AL20" s="858">
        <f t="shared" si="27"/>
        <v>0.33555555555555555</v>
      </c>
      <c r="AM20" s="654"/>
      <c r="AN20" s="1006"/>
      <c r="AO20" s="584" t="s">
        <v>3475</v>
      </c>
      <c r="AP20" s="1019">
        <v>150700000</v>
      </c>
      <c r="AQ20" s="1016"/>
    </row>
    <row r="21" spans="1:43" s="400" customFormat="1" ht="45" customHeight="1" x14ac:dyDescent="0.35">
      <c r="A21" s="395" t="s">
        <v>468</v>
      </c>
      <c r="B21" s="604" t="s">
        <v>469</v>
      </c>
      <c r="C21" s="604" t="s">
        <v>471</v>
      </c>
      <c r="D21" s="604" t="s">
        <v>462</v>
      </c>
      <c r="E21" s="604" t="s">
        <v>451</v>
      </c>
      <c r="F21" s="604">
        <v>26</v>
      </c>
      <c r="G21" s="604" t="s">
        <v>561</v>
      </c>
      <c r="H21" s="388">
        <v>10</v>
      </c>
      <c r="I21" s="388" t="s">
        <v>448</v>
      </c>
      <c r="J21" s="439" t="s">
        <v>581</v>
      </c>
      <c r="K21" s="640">
        <v>16357798</v>
      </c>
      <c r="L21" s="640"/>
      <c r="M21" s="640"/>
      <c r="N21" s="847"/>
      <c r="O21" s="847">
        <v>6450000</v>
      </c>
      <c r="P21" s="847"/>
      <c r="Q21" s="847">
        <f t="shared" si="28"/>
        <v>6450000</v>
      </c>
      <c r="R21" s="895"/>
      <c r="S21" s="895">
        <v>50000</v>
      </c>
      <c r="T21" s="895">
        <f>0+0+0+50000</f>
        <v>50000</v>
      </c>
      <c r="U21" s="895">
        <f>SUM(S21-T21)</f>
        <v>0</v>
      </c>
      <c r="V21" s="847"/>
      <c r="W21" s="847"/>
      <c r="X21" s="852">
        <f t="shared" si="20"/>
        <v>0</v>
      </c>
      <c r="Y21" s="852"/>
      <c r="Z21" s="847">
        <f t="shared" si="22"/>
        <v>6400000</v>
      </c>
      <c r="AA21" s="852">
        <v>8000000</v>
      </c>
      <c r="AB21" s="847"/>
      <c r="AC21" s="847">
        <f t="shared" si="2"/>
        <v>8000000</v>
      </c>
      <c r="AD21" s="852">
        <f t="shared" si="23"/>
        <v>6400000</v>
      </c>
      <c r="AE21" s="852">
        <v>8000000</v>
      </c>
      <c r="AF21" s="852">
        <f t="shared" si="24"/>
        <v>-1600000</v>
      </c>
      <c r="AG21" s="1121">
        <f t="shared" si="25"/>
        <v>50000</v>
      </c>
      <c r="AH21" s="854">
        <f t="shared" si="26"/>
        <v>0</v>
      </c>
      <c r="AI21" s="855"/>
      <c r="AJ21" s="856"/>
      <c r="AK21" s="857" t="e">
        <f>SUM(AD21-AE21-#REF!-#REF!)</f>
        <v>#REF!</v>
      </c>
      <c r="AL21" s="858">
        <f t="shared" si="27"/>
        <v>7.7519379844961239E-3</v>
      </c>
      <c r="AM21" s="654"/>
      <c r="AN21" s="1006"/>
      <c r="AO21" s="584" t="s">
        <v>3468</v>
      </c>
      <c r="AP21" s="1019">
        <v>1600000</v>
      </c>
      <c r="AQ21" s="1016"/>
    </row>
    <row r="22" spans="1:43" s="408" customFormat="1" ht="26.25" x14ac:dyDescent="0.35">
      <c r="A22" s="404"/>
      <c r="B22" s="405"/>
      <c r="C22" s="405"/>
      <c r="D22" s="405"/>
      <c r="E22" s="405"/>
      <c r="F22" s="405"/>
      <c r="G22" s="405"/>
      <c r="H22" s="406"/>
      <c r="I22" s="406"/>
      <c r="J22" s="438" t="s">
        <v>533</v>
      </c>
      <c r="K22" s="407">
        <f t="shared" ref="K22:Q22" si="29">SUM(K18:K21)</f>
        <v>42832748</v>
      </c>
      <c r="L22" s="407">
        <f t="shared" si="29"/>
        <v>335744515</v>
      </c>
      <c r="M22" s="407">
        <f t="shared" si="29"/>
        <v>58695567</v>
      </c>
      <c r="N22" s="900">
        <f t="shared" si="29"/>
        <v>38200000</v>
      </c>
      <c r="O22" s="900">
        <f t="shared" si="29"/>
        <v>73000000</v>
      </c>
      <c r="P22" s="900">
        <f t="shared" si="29"/>
        <v>10474900</v>
      </c>
      <c r="Q22" s="900">
        <f t="shared" si="29"/>
        <v>100725100</v>
      </c>
      <c r="R22" s="901">
        <f>SUM(R17:R21)</f>
        <v>600000</v>
      </c>
      <c r="S22" s="901">
        <f>SUM(S17:S21)</f>
        <v>550000</v>
      </c>
      <c r="T22" s="902">
        <f>SUM(T17:T21)</f>
        <v>356000</v>
      </c>
      <c r="U22" s="902">
        <f>SUM(U17:U21)</f>
        <v>194000</v>
      </c>
      <c r="V22" s="900">
        <f>SUM(V19:V20)</f>
        <v>0</v>
      </c>
      <c r="W22" s="900">
        <f t="shared" ref="W22:AF22" si="30">SUM(W17:W21)</f>
        <v>36000000</v>
      </c>
      <c r="X22" s="903">
        <f t="shared" si="30"/>
        <v>194000</v>
      </c>
      <c r="Y22" s="904">
        <f t="shared" si="30"/>
        <v>0</v>
      </c>
      <c r="Z22" s="900">
        <f t="shared" si="30"/>
        <v>63575100</v>
      </c>
      <c r="AA22" s="900">
        <f t="shared" si="30"/>
        <v>216830000</v>
      </c>
      <c r="AB22" s="900">
        <f t="shared" si="30"/>
        <v>0</v>
      </c>
      <c r="AC22" s="900">
        <f t="shared" si="30"/>
        <v>216830000</v>
      </c>
      <c r="AD22" s="904">
        <f t="shared" si="30"/>
        <v>63575100</v>
      </c>
      <c r="AE22" s="904">
        <f t="shared" si="30"/>
        <v>216830000</v>
      </c>
      <c r="AF22" s="904">
        <f t="shared" si="30"/>
        <v>-153254900</v>
      </c>
      <c r="AG22" s="1123"/>
      <c r="AH22" s="874">
        <f>AB22/(AB22+AE22+AF22)</f>
        <v>0</v>
      </c>
      <c r="AI22" s="904"/>
      <c r="AJ22" s="900"/>
      <c r="AK22" s="905" t="e">
        <f>SUM(AD22-AE22-#REF!-#REF!)</f>
        <v>#REF!</v>
      </c>
      <c r="AL22" s="867">
        <f>SUM(Q22-(AD22+X22))/Q22</f>
        <v>0.36689961092121032</v>
      </c>
      <c r="AM22" s="657"/>
      <c r="AN22" s="1007"/>
      <c r="AO22" s="588"/>
      <c r="AP22" s="1020"/>
      <c r="AQ22" s="1020"/>
    </row>
    <row r="23" spans="1:43" s="400" customFormat="1" ht="38.25" customHeight="1" x14ac:dyDescent="0.35">
      <c r="A23" s="395" t="s">
        <v>468</v>
      </c>
      <c r="B23" s="604" t="s">
        <v>469</v>
      </c>
      <c r="C23" s="604" t="s">
        <v>471</v>
      </c>
      <c r="D23" s="604" t="s">
        <v>462</v>
      </c>
      <c r="E23" s="604" t="s">
        <v>469</v>
      </c>
      <c r="F23" s="604" t="s">
        <v>469</v>
      </c>
      <c r="G23" s="604" t="s">
        <v>561</v>
      </c>
      <c r="H23" s="388">
        <v>10</v>
      </c>
      <c r="I23" s="388" t="s">
        <v>448</v>
      </c>
      <c r="J23" s="439" t="s">
        <v>582</v>
      </c>
      <c r="K23" s="640">
        <v>23500000</v>
      </c>
      <c r="L23" s="640"/>
      <c r="M23" s="640"/>
      <c r="N23" s="847"/>
      <c r="O23" s="847"/>
      <c r="P23" s="847"/>
      <c r="Q23" s="847">
        <f t="shared" si="28"/>
        <v>0</v>
      </c>
      <c r="R23" s="895"/>
      <c r="S23" s="895"/>
      <c r="T23" s="895"/>
      <c r="U23" s="895"/>
      <c r="V23" s="847"/>
      <c r="W23" s="847"/>
      <c r="X23" s="852">
        <f t="shared" ref="X23:X24" si="31">SUM(U23)</f>
        <v>0</v>
      </c>
      <c r="Y23" s="852"/>
      <c r="Z23" s="847">
        <f t="shared" ref="Z23:Z24" si="32">SUM(Q23-R23-T23-V23-W23-X23-Y23)</f>
        <v>0</v>
      </c>
      <c r="AA23" s="872"/>
      <c r="AB23" s="847"/>
      <c r="AC23" s="847">
        <f t="shared" si="2"/>
        <v>0</v>
      </c>
      <c r="AD23" s="852">
        <f t="shared" si="23"/>
        <v>0</v>
      </c>
      <c r="AE23" s="852"/>
      <c r="AF23" s="852">
        <f t="shared" ref="AF23:AF24" si="33">SUM(AD23-AE23)</f>
        <v>0</v>
      </c>
      <c r="AG23" s="1121">
        <f t="shared" ref="AG23:AG24" si="34">SUM(R23+T23+V23+Y23+W23+AB23)</f>
        <v>0</v>
      </c>
      <c r="AH23" s="854" t="e">
        <f t="shared" ref="AH23:AH24" si="35">AB23/(AB23+AE23+AF23)</f>
        <v>#DIV/0!</v>
      </c>
      <c r="AI23" s="855"/>
      <c r="AJ23" s="856"/>
      <c r="AK23" s="857" t="e">
        <f>SUM(AD23-AE23-#REF!-#REF!)</f>
        <v>#REF!</v>
      </c>
      <c r="AL23" s="858" t="e">
        <f t="shared" ref="AL23:AL24" si="36">SUM(Q23-(AD23+X23))/Q23</f>
        <v>#DIV/0!</v>
      </c>
      <c r="AM23" s="654"/>
      <c r="AN23" s="1006"/>
      <c r="AO23" s="584"/>
      <c r="AP23" s="1016"/>
      <c r="AQ23" s="1018"/>
    </row>
    <row r="24" spans="1:43" s="400" customFormat="1" ht="36" x14ac:dyDescent="0.35">
      <c r="A24" s="395" t="s">
        <v>468</v>
      </c>
      <c r="B24" s="604" t="s">
        <v>469</v>
      </c>
      <c r="C24" s="604" t="s">
        <v>471</v>
      </c>
      <c r="D24" s="604" t="s">
        <v>462</v>
      </c>
      <c r="E24" s="604" t="s">
        <v>469</v>
      </c>
      <c r="F24" s="604" t="s">
        <v>469</v>
      </c>
      <c r="G24" s="604" t="s">
        <v>561</v>
      </c>
      <c r="H24" s="388">
        <v>10</v>
      </c>
      <c r="I24" s="388" t="s">
        <v>448</v>
      </c>
      <c r="J24" s="439" t="s">
        <v>574</v>
      </c>
      <c r="K24" s="640">
        <v>3540146</v>
      </c>
      <c r="L24" s="640">
        <v>12221424.199999999</v>
      </c>
      <c r="M24" s="640"/>
      <c r="N24" s="847"/>
      <c r="O24" s="847"/>
      <c r="P24" s="847"/>
      <c r="Q24" s="847">
        <f t="shared" si="28"/>
        <v>0</v>
      </c>
      <c r="R24" s="895"/>
      <c r="S24" s="895"/>
      <c r="T24" s="895"/>
      <c r="U24" s="895"/>
      <c r="V24" s="847"/>
      <c r="W24" s="847"/>
      <c r="X24" s="852">
        <f t="shared" si="31"/>
        <v>0</v>
      </c>
      <c r="Y24" s="852"/>
      <c r="Z24" s="847">
        <f t="shared" si="32"/>
        <v>0</v>
      </c>
      <c r="AA24" s="852">
        <v>0</v>
      </c>
      <c r="AB24" s="847"/>
      <c r="AC24" s="847">
        <f t="shared" si="2"/>
        <v>0</v>
      </c>
      <c r="AD24" s="852">
        <f t="shared" si="23"/>
        <v>0</v>
      </c>
      <c r="AE24" s="852">
        <v>0</v>
      </c>
      <c r="AF24" s="852">
        <f t="shared" si="33"/>
        <v>0</v>
      </c>
      <c r="AG24" s="1121">
        <f t="shared" si="34"/>
        <v>0</v>
      </c>
      <c r="AH24" s="854" t="e">
        <f t="shared" si="35"/>
        <v>#DIV/0!</v>
      </c>
      <c r="AI24" s="855"/>
      <c r="AJ24" s="856"/>
      <c r="AK24" s="857" t="e">
        <f>SUM(AD24-AE24-#REF!-#REF!)</f>
        <v>#REF!</v>
      </c>
      <c r="AL24" s="858" t="e">
        <f t="shared" si="36"/>
        <v>#DIV/0!</v>
      </c>
      <c r="AM24" s="654"/>
      <c r="AN24" s="1006"/>
      <c r="AO24" s="584"/>
      <c r="AP24" s="1016"/>
      <c r="AQ24" s="1018"/>
    </row>
    <row r="25" spans="1:43" s="408" customFormat="1" ht="26.25" x14ac:dyDescent="0.35">
      <c r="A25" s="404"/>
      <c r="B25" s="405"/>
      <c r="C25" s="405"/>
      <c r="D25" s="405"/>
      <c r="E25" s="405"/>
      <c r="F25" s="405"/>
      <c r="G25" s="405"/>
      <c r="H25" s="406"/>
      <c r="I25" s="406"/>
      <c r="J25" s="438" t="s">
        <v>575</v>
      </c>
      <c r="K25" s="407">
        <f>SUM(K23:K24)</f>
        <v>27040146</v>
      </c>
      <c r="L25" s="407">
        <f>SUM(L23:L24)</f>
        <v>12221424.199999999</v>
      </c>
      <c r="M25" s="407">
        <f>SUM(M23:M24)</f>
        <v>0</v>
      </c>
      <c r="N25" s="900">
        <f>SUM(N23:N24)</f>
        <v>0</v>
      </c>
      <c r="O25" s="900">
        <f t="shared" ref="O25:Q25" si="37">SUM(O23:O24)</f>
        <v>0</v>
      </c>
      <c r="P25" s="900">
        <f t="shared" si="37"/>
        <v>0</v>
      </c>
      <c r="Q25" s="900">
        <f t="shared" si="37"/>
        <v>0</v>
      </c>
      <c r="R25" s="902"/>
      <c r="S25" s="902">
        <f t="shared" ref="S25:Y25" si="38">SUM(S23:S24)</f>
        <v>0</v>
      </c>
      <c r="T25" s="902">
        <f t="shared" si="38"/>
        <v>0</v>
      </c>
      <c r="U25" s="902">
        <f t="shared" si="38"/>
        <v>0</v>
      </c>
      <c r="V25" s="900">
        <f t="shared" si="38"/>
        <v>0</v>
      </c>
      <c r="W25" s="900">
        <f t="shared" si="38"/>
        <v>0</v>
      </c>
      <c r="X25" s="903">
        <f t="shared" si="38"/>
        <v>0</v>
      </c>
      <c r="Y25" s="904">
        <f t="shared" si="38"/>
        <v>0</v>
      </c>
      <c r="Z25" s="900">
        <f>SUM(Z23:Z24)</f>
        <v>0</v>
      </c>
      <c r="AA25" s="900">
        <f>SUM(AA23:AA24)</f>
        <v>0</v>
      </c>
      <c r="AB25" s="900">
        <f>SUM(AB23:AB24)</f>
        <v>0</v>
      </c>
      <c r="AC25" s="900">
        <f t="shared" si="2"/>
        <v>0</v>
      </c>
      <c r="AD25" s="904">
        <f>SUM(AD23:AD24)</f>
        <v>0</v>
      </c>
      <c r="AE25" s="904">
        <f t="shared" ref="AE25:AF25" si="39">SUM(AE23:AE24)</f>
        <v>0</v>
      </c>
      <c r="AF25" s="904">
        <f t="shared" si="39"/>
        <v>0</v>
      </c>
      <c r="AG25" s="1123"/>
      <c r="AH25" s="906">
        <v>0</v>
      </c>
      <c r="AI25" s="904"/>
      <c r="AJ25" s="900"/>
      <c r="AK25" s="905" t="e">
        <f>SUM(AD25-AE25-#REF!-#REF!)</f>
        <v>#REF!</v>
      </c>
      <c r="AL25" s="867" t="e">
        <f>SUM(Q25-(AD25+X25))/Q25</f>
        <v>#DIV/0!</v>
      </c>
      <c r="AM25" s="657"/>
      <c r="AN25" s="1007"/>
      <c r="AO25" s="588"/>
      <c r="AP25" s="1020"/>
      <c r="AQ25" s="1020"/>
    </row>
    <row r="26" spans="1:43" s="400" customFormat="1" ht="39.75" customHeight="1" x14ac:dyDescent="0.35">
      <c r="A26" s="395"/>
      <c r="B26" s="1441" t="s">
        <v>522</v>
      </c>
      <c r="C26" s="1441"/>
      <c r="D26" s="1441"/>
      <c r="E26" s="1441"/>
      <c r="F26" s="1441"/>
      <c r="G26" s="1441"/>
      <c r="H26" s="1441"/>
      <c r="I26" s="1441"/>
      <c r="J26" s="1441"/>
      <c r="K26" s="388"/>
      <c r="L26" s="388"/>
      <c r="M26" s="388"/>
      <c r="N26" s="907"/>
      <c r="O26" s="907"/>
      <c r="P26" s="907"/>
      <c r="Q26" s="907"/>
      <c r="R26" s="908"/>
      <c r="S26" s="908"/>
      <c r="T26" s="908"/>
      <c r="U26" s="908"/>
      <c r="V26" s="907"/>
      <c r="W26" s="907"/>
      <c r="X26" s="907"/>
      <c r="Y26" s="907"/>
      <c r="Z26" s="907"/>
      <c r="AA26" s="907"/>
      <c r="AB26" s="907"/>
      <c r="AC26" s="907"/>
      <c r="AD26" s="907"/>
      <c r="AE26" s="907"/>
      <c r="AF26" s="907"/>
      <c r="AG26" s="1121"/>
      <c r="AH26" s="854"/>
      <c r="AI26" s="908"/>
      <c r="AJ26" s="856"/>
      <c r="AK26" s="857" t="e">
        <f>SUM(AD26-AE26-#REF!-#REF!)</f>
        <v>#REF!</v>
      </c>
      <c r="AL26" s="909"/>
      <c r="AM26" s="658"/>
      <c r="AN26" s="1006"/>
      <c r="AO26" s="589"/>
      <c r="AP26" s="1016"/>
      <c r="AQ26" s="1016"/>
    </row>
    <row r="27" spans="1:43" s="410" customFormat="1" ht="36" x14ac:dyDescent="0.35">
      <c r="A27" s="409" t="s">
        <v>468</v>
      </c>
      <c r="B27" s="604" t="s">
        <v>469</v>
      </c>
      <c r="C27" s="604" t="s">
        <v>471</v>
      </c>
      <c r="D27" s="604" t="s">
        <v>462</v>
      </c>
      <c r="E27" s="604" t="s">
        <v>462</v>
      </c>
      <c r="F27" s="604" t="s">
        <v>451</v>
      </c>
      <c r="G27" s="604" t="s">
        <v>561</v>
      </c>
      <c r="H27" s="388">
        <v>10</v>
      </c>
      <c r="I27" s="388" t="s">
        <v>448</v>
      </c>
      <c r="J27" s="772" t="s">
        <v>523</v>
      </c>
      <c r="K27" s="640">
        <v>47820000</v>
      </c>
      <c r="L27" s="640">
        <v>33224716</v>
      </c>
      <c r="M27" s="640">
        <v>39200000</v>
      </c>
      <c r="N27" s="897">
        <v>37000000</v>
      </c>
      <c r="O27" s="847"/>
      <c r="P27" s="847"/>
      <c r="Q27" s="847">
        <f t="shared" ref="Q27:Q35" si="40">SUM(N27+O27-P27)</f>
        <v>37000000</v>
      </c>
      <c r="R27" s="895"/>
      <c r="S27" s="895"/>
      <c r="T27" s="895"/>
      <c r="U27" s="895"/>
      <c r="V27" s="847"/>
      <c r="W27" s="847"/>
      <c r="X27" s="852">
        <f t="shared" ref="X27:X31" si="41">SUM(U27)</f>
        <v>0</v>
      </c>
      <c r="Y27" s="852"/>
      <c r="Z27" s="847">
        <f t="shared" ref="Z27:Z31" si="42">SUM(Q27-R27-T27-V27-W27-X27-Y27)</f>
        <v>37000000</v>
      </c>
      <c r="AA27" s="847">
        <v>37000000</v>
      </c>
      <c r="AB27" s="847">
        <v>37000000</v>
      </c>
      <c r="AC27" s="847">
        <f t="shared" si="2"/>
        <v>0</v>
      </c>
      <c r="AD27" s="852">
        <f t="shared" si="23"/>
        <v>0</v>
      </c>
      <c r="AE27" s="852"/>
      <c r="AF27" s="852">
        <f t="shared" ref="AF27:AF35" si="43">SUM(AD27-AE27)</f>
        <v>0</v>
      </c>
      <c r="AG27" s="1121">
        <f t="shared" ref="AG27:AG35" si="44">SUM(R27+T27+V27+Y27+W27+AB27)</f>
        <v>37000000</v>
      </c>
      <c r="AH27" s="854">
        <f t="shared" ref="AH27:AH31" si="45">AB27/(AB27+AE27+AF27)</f>
        <v>1</v>
      </c>
      <c r="AI27" s="855"/>
      <c r="AJ27" s="856"/>
      <c r="AK27" s="857" t="e">
        <f>SUM(AD27-AE27-#REF!-#REF!)</f>
        <v>#REF!</v>
      </c>
      <c r="AL27" s="858">
        <f t="shared" ref="AL27:AL31" si="46">SUM(Q27-(AD27+X27))/Q27</f>
        <v>1</v>
      </c>
      <c r="AM27" s="654"/>
      <c r="AN27" s="1008"/>
      <c r="AO27" s="584"/>
      <c r="AP27" s="1016"/>
      <c r="AQ27" s="1016"/>
    </row>
    <row r="28" spans="1:43" s="400" customFormat="1" ht="79.5" customHeight="1" x14ac:dyDescent="0.35">
      <c r="A28" s="395" t="s">
        <v>468</v>
      </c>
      <c r="B28" s="604" t="s">
        <v>469</v>
      </c>
      <c r="C28" s="604" t="s">
        <v>471</v>
      </c>
      <c r="D28" s="604" t="s">
        <v>462</v>
      </c>
      <c r="E28" s="604" t="s">
        <v>462</v>
      </c>
      <c r="F28" s="604" t="s">
        <v>469</v>
      </c>
      <c r="G28" s="604" t="s">
        <v>561</v>
      </c>
      <c r="H28" s="388">
        <v>10</v>
      </c>
      <c r="I28" s="388" t="s">
        <v>448</v>
      </c>
      <c r="J28" s="772" t="s">
        <v>524</v>
      </c>
      <c r="K28" s="640">
        <v>16709800</v>
      </c>
      <c r="L28" s="640">
        <v>20291970</v>
      </c>
      <c r="M28" s="640">
        <v>15172027</v>
      </c>
      <c r="N28" s="897">
        <v>16000000</v>
      </c>
      <c r="O28" s="847">
        <v>5950000</v>
      </c>
      <c r="P28" s="847">
        <f>7400000</f>
        <v>7400000</v>
      </c>
      <c r="Q28" s="847">
        <f t="shared" si="40"/>
        <v>14550000</v>
      </c>
      <c r="R28" s="895"/>
      <c r="S28" s="895"/>
      <c r="T28" s="895"/>
      <c r="U28" s="895"/>
      <c r="V28" s="847"/>
      <c r="W28" s="847"/>
      <c r="X28" s="852">
        <f t="shared" si="41"/>
        <v>0</v>
      </c>
      <c r="Y28" s="910"/>
      <c r="Z28" s="847">
        <f t="shared" si="42"/>
        <v>14550000</v>
      </c>
      <c r="AA28" s="847">
        <v>16000000</v>
      </c>
      <c r="AB28" s="847">
        <v>12543465</v>
      </c>
      <c r="AC28" s="847">
        <f t="shared" si="2"/>
        <v>3456535</v>
      </c>
      <c r="AD28" s="852">
        <f t="shared" si="23"/>
        <v>2006535</v>
      </c>
      <c r="AE28" s="852">
        <v>0</v>
      </c>
      <c r="AF28" s="852">
        <f t="shared" si="43"/>
        <v>2006535</v>
      </c>
      <c r="AG28" s="1121">
        <f t="shared" si="44"/>
        <v>12543465</v>
      </c>
      <c r="AH28" s="854">
        <f t="shared" si="45"/>
        <v>0.86209381443298971</v>
      </c>
      <c r="AI28" s="855"/>
      <c r="AJ28" s="856"/>
      <c r="AK28" s="857" t="e">
        <f>SUM(AD28-AE28-#REF!-#REF!)</f>
        <v>#REF!</v>
      </c>
      <c r="AL28" s="858">
        <f t="shared" si="46"/>
        <v>0.86209381443298971</v>
      </c>
      <c r="AM28" s="654"/>
      <c r="AN28" s="1006"/>
      <c r="AO28" s="584"/>
      <c r="AP28" s="1016"/>
      <c r="AQ28" s="1021">
        <v>2006535</v>
      </c>
    </row>
    <row r="29" spans="1:43" s="400" customFormat="1" ht="29.25" customHeight="1" x14ac:dyDescent="0.35">
      <c r="A29" s="395" t="s">
        <v>468</v>
      </c>
      <c r="B29" s="604" t="s">
        <v>469</v>
      </c>
      <c r="C29" s="604" t="s">
        <v>471</v>
      </c>
      <c r="D29" s="604" t="s">
        <v>462</v>
      </c>
      <c r="E29" s="604" t="s">
        <v>462</v>
      </c>
      <c r="F29" s="604" t="s">
        <v>467</v>
      </c>
      <c r="G29" s="604" t="s">
        <v>561</v>
      </c>
      <c r="H29" s="388">
        <v>10</v>
      </c>
      <c r="I29" s="388" t="s">
        <v>448</v>
      </c>
      <c r="J29" s="772" t="s">
        <v>525</v>
      </c>
      <c r="K29" s="640">
        <v>0</v>
      </c>
      <c r="L29" s="640">
        <v>2504440</v>
      </c>
      <c r="M29" s="640"/>
      <c r="N29" s="897">
        <v>1000000</v>
      </c>
      <c r="O29" s="847"/>
      <c r="P29" s="847">
        <v>600</v>
      </c>
      <c r="Q29" s="847">
        <f t="shared" si="40"/>
        <v>999400</v>
      </c>
      <c r="R29" s="847"/>
      <c r="S29" s="847"/>
      <c r="T29" s="847"/>
      <c r="U29" s="847"/>
      <c r="V29" s="847"/>
      <c r="W29" s="847"/>
      <c r="X29" s="852">
        <f t="shared" si="41"/>
        <v>0</v>
      </c>
      <c r="Y29" s="852"/>
      <c r="Z29" s="847">
        <f t="shared" si="42"/>
        <v>999400</v>
      </c>
      <c r="AA29" s="847">
        <v>1000000</v>
      </c>
      <c r="AB29" s="847">
        <v>999400</v>
      </c>
      <c r="AC29" s="847">
        <f t="shared" si="2"/>
        <v>600</v>
      </c>
      <c r="AD29" s="852">
        <f t="shared" si="23"/>
        <v>0</v>
      </c>
      <c r="AE29" s="852"/>
      <c r="AF29" s="852">
        <f t="shared" si="43"/>
        <v>0</v>
      </c>
      <c r="AG29" s="1121">
        <f t="shared" si="44"/>
        <v>999400</v>
      </c>
      <c r="AH29" s="854">
        <f t="shared" si="45"/>
        <v>1</v>
      </c>
      <c r="AI29" s="855"/>
      <c r="AJ29" s="856"/>
      <c r="AK29" s="857" t="e">
        <f>SUM(AD29-AE29-#REF!-#REF!)</f>
        <v>#REF!</v>
      </c>
      <c r="AL29" s="858">
        <f t="shared" si="46"/>
        <v>1</v>
      </c>
      <c r="AM29" s="654"/>
      <c r="AN29" s="1006"/>
      <c r="AO29" s="584"/>
      <c r="AP29" s="1016"/>
      <c r="AQ29" s="1016"/>
    </row>
    <row r="30" spans="1:43" s="400" customFormat="1" ht="79.5" customHeight="1" x14ac:dyDescent="0.35">
      <c r="A30" s="395" t="s">
        <v>468</v>
      </c>
      <c r="B30" s="604" t="s">
        <v>469</v>
      </c>
      <c r="C30" s="604" t="s">
        <v>471</v>
      </c>
      <c r="D30" s="604" t="s">
        <v>462</v>
      </c>
      <c r="E30" s="604" t="s">
        <v>462</v>
      </c>
      <c r="F30" s="604" t="s">
        <v>461</v>
      </c>
      <c r="G30" s="604" t="s">
        <v>561</v>
      </c>
      <c r="H30" s="388">
        <v>10</v>
      </c>
      <c r="I30" s="388" t="s">
        <v>448</v>
      </c>
      <c r="J30" s="772" t="s">
        <v>583</v>
      </c>
      <c r="K30" s="640">
        <v>81595684</v>
      </c>
      <c r="L30" s="640">
        <v>53324791</v>
      </c>
      <c r="M30" s="640">
        <v>41517993</v>
      </c>
      <c r="N30" s="897">
        <v>40000000</v>
      </c>
      <c r="O30" s="847">
        <v>12100000</v>
      </c>
      <c r="P30" s="847">
        <v>338800</v>
      </c>
      <c r="Q30" s="847">
        <f t="shared" si="40"/>
        <v>51761200</v>
      </c>
      <c r="R30" s="895"/>
      <c r="S30" s="895">
        <v>2000000</v>
      </c>
      <c r="T30" s="895">
        <f>121700+181300+76800+21000+255700+253500+147840+334480+229740</f>
        <v>1622060</v>
      </c>
      <c r="U30" s="895">
        <f>SUM(S30-T30)</f>
        <v>377940</v>
      </c>
      <c r="V30" s="847"/>
      <c r="W30" s="847"/>
      <c r="X30" s="852">
        <f t="shared" si="41"/>
        <v>377940</v>
      </c>
      <c r="Y30" s="912"/>
      <c r="Z30" s="847">
        <f t="shared" si="42"/>
        <v>49761200</v>
      </c>
      <c r="AA30" s="847">
        <v>90200000</v>
      </c>
      <c r="AB30" s="913">
        <v>38013229.399999999</v>
      </c>
      <c r="AC30" s="847">
        <f t="shared" si="2"/>
        <v>52186770.600000001</v>
      </c>
      <c r="AD30" s="852">
        <f t="shared" si="23"/>
        <v>11747970.600000001</v>
      </c>
      <c r="AE30" s="852">
        <v>51650000</v>
      </c>
      <c r="AF30" s="852">
        <f t="shared" si="43"/>
        <v>-39902029.399999999</v>
      </c>
      <c r="AG30" s="1121">
        <f t="shared" si="44"/>
        <v>39635289.399999999</v>
      </c>
      <c r="AH30" s="854">
        <f t="shared" si="45"/>
        <v>0.76391303666310284</v>
      </c>
      <c r="AI30" s="855"/>
      <c r="AJ30" s="856"/>
      <c r="AK30" s="857" t="e">
        <f>SUM(AD30-AE30-#REF!-#REF!)</f>
        <v>#REF!</v>
      </c>
      <c r="AL30" s="858">
        <f t="shared" si="46"/>
        <v>0.76573358809301173</v>
      </c>
      <c r="AM30" s="654"/>
      <c r="AN30" s="1006"/>
      <c r="AO30" s="584" t="s">
        <v>3557</v>
      </c>
      <c r="AP30" s="1022">
        <v>39902029.399999999</v>
      </c>
      <c r="AQ30" s="1016"/>
    </row>
    <row r="31" spans="1:43" s="400" customFormat="1" ht="36" x14ac:dyDescent="0.35">
      <c r="A31" s="395" t="s">
        <v>468</v>
      </c>
      <c r="B31" s="604" t="s">
        <v>469</v>
      </c>
      <c r="C31" s="604" t="s">
        <v>471</v>
      </c>
      <c r="D31" s="604" t="s">
        <v>462</v>
      </c>
      <c r="E31" s="604" t="s">
        <v>462</v>
      </c>
      <c r="F31" s="604" t="s">
        <v>554</v>
      </c>
      <c r="G31" s="604" t="s">
        <v>561</v>
      </c>
      <c r="H31" s="388">
        <v>10</v>
      </c>
      <c r="I31" s="388" t="s">
        <v>448</v>
      </c>
      <c r="J31" s="772" t="s">
        <v>526</v>
      </c>
      <c r="K31" s="640">
        <v>5851314</v>
      </c>
      <c r="L31" s="640">
        <v>19552811.359999999</v>
      </c>
      <c r="M31" s="640"/>
      <c r="N31" s="847">
        <v>6500000</v>
      </c>
      <c r="O31" s="847">
        <f>450000</f>
        <v>450000</v>
      </c>
      <c r="P31" s="847">
        <v>3248795</v>
      </c>
      <c r="Q31" s="847">
        <f t="shared" si="40"/>
        <v>3701205</v>
      </c>
      <c r="R31" s="895"/>
      <c r="S31" s="895">
        <v>500000</v>
      </c>
      <c r="T31" s="895">
        <f>299200+33199</f>
        <v>332399</v>
      </c>
      <c r="U31" s="895">
        <f t="shared" ref="U31:U35" si="47">SUM(S31-T31)</f>
        <v>167601</v>
      </c>
      <c r="V31" s="847"/>
      <c r="W31" s="847"/>
      <c r="X31" s="852">
        <f t="shared" si="41"/>
        <v>167601</v>
      </c>
      <c r="Y31" s="852"/>
      <c r="Z31" s="847">
        <f t="shared" si="42"/>
        <v>3201205</v>
      </c>
      <c r="AA31" s="847">
        <v>6500000</v>
      </c>
      <c r="AB31" s="847">
        <v>3101205</v>
      </c>
      <c r="AC31" s="847">
        <f t="shared" si="2"/>
        <v>3398795</v>
      </c>
      <c r="AD31" s="852">
        <f t="shared" si="23"/>
        <v>100000</v>
      </c>
      <c r="AE31" s="852">
        <v>0</v>
      </c>
      <c r="AF31" s="852">
        <f t="shared" si="43"/>
        <v>100000</v>
      </c>
      <c r="AG31" s="1121">
        <f t="shared" si="44"/>
        <v>3433604</v>
      </c>
      <c r="AH31" s="854">
        <f t="shared" si="45"/>
        <v>0.96876176314856433</v>
      </c>
      <c r="AI31" s="855"/>
      <c r="AJ31" s="856"/>
      <c r="AK31" s="857" t="e">
        <f>SUM(AD31-AE31-#REF!-#REF!)</f>
        <v>#REF!</v>
      </c>
      <c r="AL31" s="858">
        <f t="shared" si="46"/>
        <v>0.92769895209803299</v>
      </c>
      <c r="AM31" s="654"/>
      <c r="AN31" s="1006"/>
      <c r="AO31" s="584"/>
      <c r="AP31" s="1016"/>
      <c r="AQ31" s="1021">
        <v>100000</v>
      </c>
    </row>
    <row r="32" spans="1:43" s="400" customFormat="1" ht="51.75" customHeight="1" x14ac:dyDescent="0.35">
      <c r="A32" s="395" t="s">
        <v>468</v>
      </c>
      <c r="B32" s="604" t="s">
        <v>469</v>
      </c>
      <c r="C32" s="604" t="s">
        <v>471</v>
      </c>
      <c r="D32" s="604" t="s">
        <v>462</v>
      </c>
      <c r="E32" s="604" t="s">
        <v>462</v>
      </c>
      <c r="F32" s="604" t="s">
        <v>555</v>
      </c>
      <c r="G32" s="604" t="s">
        <v>561</v>
      </c>
      <c r="H32" s="388">
        <v>10</v>
      </c>
      <c r="I32" s="388" t="s">
        <v>448</v>
      </c>
      <c r="J32" s="772" t="s">
        <v>527</v>
      </c>
      <c r="K32" s="640">
        <v>21568574.789999999</v>
      </c>
      <c r="L32" s="640">
        <v>30327391.84</v>
      </c>
      <c r="M32" s="640"/>
      <c r="N32" s="847">
        <v>7000000</v>
      </c>
      <c r="O32" s="847">
        <v>14740453</v>
      </c>
      <c r="P32" s="847"/>
      <c r="Q32" s="847">
        <f t="shared" si="40"/>
        <v>21740453</v>
      </c>
      <c r="R32" s="895"/>
      <c r="S32" s="895">
        <v>17000000</v>
      </c>
      <c r="T32" s="911">
        <f>1267107+1338407+858884+1881812+609902+994274+1180270+1651734+1963983+1623415</f>
        <v>13369788</v>
      </c>
      <c r="U32" s="895">
        <f t="shared" si="47"/>
        <v>3630212</v>
      </c>
      <c r="V32" s="847"/>
      <c r="W32" s="847"/>
      <c r="X32" s="852">
        <f>SUM(U32)</f>
        <v>3630212</v>
      </c>
      <c r="Y32" s="852"/>
      <c r="Z32" s="847">
        <f>SUM(Q32-R32-T32-V32-W32-X32-Y32)</f>
        <v>4740453</v>
      </c>
      <c r="AA32" s="847">
        <v>7000000</v>
      </c>
      <c r="AB32" s="847">
        <v>5740453</v>
      </c>
      <c r="AC32" s="847">
        <f t="shared" si="2"/>
        <v>1259547</v>
      </c>
      <c r="AD32" s="852">
        <f t="shared" si="23"/>
        <v>-1000000</v>
      </c>
      <c r="AE32" s="852">
        <v>0</v>
      </c>
      <c r="AF32" s="852">
        <f>SUM(AD32-AE32)</f>
        <v>-1000000</v>
      </c>
      <c r="AG32" s="1121">
        <f t="shared" si="44"/>
        <v>19110241</v>
      </c>
      <c r="AH32" s="854">
        <f>AB32/(AB32+AE32+AF32)</f>
        <v>1.2109503036946048</v>
      </c>
      <c r="AI32" s="855"/>
      <c r="AJ32" s="856"/>
      <c r="AK32" s="857" t="e">
        <f>SUM(AD32-AE32-#REF!-#REF!)</f>
        <v>#REF!</v>
      </c>
      <c r="AL32" s="858">
        <f>SUM(Q32-(AD32+X32))/Q32</f>
        <v>0.87901760832674458</v>
      </c>
      <c r="AM32" s="654"/>
      <c r="AN32" s="1006"/>
      <c r="AO32" s="584" t="s">
        <v>3367</v>
      </c>
      <c r="AP32" s="1021">
        <v>1000000</v>
      </c>
      <c r="AQ32" s="1017"/>
    </row>
    <row r="33" spans="1:47" s="396" customFormat="1" ht="109.5" customHeight="1" x14ac:dyDescent="0.35">
      <c r="A33" s="395" t="s">
        <v>468</v>
      </c>
      <c r="B33" s="604" t="s">
        <v>469</v>
      </c>
      <c r="C33" s="604" t="s">
        <v>471</v>
      </c>
      <c r="D33" s="604" t="s">
        <v>462</v>
      </c>
      <c r="E33" s="604" t="s">
        <v>462</v>
      </c>
      <c r="F33" s="604" t="s">
        <v>465</v>
      </c>
      <c r="G33" s="604" t="s">
        <v>561</v>
      </c>
      <c r="H33" s="388">
        <v>10</v>
      </c>
      <c r="I33" s="388" t="s">
        <v>448</v>
      </c>
      <c r="J33" s="772" t="s">
        <v>1628</v>
      </c>
      <c r="K33" s="488">
        <v>30837092</v>
      </c>
      <c r="L33" s="488">
        <v>31584291</v>
      </c>
      <c r="M33" s="488">
        <v>35972143</v>
      </c>
      <c r="N33" s="847">
        <v>25562510</v>
      </c>
      <c r="O33" s="847">
        <f>12500000</f>
        <v>12500000</v>
      </c>
      <c r="P33" s="847"/>
      <c r="Q33" s="847">
        <f t="shared" si="40"/>
        <v>38062510</v>
      </c>
      <c r="R33" s="895"/>
      <c r="S33" s="895">
        <v>1300000</v>
      </c>
      <c r="T33" s="895">
        <f>9000+42700+215800</f>
        <v>267500</v>
      </c>
      <c r="U33" s="895">
        <f t="shared" si="47"/>
        <v>1032500</v>
      </c>
      <c r="V33" s="847"/>
      <c r="W33" s="892">
        <v>19462509</v>
      </c>
      <c r="X33" s="852">
        <f t="shared" ref="X33:X35" si="48">SUM(U33)</f>
        <v>1032500</v>
      </c>
      <c r="Y33" s="852">
        <v>9000000</v>
      </c>
      <c r="Z33" s="847">
        <f t="shared" ref="Z33:Z35" si="49">SUM(Q33-R33-T33-V33-W33-X33-Y33)</f>
        <v>8300001</v>
      </c>
      <c r="AA33" s="892">
        <v>5650000</v>
      </c>
      <c r="AB33" s="847">
        <v>1450000</v>
      </c>
      <c r="AC33" s="847">
        <f t="shared" si="2"/>
        <v>4200000</v>
      </c>
      <c r="AD33" s="852">
        <f t="shared" si="23"/>
        <v>6850001</v>
      </c>
      <c r="AE33" s="852">
        <v>4200000</v>
      </c>
      <c r="AF33" s="852">
        <f t="shared" si="43"/>
        <v>2650001</v>
      </c>
      <c r="AG33" s="1121">
        <f t="shared" si="44"/>
        <v>30180009</v>
      </c>
      <c r="AH33" s="854">
        <f t="shared" ref="AH33:AH35" si="50">AB33/(AB33+AE33+AF33)</f>
        <v>0.17469877413267781</v>
      </c>
      <c r="AI33" s="855"/>
      <c r="AJ33" s="856"/>
      <c r="AK33" s="857" t="e">
        <f>SUM(AD33-AE33-#REF!-#REF!)</f>
        <v>#REF!</v>
      </c>
      <c r="AL33" s="858">
        <f t="shared" ref="AL33:AL35" si="51">SUM(Q33-(AD33+X33))/Q33</f>
        <v>0.79290643207712785</v>
      </c>
      <c r="AM33" s="654"/>
      <c r="AN33" s="1003"/>
      <c r="AO33" s="584" t="s">
        <v>3476</v>
      </c>
      <c r="AP33" s="1019">
        <v>2350000</v>
      </c>
      <c r="AQ33" s="1017"/>
    </row>
    <row r="34" spans="1:47" s="396" customFormat="1" ht="36" x14ac:dyDescent="0.35">
      <c r="A34" s="395" t="s">
        <v>468</v>
      </c>
      <c r="B34" s="604" t="s">
        <v>469</v>
      </c>
      <c r="C34" s="604" t="s">
        <v>471</v>
      </c>
      <c r="D34" s="604" t="s">
        <v>462</v>
      </c>
      <c r="E34" s="604" t="s">
        <v>462</v>
      </c>
      <c r="F34" s="604" t="s">
        <v>560</v>
      </c>
      <c r="G34" s="604" t="s">
        <v>561</v>
      </c>
      <c r="H34" s="388">
        <v>10</v>
      </c>
      <c r="I34" s="388" t="s">
        <v>448</v>
      </c>
      <c r="J34" s="439" t="s">
        <v>576</v>
      </c>
      <c r="K34" s="640">
        <v>471340</v>
      </c>
      <c r="L34" s="640">
        <v>169190</v>
      </c>
      <c r="M34" s="640"/>
      <c r="N34" s="847"/>
      <c r="O34" s="847">
        <v>200000</v>
      </c>
      <c r="P34" s="847">
        <v>94480</v>
      </c>
      <c r="Q34" s="847">
        <f t="shared" si="40"/>
        <v>105520</v>
      </c>
      <c r="R34" s="895"/>
      <c r="S34" s="895">
        <v>105520</v>
      </c>
      <c r="T34" s="1117">
        <f>31220+4300+70000</f>
        <v>105520</v>
      </c>
      <c r="U34" s="895">
        <f t="shared" si="47"/>
        <v>0</v>
      </c>
      <c r="V34" s="847"/>
      <c r="W34" s="847"/>
      <c r="X34" s="852">
        <f t="shared" si="48"/>
        <v>0</v>
      </c>
      <c r="Y34" s="852"/>
      <c r="Z34" s="847">
        <f t="shared" si="49"/>
        <v>0</v>
      </c>
      <c r="AA34" s="847"/>
      <c r="AB34" s="847"/>
      <c r="AC34" s="847">
        <f t="shared" si="2"/>
        <v>0</v>
      </c>
      <c r="AD34" s="852">
        <f t="shared" si="23"/>
        <v>0</v>
      </c>
      <c r="AE34" s="852"/>
      <c r="AF34" s="852">
        <f t="shared" si="43"/>
        <v>0</v>
      </c>
      <c r="AG34" s="1121">
        <f t="shared" si="44"/>
        <v>105520</v>
      </c>
      <c r="AH34" s="854" t="e">
        <f t="shared" si="50"/>
        <v>#DIV/0!</v>
      </c>
      <c r="AI34" s="855"/>
      <c r="AJ34" s="856"/>
      <c r="AK34" s="857" t="e">
        <f>SUM(AD34-AE34-#REF!-#REF!)</f>
        <v>#REF!</v>
      </c>
      <c r="AL34" s="858">
        <f t="shared" si="51"/>
        <v>1</v>
      </c>
      <c r="AM34" s="654"/>
      <c r="AN34" s="1003"/>
      <c r="AO34" s="584"/>
      <c r="AP34" s="1016"/>
      <c r="AQ34" s="1016"/>
    </row>
    <row r="35" spans="1:47" s="396" customFormat="1" ht="36" x14ac:dyDescent="0.35">
      <c r="A35" s="395" t="s">
        <v>468</v>
      </c>
      <c r="B35" s="604" t="s">
        <v>469</v>
      </c>
      <c r="C35" s="604" t="s">
        <v>471</v>
      </c>
      <c r="D35" s="604" t="s">
        <v>462</v>
      </c>
      <c r="E35" s="604" t="s">
        <v>462</v>
      </c>
      <c r="F35" s="604" t="s">
        <v>556</v>
      </c>
      <c r="G35" s="604" t="s">
        <v>561</v>
      </c>
      <c r="H35" s="388">
        <v>10</v>
      </c>
      <c r="I35" s="388" t="s">
        <v>448</v>
      </c>
      <c r="J35" s="439" t="s">
        <v>528</v>
      </c>
      <c r="K35" s="640">
        <v>6562350</v>
      </c>
      <c r="L35" s="640">
        <v>3699162</v>
      </c>
      <c r="M35" s="640">
        <v>23036241</v>
      </c>
      <c r="N35" s="847">
        <v>20000000</v>
      </c>
      <c r="O35" s="847"/>
      <c r="P35" s="847">
        <v>12400000</v>
      </c>
      <c r="Q35" s="847">
        <f t="shared" si="40"/>
        <v>7600000</v>
      </c>
      <c r="R35" s="895">
        <v>4000000</v>
      </c>
      <c r="S35" s="895">
        <v>3300000</v>
      </c>
      <c r="T35" s="895">
        <f>272500+341814+126110+1078262+212000+420046+362950+9000</f>
        <v>2822682</v>
      </c>
      <c r="U35" s="895">
        <f t="shared" si="47"/>
        <v>477318</v>
      </c>
      <c r="V35" s="847"/>
      <c r="W35" s="847"/>
      <c r="X35" s="852">
        <f t="shared" si="48"/>
        <v>477318</v>
      </c>
      <c r="Y35" s="852"/>
      <c r="Z35" s="847">
        <f t="shared" si="49"/>
        <v>300000</v>
      </c>
      <c r="AA35" s="847">
        <v>0</v>
      </c>
      <c r="AB35" s="847"/>
      <c r="AC35" s="847">
        <f t="shared" si="2"/>
        <v>0</v>
      </c>
      <c r="AD35" s="852">
        <f t="shared" si="23"/>
        <v>300000</v>
      </c>
      <c r="AE35" s="852"/>
      <c r="AF35" s="852">
        <f t="shared" si="43"/>
        <v>300000</v>
      </c>
      <c r="AG35" s="1121">
        <f t="shared" si="44"/>
        <v>6822682</v>
      </c>
      <c r="AH35" s="854">
        <f t="shared" si="50"/>
        <v>0</v>
      </c>
      <c r="AI35" s="855"/>
      <c r="AJ35" s="856"/>
      <c r="AK35" s="857" t="e">
        <f>SUM(AD35-AE35-#REF!-#REF!)</f>
        <v>#REF!</v>
      </c>
      <c r="AL35" s="858">
        <f t="shared" si="51"/>
        <v>0.89772131578947367</v>
      </c>
      <c r="AM35" s="654"/>
      <c r="AN35" s="1003"/>
      <c r="AO35" s="584"/>
      <c r="AP35" s="1017"/>
      <c r="AQ35" s="1021">
        <v>300000</v>
      </c>
    </row>
    <row r="36" spans="1:47" s="408" customFormat="1" ht="28.5" x14ac:dyDescent="0.35">
      <c r="A36" s="404"/>
      <c r="B36" s="405"/>
      <c r="C36" s="405"/>
      <c r="D36" s="405"/>
      <c r="E36" s="405"/>
      <c r="F36" s="405"/>
      <c r="G36" s="405"/>
      <c r="H36" s="406"/>
      <c r="I36" s="406"/>
      <c r="J36" s="438" t="s">
        <v>529</v>
      </c>
      <c r="K36" s="407">
        <f t="shared" ref="K36:W36" si="52">SUM(K27:K35)</f>
        <v>211416154.78999999</v>
      </c>
      <c r="L36" s="407">
        <f t="shared" si="52"/>
        <v>194678763.19999999</v>
      </c>
      <c r="M36" s="407">
        <f t="shared" si="52"/>
        <v>154898404</v>
      </c>
      <c r="N36" s="900">
        <f>SUM(N27:N35)</f>
        <v>153062510</v>
      </c>
      <c r="O36" s="900">
        <f t="shared" ref="O36:Q36" si="53">SUM(O27:O35)</f>
        <v>45940453</v>
      </c>
      <c r="P36" s="900">
        <f t="shared" si="53"/>
        <v>23482675</v>
      </c>
      <c r="Q36" s="900">
        <f t="shared" si="53"/>
        <v>175520288</v>
      </c>
      <c r="R36" s="901">
        <f>SUM(R27:R35)</f>
        <v>4000000</v>
      </c>
      <c r="S36" s="901">
        <f>SUM(S27:S35)</f>
        <v>24205520</v>
      </c>
      <c r="T36" s="902">
        <f>SUM(T27:T35)</f>
        <v>18519949</v>
      </c>
      <c r="U36" s="902">
        <f t="shared" si="52"/>
        <v>5685571</v>
      </c>
      <c r="V36" s="900">
        <f t="shared" si="52"/>
        <v>0</v>
      </c>
      <c r="W36" s="900">
        <f t="shared" si="52"/>
        <v>19462509</v>
      </c>
      <c r="X36" s="903">
        <f t="shared" ref="X36:Y36" si="54">SUM(X27:X35)</f>
        <v>5685571</v>
      </c>
      <c r="Y36" s="904">
        <f t="shared" si="54"/>
        <v>9000000</v>
      </c>
      <c r="Z36" s="900">
        <f>SUM(Z27:Z35)</f>
        <v>118852259</v>
      </c>
      <c r="AA36" s="900">
        <f t="shared" ref="AA36:AC36" si="55">SUM(AA27:AA35)</f>
        <v>163350000</v>
      </c>
      <c r="AB36" s="900">
        <f t="shared" si="55"/>
        <v>98847752.400000006</v>
      </c>
      <c r="AC36" s="900">
        <f t="shared" si="55"/>
        <v>64502247.600000001</v>
      </c>
      <c r="AD36" s="904">
        <f>SUM(AD27:AD35)</f>
        <v>20004506.600000001</v>
      </c>
      <c r="AE36" s="904">
        <f t="shared" ref="AE36:AF36" si="56">SUM(AE27:AE35)</f>
        <v>55850000</v>
      </c>
      <c r="AF36" s="904">
        <f t="shared" si="56"/>
        <v>-35845493.399999999</v>
      </c>
      <c r="AG36" s="1123"/>
      <c r="AH36" s="914">
        <f>SUM(AB36/Z36)</f>
        <v>0.83168593707587846</v>
      </c>
      <c r="AI36" s="904"/>
      <c r="AJ36" s="904">
        <f t="shared" ref="AJ36" si="57">SUM(AJ27:AJ35)</f>
        <v>0</v>
      </c>
      <c r="AK36" s="905" t="e">
        <f>SUM(AD36-AE36-#REF!-#REF!)</f>
        <v>#REF!</v>
      </c>
      <c r="AL36" s="867">
        <f>SUM(Q36-(AD36+X36))/Q36</f>
        <v>0.8536347114471462</v>
      </c>
      <c r="AM36" s="660"/>
      <c r="AN36" s="1007"/>
      <c r="AO36" s="588"/>
      <c r="AP36" s="1020"/>
      <c r="AQ36" s="1020"/>
    </row>
    <row r="37" spans="1:47" s="396" customFormat="1" ht="45" customHeight="1" x14ac:dyDescent="0.35">
      <c r="A37" s="395"/>
      <c r="B37" s="1441" t="s">
        <v>530</v>
      </c>
      <c r="C37" s="1441"/>
      <c r="D37" s="1441"/>
      <c r="E37" s="1441"/>
      <c r="F37" s="1441"/>
      <c r="G37" s="1441"/>
      <c r="H37" s="1441"/>
      <c r="I37" s="1441"/>
      <c r="J37" s="1441"/>
      <c r="K37" s="388"/>
      <c r="L37" s="388"/>
      <c r="M37" s="388"/>
      <c r="N37" s="907"/>
      <c r="O37" s="907"/>
      <c r="P37" s="907"/>
      <c r="Q37" s="907"/>
      <c r="R37" s="907"/>
      <c r="S37" s="907"/>
      <c r="T37" s="907"/>
      <c r="U37" s="907"/>
      <c r="V37" s="907"/>
      <c r="W37" s="907"/>
      <c r="X37" s="907"/>
      <c r="Y37" s="907"/>
      <c r="Z37" s="907"/>
      <c r="AA37" s="907"/>
      <c r="AB37" s="907"/>
      <c r="AC37" s="907"/>
      <c r="AD37" s="907"/>
      <c r="AE37" s="907"/>
      <c r="AF37" s="907"/>
      <c r="AG37" s="1126"/>
      <c r="AH37" s="854"/>
      <c r="AI37" s="916"/>
      <c r="AJ37" s="856"/>
      <c r="AK37" s="857" t="e">
        <f>SUM(AD37-AE37-#REF!-#REF!)</f>
        <v>#REF!</v>
      </c>
      <c r="AL37" s="882"/>
      <c r="AM37" s="658"/>
      <c r="AN37" s="1003"/>
      <c r="AO37" s="586"/>
      <c r="AP37" s="1016"/>
      <c r="AQ37" s="1016"/>
    </row>
    <row r="38" spans="1:47" s="396" customFormat="1" ht="90" customHeight="1" x14ac:dyDescent="0.35">
      <c r="A38" s="395" t="s">
        <v>468</v>
      </c>
      <c r="B38" s="604" t="s">
        <v>469</v>
      </c>
      <c r="C38" s="604" t="s">
        <v>471</v>
      </c>
      <c r="D38" s="604" t="s">
        <v>462</v>
      </c>
      <c r="E38" s="604" t="s">
        <v>458</v>
      </c>
      <c r="F38" s="604" t="s">
        <v>451</v>
      </c>
      <c r="G38" s="604" t="s">
        <v>561</v>
      </c>
      <c r="H38" s="388">
        <v>10</v>
      </c>
      <c r="I38" s="388" t="s">
        <v>448</v>
      </c>
      <c r="J38" s="772" t="s">
        <v>543</v>
      </c>
      <c r="K38" s="640">
        <v>6719205</v>
      </c>
      <c r="L38" s="640">
        <v>19966682</v>
      </c>
      <c r="M38" s="640">
        <v>6801902</v>
      </c>
      <c r="N38" s="847">
        <v>13397880</v>
      </c>
      <c r="O38" s="847">
        <v>165152294</v>
      </c>
      <c r="P38" s="898">
        <v>22882228</v>
      </c>
      <c r="Q38" s="847">
        <f t="shared" ref="Q38:Q44" si="58">SUM(N38+O38-P38)</f>
        <v>155667946</v>
      </c>
      <c r="R38" s="895"/>
      <c r="S38" s="895">
        <v>1800000</v>
      </c>
      <c r="T38" s="895">
        <f>12000+181501+280200+307700+215700+212771+216299+72040</f>
        <v>1498211</v>
      </c>
      <c r="U38" s="895">
        <f t="shared" ref="U38:U44" si="59">SUM(S38-T38)</f>
        <v>301789</v>
      </c>
      <c r="V38" s="847"/>
      <c r="W38" s="847">
        <v>4678380</v>
      </c>
      <c r="X38" s="852">
        <f t="shared" ref="X38:X44" si="60">SUM(U38)</f>
        <v>301789</v>
      </c>
      <c r="Y38" s="852">
        <v>2055522</v>
      </c>
      <c r="Z38" s="847">
        <f t="shared" ref="Z38:Z44" si="61">SUM(Q38-R38-T38-V38-W38-X38-Y38)</f>
        <v>147134044</v>
      </c>
      <c r="AA38" s="847">
        <v>147094733</v>
      </c>
      <c r="AB38" s="913">
        <v>142566363.05000001</v>
      </c>
      <c r="AC38" s="847">
        <f t="shared" si="2"/>
        <v>4528369.9499999881</v>
      </c>
      <c r="AD38" s="852">
        <f>SUM(Z38-AB38)</f>
        <v>4567680.9499999881</v>
      </c>
      <c r="AE38" s="852"/>
      <c r="AF38" s="852">
        <f t="shared" ref="AF38:AF44" si="62">SUM(AD38-AE38)</f>
        <v>4567680.9499999881</v>
      </c>
      <c r="AG38" s="1121">
        <f t="shared" ref="AG38:AG44" si="63">SUM(R38+T38+V38+Y38+W38+AB38)</f>
        <v>150798476.05000001</v>
      </c>
      <c r="AH38" s="854">
        <f t="shared" ref="AH38:AH44" si="64">AB38/(AB38+AE38+AF38)</f>
        <v>0.96895564870085416</v>
      </c>
      <c r="AI38" s="855"/>
      <c r="AJ38" s="856"/>
      <c r="AK38" s="857" t="e">
        <f>SUM(AD38-AE38-#REF!-#REF!)</f>
        <v>#REF!</v>
      </c>
      <c r="AL38" s="858">
        <f t="shared" ref="AL38:AL44" si="65">SUM(Q38-(AD38+X38))/Q38</f>
        <v>0.96871886553960196</v>
      </c>
      <c r="AM38" s="654"/>
      <c r="AN38" s="1003"/>
      <c r="AO38" s="584" t="s">
        <v>3512</v>
      </c>
      <c r="AP38" s="1016"/>
      <c r="AQ38" s="1021"/>
      <c r="AR38" s="661"/>
      <c r="AS38" s="495" t="e">
        <f>SUM(AO38-AQ38)</f>
        <v>#VALUE!</v>
      </c>
      <c r="AU38" s="495"/>
    </row>
    <row r="39" spans="1:47" s="396" customFormat="1" ht="72.75" customHeight="1" x14ac:dyDescent="0.35">
      <c r="A39" s="395" t="s">
        <v>468</v>
      </c>
      <c r="B39" s="604" t="s">
        <v>469</v>
      </c>
      <c r="C39" s="604" t="s">
        <v>471</v>
      </c>
      <c r="D39" s="604" t="s">
        <v>462</v>
      </c>
      <c r="E39" s="604" t="s">
        <v>458</v>
      </c>
      <c r="F39" s="604" t="s">
        <v>469</v>
      </c>
      <c r="G39" s="604" t="s">
        <v>561</v>
      </c>
      <c r="H39" s="388">
        <v>10</v>
      </c>
      <c r="I39" s="388" t="s">
        <v>448</v>
      </c>
      <c r="J39" s="772" t="s">
        <v>657</v>
      </c>
      <c r="K39" s="488">
        <v>7601780</v>
      </c>
      <c r="L39" s="488">
        <v>16820404</v>
      </c>
      <c r="M39" s="488">
        <v>6296858</v>
      </c>
      <c r="N39" s="847">
        <v>8580000</v>
      </c>
      <c r="O39" s="847">
        <v>4845463</v>
      </c>
      <c r="P39" s="847">
        <v>200000</v>
      </c>
      <c r="Q39" s="847">
        <f t="shared" si="58"/>
        <v>13225463</v>
      </c>
      <c r="R39" s="895"/>
      <c r="S39" s="917">
        <v>3400000</v>
      </c>
      <c r="T39" s="1119">
        <f>530000+11000+180000+76500+55680+424700+834656+325000</f>
        <v>2437536</v>
      </c>
      <c r="U39" s="895">
        <f t="shared" si="59"/>
        <v>962464</v>
      </c>
      <c r="V39" s="847"/>
      <c r="W39" s="851"/>
      <c r="X39" s="852">
        <f t="shared" si="60"/>
        <v>962464</v>
      </c>
      <c r="Y39" s="852"/>
      <c r="Z39" s="847">
        <f t="shared" si="61"/>
        <v>9825463</v>
      </c>
      <c r="AA39" s="892">
        <v>10550000</v>
      </c>
      <c r="AB39" s="847">
        <v>9225463</v>
      </c>
      <c r="AC39" s="847">
        <f t="shared" si="2"/>
        <v>1324537</v>
      </c>
      <c r="AD39" s="852">
        <f t="shared" si="23"/>
        <v>600000</v>
      </c>
      <c r="AE39" s="852"/>
      <c r="AF39" s="852">
        <f t="shared" si="62"/>
        <v>600000</v>
      </c>
      <c r="AG39" s="1121">
        <f t="shared" si="63"/>
        <v>11662999</v>
      </c>
      <c r="AH39" s="854">
        <f t="shared" si="64"/>
        <v>0.93893417541748414</v>
      </c>
      <c r="AI39" s="855"/>
      <c r="AJ39" s="856"/>
      <c r="AK39" s="857" t="e">
        <f>SUM(AD39-AE39-#REF!-#REF!)</f>
        <v>#REF!</v>
      </c>
      <c r="AL39" s="858">
        <f t="shared" si="65"/>
        <v>0.88185941013936531</v>
      </c>
      <c r="AM39" s="654"/>
      <c r="AN39" s="1003"/>
      <c r="AO39" s="584" t="s">
        <v>3376</v>
      </c>
      <c r="AP39" s="1016"/>
      <c r="AQ39" s="1021">
        <v>600000</v>
      </c>
    </row>
    <row r="40" spans="1:47" s="396" customFormat="1" ht="79.5" customHeight="1" x14ac:dyDescent="0.35">
      <c r="A40" s="395" t="s">
        <v>468</v>
      </c>
      <c r="B40" s="604" t="s">
        <v>469</v>
      </c>
      <c r="C40" s="604" t="s">
        <v>471</v>
      </c>
      <c r="D40" s="604" t="s">
        <v>462</v>
      </c>
      <c r="E40" s="604" t="s">
        <v>458</v>
      </c>
      <c r="F40" s="604" t="s">
        <v>458</v>
      </c>
      <c r="G40" s="604" t="s">
        <v>561</v>
      </c>
      <c r="H40" s="388">
        <v>10</v>
      </c>
      <c r="I40" s="388" t="s">
        <v>448</v>
      </c>
      <c r="J40" s="772" t="s">
        <v>846</v>
      </c>
      <c r="K40" s="415">
        <v>79507354</v>
      </c>
      <c r="L40" s="415">
        <v>287072300.5</v>
      </c>
      <c r="M40" s="415">
        <v>192403910</v>
      </c>
      <c r="N40" s="847">
        <v>121826026</v>
      </c>
      <c r="O40" s="847">
        <v>279246446</v>
      </c>
      <c r="P40" s="847">
        <v>102632594</v>
      </c>
      <c r="Q40" s="847">
        <f t="shared" si="58"/>
        <v>298439878</v>
      </c>
      <c r="R40" s="895"/>
      <c r="S40" s="895">
        <v>700000</v>
      </c>
      <c r="T40" s="895">
        <f>380000+200000+ 30000</f>
        <v>610000</v>
      </c>
      <c r="U40" s="895">
        <f t="shared" si="59"/>
        <v>90000</v>
      </c>
      <c r="V40" s="847"/>
      <c r="W40" s="892">
        <f>5000000+17933280</f>
        <v>22933280</v>
      </c>
      <c r="X40" s="852">
        <f t="shared" si="60"/>
        <v>90000</v>
      </c>
      <c r="Y40" s="852">
        <f>35866560+17933280</f>
        <v>53799840</v>
      </c>
      <c r="Z40" s="847">
        <f t="shared" si="61"/>
        <v>221006758</v>
      </c>
      <c r="AA40" s="892">
        <v>220135471</v>
      </c>
      <c r="AB40" s="847">
        <v>213761287</v>
      </c>
      <c r="AC40" s="847">
        <f t="shared" si="2"/>
        <v>6374184</v>
      </c>
      <c r="AD40" s="852">
        <f t="shared" si="23"/>
        <v>7245471</v>
      </c>
      <c r="AE40" s="852">
        <v>7145471</v>
      </c>
      <c r="AF40" s="852">
        <f t="shared" si="62"/>
        <v>100000</v>
      </c>
      <c r="AG40" s="1121">
        <f t="shared" si="63"/>
        <v>291104407</v>
      </c>
      <c r="AH40" s="854">
        <f t="shared" si="64"/>
        <v>0.96721606585442066</v>
      </c>
      <c r="AI40" s="855"/>
      <c r="AJ40" s="856"/>
      <c r="AK40" s="857" t="e">
        <f>SUM(AD40-AE40-#REF!-#REF!)</f>
        <v>#REF!</v>
      </c>
      <c r="AL40" s="858">
        <f t="shared" si="65"/>
        <v>0.97542060716162071</v>
      </c>
      <c r="AM40" s="654"/>
      <c r="AN40" s="1003"/>
      <c r="AO40" s="584"/>
      <c r="AP40" s="1016"/>
      <c r="AQ40" s="1021">
        <v>100000</v>
      </c>
    </row>
    <row r="41" spans="1:47" s="396" customFormat="1" ht="66.75" customHeight="1" x14ac:dyDescent="0.35">
      <c r="A41" s="403" t="s">
        <v>468</v>
      </c>
      <c r="B41" s="604" t="s">
        <v>469</v>
      </c>
      <c r="C41" s="604" t="s">
        <v>471</v>
      </c>
      <c r="D41" s="604" t="s">
        <v>462</v>
      </c>
      <c r="E41" s="604" t="s">
        <v>458</v>
      </c>
      <c r="F41" s="604" t="s">
        <v>467</v>
      </c>
      <c r="G41" s="604" t="s">
        <v>561</v>
      </c>
      <c r="H41" s="388">
        <v>10</v>
      </c>
      <c r="I41" s="388" t="s">
        <v>448</v>
      </c>
      <c r="J41" s="772" t="s">
        <v>499</v>
      </c>
      <c r="K41" s="640">
        <v>21600000</v>
      </c>
      <c r="L41" s="640">
        <v>21600000</v>
      </c>
      <c r="M41" s="640">
        <v>17451732</v>
      </c>
      <c r="N41" s="847">
        <v>15193282</v>
      </c>
      <c r="O41" s="847">
        <v>6000000</v>
      </c>
      <c r="P41" s="847"/>
      <c r="Q41" s="847">
        <f t="shared" si="58"/>
        <v>21193282</v>
      </c>
      <c r="R41" s="895"/>
      <c r="S41" s="895"/>
      <c r="T41" s="895"/>
      <c r="U41" s="895">
        <f t="shared" si="59"/>
        <v>0</v>
      </c>
      <c r="V41" s="847"/>
      <c r="W41" s="847">
        <v>15193282</v>
      </c>
      <c r="X41" s="852">
        <f t="shared" si="60"/>
        <v>0</v>
      </c>
      <c r="Y41" s="852">
        <v>4000000</v>
      </c>
      <c r="Z41" s="847">
        <f t="shared" si="61"/>
        <v>2000000</v>
      </c>
      <c r="AA41" s="847"/>
      <c r="AB41" s="847"/>
      <c r="AC41" s="847">
        <f t="shared" si="2"/>
        <v>0</v>
      </c>
      <c r="AD41" s="852">
        <f t="shared" si="23"/>
        <v>2000000</v>
      </c>
      <c r="AE41" s="852"/>
      <c r="AF41" s="852">
        <f t="shared" si="62"/>
        <v>2000000</v>
      </c>
      <c r="AG41" s="1121">
        <f t="shared" si="63"/>
        <v>19193282</v>
      </c>
      <c r="AH41" s="854">
        <f t="shared" si="64"/>
        <v>0</v>
      </c>
      <c r="AI41" s="855"/>
      <c r="AJ41" s="856"/>
      <c r="AK41" s="857" t="e">
        <f>SUM(AD41-AE41-#REF!-#REF!)</f>
        <v>#REF!</v>
      </c>
      <c r="AL41" s="858">
        <f t="shared" si="65"/>
        <v>0.90563047290174314</v>
      </c>
      <c r="AM41" s="654"/>
      <c r="AN41" s="1003"/>
      <c r="AO41" s="584" t="s">
        <v>3370</v>
      </c>
      <c r="AP41" s="1016"/>
      <c r="AQ41" s="1017"/>
    </row>
    <row r="42" spans="1:47" s="396" customFormat="1" ht="36" x14ac:dyDescent="0.35">
      <c r="A42" s="395" t="s">
        <v>468</v>
      </c>
      <c r="B42" s="604" t="s">
        <v>469</v>
      </c>
      <c r="C42" s="604" t="s">
        <v>471</v>
      </c>
      <c r="D42" s="604" t="s">
        <v>462</v>
      </c>
      <c r="E42" s="604" t="s">
        <v>458</v>
      </c>
      <c r="F42" s="604" t="s">
        <v>552</v>
      </c>
      <c r="G42" s="604" t="s">
        <v>561</v>
      </c>
      <c r="H42" s="388">
        <v>10</v>
      </c>
      <c r="I42" s="388" t="s">
        <v>448</v>
      </c>
      <c r="J42" s="772" t="s">
        <v>531</v>
      </c>
      <c r="K42" s="640">
        <v>102285363.8</v>
      </c>
      <c r="L42" s="640">
        <v>105523727</v>
      </c>
      <c r="M42" s="640">
        <v>89283685</v>
      </c>
      <c r="N42" s="847">
        <v>84311558.5</v>
      </c>
      <c r="O42" s="847">
        <v>93900000</v>
      </c>
      <c r="P42" s="847">
        <v>16233544</v>
      </c>
      <c r="Q42" s="847">
        <f t="shared" si="58"/>
        <v>161978014.5</v>
      </c>
      <c r="R42" s="895"/>
      <c r="S42" s="895"/>
      <c r="T42" s="895"/>
      <c r="U42" s="895">
        <f t="shared" si="59"/>
        <v>0</v>
      </c>
      <c r="V42" s="847"/>
      <c r="W42" s="847">
        <v>47449288</v>
      </c>
      <c r="X42" s="852">
        <f t="shared" si="60"/>
        <v>0</v>
      </c>
      <c r="Y42" s="852">
        <v>17247227.870000001</v>
      </c>
      <c r="Z42" s="847">
        <f t="shared" si="61"/>
        <v>97281498.629999995</v>
      </c>
      <c r="AA42" s="847">
        <v>103190665</v>
      </c>
      <c r="AB42" s="847">
        <v>97281498.209999993</v>
      </c>
      <c r="AC42" s="847">
        <f t="shared" si="2"/>
        <v>5909166.7900000066</v>
      </c>
      <c r="AD42" s="852">
        <f t="shared" si="23"/>
        <v>0.42000000178813934</v>
      </c>
      <c r="AE42" s="852"/>
      <c r="AF42" s="852">
        <f t="shared" si="62"/>
        <v>0.42000000178813934</v>
      </c>
      <c r="AG42" s="1121">
        <f t="shared" si="63"/>
        <v>161978014.07999998</v>
      </c>
      <c r="AH42" s="854">
        <f t="shared" si="64"/>
        <v>0.99999999568263231</v>
      </c>
      <c r="AI42" s="855"/>
      <c r="AJ42" s="856"/>
      <c r="AK42" s="857" t="e">
        <f>SUM(AD42-AE42-#REF!-#REF!)</f>
        <v>#REF!</v>
      </c>
      <c r="AL42" s="858">
        <f t="shared" si="65"/>
        <v>0.99999999740705536</v>
      </c>
      <c r="AM42" s="654"/>
      <c r="AN42" s="1003"/>
      <c r="AO42" s="584"/>
      <c r="AP42" s="1017"/>
      <c r="AQ42" s="1016"/>
    </row>
    <row r="43" spans="1:47" s="396" customFormat="1" ht="36" x14ac:dyDescent="0.35">
      <c r="A43" s="395" t="s">
        <v>468</v>
      </c>
      <c r="B43" s="604" t="s">
        <v>469</v>
      </c>
      <c r="C43" s="604" t="s">
        <v>471</v>
      </c>
      <c r="D43" s="604" t="s">
        <v>462</v>
      </c>
      <c r="E43" s="604" t="s">
        <v>458</v>
      </c>
      <c r="F43" s="604" t="s">
        <v>449</v>
      </c>
      <c r="G43" s="604" t="s">
        <v>561</v>
      </c>
      <c r="H43" s="388">
        <v>10</v>
      </c>
      <c r="I43" s="388" t="s">
        <v>448</v>
      </c>
      <c r="J43" s="772" t="s">
        <v>500</v>
      </c>
      <c r="K43" s="640">
        <v>152736982</v>
      </c>
      <c r="L43" s="640">
        <v>159603012</v>
      </c>
      <c r="M43" s="640">
        <v>139184373</v>
      </c>
      <c r="N43" s="847">
        <v>203120528.22999999</v>
      </c>
      <c r="O43" s="847"/>
      <c r="P43" s="847"/>
      <c r="Q43" s="847">
        <f t="shared" si="58"/>
        <v>203120528.22999999</v>
      </c>
      <c r="R43" s="895"/>
      <c r="S43" s="895"/>
      <c r="T43" s="895"/>
      <c r="U43" s="895">
        <f t="shared" si="59"/>
        <v>0</v>
      </c>
      <c r="V43" s="847"/>
      <c r="W43" s="847">
        <v>203120528.22999999</v>
      </c>
      <c r="X43" s="852">
        <f t="shared" si="60"/>
        <v>0</v>
      </c>
      <c r="Y43" s="852"/>
      <c r="Z43" s="847">
        <f t="shared" si="61"/>
        <v>0</v>
      </c>
      <c r="AA43" s="847"/>
      <c r="AB43" s="847"/>
      <c r="AC43" s="847">
        <f t="shared" si="2"/>
        <v>0</v>
      </c>
      <c r="AD43" s="852">
        <f t="shared" si="23"/>
        <v>0</v>
      </c>
      <c r="AE43" s="852"/>
      <c r="AF43" s="852">
        <f t="shared" si="62"/>
        <v>0</v>
      </c>
      <c r="AG43" s="1121">
        <f t="shared" si="63"/>
        <v>203120528.22999999</v>
      </c>
      <c r="AH43" s="854" t="e">
        <f t="shared" si="64"/>
        <v>#DIV/0!</v>
      </c>
      <c r="AI43" s="855"/>
      <c r="AJ43" s="856"/>
      <c r="AK43" s="857" t="e">
        <f>SUM(AD43-AE43-#REF!-#REF!)</f>
        <v>#REF!</v>
      </c>
      <c r="AL43" s="858">
        <f t="shared" si="65"/>
        <v>1</v>
      </c>
      <c r="AM43" s="654"/>
      <c r="AN43" s="1003"/>
      <c r="AO43" s="584"/>
      <c r="AP43" s="1017"/>
      <c r="AQ43" s="1017"/>
    </row>
    <row r="44" spans="1:47" s="396" customFormat="1" ht="36" x14ac:dyDescent="0.35">
      <c r="A44" s="395" t="s">
        <v>468</v>
      </c>
      <c r="B44" s="604" t="s">
        <v>469</v>
      </c>
      <c r="C44" s="604" t="s">
        <v>471</v>
      </c>
      <c r="D44" s="604" t="s">
        <v>462</v>
      </c>
      <c r="E44" s="604" t="s">
        <v>458</v>
      </c>
      <c r="F44" s="604" t="s">
        <v>557</v>
      </c>
      <c r="G44" s="604" t="s">
        <v>561</v>
      </c>
      <c r="H44" s="388">
        <v>10</v>
      </c>
      <c r="I44" s="388" t="s">
        <v>448</v>
      </c>
      <c r="J44" s="772" t="s">
        <v>501</v>
      </c>
      <c r="K44" s="640">
        <v>1449028</v>
      </c>
      <c r="L44" s="640">
        <v>54500</v>
      </c>
      <c r="M44" s="640">
        <v>3845289</v>
      </c>
      <c r="N44" s="847">
        <v>4000000</v>
      </c>
      <c r="O44" s="847">
        <v>300000</v>
      </c>
      <c r="P44" s="847">
        <v>2280000</v>
      </c>
      <c r="Q44" s="847">
        <f t="shared" si="58"/>
        <v>2020000</v>
      </c>
      <c r="R44" s="895">
        <v>1500000</v>
      </c>
      <c r="S44" s="895">
        <v>520000</v>
      </c>
      <c r="T44" s="911">
        <f>0+66500+0+30000+205380+49500</f>
        <v>351380</v>
      </c>
      <c r="U44" s="895">
        <f t="shared" si="59"/>
        <v>168620</v>
      </c>
      <c r="V44" s="847"/>
      <c r="W44" s="847"/>
      <c r="X44" s="852">
        <f t="shared" si="60"/>
        <v>168620</v>
      </c>
      <c r="Y44" s="852"/>
      <c r="Z44" s="847">
        <f t="shared" si="61"/>
        <v>0</v>
      </c>
      <c r="AA44" s="847"/>
      <c r="AB44" s="847"/>
      <c r="AC44" s="847">
        <f t="shared" si="2"/>
        <v>0</v>
      </c>
      <c r="AD44" s="852">
        <f t="shared" si="23"/>
        <v>0</v>
      </c>
      <c r="AE44" s="852"/>
      <c r="AF44" s="852">
        <f t="shared" si="62"/>
        <v>0</v>
      </c>
      <c r="AG44" s="1121">
        <f t="shared" si="63"/>
        <v>1851380</v>
      </c>
      <c r="AH44" s="854" t="e">
        <f t="shared" si="64"/>
        <v>#DIV/0!</v>
      </c>
      <c r="AI44" s="855"/>
      <c r="AJ44" s="856"/>
      <c r="AK44" s="857" t="e">
        <f>SUM(AD44-AE44-#REF!-#REF!)</f>
        <v>#REF!</v>
      </c>
      <c r="AL44" s="858">
        <f t="shared" si="65"/>
        <v>0.91652475247524756</v>
      </c>
      <c r="AM44" s="654"/>
      <c r="AN44" s="1003"/>
      <c r="AO44" s="584"/>
      <c r="AP44" s="1017"/>
      <c r="AQ44" s="1017"/>
    </row>
    <row r="45" spans="1:47" s="408" customFormat="1" ht="48" customHeight="1" x14ac:dyDescent="0.35">
      <c r="A45" s="404"/>
      <c r="B45" s="405"/>
      <c r="C45" s="405"/>
      <c r="D45" s="405"/>
      <c r="E45" s="405"/>
      <c r="F45" s="405"/>
      <c r="G45" s="405"/>
      <c r="H45" s="406"/>
      <c r="I45" s="406"/>
      <c r="J45" s="438" t="s">
        <v>532</v>
      </c>
      <c r="K45" s="407">
        <f t="shared" ref="K45:W45" si="66">SUM(K38:K44)</f>
        <v>371899712.80000001</v>
      </c>
      <c r="L45" s="407">
        <f t="shared" si="66"/>
        <v>610640625.5</v>
      </c>
      <c r="M45" s="407">
        <f t="shared" si="66"/>
        <v>455267749</v>
      </c>
      <c r="N45" s="900">
        <f>SUM(N37:N44)</f>
        <v>450429274.73000002</v>
      </c>
      <c r="O45" s="900">
        <f t="shared" ref="O45:Q45" si="67">SUM(O37:O44)</f>
        <v>549444203</v>
      </c>
      <c r="P45" s="900">
        <f t="shared" si="67"/>
        <v>144228366</v>
      </c>
      <c r="Q45" s="900">
        <f t="shared" si="67"/>
        <v>855645111.73000002</v>
      </c>
      <c r="R45" s="901">
        <f t="shared" si="66"/>
        <v>1500000</v>
      </c>
      <c r="S45" s="901">
        <f t="shared" si="66"/>
        <v>6420000</v>
      </c>
      <c r="T45" s="902">
        <f t="shared" si="66"/>
        <v>4897127</v>
      </c>
      <c r="U45" s="902">
        <f t="shared" si="66"/>
        <v>1522873</v>
      </c>
      <c r="V45" s="900">
        <f t="shared" si="66"/>
        <v>0</v>
      </c>
      <c r="W45" s="900">
        <f t="shared" si="66"/>
        <v>293374758.23000002</v>
      </c>
      <c r="X45" s="903">
        <f t="shared" ref="X45:Y45" si="68">SUM(X37:X44)</f>
        <v>1522873</v>
      </c>
      <c r="Y45" s="904">
        <f t="shared" si="68"/>
        <v>77102589.870000005</v>
      </c>
      <c r="Z45" s="900">
        <f>SUM(Z38:Z44)</f>
        <v>477247763.63</v>
      </c>
      <c r="AA45" s="900">
        <f>SUM(AA38:AA44)</f>
        <v>480970869</v>
      </c>
      <c r="AB45" s="900">
        <f>SUM(AB38:AB44)</f>
        <v>462834611.25999999</v>
      </c>
      <c r="AC45" s="900">
        <f t="shared" si="2"/>
        <v>18136257.74000001</v>
      </c>
      <c r="AD45" s="904">
        <f>SUM(AD37:AD44)</f>
        <v>14413152.36999999</v>
      </c>
      <c r="AE45" s="904">
        <f t="shared" ref="AE45:AF45" si="69">SUM(AE37:AE44)</f>
        <v>7145471</v>
      </c>
      <c r="AF45" s="904">
        <f t="shared" si="69"/>
        <v>7267681.3699999899</v>
      </c>
      <c r="AG45" s="1123"/>
      <c r="AH45" s="906">
        <f>SUM(AB45/Z45)</f>
        <v>0.96979943444811145</v>
      </c>
      <c r="AI45" s="904"/>
      <c r="AJ45" s="918"/>
      <c r="AK45" s="905" t="e">
        <f>SUM(AD45-AE45-#REF!-#REF!)</f>
        <v>#REF!</v>
      </c>
      <c r="AL45" s="867">
        <f>SUM(Q45-(AD45+X45))/Q45</f>
        <v>0.98137542638702224</v>
      </c>
      <c r="AM45" s="657"/>
      <c r="AN45" s="1007"/>
      <c r="AO45" s="588"/>
      <c r="AP45" s="1020"/>
      <c r="AQ45" s="1020"/>
    </row>
    <row r="46" spans="1:47" s="396" customFormat="1" ht="26.25" customHeight="1" x14ac:dyDescent="0.35">
      <c r="A46" s="395"/>
      <c r="B46" s="1441" t="s">
        <v>512</v>
      </c>
      <c r="C46" s="1441"/>
      <c r="D46" s="1441"/>
      <c r="E46" s="1441"/>
      <c r="F46" s="1441"/>
      <c r="G46" s="1441"/>
      <c r="H46" s="1441"/>
      <c r="I46" s="1441"/>
      <c r="J46" s="1441"/>
      <c r="K46" s="388"/>
      <c r="L46" s="388"/>
      <c r="M46" s="388"/>
      <c r="N46" s="907"/>
      <c r="O46" s="907"/>
      <c r="P46" s="907"/>
      <c r="Q46" s="907"/>
      <c r="R46" s="907"/>
      <c r="S46" s="907"/>
      <c r="T46" s="907"/>
      <c r="U46" s="907"/>
      <c r="V46" s="907"/>
      <c r="W46" s="907"/>
      <c r="X46" s="907"/>
      <c r="Y46" s="907"/>
      <c r="Z46" s="907"/>
      <c r="AA46" s="907"/>
      <c r="AB46" s="907"/>
      <c r="AC46" s="907"/>
      <c r="AD46" s="907"/>
      <c r="AE46" s="907"/>
      <c r="AF46" s="907"/>
      <c r="AG46" s="1126"/>
      <c r="AH46" s="854"/>
      <c r="AI46" s="916"/>
      <c r="AJ46" s="856"/>
      <c r="AK46" s="857" t="e">
        <f>SUM(AD46-AE46-#REF!-#REF!)</f>
        <v>#REF!</v>
      </c>
      <c r="AL46" s="882"/>
      <c r="AM46" s="658"/>
      <c r="AN46" s="1003"/>
      <c r="AO46" s="586"/>
      <c r="AP46" s="1017"/>
      <c r="AQ46" s="1017"/>
    </row>
    <row r="47" spans="1:47" s="396" customFormat="1" ht="36" x14ac:dyDescent="0.35">
      <c r="A47" s="395" t="s">
        <v>468</v>
      </c>
      <c r="B47" s="604" t="s">
        <v>469</v>
      </c>
      <c r="C47" s="604" t="s">
        <v>471</v>
      </c>
      <c r="D47" s="604" t="s">
        <v>462</v>
      </c>
      <c r="E47" s="604" t="s">
        <v>467</v>
      </c>
      <c r="F47" s="604" t="s">
        <v>469</v>
      </c>
      <c r="G47" s="604" t="s">
        <v>561</v>
      </c>
      <c r="H47" s="388">
        <v>10</v>
      </c>
      <c r="I47" s="388" t="s">
        <v>448</v>
      </c>
      <c r="J47" s="439" t="s">
        <v>502</v>
      </c>
      <c r="K47" s="640">
        <v>56623255</v>
      </c>
      <c r="L47" s="640">
        <v>80264238</v>
      </c>
      <c r="M47" s="640">
        <v>102393891</v>
      </c>
      <c r="N47" s="847">
        <v>109593030</v>
      </c>
      <c r="O47" s="847">
        <v>8556970</v>
      </c>
      <c r="P47" s="847">
        <v>9456970</v>
      </c>
      <c r="Q47" s="847">
        <f t="shared" ref="Q47:Q50" si="70">SUM(N47+O47-P47)</f>
        <v>108693030</v>
      </c>
      <c r="R47" s="895"/>
      <c r="S47" s="895">
        <v>650000</v>
      </c>
      <c r="T47" s="911">
        <f>22000+26500+29614+41000+39100+29400+133000+10500+10500+139100</f>
        <v>480714</v>
      </c>
      <c r="U47" s="895">
        <f t="shared" ref="U47:U50" si="71">SUM(S47-T47)</f>
        <v>169286</v>
      </c>
      <c r="V47" s="847"/>
      <c r="W47" s="847">
        <v>53593030</v>
      </c>
      <c r="X47" s="852">
        <f t="shared" ref="X47:X50" si="72">SUM(U47)</f>
        <v>169286</v>
      </c>
      <c r="Y47" s="852">
        <v>27000000</v>
      </c>
      <c r="Z47" s="847">
        <f t="shared" ref="Z47:Z50" si="73">SUM(Q47-R47-T47-V47-W47-X47-Y47)</f>
        <v>27450000</v>
      </c>
      <c r="AA47" s="847">
        <v>27600000</v>
      </c>
      <c r="AB47" s="847">
        <v>27600000</v>
      </c>
      <c r="AC47" s="847">
        <f t="shared" si="2"/>
        <v>0</v>
      </c>
      <c r="AD47" s="852">
        <f t="shared" si="23"/>
        <v>-150000</v>
      </c>
      <c r="AE47" s="852">
        <v>0</v>
      </c>
      <c r="AF47" s="852">
        <f t="shared" ref="AF47:AF50" si="74">SUM(AD47-AE47)</f>
        <v>-150000</v>
      </c>
      <c r="AG47" s="1121">
        <f t="shared" ref="AG47:AG50" si="75">SUM(R47+T47+V47+Y47+W47+AB47)</f>
        <v>108673744</v>
      </c>
      <c r="AH47" s="854">
        <f t="shared" ref="AH47:AH50" si="76">AB47/(AB47+AE47+AF47)</f>
        <v>1.0054644808743169</v>
      </c>
      <c r="AI47" s="855"/>
      <c r="AJ47" s="856"/>
      <c r="AK47" s="857" t="e">
        <f>SUM(AD47-AE47-#REF!-#REF!)</f>
        <v>#REF!</v>
      </c>
      <c r="AL47" s="858">
        <f t="shared" ref="AL47:AL50" si="77">SUM(Q47-(AD47+X47))/Q47</f>
        <v>0.99982256451954643</v>
      </c>
      <c r="AM47" s="654"/>
      <c r="AN47" s="1003"/>
      <c r="AO47" s="584" t="s">
        <v>3494</v>
      </c>
      <c r="AP47" s="1021">
        <v>150000</v>
      </c>
      <c r="AQ47" s="1016"/>
    </row>
    <row r="48" spans="1:47" s="396" customFormat="1" ht="54" customHeight="1" x14ac:dyDescent="0.35">
      <c r="A48" s="395" t="s">
        <v>468</v>
      </c>
      <c r="B48" s="604" t="s">
        <v>469</v>
      </c>
      <c r="C48" s="604" t="s">
        <v>471</v>
      </c>
      <c r="D48" s="604" t="s">
        <v>462</v>
      </c>
      <c r="E48" s="604" t="s">
        <v>467</v>
      </c>
      <c r="F48" s="604" t="s">
        <v>458</v>
      </c>
      <c r="G48" s="604" t="s">
        <v>561</v>
      </c>
      <c r="H48" s="388">
        <v>10</v>
      </c>
      <c r="I48" s="388" t="s">
        <v>448</v>
      </c>
      <c r="J48" s="772" t="s">
        <v>503</v>
      </c>
      <c r="K48" s="640">
        <v>16573350</v>
      </c>
      <c r="L48" s="640">
        <v>133954639</v>
      </c>
      <c r="M48" s="640">
        <v>497266364</v>
      </c>
      <c r="N48" s="847">
        <v>627802145.26999998</v>
      </c>
      <c r="O48" s="847">
        <v>391320000</v>
      </c>
      <c r="P48" s="847">
        <v>33196482</v>
      </c>
      <c r="Q48" s="847">
        <f t="shared" si="70"/>
        <v>985925663.26999998</v>
      </c>
      <c r="R48" s="895"/>
      <c r="S48" s="895"/>
      <c r="T48" s="895"/>
      <c r="U48" s="895">
        <f t="shared" si="71"/>
        <v>0</v>
      </c>
      <c r="V48" s="847"/>
      <c r="W48" s="847">
        <f>527399361.66</f>
        <v>527399361.66000003</v>
      </c>
      <c r="X48" s="852">
        <f t="shared" si="72"/>
        <v>0</v>
      </c>
      <c r="Y48" s="852">
        <f>97810166.67+464000+67567678.07+4401848.48</f>
        <v>170243693.22</v>
      </c>
      <c r="Z48" s="847">
        <f t="shared" si="73"/>
        <v>288282608.38999999</v>
      </c>
      <c r="AA48" s="847">
        <v>279802616</v>
      </c>
      <c r="AB48" s="847">
        <v>67066845.359999999</v>
      </c>
      <c r="AC48" s="847">
        <f t="shared" si="2"/>
        <v>212735770.63999999</v>
      </c>
      <c r="AD48" s="852">
        <f t="shared" si="23"/>
        <v>221215763.02999997</v>
      </c>
      <c r="AE48" s="852">
        <v>0</v>
      </c>
      <c r="AF48" s="852">
        <f t="shared" si="74"/>
        <v>221215763.02999997</v>
      </c>
      <c r="AG48" s="1121">
        <f>SUM(R48+T48+V48+Y48+W48+AB48)</f>
        <v>764709900.24000001</v>
      </c>
      <c r="AH48" s="854">
        <f t="shared" si="76"/>
        <v>0.23264270340328455</v>
      </c>
      <c r="AI48" s="855"/>
      <c r="AJ48" s="856"/>
      <c r="AK48" s="857" t="e">
        <f>SUM(AD48-AE48-#REF!-#REF!)</f>
        <v>#REF!</v>
      </c>
      <c r="AL48" s="858">
        <f t="shared" si="77"/>
        <v>0.77562632633347017</v>
      </c>
      <c r="AM48" s="927"/>
      <c r="AN48" s="1003"/>
      <c r="AO48" s="584"/>
      <c r="AP48" s="1017"/>
      <c r="AQ48" s="1021">
        <v>221215763.03</v>
      </c>
    </row>
    <row r="49" spans="1:43" s="396" customFormat="1" ht="36" x14ac:dyDescent="0.35">
      <c r="A49" s="395" t="s">
        <v>468</v>
      </c>
      <c r="B49" s="604" t="s">
        <v>469</v>
      </c>
      <c r="C49" s="604" t="s">
        <v>471</v>
      </c>
      <c r="D49" s="604" t="s">
        <v>462</v>
      </c>
      <c r="E49" s="604" t="s">
        <v>467</v>
      </c>
      <c r="F49" s="604" t="s">
        <v>558</v>
      </c>
      <c r="G49" s="604" t="s">
        <v>561</v>
      </c>
      <c r="H49" s="388">
        <v>10</v>
      </c>
      <c r="I49" s="388" t="s">
        <v>448</v>
      </c>
      <c r="J49" s="772" t="s">
        <v>504</v>
      </c>
      <c r="K49" s="640">
        <v>2968650</v>
      </c>
      <c r="L49" s="640">
        <v>3042900</v>
      </c>
      <c r="M49" s="640">
        <v>0</v>
      </c>
      <c r="N49" s="847"/>
      <c r="O49" s="847">
        <v>3400000</v>
      </c>
      <c r="P49" s="847"/>
      <c r="Q49" s="847">
        <f t="shared" si="70"/>
        <v>3400000</v>
      </c>
      <c r="R49" s="895"/>
      <c r="S49" s="895">
        <v>3400000</v>
      </c>
      <c r="T49" s="911">
        <f>132700+78500+964200+225100+74100+58400+138400+10000+233700+304000</f>
        <v>2219100</v>
      </c>
      <c r="U49" s="895">
        <f t="shared" si="71"/>
        <v>1180900</v>
      </c>
      <c r="V49" s="847"/>
      <c r="W49" s="847"/>
      <c r="X49" s="852">
        <f t="shared" si="72"/>
        <v>1180900</v>
      </c>
      <c r="Y49" s="852"/>
      <c r="Z49" s="847">
        <f t="shared" si="73"/>
        <v>0</v>
      </c>
      <c r="AA49" s="847"/>
      <c r="AB49" s="847"/>
      <c r="AC49" s="847">
        <f t="shared" si="2"/>
        <v>0</v>
      </c>
      <c r="AD49" s="852">
        <f t="shared" si="23"/>
        <v>0</v>
      </c>
      <c r="AE49" s="852"/>
      <c r="AF49" s="852">
        <f t="shared" si="74"/>
        <v>0</v>
      </c>
      <c r="AG49" s="1121">
        <f t="shared" si="75"/>
        <v>2219100</v>
      </c>
      <c r="AH49" s="854" t="e">
        <f t="shared" si="76"/>
        <v>#DIV/0!</v>
      </c>
      <c r="AI49" s="855"/>
      <c r="AJ49" s="856"/>
      <c r="AK49" s="857" t="e">
        <f>SUM(AD49-AE49-#REF!-#REF!)</f>
        <v>#REF!</v>
      </c>
      <c r="AL49" s="858">
        <f t="shared" si="77"/>
        <v>0.6526764705882353</v>
      </c>
      <c r="AM49" s="654"/>
      <c r="AN49" s="1003"/>
      <c r="AO49" s="584" t="s">
        <v>3371</v>
      </c>
      <c r="AP49" s="1016"/>
      <c r="AQ49" s="1017"/>
    </row>
    <row r="50" spans="1:43" s="396" customFormat="1" ht="100.5" customHeight="1" x14ac:dyDescent="0.35">
      <c r="A50" s="395" t="s">
        <v>468</v>
      </c>
      <c r="B50" s="604" t="s">
        <v>469</v>
      </c>
      <c r="C50" s="604" t="s">
        <v>471</v>
      </c>
      <c r="D50" s="604" t="s">
        <v>462</v>
      </c>
      <c r="E50" s="604" t="s">
        <v>467</v>
      </c>
      <c r="F50" s="604" t="s">
        <v>552</v>
      </c>
      <c r="G50" s="604" t="s">
        <v>561</v>
      </c>
      <c r="H50" s="388">
        <v>10</v>
      </c>
      <c r="I50" s="388" t="s">
        <v>448</v>
      </c>
      <c r="J50" s="772" t="s">
        <v>847</v>
      </c>
      <c r="K50" s="640">
        <v>3728944</v>
      </c>
      <c r="L50" s="640">
        <v>4108750</v>
      </c>
      <c r="M50" s="640">
        <f>3344323+1826294</f>
        <v>5170617</v>
      </c>
      <c r="N50" s="847">
        <v>7800000</v>
      </c>
      <c r="O50" s="847"/>
      <c r="P50" s="847">
        <v>3700000</v>
      </c>
      <c r="Q50" s="847">
        <f t="shared" si="70"/>
        <v>4100000</v>
      </c>
      <c r="R50" s="899">
        <v>1500000</v>
      </c>
      <c r="S50" s="899"/>
      <c r="T50" s="895"/>
      <c r="U50" s="895">
        <f t="shared" si="71"/>
        <v>0</v>
      </c>
      <c r="V50" s="847"/>
      <c r="W50" s="847"/>
      <c r="X50" s="852">
        <f t="shared" si="72"/>
        <v>0</v>
      </c>
      <c r="Y50" s="852"/>
      <c r="Z50" s="847">
        <f t="shared" si="73"/>
        <v>2600000</v>
      </c>
      <c r="AA50" s="847">
        <v>3500000</v>
      </c>
      <c r="AB50" s="847">
        <v>2600000</v>
      </c>
      <c r="AC50" s="847">
        <f t="shared" si="2"/>
        <v>900000</v>
      </c>
      <c r="AD50" s="852">
        <f t="shared" si="23"/>
        <v>0</v>
      </c>
      <c r="AE50" s="852">
        <v>0</v>
      </c>
      <c r="AF50" s="852">
        <f t="shared" si="74"/>
        <v>0</v>
      </c>
      <c r="AG50" s="1121">
        <f t="shared" si="75"/>
        <v>4100000</v>
      </c>
      <c r="AH50" s="854">
        <f t="shared" si="76"/>
        <v>1</v>
      </c>
      <c r="AI50" s="855"/>
      <c r="AJ50" s="856"/>
      <c r="AK50" s="857" t="e">
        <f>SUM(AD50-AE50-#REF!-#REF!)</f>
        <v>#REF!</v>
      </c>
      <c r="AL50" s="858">
        <f t="shared" si="77"/>
        <v>1</v>
      </c>
      <c r="AM50" s="654"/>
      <c r="AN50" s="1003"/>
      <c r="AO50" s="584"/>
      <c r="AP50" s="1017"/>
      <c r="AQ50" s="1016"/>
    </row>
    <row r="51" spans="1:43" s="408" customFormat="1" ht="49.5" customHeight="1" x14ac:dyDescent="0.35">
      <c r="A51" s="404"/>
      <c r="B51" s="405"/>
      <c r="C51" s="405"/>
      <c r="D51" s="405"/>
      <c r="E51" s="405"/>
      <c r="F51" s="405"/>
      <c r="G51" s="405"/>
      <c r="H51" s="406"/>
      <c r="I51" s="406"/>
      <c r="J51" s="438" t="s">
        <v>534</v>
      </c>
      <c r="K51" s="407">
        <f t="shared" ref="K51:M51" si="78">SUM(K47:K50)</f>
        <v>79894199</v>
      </c>
      <c r="L51" s="407">
        <f t="shared" si="78"/>
        <v>221370527</v>
      </c>
      <c r="M51" s="407">
        <f t="shared" si="78"/>
        <v>604830872</v>
      </c>
      <c r="N51" s="900">
        <f>SUM(N46:N50)</f>
        <v>745195175.26999998</v>
      </c>
      <c r="O51" s="900">
        <f t="shared" ref="O51:Q51" si="79">SUM(O46:O50)</f>
        <v>403276970</v>
      </c>
      <c r="P51" s="900">
        <f t="shared" si="79"/>
        <v>46353452</v>
      </c>
      <c r="Q51" s="900">
        <f t="shared" si="79"/>
        <v>1102118693.27</v>
      </c>
      <c r="R51" s="901">
        <v>1500000</v>
      </c>
      <c r="S51" s="901">
        <f>SUM(S47:S50)</f>
        <v>4050000</v>
      </c>
      <c r="T51" s="902">
        <f t="shared" ref="T51:AA51" si="80">SUM(T47:T50)</f>
        <v>2699814</v>
      </c>
      <c r="U51" s="902">
        <f t="shared" si="80"/>
        <v>1350186</v>
      </c>
      <c r="V51" s="900">
        <f t="shared" si="80"/>
        <v>0</v>
      </c>
      <c r="W51" s="900">
        <f t="shared" si="80"/>
        <v>580992391.66000009</v>
      </c>
      <c r="X51" s="903">
        <f t="shared" ref="X51:Y51" si="81">SUM(X46:X50)</f>
        <v>1350186</v>
      </c>
      <c r="Y51" s="904">
        <f t="shared" si="81"/>
        <v>197243693.22</v>
      </c>
      <c r="Z51" s="900">
        <f t="shared" si="80"/>
        <v>318332608.38999999</v>
      </c>
      <c r="AA51" s="900">
        <f t="shared" si="80"/>
        <v>310902616</v>
      </c>
      <c r="AB51" s="900">
        <f>SUM(AB47:AB50)</f>
        <v>97266845.359999999</v>
      </c>
      <c r="AC51" s="900">
        <f t="shared" si="2"/>
        <v>213635770.63999999</v>
      </c>
      <c r="AD51" s="904">
        <f>SUM(AD46:AD50)</f>
        <v>221065763.02999997</v>
      </c>
      <c r="AE51" s="904">
        <f>SUM(AE46:AE50)</f>
        <v>0</v>
      </c>
      <c r="AF51" s="904">
        <f t="shared" ref="AF51" si="82">SUM(AF46:AF50)</f>
        <v>221065763.02999997</v>
      </c>
      <c r="AG51" s="1123"/>
      <c r="AH51" s="906">
        <f>SUM(AB51/Z51)</f>
        <v>0.30555099539421082</v>
      </c>
      <c r="AI51" s="904"/>
      <c r="AJ51" s="900"/>
      <c r="AK51" s="905" t="e">
        <f>SUM(AD51-AE51-#REF!-#REF!)</f>
        <v>#REF!</v>
      </c>
      <c r="AL51" s="867">
        <f>SUM(Q51-(AD51+X51))/Q51</f>
        <v>0.7981923812850964</v>
      </c>
      <c r="AM51" s="657"/>
      <c r="AN51" s="1007"/>
      <c r="AO51" s="588"/>
      <c r="AP51" s="1020"/>
      <c r="AQ51" s="1020"/>
    </row>
    <row r="52" spans="1:43" s="396" customFormat="1" ht="33" customHeight="1" x14ac:dyDescent="0.35">
      <c r="A52" s="395"/>
      <c r="B52" s="1441" t="s">
        <v>505</v>
      </c>
      <c r="C52" s="1441"/>
      <c r="D52" s="1441"/>
      <c r="E52" s="1441"/>
      <c r="F52" s="1441"/>
      <c r="G52" s="1441"/>
      <c r="H52" s="1441"/>
      <c r="I52" s="1441"/>
      <c r="J52" s="1441" t="s">
        <v>505</v>
      </c>
      <c r="K52" s="388"/>
      <c r="L52" s="388"/>
      <c r="M52" s="388"/>
      <c r="N52" s="907"/>
      <c r="O52" s="907"/>
      <c r="P52" s="907"/>
      <c r="Q52" s="907"/>
      <c r="R52" s="907"/>
      <c r="S52" s="907"/>
      <c r="T52" s="907"/>
      <c r="U52" s="907"/>
      <c r="V52" s="907"/>
      <c r="W52" s="907"/>
      <c r="X52" s="907"/>
      <c r="Y52" s="907"/>
      <c r="Z52" s="907"/>
      <c r="AA52" s="907"/>
      <c r="AB52" s="907"/>
      <c r="AC52" s="907"/>
      <c r="AD52" s="907"/>
      <c r="AE52" s="907"/>
      <c r="AF52" s="907"/>
      <c r="AG52" s="1126"/>
      <c r="AH52" s="854"/>
      <c r="AI52" s="916"/>
      <c r="AJ52" s="856"/>
      <c r="AK52" s="857" t="e">
        <f>SUM(AD52-AE52-#REF!-#REF!)</f>
        <v>#REF!</v>
      </c>
      <c r="AL52" s="882"/>
      <c r="AM52" s="658"/>
      <c r="AN52" s="1003"/>
      <c r="AO52" s="586"/>
      <c r="AP52" s="1017"/>
      <c r="AQ52" s="1017"/>
    </row>
    <row r="53" spans="1:43" s="396" customFormat="1" ht="36" x14ac:dyDescent="0.35">
      <c r="A53" s="395" t="s">
        <v>468</v>
      </c>
      <c r="B53" s="604">
        <v>2</v>
      </c>
      <c r="C53" s="604">
        <v>0</v>
      </c>
      <c r="D53" s="604">
        <v>4</v>
      </c>
      <c r="E53" s="604">
        <v>7</v>
      </c>
      <c r="F53" s="604">
        <v>1</v>
      </c>
      <c r="G53" s="604" t="s">
        <v>561</v>
      </c>
      <c r="H53" s="388">
        <v>9</v>
      </c>
      <c r="I53" s="388" t="s">
        <v>448</v>
      </c>
      <c r="J53" s="439" t="s">
        <v>568</v>
      </c>
      <c r="K53" s="640">
        <v>746200</v>
      </c>
      <c r="L53" s="640">
        <v>85400</v>
      </c>
      <c r="M53" s="640"/>
      <c r="N53" s="847"/>
      <c r="O53" s="847">
        <v>1000</v>
      </c>
      <c r="P53" s="847"/>
      <c r="Q53" s="847">
        <f t="shared" ref="Q53:Q55" si="83">SUM(N53+O53-P53)</f>
        <v>1000</v>
      </c>
      <c r="R53" s="895"/>
      <c r="S53" s="895">
        <v>0</v>
      </c>
      <c r="T53" s="895">
        <v>0</v>
      </c>
      <c r="U53" s="895">
        <f t="shared" ref="U53:U56" si="84">SUM(S53-T53)</f>
        <v>0</v>
      </c>
      <c r="V53" s="847"/>
      <c r="W53" s="847"/>
      <c r="X53" s="852">
        <f t="shared" ref="X53:X56" si="85">SUM(U53)</f>
        <v>0</v>
      </c>
      <c r="Y53" s="852"/>
      <c r="Z53" s="847">
        <f t="shared" ref="Z53:Z56" si="86">SUM(Q53-R53-T53-V53-W53-X53-Y53)</f>
        <v>1000</v>
      </c>
      <c r="AA53" s="847"/>
      <c r="AB53" s="847"/>
      <c r="AC53" s="847">
        <f t="shared" si="2"/>
        <v>0</v>
      </c>
      <c r="AD53" s="852">
        <f t="shared" si="23"/>
        <v>1000</v>
      </c>
      <c r="AE53" s="852"/>
      <c r="AF53" s="852">
        <f t="shared" ref="AF53:AF56" si="87">SUM(AD53-AE53)</f>
        <v>1000</v>
      </c>
      <c r="AG53" s="1121">
        <f t="shared" ref="AG53:AG56" si="88">SUM(R53+T53+V53+Y53+W53+AB53)</f>
        <v>0</v>
      </c>
      <c r="AH53" s="854">
        <f t="shared" ref="AH53:AH56" si="89">AB53/(AB53+AE53+AF53)</f>
        <v>0</v>
      </c>
      <c r="AI53" s="855"/>
      <c r="AJ53" s="856"/>
      <c r="AK53" s="857" t="e">
        <f>SUM(AD53-AE53-#REF!-#REF!)</f>
        <v>#REF!</v>
      </c>
      <c r="AL53" s="858">
        <f t="shared" ref="AL53:AL54" si="90">SUM(Q53-(AD53+X53))/Q53</f>
        <v>0</v>
      </c>
      <c r="AM53" s="654"/>
      <c r="AN53" s="1003"/>
      <c r="AO53" s="584"/>
      <c r="AP53" s="1017"/>
      <c r="AQ53" s="1021">
        <v>1000</v>
      </c>
    </row>
    <row r="54" spans="1:43" s="396" customFormat="1" ht="65.25" customHeight="1" x14ac:dyDescent="0.35">
      <c r="A54" s="395" t="s">
        <v>468</v>
      </c>
      <c r="B54" s="604" t="s">
        <v>469</v>
      </c>
      <c r="C54" s="604" t="s">
        <v>471</v>
      </c>
      <c r="D54" s="604" t="s">
        <v>462</v>
      </c>
      <c r="E54" s="604" t="s">
        <v>558</v>
      </c>
      <c r="F54" s="604" t="s">
        <v>466</v>
      </c>
      <c r="G54" s="604" t="s">
        <v>450</v>
      </c>
      <c r="H54" s="388" t="s">
        <v>449</v>
      </c>
      <c r="I54" s="388" t="s">
        <v>448</v>
      </c>
      <c r="J54" s="439" t="s">
        <v>567</v>
      </c>
      <c r="K54" s="640">
        <v>111300</v>
      </c>
      <c r="L54" s="640">
        <v>120960</v>
      </c>
      <c r="M54" s="640"/>
      <c r="N54" s="847"/>
      <c r="O54" s="847">
        <v>200000</v>
      </c>
      <c r="P54" s="847">
        <v>200000</v>
      </c>
      <c r="Q54" s="847">
        <f t="shared" si="83"/>
        <v>0</v>
      </c>
      <c r="R54" s="895"/>
      <c r="S54" s="895"/>
      <c r="T54" s="895">
        <v>0</v>
      </c>
      <c r="U54" s="895">
        <f t="shared" si="84"/>
        <v>0</v>
      </c>
      <c r="V54" s="847"/>
      <c r="W54" s="847"/>
      <c r="X54" s="852">
        <f t="shared" si="85"/>
        <v>0</v>
      </c>
      <c r="Y54" s="852"/>
      <c r="Z54" s="847">
        <f t="shared" si="86"/>
        <v>0</v>
      </c>
      <c r="AA54" s="919"/>
      <c r="AB54" s="919"/>
      <c r="AC54" s="919">
        <f t="shared" si="2"/>
        <v>0</v>
      </c>
      <c r="AD54" s="852">
        <f t="shared" si="23"/>
        <v>0</v>
      </c>
      <c r="AE54" s="852"/>
      <c r="AF54" s="852">
        <f t="shared" si="87"/>
        <v>0</v>
      </c>
      <c r="AG54" s="1121">
        <f t="shared" si="88"/>
        <v>0</v>
      </c>
      <c r="AH54" s="854" t="e">
        <f t="shared" si="89"/>
        <v>#DIV/0!</v>
      </c>
      <c r="AI54" s="855"/>
      <c r="AJ54" s="856"/>
      <c r="AK54" s="857" t="e">
        <f>SUM(AD54-AE54-#REF!-#REF!)</f>
        <v>#REF!</v>
      </c>
      <c r="AL54" s="858" t="e">
        <f t="shared" si="90"/>
        <v>#DIV/0!</v>
      </c>
      <c r="AM54" s="654"/>
      <c r="AN54" s="1003"/>
      <c r="AO54" s="584"/>
      <c r="AP54" s="1017"/>
      <c r="AQ54" s="1017"/>
    </row>
    <row r="55" spans="1:43" s="396" customFormat="1" ht="52.5" customHeight="1" x14ac:dyDescent="0.35">
      <c r="A55" s="395" t="s">
        <v>468</v>
      </c>
      <c r="B55" s="604" t="s">
        <v>469</v>
      </c>
      <c r="C55" s="604" t="s">
        <v>471</v>
      </c>
      <c r="D55" s="604" t="s">
        <v>462</v>
      </c>
      <c r="E55" s="604" t="s">
        <v>558</v>
      </c>
      <c r="F55" s="604" t="s">
        <v>458</v>
      </c>
      <c r="G55" s="604" t="s">
        <v>561</v>
      </c>
      <c r="H55" s="388">
        <v>10</v>
      </c>
      <c r="I55" s="388" t="s">
        <v>448</v>
      </c>
      <c r="J55" s="772" t="s">
        <v>506</v>
      </c>
      <c r="K55" s="640">
        <v>2293000</v>
      </c>
      <c r="L55" s="640">
        <v>1674000</v>
      </c>
      <c r="M55" s="640">
        <v>683998</v>
      </c>
      <c r="N55" s="847">
        <v>5217150</v>
      </c>
      <c r="O55" s="847">
        <v>4000000</v>
      </c>
      <c r="P55" s="847">
        <f>1217150+4000000</f>
        <v>5217150</v>
      </c>
      <c r="Q55" s="847">
        <f t="shared" si="83"/>
        <v>4000000</v>
      </c>
      <c r="R55" s="895"/>
      <c r="S55" s="895"/>
      <c r="T55" s="895"/>
      <c r="U55" s="895">
        <f t="shared" si="84"/>
        <v>0</v>
      </c>
      <c r="V55" s="847"/>
      <c r="W55" s="847"/>
      <c r="X55" s="852">
        <f t="shared" si="85"/>
        <v>0</v>
      </c>
      <c r="Y55" s="852"/>
      <c r="Z55" s="847">
        <f t="shared" si="86"/>
        <v>4000000</v>
      </c>
      <c r="AA55" s="847">
        <v>1500000</v>
      </c>
      <c r="AB55" s="847">
        <v>0</v>
      </c>
      <c r="AC55" s="847">
        <f t="shared" si="2"/>
        <v>1500000</v>
      </c>
      <c r="AD55" s="852">
        <f t="shared" si="23"/>
        <v>4000000</v>
      </c>
      <c r="AE55" s="852">
        <v>1500000</v>
      </c>
      <c r="AF55" s="852">
        <f t="shared" si="87"/>
        <v>2500000</v>
      </c>
      <c r="AG55" s="1121">
        <f t="shared" si="88"/>
        <v>0</v>
      </c>
      <c r="AH55" s="854">
        <f>AB55/(AB55+AE55+AF55)</f>
        <v>0</v>
      </c>
      <c r="AI55" s="855"/>
      <c r="AJ55" s="856"/>
      <c r="AK55" s="857" t="e">
        <f>SUM(AD55-AE55-#REF!-#REF!)</f>
        <v>#REF!</v>
      </c>
      <c r="AL55" s="858">
        <f>SUM(Q55-(AD55+X55))/Q55</f>
        <v>0</v>
      </c>
      <c r="AM55" s="654"/>
      <c r="AN55" s="1003"/>
      <c r="AO55" s="584"/>
      <c r="AP55" s="1016"/>
      <c r="AQ55" s="1021">
        <v>2500000</v>
      </c>
    </row>
    <row r="56" spans="1:43" s="396" customFormat="1" ht="73.5" customHeight="1" x14ac:dyDescent="0.35">
      <c r="A56" s="395" t="s">
        <v>468</v>
      </c>
      <c r="B56" s="604" t="s">
        <v>469</v>
      </c>
      <c r="C56" s="604" t="s">
        <v>471</v>
      </c>
      <c r="D56" s="604" t="s">
        <v>462</v>
      </c>
      <c r="E56" s="604" t="s">
        <v>558</v>
      </c>
      <c r="F56" s="604" t="s">
        <v>467</v>
      </c>
      <c r="G56" s="604" t="s">
        <v>561</v>
      </c>
      <c r="H56" s="388">
        <v>10</v>
      </c>
      <c r="I56" s="388" t="s">
        <v>448</v>
      </c>
      <c r="J56" s="772" t="s">
        <v>545</v>
      </c>
      <c r="K56" s="640">
        <v>5955458</v>
      </c>
      <c r="L56" s="640">
        <v>4360858</v>
      </c>
      <c r="M56" s="640">
        <f>1454877</f>
        <v>1454877</v>
      </c>
      <c r="N56" s="847">
        <v>3600000</v>
      </c>
      <c r="O56" s="847">
        <f>1417150+4000000</f>
        <v>5417150</v>
      </c>
      <c r="P56" s="847">
        <v>201000</v>
      </c>
      <c r="Q56" s="847">
        <f>SUM(N56+O56-P56)</f>
        <v>8816150</v>
      </c>
      <c r="R56" s="901">
        <v>800000</v>
      </c>
      <c r="S56" s="901">
        <v>2800000</v>
      </c>
      <c r="T56" s="911">
        <f>64880+124656+115086+303305+225904+21136+376301+413690+142070+272410</f>
        <v>2059438</v>
      </c>
      <c r="U56" s="895">
        <f t="shared" si="84"/>
        <v>740562</v>
      </c>
      <c r="V56" s="847"/>
      <c r="W56" s="847"/>
      <c r="X56" s="852">
        <f t="shared" si="85"/>
        <v>740562</v>
      </c>
      <c r="Y56" s="852"/>
      <c r="Z56" s="847">
        <f t="shared" si="86"/>
        <v>5216150</v>
      </c>
      <c r="AA56" s="847">
        <v>6500000</v>
      </c>
      <c r="AB56" s="847">
        <v>3920000</v>
      </c>
      <c r="AC56" s="847">
        <f t="shared" si="2"/>
        <v>2580000</v>
      </c>
      <c r="AD56" s="852">
        <f t="shared" si="23"/>
        <v>1296150</v>
      </c>
      <c r="AE56" s="852"/>
      <c r="AF56" s="852">
        <f t="shared" si="87"/>
        <v>1296150</v>
      </c>
      <c r="AG56" s="1121">
        <f t="shared" si="88"/>
        <v>6779438</v>
      </c>
      <c r="AH56" s="854">
        <f t="shared" si="89"/>
        <v>0.75151213059440392</v>
      </c>
      <c r="AI56" s="855"/>
      <c r="AJ56" s="856"/>
      <c r="AK56" s="857" t="e">
        <f>SUM(AD56-AE56-#REF!-#REF!)</f>
        <v>#REF!</v>
      </c>
      <c r="AL56" s="858">
        <f>SUM(Q56-(AD56+X56))/Q56</f>
        <v>0.76897942979645306</v>
      </c>
      <c r="AM56" s="654"/>
      <c r="AN56" s="1003"/>
      <c r="AO56" s="584"/>
      <c r="AP56" s="1017"/>
      <c r="AQ56" s="1021">
        <v>1296150</v>
      </c>
    </row>
    <row r="57" spans="1:43" s="408" customFormat="1" ht="36" x14ac:dyDescent="0.35">
      <c r="A57" s="404"/>
      <c r="B57" s="405"/>
      <c r="C57" s="405"/>
      <c r="D57" s="405"/>
      <c r="E57" s="405"/>
      <c r="F57" s="405"/>
      <c r="G57" s="405" t="s">
        <v>561</v>
      </c>
      <c r="H57" s="406"/>
      <c r="I57" s="406"/>
      <c r="J57" s="438" t="s">
        <v>579</v>
      </c>
      <c r="K57" s="407">
        <f>SUM(K53:K56)</f>
        <v>9105958</v>
      </c>
      <c r="L57" s="407">
        <f t="shared" ref="L57:M57" si="91">SUM(L53:L56)</f>
        <v>6241218</v>
      </c>
      <c r="M57" s="407">
        <f t="shared" si="91"/>
        <v>2138875</v>
      </c>
      <c r="N57" s="900">
        <f>SUM(N53:N56)</f>
        <v>8817150</v>
      </c>
      <c r="O57" s="900">
        <f t="shared" ref="O57:V57" si="92">SUM(O53:O56)</f>
        <v>9618150</v>
      </c>
      <c r="P57" s="900">
        <f t="shared" si="92"/>
        <v>5618150</v>
      </c>
      <c r="Q57" s="900">
        <f t="shared" si="92"/>
        <v>12817150</v>
      </c>
      <c r="R57" s="901">
        <f t="shared" si="92"/>
        <v>800000</v>
      </c>
      <c r="S57" s="901">
        <f t="shared" si="92"/>
        <v>2800000</v>
      </c>
      <c r="T57" s="902">
        <f t="shared" si="92"/>
        <v>2059438</v>
      </c>
      <c r="U57" s="902">
        <f t="shared" si="92"/>
        <v>740562</v>
      </c>
      <c r="V57" s="900">
        <f t="shared" si="92"/>
        <v>0</v>
      </c>
      <c r="W57" s="900">
        <f t="shared" ref="W57:AA57" si="93">SUM(W55:W56)</f>
        <v>0</v>
      </c>
      <c r="X57" s="903">
        <f t="shared" ref="X57:Y57" si="94">SUM(X52:X56)</f>
        <v>740562</v>
      </c>
      <c r="Y57" s="904">
        <f t="shared" si="94"/>
        <v>0</v>
      </c>
      <c r="Z57" s="900">
        <f>SUM(Z53:Z56)</f>
        <v>9217150</v>
      </c>
      <c r="AA57" s="900">
        <f t="shared" si="93"/>
        <v>8000000</v>
      </c>
      <c r="AB57" s="900">
        <f>SUM(AB52:AB56)</f>
        <v>3920000</v>
      </c>
      <c r="AC57" s="900">
        <f t="shared" si="2"/>
        <v>4080000</v>
      </c>
      <c r="AD57" s="904">
        <f t="shared" ref="AD57:AF57" si="95">SUM(AD52:AD56)</f>
        <v>5297150</v>
      </c>
      <c r="AE57" s="904">
        <f t="shared" si="95"/>
        <v>1500000</v>
      </c>
      <c r="AF57" s="904">
        <f t="shared" si="95"/>
        <v>3797150</v>
      </c>
      <c r="AG57" s="1123"/>
      <c r="AH57" s="906">
        <f>SUM(AB57/Z57)</f>
        <v>0.42529415274786675</v>
      </c>
      <c r="AI57" s="904"/>
      <c r="AJ57" s="900"/>
      <c r="AK57" s="905" t="e">
        <f>SUM(AD57-AE57-#REF!-#REF!)</f>
        <v>#REF!</v>
      </c>
      <c r="AL57" s="867">
        <f>SUM(Q57-(AD57+X57))/Q57</f>
        <v>0.52893490362522089</v>
      </c>
      <c r="AM57" s="657"/>
      <c r="AN57" s="1007"/>
      <c r="AO57" s="588"/>
      <c r="AP57" s="1020"/>
      <c r="AQ57" s="1020"/>
    </row>
    <row r="58" spans="1:43" s="396" customFormat="1" ht="40.5" customHeight="1" x14ac:dyDescent="0.35">
      <c r="A58" s="395"/>
      <c r="B58" s="1441" t="s">
        <v>507</v>
      </c>
      <c r="C58" s="1441"/>
      <c r="D58" s="1441"/>
      <c r="E58" s="1441"/>
      <c r="F58" s="1441"/>
      <c r="G58" s="1441"/>
      <c r="H58" s="1441"/>
      <c r="I58" s="1441"/>
      <c r="J58" s="1441"/>
      <c r="K58" s="640"/>
      <c r="L58" s="640"/>
      <c r="M58" s="640"/>
      <c r="N58" s="847"/>
      <c r="O58" s="847"/>
      <c r="P58" s="847"/>
      <c r="Q58" s="847"/>
      <c r="R58" s="895"/>
      <c r="S58" s="895"/>
      <c r="T58" s="895"/>
      <c r="U58" s="895"/>
      <c r="V58" s="847"/>
      <c r="W58" s="847"/>
      <c r="X58" s="852">
        <f>SUM(M58)</f>
        <v>0</v>
      </c>
      <c r="Y58" s="852"/>
      <c r="Z58" s="847"/>
      <c r="AA58" s="847"/>
      <c r="AB58" s="847"/>
      <c r="AC58" s="847">
        <f t="shared" ref="AC58:AC84" si="96">SUM(AA58-AB58)</f>
        <v>0</v>
      </c>
      <c r="AD58" s="852"/>
      <c r="AE58" s="852"/>
      <c r="AF58" s="852"/>
      <c r="AG58" s="1121"/>
      <c r="AH58" s="854"/>
      <c r="AI58" s="920"/>
      <c r="AJ58" s="856"/>
      <c r="AK58" s="857"/>
      <c r="AL58" s="882"/>
      <c r="AM58" s="658"/>
      <c r="AN58" s="1003"/>
      <c r="AO58" s="586"/>
      <c r="AP58" s="1017"/>
      <c r="AQ58" s="1017"/>
    </row>
    <row r="59" spans="1:43" s="396" customFormat="1" ht="36" x14ac:dyDescent="0.2">
      <c r="A59" s="395" t="s">
        <v>468</v>
      </c>
      <c r="B59" s="604" t="s">
        <v>469</v>
      </c>
      <c r="C59" s="604" t="s">
        <v>471</v>
      </c>
      <c r="D59" s="604" t="s">
        <v>462</v>
      </c>
      <c r="E59" s="604" t="s">
        <v>552</v>
      </c>
      <c r="F59" s="604" t="s">
        <v>451</v>
      </c>
      <c r="G59" s="604" t="s">
        <v>561</v>
      </c>
      <c r="H59" s="388">
        <v>10</v>
      </c>
      <c r="I59" s="388" t="s">
        <v>448</v>
      </c>
      <c r="J59" s="439" t="s">
        <v>508</v>
      </c>
      <c r="K59" s="640">
        <v>6186430</v>
      </c>
      <c r="L59" s="640">
        <v>6607190</v>
      </c>
      <c r="M59" s="640">
        <v>9941102</v>
      </c>
      <c r="N59" s="847">
        <v>10200000</v>
      </c>
      <c r="O59" s="847">
        <v>0</v>
      </c>
      <c r="P59" s="847">
        <v>0</v>
      </c>
      <c r="Q59" s="847">
        <f t="shared" ref="Q59:Q62" si="97">SUM(N59+O59-P59)</f>
        <v>10200000</v>
      </c>
      <c r="R59" s="895"/>
      <c r="S59" s="895"/>
      <c r="T59" s="895"/>
      <c r="U59" s="895"/>
      <c r="V59" s="847">
        <v>10200000</v>
      </c>
      <c r="W59" s="847"/>
      <c r="X59" s="852">
        <f t="shared" ref="X59:X62" si="98">SUM(U59)</f>
        <v>0</v>
      </c>
      <c r="Y59" s="852"/>
      <c r="Z59" s="847">
        <f t="shared" ref="Z59:Z62" si="99">SUM(Q59-R59-T59-V59-W59-X59-Y59)</f>
        <v>0</v>
      </c>
      <c r="AA59" s="847"/>
      <c r="AB59" s="847"/>
      <c r="AC59" s="847">
        <f t="shared" si="96"/>
        <v>0</v>
      </c>
      <c r="AD59" s="852"/>
      <c r="AE59" s="852"/>
      <c r="AF59" s="852" t="s">
        <v>56</v>
      </c>
      <c r="AG59" s="1121">
        <v>5896453</v>
      </c>
      <c r="AH59" s="854" t="e">
        <f t="shared" ref="AH59:AH62" si="100">AB59/(AB59+AE59+AF59)</f>
        <v>#VALUE!</v>
      </c>
      <c r="AI59" s="855"/>
      <c r="AJ59" s="856"/>
      <c r="AK59" s="857" t="e">
        <f>SUM(AD59-AE59-#REF!-#REF!)</f>
        <v>#REF!</v>
      </c>
      <c r="AL59" s="858">
        <f t="shared" ref="AL59:AL62" si="101">SUM(Q59-(AD59+X59))/Q59</f>
        <v>1</v>
      </c>
      <c r="AM59" s="655"/>
      <c r="AN59" s="1005">
        <f>SUM(V59-AG59)</f>
        <v>4303547</v>
      </c>
      <c r="AO59" s="639" t="s">
        <v>3360</v>
      </c>
      <c r="AP59" s="1017"/>
      <c r="AQ59" s="1016"/>
    </row>
    <row r="60" spans="1:43" s="396" customFormat="1" ht="53.25" customHeight="1" x14ac:dyDescent="0.2">
      <c r="A60" s="395" t="s">
        <v>468</v>
      </c>
      <c r="B60" s="604" t="s">
        <v>469</v>
      </c>
      <c r="C60" s="604" t="s">
        <v>471</v>
      </c>
      <c r="D60" s="604" t="s">
        <v>462</v>
      </c>
      <c r="E60" s="604" t="s">
        <v>552</v>
      </c>
      <c r="F60" s="604" t="s">
        <v>469</v>
      </c>
      <c r="G60" s="604" t="s">
        <v>561</v>
      </c>
      <c r="H60" s="388">
        <v>10</v>
      </c>
      <c r="I60" s="388" t="s">
        <v>448</v>
      </c>
      <c r="J60" s="439" t="s">
        <v>509</v>
      </c>
      <c r="K60" s="640">
        <v>93438200</v>
      </c>
      <c r="L60" s="640">
        <v>94312740</v>
      </c>
      <c r="M60" s="640">
        <v>103921690</v>
      </c>
      <c r="N60" s="847">
        <v>99000000</v>
      </c>
      <c r="O60" s="847">
        <v>6300000</v>
      </c>
      <c r="P60" s="847"/>
      <c r="Q60" s="847">
        <f t="shared" si="97"/>
        <v>105300000</v>
      </c>
      <c r="R60" s="895"/>
      <c r="S60" s="895"/>
      <c r="T60" s="895"/>
      <c r="U60" s="895"/>
      <c r="V60" s="847">
        <v>105300000</v>
      </c>
      <c r="W60" s="847"/>
      <c r="X60" s="852">
        <f t="shared" si="98"/>
        <v>0</v>
      </c>
      <c r="Y60" s="852"/>
      <c r="Z60" s="847">
        <f t="shared" si="99"/>
        <v>0</v>
      </c>
      <c r="AA60" s="847"/>
      <c r="AB60" s="847"/>
      <c r="AC60" s="847">
        <f t="shared" si="96"/>
        <v>0</v>
      </c>
      <c r="AD60" s="852"/>
      <c r="AE60" s="852"/>
      <c r="AF60" s="852" t="s">
        <v>56</v>
      </c>
      <c r="AG60" s="1121">
        <v>78862271</v>
      </c>
      <c r="AH60" s="854" t="e">
        <f t="shared" si="100"/>
        <v>#VALUE!</v>
      </c>
      <c r="AI60" s="855"/>
      <c r="AJ60" s="856"/>
      <c r="AK60" s="857" t="e">
        <f>SUM(AD60-AE60-#REF!-#REF!)</f>
        <v>#REF!</v>
      </c>
      <c r="AL60" s="858">
        <f t="shared" si="101"/>
        <v>1</v>
      </c>
      <c r="AM60" s="655"/>
      <c r="AN60" s="1005">
        <f>SUM(V60-AG60)</f>
        <v>26437729</v>
      </c>
      <c r="AO60" s="639" t="s">
        <v>3455</v>
      </c>
      <c r="AP60" s="1118"/>
      <c r="AQ60" s="1017"/>
    </row>
    <row r="61" spans="1:43" s="396" customFormat="1" ht="36" x14ac:dyDescent="0.2">
      <c r="A61" s="395" t="s">
        <v>468</v>
      </c>
      <c r="B61" s="604" t="s">
        <v>469</v>
      </c>
      <c r="C61" s="604" t="s">
        <v>471</v>
      </c>
      <c r="D61" s="604" t="s">
        <v>462</v>
      </c>
      <c r="E61" s="604" t="s">
        <v>552</v>
      </c>
      <c r="F61" s="604" t="s">
        <v>458</v>
      </c>
      <c r="G61" s="604" t="s">
        <v>561</v>
      </c>
      <c r="H61" s="388">
        <v>10</v>
      </c>
      <c r="I61" s="388" t="s">
        <v>448</v>
      </c>
      <c r="J61" s="439" t="s">
        <v>510</v>
      </c>
      <c r="K61" s="640">
        <v>38584988</v>
      </c>
      <c r="L61" s="640">
        <v>37647973</v>
      </c>
      <c r="M61" s="640">
        <v>29818737</v>
      </c>
      <c r="N61" s="847">
        <v>25200000</v>
      </c>
      <c r="O61" s="847"/>
      <c r="P61" s="847"/>
      <c r="Q61" s="847">
        <f t="shared" si="97"/>
        <v>25200000</v>
      </c>
      <c r="R61" s="895"/>
      <c r="S61" s="895"/>
      <c r="T61" s="895"/>
      <c r="U61" s="895"/>
      <c r="V61" s="847">
        <v>25200000</v>
      </c>
      <c r="W61" s="847"/>
      <c r="X61" s="852">
        <f t="shared" si="98"/>
        <v>0</v>
      </c>
      <c r="Y61" s="852"/>
      <c r="Z61" s="847">
        <f t="shared" si="99"/>
        <v>0</v>
      </c>
      <c r="AA61" s="847"/>
      <c r="AB61" s="847"/>
      <c r="AC61" s="847">
        <f t="shared" si="96"/>
        <v>0</v>
      </c>
      <c r="AD61" s="852"/>
      <c r="AE61" s="852"/>
      <c r="AF61" s="852" t="s">
        <v>56</v>
      </c>
      <c r="AG61" s="1121">
        <v>12670024</v>
      </c>
      <c r="AH61" s="854" t="e">
        <f t="shared" si="100"/>
        <v>#VALUE!</v>
      </c>
      <c r="AI61" s="855"/>
      <c r="AJ61" s="856"/>
      <c r="AK61" s="857" t="e">
        <f>SUM(AD61-AE61-#REF!-#REF!)</f>
        <v>#REF!</v>
      </c>
      <c r="AL61" s="858">
        <f t="shared" si="101"/>
        <v>1</v>
      </c>
      <c r="AM61" s="655"/>
      <c r="AN61" s="1005">
        <f t="shared" ref="AN61:AN62" si="102">SUM(V61-AG61)</f>
        <v>12529976</v>
      </c>
      <c r="AO61" s="639" t="s">
        <v>3362</v>
      </c>
      <c r="AP61" s="1118"/>
      <c r="AQ61" s="1016"/>
    </row>
    <row r="62" spans="1:43" s="396" customFormat="1" ht="58.5" customHeight="1" x14ac:dyDescent="0.2">
      <c r="A62" s="395" t="s">
        <v>468</v>
      </c>
      <c r="B62" s="604" t="s">
        <v>469</v>
      </c>
      <c r="C62" s="604" t="s">
        <v>471</v>
      </c>
      <c r="D62" s="604" t="s">
        <v>462</v>
      </c>
      <c r="E62" s="604" t="s">
        <v>552</v>
      </c>
      <c r="F62" s="604" t="s">
        <v>467</v>
      </c>
      <c r="G62" s="604"/>
      <c r="H62" s="388">
        <v>10</v>
      </c>
      <c r="I62" s="388" t="s">
        <v>448</v>
      </c>
      <c r="J62" s="439" t="s">
        <v>538</v>
      </c>
      <c r="K62" s="640">
        <v>122363650</v>
      </c>
      <c r="L62" s="640">
        <v>119445871</v>
      </c>
      <c r="M62" s="640">
        <v>113763193</v>
      </c>
      <c r="N62" s="847">
        <v>104500000</v>
      </c>
      <c r="O62" s="847">
        <v>25000000</v>
      </c>
      <c r="P62" s="847"/>
      <c r="Q62" s="847">
        <f t="shared" si="97"/>
        <v>129500000</v>
      </c>
      <c r="R62" s="895"/>
      <c r="S62" s="895"/>
      <c r="T62" s="895"/>
      <c r="U62" s="895"/>
      <c r="V62" s="847">
        <v>129500000</v>
      </c>
      <c r="W62" s="847"/>
      <c r="X62" s="852">
        <f t="shared" si="98"/>
        <v>0</v>
      </c>
      <c r="Y62" s="852"/>
      <c r="Z62" s="847">
        <f t="shared" si="99"/>
        <v>0</v>
      </c>
      <c r="AA62" s="847"/>
      <c r="AB62" s="847"/>
      <c r="AC62" s="847">
        <f t="shared" si="96"/>
        <v>0</v>
      </c>
      <c r="AD62" s="852"/>
      <c r="AE62" s="852"/>
      <c r="AF62" s="852" t="s">
        <v>56</v>
      </c>
      <c r="AG62" s="1121">
        <v>100182468</v>
      </c>
      <c r="AH62" s="854" t="e">
        <f t="shared" si="100"/>
        <v>#VALUE!</v>
      </c>
      <c r="AI62" s="855"/>
      <c r="AJ62" s="856"/>
      <c r="AK62" s="857" t="e">
        <f>SUM(AD62-AE62-#REF!-#REF!)</f>
        <v>#REF!</v>
      </c>
      <c r="AL62" s="858">
        <f t="shared" si="101"/>
        <v>1</v>
      </c>
      <c r="AM62" s="655"/>
      <c r="AN62" s="1005">
        <f t="shared" si="102"/>
        <v>29317532</v>
      </c>
      <c r="AO62" s="639" t="s">
        <v>3456</v>
      </c>
      <c r="AP62" s="1118"/>
      <c r="AQ62" s="1017"/>
    </row>
    <row r="63" spans="1:43" s="396" customFormat="1" ht="26.25" x14ac:dyDescent="0.2">
      <c r="A63" s="395"/>
      <c r="B63" s="405"/>
      <c r="C63" s="405"/>
      <c r="D63" s="405"/>
      <c r="E63" s="405"/>
      <c r="F63" s="405"/>
      <c r="G63" s="405"/>
      <c r="H63" s="406"/>
      <c r="I63" s="406"/>
      <c r="J63" s="438" t="s">
        <v>539</v>
      </c>
      <c r="K63" s="407"/>
      <c r="L63" s="407"/>
      <c r="M63" s="407"/>
      <c r="N63" s="900">
        <f>SUM(N59:N62)</f>
        <v>238900000</v>
      </c>
      <c r="O63" s="900">
        <f t="shared" ref="O63:Q63" si="103">SUM(O59:O62)</f>
        <v>31300000</v>
      </c>
      <c r="P63" s="900">
        <f t="shared" si="103"/>
        <v>0</v>
      </c>
      <c r="Q63" s="900">
        <f t="shared" si="103"/>
        <v>270200000</v>
      </c>
      <c r="R63" s="901"/>
      <c r="S63" s="901"/>
      <c r="T63" s="902"/>
      <c r="U63" s="902"/>
      <c r="V63" s="900">
        <f>SUM(V59:V62)</f>
        <v>270200000</v>
      </c>
      <c r="W63" s="900">
        <f t="shared" ref="W63:AE63" si="104">SUM(W59:W62)</f>
        <v>0</v>
      </c>
      <c r="X63" s="921">
        <f t="shared" si="104"/>
        <v>0</v>
      </c>
      <c r="Y63" s="900">
        <f t="shared" si="104"/>
        <v>0</v>
      </c>
      <c r="Z63" s="900">
        <f t="shared" si="104"/>
        <v>0</v>
      </c>
      <c r="AA63" s="900">
        <f t="shared" si="104"/>
        <v>0</v>
      </c>
      <c r="AB63" s="900">
        <f t="shared" si="104"/>
        <v>0</v>
      </c>
      <c r="AC63" s="900">
        <f t="shared" si="104"/>
        <v>0</v>
      </c>
      <c r="AD63" s="900">
        <f t="shared" si="104"/>
        <v>0</v>
      </c>
      <c r="AE63" s="900">
        <f t="shared" si="104"/>
        <v>0</v>
      </c>
      <c r="AF63" s="904"/>
      <c r="AG63" s="1123"/>
      <c r="AH63" s="906"/>
      <c r="AI63" s="904"/>
      <c r="AJ63" s="900"/>
      <c r="AK63" s="905"/>
      <c r="AL63" s="867">
        <f>SUM(Q63-(AD63+X63))/Q63</f>
        <v>1</v>
      </c>
      <c r="AM63" s="662"/>
      <c r="AN63" s="1009">
        <f>SUM(AN59:AN62)</f>
        <v>72588784</v>
      </c>
      <c r="AO63" s="588"/>
      <c r="AP63" s="1020"/>
      <c r="AQ63" s="1020"/>
    </row>
    <row r="64" spans="1:43" s="396" customFormat="1" ht="36" customHeight="1" x14ac:dyDescent="0.35">
      <c r="A64" s="395"/>
      <c r="B64" s="1441" t="s">
        <v>511</v>
      </c>
      <c r="C64" s="1441"/>
      <c r="D64" s="1441"/>
      <c r="E64" s="1441"/>
      <c r="F64" s="1441"/>
      <c r="G64" s="1441"/>
      <c r="H64" s="1441"/>
      <c r="I64" s="1441"/>
      <c r="J64" s="1441"/>
      <c r="K64" s="388"/>
      <c r="L64" s="388"/>
      <c r="M64" s="388"/>
      <c r="N64" s="907"/>
      <c r="O64" s="907"/>
      <c r="P64" s="907"/>
      <c r="Q64" s="907"/>
      <c r="R64" s="907"/>
      <c r="S64" s="907"/>
      <c r="T64" s="907"/>
      <c r="U64" s="907"/>
      <c r="V64" s="907"/>
      <c r="W64" s="907"/>
      <c r="X64" s="907"/>
      <c r="Y64" s="907"/>
      <c r="Z64" s="907"/>
      <c r="AA64" s="907"/>
      <c r="AB64" s="907"/>
      <c r="AC64" s="907"/>
      <c r="AD64" s="907"/>
      <c r="AE64" s="907"/>
      <c r="AF64" s="907"/>
      <c r="AG64" s="1126"/>
      <c r="AH64" s="854"/>
      <c r="AI64" s="916"/>
      <c r="AJ64" s="856"/>
      <c r="AK64" s="857" t="e">
        <f>SUM(AD64-AE64-#REF!-#REF!)</f>
        <v>#REF!</v>
      </c>
      <c r="AL64" s="882"/>
      <c r="AM64" s="658"/>
      <c r="AN64" s="1003"/>
      <c r="AO64" s="586"/>
      <c r="AP64" s="1017"/>
      <c r="AQ64" s="1017"/>
    </row>
    <row r="65" spans="1:43" s="396" customFormat="1" ht="36" x14ac:dyDescent="0.35">
      <c r="A65" s="395" t="s">
        <v>468</v>
      </c>
      <c r="B65" s="604" t="s">
        <v>469</v>
      </c>
      <c r="C65" s="604" t="s">
        <v>471</v>
      </c>
      <c r="D65" s="604" t="s">
        <v>462</v>
      </c>
      <c r="E65" s="604" t="s">
        <v>472</v>
      </c>
      <c r="F65" s="604" t="s">
        <v>462</v>
      </c>
      <c r="G65" s="604" t="s">
        <v>561</v>
      </c>
      <c r="H65" s="388">
        <v>10</v>
      </c>
      <c r="I65" s="388" t="s">
        <v>448</v>
      </c>
      <c r="J65" s="772" t="s">
        <v>513</v>
      </c>
      <c r="K65" s="640">
        <v>13728734</v>
      </c>
      <c r="L65" s="640">
        <v>10285849</v>
      </c>
      <c r="M65" s="640">
        <v>9005472</v>
      </c>
      <c r="N65" s="847">
        <v>9500000</v>
      </c>
      <c r="O65" s="847">
        <v>4069897</v>
      </c>
      <c r="P65" s="847"/>
      <c r="Q65" s="847">
        <f t="shared" ref="Q65:Q69" si="105">SUM(N65+O65-P65)</f>
        <v>13569897</v>
      </c>
      <c r="R65" s="847"/>
      <c r="S65" s="847"/>
      <c r="T65" s="847"/>
      <c r="U65" s="847"/>
      <c r="V65" s="847"/>
      <c r="W65" s="847"/>
      <c r="X65" s="852">
        <f t="shared" ref="X65:X69" si="106">SUM(U65)</f>
        <v>0</v>
      </c>
      <c r="Y65" s="852">
        <v>4258305</v>
      </c>
      <c r="Z65" s="847"/>
      <c r="AA65" s="892"/>
      <c r="AB65" s="892"/>
      <c r="AC65" s="892">
        <f t="shared" si="96"/>
        <v>0</v>
      </c>
      <c r="AD65" s="852"/>
      <c r="AE65" s="852"/>
      <c r="AF65" s="852">
        <f t="shared" ref="AF65:AF69" si="107">SUM(AD65-AE65)</f>
        <v>0</v>
      </c>
      <c r="AG65" s="1121"/>
      <c r="AH65" s="854" t="e">
        <f t="shared" ref="AH65:AH69" si="108">AB65/(AB65+AE65+AF65)</f>
        <v>#DIV/0!</v>
      </c>
      <c r="AI65" s="855"/>
      <c r="AJ65" s="856"/>
      <c r="AK65" s="857" t="e">
        <f>SUM(AD65-AE65-#REF!-#REF!)</f>
        <v>#REF!</v>
      </c>
      <c r="AL65" s="858">
        <f t="shared" ref="AL65:AL69" si="109">SUM(Q65-(AD65+X65))/Q65</f>
        <v>1</v>
      </c>
      <c r="AM65" s="654"/>
      <c r="AN65" s="1003"/>
      <c r="AO65" s="584"/>
      <c r="AP65" s="1017"/>
      <c r="AQ65" s="1017"/>
    </row>
    <row r="66" spans="1:43" s="396" customFormat="1" ht="36" x14ac:dyDescent="0.35">
      <c r="A66" s="395" t="s">
        <v>468</v>
      </c>
      <c r="B66" s="604" t="s">
        <v>469</v>
      </c>
      <c r="C66" s="604" t="s">
        <v>471</v>
      </c>
      <c r="D66" s="604" t="s">
        <v>462</v>
      </c>
      <c r="E66" s="604" t="s">
        <v>472</v>
      </c>
      <c r="F66" s="604" t="s">
        <v>558</v>
      </c>
      <c r="G66" s="604" t="s">
        <v>561</v>
      </c>
      <c r="H66" s="388">
        <v>10</v>
      </c>
      <c r="I66" s="388" t="s">
        <v>448</v>
      </c>
      <c r="J66" s="772" t="s">
        <v>535</v>
      </c>
      <c r="K66" s="640">
        <v>12101320</v>
      </c>
      <c r="L66" s="640">
        <v>767811</v>
      </c>
      <c r="M66" s="640">
        <v>8155898</v>
      </c>
      <c r="N66" s="847">
        <v>9500000</v>
      </c>
      <c r="O66" s="847">
        <v>2789717</v>
      </c>
      <c r="P66" s="847"/>
      <c r="Q66" s="847">
        <f t="shared" si="105"/>
        <v>12289717</v>
      </c>
      <c r="R66" s="847"/>
      <c r="S66" s="847"/>
      <c r="T66" s="847"/>
      <c r="U66" s="847"/>
      <c r="V66" s="847"/>
      <c r="W66" s="847"/>
      <c r="X66" s="852">
        <f t="shared" si="106"/>
        <v>0</v>
      </c>
      <c r="Y66" s="852">
        <v>3856578</v>
      </c>
      <c r="Z66" s="847"/>
      <c r="AA66" s="892"/>
      <c r="AB66" s="892"/>
      <c r="AC66" s="892">
        <f t="shared" si="96"/>
        <v>0</v>
      </c>
      <c r="AD66" s="852"/>
      <c r="AE66" s="852"/>
      <c r="AF66" s="852">
        <f t="shared" si="107"/>
        <v>0</v>
      </c>
      <c r="AG66" s="1121"/>
      <c r="AH66" s="854" t="e">
        <f t="shared" si="108"/>
        <v>#DIV/0!</v>
      </c>
      <c r="AI66" s="855"/>
      <c r="AJ66" s="856"/>
      <c r="AK66" s="857" t="e">
        <f>SUM(AD66-AE66-#REF!-#REF!)</f>
        <v>#REF!</v>
      </c>
      <c r="AL66" s="858">
        <f t="shared" si="109"/>
        <v>1</v>
      </c>
      <c r="AM66" s="654"/>
      <c r="AN66" s="1003"/>
      <c r="AO66" s="584"/>
      <c r="AP66" s="1017"/>
      <c r="AQ66" s="1017"/>
    </row>
    <row r="67" spans="1:43" s="396" customFormat="1" ht="108" customHeight="1" x14ac:dyDescent="0.35">
      <c r="A67" s="395" t="s">
        <v>468</v>
      </c>
      <c r="B67" s="604" t="s">
        <v>469</v>
      </c>
      <c r="C67" s="604" t="s">
        <v>471</v>
      </c>
      <c r="D67" s="604" t="s">
        <v>462</v>
      </c>
      <c r="E67" s="604" t="s">
        <v>472</v>
      </c>
      <c r="F67" s="604" t="s">
        <v>552</v>
      </c>
      <c r="G67" s="604" t="s">
        <v>561</v>
      </c>
      <c r="H67" s="388">
        <v>10</v>
      </c>
      <c r="I67" s="388" t="s">
        <v>448</v>
      </c>
      <c r="J67" s="772" t="s">
        <v>1078</v>
      </c>
      <c r="K67" s="640">
        <v>44027913</v>
      </c>
      <c r="L67" s="640">
        <v>15481207</v>
      </c>
      <c r="M67" s="640">
        <v>34743449</v>
      </c>
      <c r="N67" s="847">
        <v>38500000</v>
      </c>
      <c r="O67" s="847">
        <v>4820000</v>
      </c>
      <c r="P67" s="847"/>
      <c r="Q67" s="892">
        <v>98624205</v>
      </c>
      <c r="R67" s="892"/>
      <c r="S67" s="847"/>
      <c r="T67" s="847"/>
      <c r="U67" s="847"/>
      <c r="V67" s="847"/>
      <c r="W67" s="847"/>
      <c r="X67" s="852">
        <f t="shared" si="106"/>
        <v>0</v>
      </c>
      <c r="Y67" s="852">
        <f>480526+800877+6659907+6946257</f>
        <v>14887567</v>
      </c>
      <c r="Z67" s="847">
        <v>70881379</v>
      </c>
      <c r="AA67" s="892">
        <v>28536462</v>
      </c>
      <c r="AB67" s="847">
        <v>2735141</v>
      </c>
      <c r="AC67" s="847">
        <f t="shared" si="96"/>
        <v>25801321</v>
      </c>
      <c r="AD67" s="852">
        <f t="shared" ref="AD67:AD109" si="110">SUM(Z67-AB67)</f>
        <v>68146238</v>
      </c>
      <c r="AE67" s="852">
        <v>25000000</v>
      </c>
      <c r="AF67" s="852">
        <f t="shared" si="107"/>
        <v>43146238</v>
      </c>
      <c r="AG67" s="1121">
        <f>SUM(R67+T67+V67+Y67+W67+AB67)</f>
        <v>17622708</v>
      </c>
      <c r="AH67" s="854">
        <f t="shared" si="108"/>
        <v>3.8587581655260966E-2</v>
      </c>
      <c r="AI67" s="855"/>
      <c r="AJ67" s="856"/>
      <c r="AK67" s="857" t="e">
        <f>SUM(AD67-AE67-#REF!-#REF!)</f>
        <v>#REF!</v>
      </c>
      <c r="AL67" s="858">
        <f>SUM(Q67-(AD67+X67))/Q67</f>
        <v>0.30903130727390909</v>
      </c>
      <c r="AM67" s="654"/>
      <c r="AN67" s="1003"/>
      <c r="AO67" s="584" t="s">
        <v>3457</v>
      </c>
      <c r="AP67" s="1016"/>
      <c r="AQ67" s="1017"/>
    </row>
    <row r="68" spans="1:43" s="396" customFormat="1" ht="36" x14ac:dyDescent="0.35">
      <c r="A68" s="395" t="s">
        <v>468</v>
      </c>
      <c r="B68" s="604" t="s">
        <v>469</v>
      </c>
      <c r="C68" s="604" t="s">
        <v>471</v>
      </c>
      <c r="D68" s="604" t="s">
        <v>462</v>
      </c>
      <c r="E68" s="604" t="s">
        <v>472</v>
      </c>
      <c r="F68" s="604" t="s">
        <v>472</v>
      </c>
      <c r="G68" s="604" t="s">
        <v>561</v>
      </c>
      <c r="H68" s="388">
        <v>10</v>
      </c>
      <c r="I68" s="388" t="s">
        <v>448</v>
      </c>
      <c r="J68" s="772" t="s">
        <v>537</v>
      </c>
      <c r="K68" s="640">
        <v>10358060</v>
      </c>
      <c r="L68" s="640">
        <v>767811</v>
      </c>
      <c r="M68" s="640">
        <v>9175385</v>
      </c>
      <c r="N68" s="847">
        <v>9500000</v>
      </c>
      <c r="O68" s="847">
        <v>4325931</v>
      </c>
      <c r="P68" s="847"/>
      <c r="Q68" s="847">
        <f t="shared" si="105"/>
        <v>13825931</v>
      </c>
      <c r="R68" s="847"/>
      <c r="S68" s="847"/>
      <c r="T68" s="847"/>
      <c r="U68" s="847"/>
      <c r="V68" s="847"/>
      <c r="W68" s="847"/>
      <c r="X68" s="852">
        <f t="shared" si="106"/>
        <v>0</v>
      </c>
      <c r="Y68" s="852">
        <v>4338650</v>
      </c>
      <c r="Z68" s="847"/>
      <c r="AA68" s="892"/>
      <c r="AB68" s="892"/>
      <c r="AC68" s="892">
        <f t="shared" si="96"/>
        <v>0</v>
      </c>
      <c r="AD68" s="852"/>
      <c r="AE68" s="852"/>
      <c r="AF68" s="852">
        <f t="shared" si="107"/>
        <v>0</v>
      </c>
      <c r="AG68" s="1121"/>
      <c r="AH68" s="854" t="e">
        <f t="shared" si="108"/>
        <v>#DIV/0!</v>
      </c>
      <c r="AI68" s="855"/>
      <c r="AJ68" s="856"/>
      <c r="AK68" s="857" t="e">
        <f>SUM(AD68-AE68-#REF!-#REF!)</f>
        <v>#REF!</v>
      </c>
      <c r="AL68" s="858">
        <f t="shared" si="109"/>
        <v>1</v>
      </c>
      <c r="AM68" s="654"/>
      <c r="AN68" s="1003"/>
      <c r="AO68" s="584"/>
      <c r="AP68" s="1016"/>
      <c r="AQ68" s="1017"/>
    </row>
    <row r="69" spans="1:43" s="396" customFormat="1" ht="36" x14ac:dyDescent="0.35">
      <c r="A69" s="395" t="s">
        <v>468</v>
      </c>
      <c r="B69" s="604" t="s">
        <v>469</v>
      </c>
      <c r="C69" s="604" t="s">
        <v>471</v>
      </c>
      <c r="D69" s="604" t="s">
        <v>462</v>
      </c>
      <c r="E69" s="604" t="s">
        <v>472</v>
      </c>
      <c r="F69" s="604" t="s">
        <v>559</v>
      </c>
      <c r="G69" s="604" t="s">
        <v>561</v>
      </c>
      <c r="H69" s="388">
        <v>10</v>
      </c>
      <c r="I69" s="388" t="s">
        <v>448</v>
      </c>
      <c r="J69" s="772" t="s">
        <v>514</v>
      </c>
      <c r="K69" s="640">
        <v>1239245</v>
      </c>
      <c r="L69" s="640">
        <v>668488</v>
      </c>
      <c r="M69" s="640">
        <v>820983</v>
      </c>
      <c r="N69" s="847">
        <v>1000000</v>
      </c>
      <c r="O69" s="847">
        <v>22604205</v>
      </c>
      <c r="P69" s="847">
        <v>7985545</v>
      </c>
      <c r="Q69" s="847">
        <f t="shared" si="105"/>
        <v>15618660</v>
      </c>
      <c r="R69" s="847"/>
      <c r="S69" s="847"/>
      <c r="T69" s="847"/>
      <c r="U69" s="847"/>
      <c r="V69" s="847"/>
      <c r="W69" s="847"/>
      <c r="X69" s="852">
        <f t="shared" si="106"/>
        <v>0</v>
      </c>
      <c r="Y69" s="852">
        <v>401726</v>
      </c>
      <c r="Z69" s="847"/>
      <c r="AA69" s="892"/>
      <c r="AB69" s="892"/>
      <c r="AC69" s="892">
        <f t="shared" si="96"/>
        <v>0</v>
      </c>
      <c r="AD69" s="852"/>
      <c r="AE69" s="852"/>
      <c r="AF69" s="852">
        <f t="shared" si="107"/>
        <v>0</v>
      </c>
      <c r="AG69" s="1121"/>
      <c r="AH69" s="854" t="e">
        <f t="shared" si="108"/>
        <v>#DIV/0!</v>
      </c>
      <c r="AI69" s="855"/>
      <c r="AJ69" s="856"/>
      <c r="AK69" s="857" t="e">
        <f>SUM(AD69-AE69-#REF!-#REF!)</f>
        <v>#REF!</v>
      </c>
      <c r="AL69" s="858">
        <f t="shared" si="109"/>
        <v>1</v>
      </c>
      <c r="AM69" s="654"/>
      <c r="AN69" s="1003"/>
      <c r="AO69" s="584"/>
      <c r="AP69" s="1016"/>
      <c r="AQ69" s="1017"/>
    </row>
    <row r="70" spans="1:43" s="408" customFormat="1" ht="60.75" x14ac:dyDescent="0.35">
      <c r="A70" s="404"/>
      <c r="B70" s="405"/>
      <c r="C70" s="405"/>
      <c r="D70" s="405"/>
      <c r="E70" s="405"/>
      <c r="F70" s="405"/>
      <c r="G70" s="405"/>
      <c r="H70" s="406"/>
      <c r="I70" s="406"/>
      <c r="J70" s="438" t="s">
        <v>536</v>
      </c>
      <c r="K70" s="407">
        <f t="shared" ref="K70:Q70" si="111">SUM(K65:K69)</f>
        <v>81455272</v>
      </c>
      <c r="L70" s="407">
        <f t="shared" si="111"/>
        <v>27971166</v>
      </c>
      <c r="M70" s="407">
        <f t="shared" si="111"/>
        <v>61901187</v>
      </c>
      <c r="N70" s="900">
        <f t="shared" si="111"/>
        <v>68000000</v>
      </c>
      <c r="O70" s="900">
        <f t="shared" si="111"/>
        <v>38609750</v>
      </c>
      <c r="P70" s="900">
        <f t="shared" si="111"/>
        <v>7985545</v>
      </c>
      <c r="Q70" s="900">
        <f t="shared" si="111"/>
        <v>153928410</v>
      </c>
      <c r="R70" s="902"/>
      <c r="S70" s="902">
        <f t="shared" ref="S70:AB70" si="112">SUM(S65:S69)</f>
        <v>0</v>
      </c>
      <c r="T70" s="902">
        <f t="shared" si="112"/>
        <v>0</v>
      </c>
      <c r="U70" s="902">
        <f t="shared" si="112"/>
        <v>0</v>
      </c>
      <c r="V70" s="900">
        <f t="shared" si="112"/>
        <v>0</v>
      </c>
      <c r="W70" s="900">
        <f t="shared" si="112"/>
        <v>0</v>
      </c>
      <c r="X70" s="903">
        <f t="shared" si="112"/>
        <v>0</v>
      </c>
      <c r="Y70" s="904">
        <f t="shared" si="112"/>
        <v>27742826</v>
      </c>
      <c r="Z70" s="900">
        <f t="shared" si="112"/>
        <v>70881379</v>
      </c>
      <c r="AA70" s="900">
        <f t="shared" si="112"/>
        <v>28536462</v>
      </c>
      <c r="AB70" s="900">
        <f t="shared" si="112"/>
        <v>2735141</v>
      </c>
      <c r="AC70" s="900">
        <f t="shared" si="96"/>
        <v>25801321</v>
      </c>
      <c r="AD70" s="904">
        <f>SUM(AD65:AD69)</f>
        <v>68146238</v>
      </c>
      <c r="AE70" s="904">
        <f t="shared" ref="AE70:AF70" si="113">SUM(AE65:AE69)</f>
        <v>25000000</v>
      </c>
      <c r="AF70" s="904">
        <f t="shared" si="113"/>
        <v>43146238</v>
      </c>
      <c r="AG70" s="1123"/>
      <c r="AH70" s="914">
        <f>SUM(AB70/Z70)</f>
        <v>3.8587581655260966E-2</v>
      </c>
      <c r="AI70" s="904"/>
      <c r="AJ70" s="922" t="s">
        <v>848</v>
      </c>
      <c r="AK70" s="905" t="e">
        <f>SUM(AD70-AE70-#REF!-#REF!)</f>
        <v>#REF!</v>
      </c>
      <c r="AL70" s="867">
        <f>SUM(Q70-(AD70+X70))/Q70</f>
        <v>0.55728615659708303</v>
      </c>
      <c r="AM70" s="657"/>
      <c r="AN70" s="1007"/>
      <c r="AO70" s="588"/>
      <c r="AP70" s="1020"/>
      <c r="AQ70" s="1020"/>
    </row>
    <row r="71" spans="1:43" s="396" customFormat="1" ht="33" customHeight="1" x14ac:dyDescent="0.35">
      <c r="A71" s="940"/>
      <c r="B71" s="1442" t="s">
        <v>515</v>
      </c>
      <c r="C71" s="1443"/>
      <c r="D71" s="1443"/>
      <c r="E71" s="1443"/>
      <c r="F71" s="1443"/>
      <c r="G71" s="1443"/>
      <c r="H71" s="1443"/>
      <c r="I71" s="1443"/>
      <c r="J71" s="1470"/>
      <c r="K71" s="388"/>
      <c r="L71" s="388"/>
      <c r="M71" s="388"/>
      <c r="N71" s="907"/>
      <c r="O71" s="907"/>
      <c r="P71" s="907"/>
      <c r="Q71" s="907"/>
      <c r="R71" s="907"/>
      <c r="S71" s="907"/>
      <c r="T71" s="907"/>
      <c r="U71" s="907"/>
      <c r="V71" s="907"/>
      <c r="W71" s="907"/>
      <c r="X71" s="907"/>
      <c r="Y71" s="907"/>
      <c r="Z71" s="907"/>
      <c r="AA71" s="907"/>
      <c r="AB71" s="907"/>
      <c r="AC71" s="907"/>
      <c r="AD71" s="923"/>
      <c r="AE71" s="907"/>
      <c r="AF71" s="907"/>
      <c r="AG71" s="1126"/>
      <c r="AH71" s="854"/>
      <c r="AI71" s="916"/>
      <c r="AJ71" s="856"/>
      <c r="AK71" s="857" t="e">
        <f>SUM(AD71-AE71-#REF!-#REF!)</f>
        <v>#REF!</v>
      </c>
      <c r="AL71" s="882"/>
      <c r="AM71" s="658"/>
      <c r="AN71" s="1003"/>
      <c r="AO71" s="586"/>
      <c r="AP71" s="1017"/>
      <c r="AQ71" s="1017"/>
    </row>
    <row r="72" spans="1:43" s="396" customFormat="1" ht="30" x14ac:dyDescent="0.2">
      <c r="A72" s="395"/>
      <c r="B72" s="604"/>
      <c r="C72" s="604"/>
      <c r="D72" s="604"/>
      <c r="E72" s="604"/>
      <c r="F72" s="604"/>
      <c r="G72" s="604"/>
      <c r="H72" s="388"/>
      <c r="I72" s="388"/>
      <c r="J72" s="439" t="s">
        <v>577</v>
      </c>
      <c r="K72" s="640">
        <v>868840</v>
      </c>
      <c r="L72" s="640">
        <v>500000</v>
      </c>
      <c r="M72" s="640"/>
      <c r="N72" s="847"/>
      <c r="O72" s="847"/>
      <c r="P72" s="847"/>
      <c r="Q72" s="847">
        <f t="shared" ref="Q72:Q73" si="114">SUM(N72+O72-P72)</f>
        <v>0</v>
      </c>
      <c r="R72" s="895"/>
      <c r="S72" s="895"/>
      <c r="T72" s="895"/>
      <c r="U72" s="895"/>
      <c r="V72" s="847"/>
      <c r="W72" s="847"/>
      <c r="X72" s="852">
        <f t="shared" ref="X72:X73" si="115">SUM(U72)</f>
        <v>0</v>
      </c>
      <c r="Y72" s="852"/>
      <c r="Z72" s="847">
        <f t="shared" ref="Z72:Z73" si="116">SUM(Q72-R72-T72-V72-W72-X72-Y72)</f>
        <v>0</v>
      </c>
      <c r="AA72" s="847"/>
      <c r="AB72" s="847"/>
      <c r="AC72" s="847">
        <f t="shared" si="96"/>
        <v>0</v>
      </c>
      <c r="AD72" s="852">
        <f t="shared" si="110"/>
        <v>0</v>
      </c>
      <c r="AE72" s="852"/>
      <c r="AF72" s="852">
        <f t="shared" ref="AF72:AF73" si="117">SUM(AD72-AE72)</f>
        <v>0</v>
      </c>
      <c r="AG72" s="1121">
        <f t="shared" ref="AG72:AG73" si="118">SUM(R72+T72+V72+Y72+W72+AB72)</f>
        <v>0</v>
      </c>
      <c r="AH72" s="854" t="e">
        <f t="shared" ref="AH72:AH73" si="119">AB72/(AB72+AE72+AF72)</f>
        <v>#DIV/0!</v>
      </c>
      <c r="AI72" s="855"/>
      <c r="AJ72" s="856"/>
      <c r="AK72" s="857" t="e">
        <f>SUM(AD72-AE72-#REF!-#REF!)</f>
        <v>#REF!</v>
      </c>
      <c r="AL72" s="858" t="e">
        <f t="shared" ref="AL72:AL73" si="120">SUM(Q72-(AD72+X72))/Q72</f>
        <v>#DIV/0!</v>
      </c>
      <c r="AM72" s="655"/>
      <c r="AN72" s="1005">
        <v>0</v>
      </c>
      <c r="AO72" s="585"/>
      <c r="AP72" s="1017"/>
      <c r="AQ72" s="1017"/>
    </row>
    <row r="73" spans="1:43" s="396" customFormat="1" ht="36" x14ac:dyDescent="0.2">
      <c r="A73" s="395" t="s">
        <v>468</v>
      </c>
      <c r="B73" s="604" t="s">
        <v>469</v>
      </c>
      <c r="C73" s="604" t="s">
        <v>471</v>
      </c>
      <c r="D73" s="604" t="s">
        <v>462</v>
      </c>
      <c r="E73" s="604" t="s">
        <v>449</v>
      </c>
      <c r="F73" s="604" t="s">
        <v>469</v>
      </c>
      <c r="G73" s="604" t="s">
        <v>561</v>
      </c>
      <c r="H73" s="388">
        <v>10</v>
      </c>
      <c r="I73" s="388" t="s">
        <v>448</v>
      </c>
      <c r="J73" s="439" t="s">
        <v>516</v>
      </c>
      <c r="K73" s="640">
        <v>5444300</v>
      </c>
      <c r="L73" s="640">
        <v>5236662</v>
      </c>
      <c r="M73" s="640">
        <v>5612740</v>
      </c>
      <c r="N73" s="847">
        <v>5900000</v>
      </c>
      <c r="O73" s="847"/>
      <c r="P73" s="847"/>
      <c r="Q73" s="847">
        <f t="shared" si="114"/>
        <v>5900000</v>
      </c>
      <c r="R73" s="895"/>
      <c r="S73" s="895"/>
      <c r="T73" s="895"/>
      <c r="U73" s="895"/>
      <c r="V73" s="847">
        <v>5900000</v>
      </c>
      <c r="W73" s="847"/>
      <c r="X73" s="852">
        <f t="shared" si="115"/>
        <v>0</v>
      </c>
      <c r="Y73" s="852"/>
      <c r="Z73" s="847">
        <f t="shared" si="116"/>
        <v>0</v>
      </c>
      <c r="AA73" s="847"/>
      <c r="AB73" s="847"/>
      <c r="AC73" s="847">
        <f t="shared" si="96"/>
        <v>0</v>
      </c>
      <c r="AD73" s="852">
        <f t="shared" si="110"/>
        <v>0</v>
      </c>
      <c r="AE73" s="852"/>
      <c r="AF73" s="852">
        <f t="shared" si="117"/>
        <v>0</v>
      </c>
      <c r="AG73" s="1121">
        <f t="shared" si="118"/>
        <v>5900000</v>
      </c>
      <c r="AH73" s="854" t="e">
        <f t="shared" si="119"/>
        <v>#DIV/0!</v>
      </c>
      <c r="AI73" s="855"/>
      <c r="AJ73" s="856"/>
      <c r="AK73" s="857" t="e">
        <f>SUM(AD73-AE73-#REF!-#REF!)</f>
        <v>#REF!</v>
      </c>
      <c r="AL73" s="858">
        <f t="shared" si="120"/>
        <v>1</v>
      </c>
      <c r="AM73" s="655"/>
      <c r="AN73" s="1005">
        <v>2950025</v>
      </c>
      <c r="AO73" s="585"/>
      <c r="AP73" s="1017"/>
      <c r="AQ73" s="1017"/>
    </row>
    <row r="74" spans="1:43" s="408" customFormat="1" ht="26.25" x14ac:dyDescent="0.35">
      <c r="A74" s="404"/>
      <c r="B74" s="405"/>
      <c r="C74" s="405"/>
      <c r="D74" s="405"/>
      <c r="E74" s="405"/>
      <c r="F74" s="405"/>
      <c r="G74" s="405"/>
      <c r="H74" s="406"/>
      <c r="I74" s="406"/>
      <c r="J74" s="438" t="s">
        <v>540</v>
      </c>
      <c r="K74" s="407">
        <f>SUM(K72:K73)</f>
        <v>6313140</v>
      </c>
      <c r="L74" s="407">
        <f t="shared" ref="L74:M74" si="121">SUM(L72:L73)</f>
        <v>5736662</v>
      </c>
      <c r="M74" s="407">
        <f t="shared" si="121"/>
        <v>5612740</v>
      </c>
      <c r="N74" s="900">
        <f>SUM(N73)</f>
        <v>5900000</v>
      </c>
      <c r="O74" s="900">
        <f t="shared" ref="O74:Q74" si="122">SUM(O73)</f>
        <v>0</v>
      </c>
      <c r="P74" s="900">
        <f t="shared" si="122"/>
        <v>0</v>
      </c>
      <c r="Q74" s="900">
        <f t="shared" si="122"/>
        <v>5900000</v>
      </c>
      <c r="R74" s="902"/>
      <c r="S74" s="902">
        <f t="shared" ref="S74:V74" si="123">SUM(S72:S73)</f>
        <v>0</v>
      </c>
      <c r="T74" s="902">
        <f t="shared" si="123"/>
        <v>0</v>
      </c>
      <c r="U74" s="902">
        <f t="shared" si="123"/>
        <v>0</v>
      </c>
      <c r="V74" s="900">
        <f t="shared" si="123"/>
        <v>5900000</v>
      </c>
      <c r="W74" s="900">
        <f t="shared" ref="W74:AB74" si="124">SUM(W73)</f>
        <v>0</v>
      </c>
      <c r="X74" s="903">
        <f t="shared" ref="X74:Y74" si="125">SUM(X71:X73)</f>
        <v>0</v>
      </c>
      <c r="Y74" s="904">
        <f t="shared" si="125"/>
        <v>0</v>
      </c>
      <c r="Z74" s="900">
        <f t="shared" si="124"/>
        <v>0</v>
      </c>
      <c r="AA74" s="900">
        <f t="shared" si="124"/>
        <v>0</v>
      </c>
      <c r="AB74" s="900">
        <f t="shared" si="124"/>
        <v>0</v>
      </c>
      <c r="AC74" s="900">
        <f t="shared" si="96"/>
        <v>0</v>
      </c>
      <c r="AD74" s="904">
        <f>SUM(AD71:AD73)</f>
        <v>0</v>
      </c>
      <c r="AE74" s="904">
        <f t="shared" ref="AE74:AF74" si="126">SUM(AE71:AE73)</f>
        <v>0</v>
      </c>
      <c r="AF74" s="904">
        <f t="shared" si="126"/>
        <v>0</v>
      </c>
      <c r="AG74" s="1123"/>
      <c r="AH74" s="914" t="e">
        <f>SUM(AB74/Z74)</f>
        <v>#DIV/0!</v>
      </c>
      <c r="AI74" s="904"/>
      <c r="AJ74" s="900"/>
      <c r="AK74" s="905" t="e">
        <f>SUM(AD74-AE74-#REF!-#REF!)</f>
        <v>#REF!</v>
      </c>
      <c r="AL74" s="867">
        <f>SUM(Q74-(AD74+X74))/Q74</f>
        <v>1</v>
      </c>
      <c r="AM74" s="662"/>
      <c r="AN74" s="1010">
        <f>SUM(AN72:AN73)</f>
        <v>2950025</v>
      </c>
      <c r="AO74" s="588"/>
      <c r="AP74" s="1020"/>
      <c r="AQ74" s="1020"/>
    </row>
    <row r="75" spans="1:43" s="396" customFormat="1" ht="39.75" customHeight="1" x14ac:dyDescent="0.35">
      <c r="A75" s="395"/>
      <c r="B75" s="1442" t="s">
        <v>517</v>
      </c>
      <c r="C75" s="1443"/>
      <c r="D75" s="1443"/>
      <c r="E75" s="1443"/>
      <c r="F75" s="1443"/>
      <c r="G75" s="1443"/>
      <c r="H75" s="1443"/>
      <c r="I75" s="1443"/>
      <c r="J75" s="1443"/>
      <c r="K75" s="388"/>
      <c r="L75" s="388"/>
      <c r="M75" s="388"/>
      <c r="N75" s="907"/>
      <c r="O75" s="907"/>
      <c r="P75" s="907"/>
      <c r="Q75" s="907"/>
      <c r="R75" s="907"/>
      <c r="S75" s="907"/>
      <c r="T75" s="907"/>
      <c r="U75" s="907"/>
      <c r="V75" s="907"/>
      <c r="W75" s="907"/>
      <c r="X75" s="907"/>
      <c r="Y75" s="907"/>
      <c r="Z75" s="907"/>
      <c r="AA75" s="907"/>
      <c r="AB75" s="907"/>
      <c r="AC75" s="907"/>
      <c r="AD75" s="907"/>
      <c r="AE75" s="907"/>
      <c r="AF75" s="907"/>
      <c r="AG75" s="1126"/>
      <c r="AH75" s="854"/>
      <c r="AI75" s="915"/>
      <c r="AJ75" s="924"/>
      <c r="AK75" s="857" t="e">
        <f>SUM(AD75-AE75-#REF!-#REF!)</f>
        <v>#REF!</v>
      </c>
      <c r="AL75" s="894"/>
      <c r="AM75" s="658"/>
      <c r="AN75" s="1004"/>
      <c r="AO75" s="587"/>
      <c r="AP75" s="1017"/>
      <c r="AQ75" s="1017"/>
    </row>
    <row r="76" spans="1:43" s="396" customFormat="1" ht="36" x14ac:dyDescent="0.35">
      <c r="A76" s="395" t="s">
        <v>468</v>
      </c>
      <c r="B76" s="604" t="s">
        <v>469</v>
      </c>
      <c r="C76" s="604" t="s">
        <v>471</v>
      </c>
      <c r="D76" s="604" t="s">
        <v>462</v>
      </c>
      <c r="E76" s="604" t="s">
        <v>456</v>
      </c>
      <c r="F76" s="604" t="s">
        <v>451</v>
      </c>
      <c r="G76" s="604" t="s">
        <v>561</v>
      </c>
      <c r="H76" s="388">
        <v>10</v>
      </c>
      <c r="I76" s="388" t="s">
        <v>448</v>
      </c>
      <c r="J76" s="772" t="s">
        <v>495</v>
      </c>
      <c r="K76" s="1471">
        <v>29008131.350000001</v>
      </c>
      <c r="L76" s="1471">
        <v>20292720.050000001</v>
      </c>
      <c r="M76" s="415">
        <v>4233988</v>
      </c>
      <c r="N76" s="847">
        <v>6000000</v>
      </c>
      <c r="O76" s="847"/>
      <c r="P76" s="847">
        <v>6000000</v>
      </c>
      <c r="Q76" s="847">
        <f t="shared" ref="Q76:Q79" si="127">SUM(N76+O76-P76)</f>
        <v>0</v>
      </c>
      <c r="R76" s="847"/>
      <c r="S76" s="847"/>
      <c r="T76" s="847"/>
      <c r="U76" s="847"/>
      <c r="V76" s="847"/>
      <c r="W76" s="847"/>
      <c r="X76" s="852">
        <f t="shared" ref="X76:X79" si="128">SUM(U76)</f>
        <v>0</v>
      </c>
      <c r="Y76" s="852"/>
      <c r="Z76" s="847">
        <f t="shared" ref="Z76:Z79" si="129">SUM(Q76-R76-T76-V76-W76-X76-Y76)</f>
        <v>0</v>
      </c>
      <c r="AA76" s="847"/>
      <c r="AB76" s="847"/>
      <c r="AC76" s="847">
        <f t="shared" si="96"/>
        <v>0</v>
      </c>
      <c r="AD76" s="852">
        <f t="shared" si="110"/>
        <v>0</v>
      </c>
      <c r="AE76" s="852">
        <v>0</v>
      </c>
      <c r="AF76" s="852">
        <f t="shared" ref="AF76:AF79" si="130">SUM(AD76-AE76)</f>
        <v>0</v>
      </c>
      <c r="AG76" s="1121">
        <f t="shared" ref="AG76:AG79" si="131">SUM(R76+T76+V76+Y76+W76+AB76)</f>
        <v>0</v>
      </c>
      <c r="AH76" s="854" t="e">
        <f t="shared" ref="AH76:AH79" si="132">AB76/(AB76+AE76+AF76)</f>
        <v>#DIV/0!</v>
      </c>
      <c r="AI76" s="855"/>
      <c r="AJ76" s="856"/>
      <c r="AK76" s="857" t="e">
        <f>SUM(AD76-AE76-#REF!-#REF!)</f>
        <v>#REF!</v>
      </c>
      <c r="AL76" s="858" t="e">
        <f t="shared" ref="AL76:AL79" si="133">SUM(Q76-(AD76+X76))/Q76</f>
        <v>#DIV/0!</v>
      </c>
      <c r="AM76" s="654"/>
      <c r="AN76" s="1004"/>
      <c r="AO76" s="584"/>
      <c r="AP76" s="1017"/>
      <c r="AQ76" s="1017"/>
    </row>
    <row r="77" spans="1:43" s="396" customFormat="1" ht="36" x14ac:dyDescent="0.2">
      <c r="A77" s="395" t="s">
        <v>468</v>
      </c>
      <c r="B77" s="604" t="s">
        <v>469</v>
      </c>
      <c r="C77" s="604" t="s">
        <v>471</v>
      </c>
      <c r="D77" s="604" t="s">
        <v>462</v>
      </c>
      <c r="E77" s="604" t="s">
        <v>456</v>
      </c>
      <c r="F77" s="604" t="s">
        <v>451</v>
      </c>
      <c r="G77" s="604" t="s">
        <v>561</v>
      </c>
      <c r="H77" s="388">
        <v>10</v>
      </c>
      <c r="I77" s="388" t="s">
        <v>448</v>
      </c>
      <c r="J77" s="439" t="s">
        <v>496</v>
      </c>
      <c r="K77" s="1471"/>
      <c r="L77" s="1471"/>
      <c r="M77" s="415">
        <v>4799781.63</v>
      </c>
      <c r="N77" s="847">
        <v>4000000</v>
      </c>
      <c r="O77" s="847"/>
      <c r="P77" s="847">
        <v>4000000</v>
      </c>
      <c r="Q77" s="847">
        <f t="shared" si="127"/>
        <v>0</v>
      </c>
      <c r="R77" s="847"/>
      <c r="S77" s="847"/>
      <c r="T77" s="847"/>
      <c r="U77" s="847"/>
      <c r="V77" s="847">
        <v>0</v>
      </c>
      <c r="W77" s="847"/>
      <c r="X77" s="852">
        <f t="shared" si="128"/>
        <v>0</v>
      </c>
      <c r="Y77" s="852"/>
      <c r="Z77" s="847">
        <f t="shared" si="129"/>
        <v>0</v>
      </c>
      <c r="AA77" s="847"/>
      <c r="AB77" s="847"/>
      <c r="AC77" s="847">
        <f t="shared" si="96"/>
        <v>0</v>
      </c>
      <c r="AD77" s="852"/>
      <c r="AE77" s="852"/>
      <c r="AF77" s="852">
        <f t="shared" si="130"/>
        <v>0</v>
      </c>
      <c r="AG77" s="1121">
        <f t="shared" si="131"/>
        <v>0</v>
      </c>
      <c r="AH77" s="854" t="e">
        <f t="shared" si="132"/>
        <v>#DIV/0!</v>
      </c>
      <c r="AI77" s="855"/>
      <c r="AJ77" s="856"/>
      <c r="AK77" s="857" t="e">
        <f>SUM(AD77-AE77-#REF!-#REF!)</f>
        <v>#REF!</v>
      </c>
      <c r="AL77" s="858" t="e">
        <f t="shared" si="133"/>
        <v>#DIV/0!</v>
      </c>
      <c r="AM77" s="655"/>
      <c r="AN77" s="1005">
        <v>0</v>
      </c>
      <c r="AO77" s="585"/>
      <c r="AP77" s="1017"/>
      <c r="AQ77" s="1017"/>
    </row>
    <row r="78" spans="1:43" s="396" customFormat="1" ht="46.5" customHeight="1" x14ac:dyDescent="0.35">
      <c r="A78" s="395" t="s">
        <v>468</v>
      </c>
      <c r="B78" s="604" t="s">
        <v>469</v>
      </c>
      <c r="C78" s="604" t="s">
        <v>471</v>
      </c>
      <c r="D78" s="604" t="s">
        <v>462</v>
      </c>
      <c r="E78" s="604" t="s">
        <v>456</v>
      </c>
      <c r="F78" s="604" t="s">
        <v>469</v>
      </c>
      <c r="G78" s="604" t="s">
        <v>561</v>
      </c>
      <c r="H78" s="388">
        <v>10</v>
      </c>
      <c r="I78" s="388" t="s">
        <v>448</v>
      </c>
      <c r="J78" s="772" t="s">
        <v>497</v>
      </c>
      <c r="K78" s="1471">
        <v>19651579</v>
      </c>
      <c r="L78" s="1471">
        <v>37367844.5</v>
      </c>
      <c r="M78" s="640">
        <v>11937409</v>
      </c>
      <c r="N78" s="847">
        <v>9000000</v>
      </c>
      <c r="O78" s="847">
        <f>6000000</f>
        <v>6000000</v>
      </c>
      <c r="P78" s="847"/>
      <c r="Q78" s="847">
        <f t="shared" si="127"/>
        <v>15000000</v>
      </c>
      <c r="R78" s="847"/>
      <c r="S78" s="847"/>
      <c r="T78" s="847"/>
      <c r="U78" s="847"/>
      <c r="V78" s="847"/>
      <c r="W78" s="847"/>
      <c r="X78" s="852">
        <f t="shared" si="128"/>
        <v>0</v>
      </c>
      <c r="Y78" s="852"/>
      <c r="Z78" s="847">
        <f t="shared" si="129"/>
        <v>15000000</v>
      </c>
      <c r="AA78" s="847">
        <v>15000000</v>
      </c>
      <c r="AB78" s="847">
        <v>15000000</v>
      </c>
      <c r="AC78" s="847">
        <f t="shared" si="96"/>
        <v>0</v>
      </c>
      <c r="AD78" s="852">
        <f t="shared" si="110"/>
        <v>0</v>
      </c>
      <c r="AE78" s="852">
        <v>0</v>
      </c>
      <c r="AF78" s="852">
        <f t="shared" si="130"/>
        <v>0</v>
      </c>
      <c r="AG78" s="1121">
        <f t="shared" si="131"/>
        <v>15000000</v>
      </c>
      <c r="AH78" s="854">
        <f t="shared" si="132"/>
        <v>1</v>
      </c>
      <c r="AI78" s="855"/>
      <c r="AJ78" s="856"/>
      <c r="AK78" s="857" t="e">
        <f>SUM(AD78-AE78-#REF!-#REF!)</f>
        <v>#REF!</v>
      </c>
      <c r="AL78" s="858">
        <f t="shared" si="133"/>
        <v>1</v>
      </c>
      <c r="AM78" s="654"/>
      <c r="AN78" s="1004"/>
      <c r="AO78" s="584" t="s">
        <v>3469</v>
      </c>
      <c r="AP78" s="1019">
        <f>3000000+4500000</f>
        <v>7500000</v>
      </c>
      <c r="AQ78" s="1017"/>
    </row>
    <row r="79" spans="1:43" s="396" customFormat="1" ht="36" x14ac:dyDescent="0.2">
      <c r="A79" s="395" t="s">
        <v>468</v>
      </c>
      <c r="B79" s="604" t="s">
        <v>469</v>
      </c>
      <c r="C79" s="604" t="s">
        <v>471</v>
      </c>
      <c r="D79" s="604" t="s">
        <v>462</v>
      </c>
      <c r="E79" s="604" t="s">
        <v>456</v>
      </c>
      <c r="F79" s="604" t="s">
        <v>469</v>
      </c>
      <c r="G79" s="604" t="s">
        <v>561</v>
      </c>
      <c r="H79" s="388">
        <v>10</v>
      </c>
      <c r="I79" s="388" t="s">
        <v>448</v>
      </c>
      <c r="J79" s="439" t="s">
        <v>498</v>
      </c>
      <c r="K79" s="1471"/>
      <c r="L79" s="1471"/>
      <c r="M79" s="640">
        <v>12823734</v>
      </c>
      <c r="N79" s="892">
        <v>15800000</v>
      </c>
      <c r="O79" s="847">
        <v>4000000</v>
      </c>
      <c r="P79" s="847"/>
      <c r="Q79" s="847">
        <f t="shared" si="127"/>
        <v>19800000</v>
      </c>
      <c r="R79" s="925">
        <v>5000000</v>
      </c>
      <c r="S79" s="897">
        <v>11800000</v>
      </c>
      <c r="T79" s="898">
        <f>1086510+0+0+525706+872107+255013+1251512+903522+390357.5+1504656.05</f>
        <v>6789383.5499999998</v>
      </c>
      <c r="U79" s="847">
        <f>SUM(S79-T79)</f>
        <v>5010616.45</v>
      </c>
      <c r="V79" s="847"/>
      <c r="W79" s="847"/>
      <c r="X79" s="852">
        <f t="shared" si="128"/>
        <v>5010616.45</v>
      </c>
      <c r="Y79" s="852"/>
      <c r="Z79" s="847">
        <f t="shared" si="129"/>
        <v>3000000</v>
      </c>
      <c r="AA79" s="847"/>
      <c r="AB79" s="847"/>
      <c r="AC79" s="847">
        <f t="shared" si="96"/>
        <v>0</v>
      </c>
      <c r="AD79" s="852">
        <f t="shared" si="110"/>
        <v>3000000</v>
      </c>
      <c r="AE79" s="852">
        <v>0</v>
      </c>
      <c r="AF79" s="852">
        <f t="shared" si="130"/>
        <v>3000000</v>
      </c>
      <c r="AG79" s="1121">
        <f t="shared" si="131"/>
        <v>11789383.550000001</v>
      </c>
      <c r="AH79" s="854">
        <f t="shared" si="132"/>
        <v>0</v>
      </c>
      <c r="AI79" s="855"/>
      <c r="AJ79" s="856"/>
      <c r="AK79" s="857" t="e">
        <f>SUM(AD79-AE79-#REF!-#REF!)</f>
        <v>#REF!</v>
      </c>
      <c r="AL79" s="858">
        <f t="shared" si="133"/>
        <v>0.59542341161616164</v>
      </c>
      <c r="AM79" s="655"/>
      <c r="AN79" s="1005">
        <f>SUM(X79)</f>
        <v>5010616.45</v>
      </c>
      <c r="AO79" s="585" t="s">
        <v>3458</v>
      </c>
      <c r="AP79" s="1016"/>
      <c r="AQ79" s="1017"/>
    </row>
    <row r="80" spans="1:43" s="408" customFormat="1" ht="28.5" x14ac:dyDescent="0.2">
      <c r="A80" s="404"/>
      <c r="B80" s="405"/>
      <c r="C80" s="405"/>
      <c r="D80" s="405"/>
      <c r="E80" s="405"/>
      <c r="F80" s="405"/>
      <c r="G80" s="405"/>
      <c r="H80" s="406"/>
      <c r="I80" s="406"/>
      <c r="J80" s="438" t="s">
        <v>541</v>
      </c>
      <c r="K80" s="407">
        <f t="shared" ref="K80:M80" si="134">SUM(K76:K79)</f>
        <v>48659710.350000001</v>
      </c>
      <c r="L80" s="407">
        <f t="shared" si="134"/>
        <v>57660564.549999997</v>
      </c>
      <c r="M80" s="407">
        <f t="shared" si="134"/>
        <v>33794912.629999995</v>
      </c>
      <c r="N80" s="900">
        <f>SUM(N76:N79)</f>
        <v>34800000</v>
      </c>
      <c r="O80" s="900">
        <f t="shared" ref="O80:Q80" si="135">SUM(O76:O79)</f>
        <v>10000000</v>
      </c>
      <c r="P80" s="900">
        <f t="shared" si="135"/>
        <v>10000000</v>
      </c>
      <c r="Q80" s="900">
        <f t="shared" si="135"/>
        <v>34800000</v>
      </c>
      <c r="R80" s="901">
        <f>SUM(R76:R79)</f>
        <v>5000000</v>
      </c>
      <c r="S80" s="901">
        <f>SUM(S76:S79)</f>
        <v>11800000</v>
      </c>
      <c r="T80" s="902">
        <f t="shared" ref="T80:AB80" si="136">SUM(T76:T79)</f>
        <v>6789383.5499999998</v>
      </c>
      <c r="U80" s="902">
        <f t="shared" si="136"/>
        <v>5010616.45</v>
      </c>
      <c r="V80" s="900">
        <f t="shared" si="136"/>
        <v>0</v>
      </c>
      <c r="W80" s="900">
        <f t="shared" si="136"/>
        <v>0</v>
      </c>
      <c r="X80" s="903">
        <f t="shared" si="136"/>
        <v>5010616.45</v>
      </c>
      <c r="Y80" s="904">
        <f t="shared" si="136"/>
        <v>0</v>
      </c>
      <c r="Z80" s="900">
        <f t="shared" si="136"/>
        <v>18000000</v>
      </c>
      <c r="AA80" s="900">
        <f t="shared" si="136"/>
        <v>15000000</v>
      </c>
      <c r="AB80" s="900">
        <f t="shared" si="136"/>
        <v>15000000</v>
      </c>
      <c r="AC80" s="900">
        <f t="shared" si="96"/>
        <v>0</v>
      </c>
      <c r="AD80" s="904">
        <f>SUM(AD76:AD79)</f>
        <v>3000000</v>
      </c>
      <c r="AE80" s="904">
        <f t="shared" ref="AE80:AF80" si="137">SUM(AE76:AE79)</f>
        <v>0</v>
      </c>
      <c r="AF80" s="904">
        <f t="shared" si="137"/>
        <v>3000000</v>
      </c>
      <c r="AG80" s="1123"/>
      <c r="AH80" s="906">
        <f>SUM(AB80/Z80)</f>
        <v>0.83333333333333337</v>
      </c>
      <c r="AI80" s="904"/>
      <c r="AJ80" s="900"/>
      <c r="AK80" s="905" t="e">
        <f>SUM(AD80-AE80-#REF!-#REF!)</f>
        <v>#REF!</v>
      </c>
      <c r="AL80" s="874">
        <v>0.71452223892019795</v>
      </c>
      <c r="AM80" s="662"/>
      <c r="AN80" s="1009">
        <f>SUM(AN76:AN79)</f>
        <v>5010616.45</v>
      </c>
      <c r="AO80" s="588"/>
      <c r="AP80" s="1020"/>
      <c r="AQ80" s="1020"/>
    </row>
    <row r="81" spans="1:44" s="396" customFormat="1" ht="46.5" customHeight="1" x14ac:dyDescent="0.35">
      <c r="A81" s="395"/>
      <c r="B81" s="1442" t="s">
        <v>520</v>
      </c>
      <c r="C81" s="1443"/>
      <c r="D81" s="1443"/>
      <c r="E81" s="1443"/>
      <c r="F81" s="1443"/>
      <c r="G81" s="1443"/>
      <c r="H81" s="1443"/>
      <c r="I81" s="1443"/>
      <c r="J81" s="1443"/>
      <c r="K81" s="388"/>
      <c r="L81" s="388"/>
      <c r="M81" s="388"/>
      <c r="N81" s="907"/>
      <c r="O81" s="907"/>
      <c r="P81" s="907"/>
      <c r="Q81" s="907"/>
      <c r="R81" s="907"/>
      <c r="S81" s="907"/>
      <c r="T81" s="907"/>
      <c r="U81" s="907"/>
      <c r="V81" s="907"/>
      <c r="W81" s="907"/>
      <c r="X81" s="907"/>
      <c r="Y81" s="907"/>
      <c r="Z81" s="907"/>
      <c r="AA81" s="907"/>
      <c r="AB81" s="907"/>
      <c r="AC81" s="907"/>
      <c r="AD81" s="907"/>
      <c r="AE81" s="907"/>
      <c r="AF81" s="907"/>
      <c r="AG81" s="1126"/>
      <c r="AH81" s="854"/>
      <c r="AI81" s="916"/>
      <c r="AJ81" s="856"/>
      <c r="AK81" s="857" t="e">
        <f>SUM(AD81-AE81-#REF!-#REF!)</f>
        <v>#REF!</v>
      </c>
      <c r="AL81" s="882"/>
      <c r="AM81" s="658"/>
      <c r="AN81" s="1003"/>
      <c r="AO81" s="586"/>
      <c r="AP81" s="1017"/>
      <c r="AQ81" s="1017"/>
    </row>
    <row r="82" spans="1:44" s="396" customFormat="1" ht="36" x14ac:dyDescent="0.35">
      <c r="A82" s="395" t="s">
        <v>468</v>
      </c>
      <c r="B82" s="604" t="s">
        <v>469</v>
      </c>
      <c r="C82" s="604" t="s">
        <v>471</v>
      </c>
      <c r="D82" s="604" t="s">
        <v>462</v>
      </c>
      <c r="E82" s="604" t="s">
        <v>560</v>
      </c>
      <c r="F82" s="604" t="s">
        <v>462</v>
      </c>
      <c r="G82" s="604" t="s">
        <v>561</v>
      </c>
      <c r="H82" s="388">
        <v>10</v>
      </c>
      <c r="I82" s="388" t="s">
        <v>448</v>
      </c>
      <c r="J82" s="772" t="s">
        <v>518</v>
      </c>
      <c r="K82" s="640">
        <v>17194000</v>
      </c>
      <c r="L82" s="640">
        <v>19420850</v>
      </c>
      <c r="M82" s="640">
        <v>12708216</v>
      </c>
      <c r="N82" s="847">
        <v>14000000</v>
      </c>
      <c r="O82" s="847">
        <v>3800000</v>
      </c>
      <c r="P82" s="847"/>
      <c r="Q82" s="847">
        <f t="shared" ref="Q82:Q84" si="138">SUM(N82+O82-P82)</f>
        <v>17800000</v>
      </c>
      <c r="R82" s="847"/>
      <c r="S82" s="847"/>
      <c r="T82" s="847"/>
      <c r="U82" s="847"/>
      <c r="V82" s="847"/>
      <c r="W82" s="847"/>
      <c r="X82" s="852">
        <f t="shared" ref="X82:X84" si="139">SUM(U82)</f>
        <v>0</v>
      </c>
      <c r="Y82" s="852"/>
      <c r="Z82" s="847">
        <f t="shared" ref="Z82:Z84" si="140">SUM(Q82-R82-T82-V82-W82-X82-Y82)</f>
        <v>17800000</v>
      </c>
      <c r="AA82" s="847">
        <v>18800000</v>
      </c>
      <c r="AB82" s="847">
        <v>17300000</v>
      </c>
      <c r="AC82" s="847">
        <f t="shared" si="96"/>
        <v>1500000</v>
      </c>
      <c r="AD82" s="852">
        <f t="shared" si="110"/>
        <v>500000</v>
      </c>
      <c r="AE82" s="852"/>
      <c r="AF82" s="852">
        <f t="shared" ref="AF82:AF84" si="141">SUM(AD82-AE82)</f>
        <v>500000</v>
      </c>
      <c r="AG82" s="1121">
        <f t="shared" ref="AG82:AG84" si="142">SUM(R82+T82+V82+Y82+W82+AB82)</f>
        <v>17300000</v>
      </c>
      <c r="AH82" s="854">
        <f t="shared" ref="AH82:AH84" si="143">AB82/(AB82+AE82+AF82)</f>
        <v>0.9719101123595506</v>
      </c>
      <c r="AI82" s="855"/>
      <c r="AJ82" s="856"/>
      <c r="AK82" s="857" t="e">
        <f>SUM(AD82-AE82-#REF!-#REF!)</f>
        <v>#REF!</v>
      </c>
      <c r="AL82" s="858">
        <f t="shared" ref="AL82:AL84" si="144">SUM(Q82-(AD82+X82))/Q82</f>
        <v>0.9719101123595506</v>
      </c>
      <c r="AM82" s="654"/>
      <c r="AN82" s="1003"/>
      <c r="AO82" s="584"/>
      <c r="AP82" s="1016"/>
      <c r="AQ82" s="1021">
        <v>500000</v>
      </c>
    </row>
    <row r="83" spans="1:44" s="396" customFormat="1" ht="36" x14ac:dyDescent="0.35">
      <c r="A83" s="395" t="s">
        <v>468</v>
      </c>
      <c r="B83" s="604" t="s">
        <v>469</v>
      </c>
      <c r="C83" s="604" t="s">
        <v>471</v>
      </c>
      <c r="D83" s="604" t="s">
        <v>462</v>
      </c>
      <c r="E83" s="604" t="s">
        <v>560</v>
      </c>
      <c r="F83" s="604">
        <v>5</v>
      </c>
      <c r="G83" s="604" t="s">
        <v>561</v>
      </c>
      <c r="H83" s="388">
        <v>10</v>
      </c>
      <c r="I83" s="388" t="s">
        <v>448</v>
      </c>
      <c r="J83" s="772" t="s">
        <v>580</v>
      </c>
      <c r="K83" s="640">
        <v>0</v>
      </c>
      <c r="L83" s="640">
        <v>110312960</v>
      </c>
      <c r="M83" s="640"/>
      <c r="N83" s="847"/>
      <c r="O83" s="847"/>
      <c r="P83" s="847"/>
      <c r="Q83" s="847">
        <f t="shared" si="138"/>
        <v>0</v>
      </c>
      <c r="R83" s="847"/>
      <c r="S83" s="847"/>
      <c r="T83" s="847"/>
      <c r="U83" s="847"/>
      <c r="V83" s="847"/>
      <c r="W83" s="847"/>
      <c r="X83" s="852">
        <f t="shared" si="139"/>
        <v>0</v>
      </c>
      <c r="Y83" s="852"/>
      <c r="Z83" s="847">
        <f t="shared" si="140"/>
        <v>0</v>
      </c>
      <c r="AA83" s="847"/>
      <c r="AB83" s="847"/>
      <c r="AC83" s="847">
        <f t="shared" si="96"/>
        <v>0</v>
      </c>
      <c r="AD83" s="852">
        <f t="shared" si="110"/>
        <v>0</v>
      </c>
      <c r="AE83" s="852"/>
      <c r="AF83" s="852">
        <f t="shared" si="141"/>
        <v>0</v>
      </c>
      <c r="AG83" s="1121">
        <f t="shared" si="142"/>
        <v>0</v>
      </c>
      <c r="AH83" s="854" t="e">
        <f t="shared" si="143"/>
        <v>#DIV/0!</v>
      </c>
      <c r="AI83" s="855"/>
      <c r="AJ83" s="856"/>
      <c r="AK83" s="857" t="e">
        <f>SUM(AD83-AE83-#REF!-#REF!)</f>
        <v>#REF!</v>
      </c>
      <c r="AL83" s="858" t="e">
        <f t="shared" si="144"/>
        <v>#DIV/0!</v>
      </c>
      <c r="AM83" s="654"/>
      <c r="AN83" s="1003"/>
      <c r="AO83" s="584" t="s">
        <v>3470</v>
      </c>
      <c r="AP83" s="1021">
        <v>24462518.629999999</v>
      </c>
      <c r="AQ83" s="1017"/>
    </row>
    <row r="84" spans="1:44" s="396" customFormat="1" ht="36" x14ac:dyDescent="0.35">
      <c r="A84" s="395" t="s">
        <v>468</v>
      </c>
      <c r="B84" s="604" t="s">
        <v>469</v>
      </c>
      <c r="C84" s="604" t="s">
        <v>471</v>
      </c>
      <c r="D84" s="604" t="s">
        <v>462</v>
      </c>
      <c r="E84" s="604" t="s">
        <v>560</v>
      </c>
      <c r="F84" s="604" t="s">
        <v>552</v>
      </c>
      <c r="G84" s="604" t="s">
        <v>561</v>
      </c>
      <c r="H84" s="388">
        <v>10</v>
      </c>
      <c r="I84" s="388" t="s">
        <v>448</v>
      </c>
      <c r="J84" s="772" t="s">
        <v>519</v>
      </c>
      <c r="K84" s="640">
        <v>14847202</v>
      </c>
      <c r="L84" s="640">
        <v>17200000</v>
      </c>
      <c r="M84" s="640">
        <v>15676513</v>
      </c>
      <c r="N84" s="847">
        <v>10000000</v>
      </c>
      <c r="O84" s="847"/>
      <c r="P84" s="847"/>
      <c r="Q84" s="847">
        <f t="shared" si="138"/>
        <v>10000000</v>
      </c>
      <c r="R84" s="847"/>
      <c r="S84" s="847"/>
      <c r="T84" s="847"/>
      <c r="U84" s="847"/>
      <c r="V84" s="847"/>
      <c r="W84" s="847"/>
      <c r="X84" s="852">
        <f t="shared" si="139"/>
        <v>0</v>
      </c>
      <c r="Y84" s="852"/>
      <c r="Z84" s="847">
        <f t="shared" si="140"/>
        <v>10000000</v>
      </c>
      <c r="AA84" s="847">
        <v>10000000</v>
      </c>
      <c r="AB84" s="847"/>
      <c r="AC84" s="847">
        <f t="shared" si="96"/>
        <v>10000000</v>
      </c>
      <c r="AD84" s="852">
        <f t="shared" si="110"/>
        <v>10000000</v>
      </c>
      <c r="AE84" s="852">
        <v>10000000</v>
      </c>
      <c r="AF84" s="852">
        <f t="shared" si="141"/>
        <v>0</v>
      </c>
      <c r="AG84" s="1121">
        <f t="shared" si="142"/>
        <v>0</v>
      </c>
      <c r="AH84" s="854">
        <f t="shared" si="143"/>
        <v>0</v>
      </c>
      <c r="AI84" s="855"/>
      <c r="AJ84" s="856"/>
      <c r="AK84" s="857" t="e">
        <f>SUM(AD84-AE84-#REF!-#REF!)</f>
        <v>#REF!</v>
      </c>
      <c r="AL84" s="858">
        <f t="shared" si="144"/>
        <v>0</v>
      </c>
      <c r="AM84" s="654"/>
      <c r="AN84" s="1003"/>
      <c r="AO84" s="584"/>
      <c r="AP84" s="1017"/>
      <c r="AQ84" s="1017"/>
    </row>
    <row r="85" spans="1:44" s="408" customFormat="1" ht="28.5" x14ac:dyDescent="0.35">
      <c r="A85" s="404"/>
      <c r="B85" s="405"/>
      <c r="C85" s="405"/>
      <c r="D85" s="405"/>
      <c r="E85" s="405"/>
      <c r="F85" s="405"/>
      <c r="G85" s="405"/>
      <c r="H85" s="406"/>
      <c r="I85" s="406"/>
      <c r="J85" s="438" t="s">
        <v>544</v>
      </c>
      <c r="K85" s="407">
        <f>SUM(K82:K84)</f>
        <v>32041202</v>
      </c>
      <c r="L85" s="407">
        <f t="shared" ref="L85:M85" si="145">SUM(L82:L84)</f>
        <v>146933810</v>
      </c>
      <c r="M85" s="407">
        <f t="shared" si="145"/>
        <v>28384729</v>
      </c>
      <c r="N85" s="900">
        <f>SUM(N82:N84)</f>
        <v>24000000</v>
      </c>
      <c r="O85" s="900">
        <f t="shared" ref="O85:Q85" si="146">SUM(O82:O84)</f>
        <v>3800000</v>
      </c>
      <c r="P85" s="900">
        <f t="shared" si="146"/>
        <v>0</v>
      </c>
      <c r="Q85" s="900">
        <f t="shared" si="146"/>
        <v>27800000</v>
      </c>
      <c r="R85" s="902"/>
      <c r="S85" s="902">
        <f t="shared" ref="S85:AF85" si="147">SUM(S82:S84)</f>
        <v>0</v>
      </c>
      <c r="T85" s="902">
        <f t="shared" si="147"/>
        <v>0</v>
      </c>
      <c r="U85" s="902">
        <f t="shared" si="147"/>
        <v>0</v>
      </c>
      <c r="V85" s="900">
        <f t="shared" si="147"/>
        <v>0</v>
      </c>
      <c r="W85" s="900">
        <f t="shared" si="147"/>
        <v>0</v>
      </c>
      <c r="X85" s="921">
        <f t="shared" si="147"/>
        <v>0</v>
      </c>
      <c r="Y85" s="900">
        <f t="shared" si="147"/>
        <v>0</v>
      </c>
      <c r="Z85" s="900">
        <f t="shared" si="147"/>
        <v>27800000</v>
      </c>
      <c r="AA85" s="900">
        <f t="shared" si="147"/>
        <v>28800000</v>
      </c>
      <c r="AB85" s="900">
        <f t="shared" si="147"/>
        <v>17300000</v>
      </c>
      <c r="AC85" s="900">
        <f t="shared" si="147"/>
        <v>11500000</v>
      </c>
      <c r="AD85" s="900">
        <f t="shared" si="147"/>
        <v>10500000</v>
      </c>
      <c r="AE85" s="900">
        <f t="shared" si="147"/>
        <v>10000000</v>
      </c>
      <c r="AF85" s="900">
        <f t="shared" si="147"/>
        <v>500000</v>
      </c>
      <c r="AG85" s="1122"/>
      <c r="AH85" s="906">
        <f>SUM(AB85/Z85)</f>
        <v>0.62230215827338131</v>
      </c>
      <c r="AI85" s="900"/>
      <c r="AJ85" s="900"/>
      <c r="AK85" s="905" t="e">
        <f>SUM(AD85-AE85-#REF!-#REF!)</f>
        <v>#REF!</v>
      </c>
      <c r="AL85" s="867">
        <f>SUM(Q85-(AD85+X85))/Q85</f>
        <v>0.62230215827338131</v>
      </c>
      <c r="AM85" s="657"/>
      <c r="AN85" s="1007"/>
      <c r="AO85" s="588"/>
      <c r="AP85" s="1020"/>
      <c r="AQ85" s="1020"/>
    </row>
    <row r="86" spans="1:44" s="394" customFormat="1" ht="51" customHeight="1" x14ac:dyDescent="0.2">
      <c r="A86" s="940"/>
      <c r="B86" s="1442" t="s">
        <v>1752</v>
      </c>
      <c r="C86" s="1443"/>
      <c r="D86" s="1443"/>
      <c r="E86" s="1443"/>
      <c r="F86" s="1443"/>
      <c r="G86" s="1443"/>
      <c r="H86" s="1443"/>
      <c r="I86" s="1443"/>
      <c r="J86" s="1470"/>
      <c r="K86" s="640"/>
      <c r="L86" s="640"/>
      <c r="M86" s="640"/>
      <c r="N86" s="847"/>
      <c r="O86" s="847"/>
      <c r="P86" s="847"/>
      <c r="Q86" s="847"/>
      <c r="R86" s="847"/>
      <c r="S86" s="847"/>
      <c r="T86" s="847"/>
      <c r="U86" s="847"/>
      <c r="V86" s="847"/>
      <c r="W86" s="847"/>
      <c r="X86" s="926"/>
      <c r="Y86" s="926"/>
      <c r="Z86" s="847"/>
      <c r="AA86" s="847"/>
      <c r="AB86" s="847"/>
      <c r="AC86" s="847"/>
      <c r="AD86" s="926"/>
      <c r="AE86" s="926"/>
      <c r="AF86" s="926"/>
      <c r="AG86" s="1127"/>
      <c r="AH86" s="854"/>
      <c r="AI86" s="855"/>
      <c r="AJ86" s="856"/>
      <c r="AK86" s="857"/>
      <c r="AL86" s="858"/>
      <c r="AM86" s="654"/>
      <c r="AN86" s="1005"/>
      <c r="AO86" s="584"/>
      <c r="AP86" s="1016"/>
      <c r="AQ86" s="1016"/>
    </row>
    <row r="87" spans="1:44" s="394" customFormat="1" ht="51" customHeight="1" x14ac:dyDescent="0.2">
      <c r="A87" s="610"/>
      <c r="B87" s="389">
        <v>2</v>
      </c>
      <c r="C87" s="389">
        <v>0</v>
      </c>
      <c r="D87" s="389">
        <v>4</v>
      </c>
      <c r="E87" s="389">
        <v>41</v>
      </c>
      <c r="F87" s="389">
        <v>13</v>
      </c>
      <c r="G87" s="389"/>
      <c r="H87" s="389">
        <v>10</v>
      </c>
      <c r="I87" s="389" t="s">
        <v>448</v>
      </c>
      <c r="J87" s="439" t="s">
        <v>1752</v>
      </c>
      <c r="K87" s="640"/>
      <c r="L87" s="640"/>
      <c r="M87" s="640"/>
      <c r="N87" s="847"/>
      <c r="O87" s="847">
        <v>678800</v>
      </c>
      <c r="P87" s="847"/>
      <c r="Q87" s="847">
        <f t="shared" ref="Q87" si="148">SUM(N87+O87-P87)</f>
        <v>678800</v>
      </c>
      <c r="R87" s="847"/>
      <c r="S87" s="847"/>
      <c r="T87" s="847"/>
      <c r="U87" s="847"/>
      <c r="V87" s="847">
        <v>338800</v>
      </c>
      <c r="W87" s="847"/>
      <c r="X87" s="852">
        <f t="shared" ref="X87" si="149">SUM(U87)</f>
        <v>0</v>
      </c>
      <c r="Y87" s="926"/>
      <c r="Z87" s="847">
        <f>SUM(Q87-R87-T87-V87-W87-X87-Y87)</f>
        <v>340000</v>
      </c>
      <c r="AA87" s="847"/>
      <c r="AB87" s="847"/>
      <c r="AC87" s="847">
        <f t="shared" ref="AC87" si="150">SUM(AA87-AB87)</f>
        <v>0</v>
      </c>
      <c r="AD87" s="926">
        <f t="shared" ref="AD87" si="151">SUM(Z87-AB87)</f>
        <v>340000</v>
      </c>
      <c r="AE87" s="926"/>
      <c r="AF87" s="852">
        <f t="shared" ref="AF87" si="152">SUM(AD87-AE87)</f>
        <v>340000</v>
      </c>
      <c r="AG87" s="1121">
        <f t="shared" ref="AG87" si="153">SUM(R87+T87+V87+Y87+W87+AB87)</f>
        <v>338800</v>
      </c>
      <c r="AH87" s="854">
        <f>AB87/(AB87+AE87+AF87)</f>
        <v>0</v>
      </c>
      <c r="AI87" s="855"/>
      <c r="AJ87" s="856"/>
      <c r="AK87" s="857" t="e">
        <f>SUM(AD87-AE87-#REF!-#REF!)</f>
        <v>#REF!</v>
      </c>
      <c r="AL87" s="858">
        <f>SUM(Q87-(AD87+X87))/Q87</f>
        <v>0.49911608721272832</v>
      </c>
      <c r="AM87" s="654"/>
      <c r="AN87" s="1005"/>
      <c r="AO87" s="584" t="s">
        <v>3366</v>
      </c>
      <c r="AP87" s="1016"/>
      <c r="AQ87" s="1016"/>
    </row>
    <row r="88" spans="1:44" s="394" customFormat="1" ht="51" customHeight="1" x14ac:dyDescent="0.35">
      <c r="A88" s="610"/>
      <c r="B88" s="405"/>
      <c r="C88" s="405"/>
      <c r="D88" s="405"/>
      <c r="E88" s="405"/>
      <c r="F88" s="405"/>
      <c r="G88" s="405"/>
      <c r="H88" s="406"/>
      <c r="I88" s="406"/>
      <c r="J88" s="438" t="s">
        <v>2865</v>
      </c>
      <c r="K88" s="407"/>
      <c r="L88" s="407"/>
      <c r="M88" s="407"/>
      <c r="N88" s="454">
        <f>SUM(N87)</f>
        <v>0</v>
      </c>
      <c r="O88" s="454">
        <f t="shared" ref="O88:Q88" si="154">SUM(O87)</f>
        <v>678800</v>
      </c>
      <c r="P88" s="454">
        <f t="shared" si="154"/>
        <v>0</v>
      </c>
      <c r="Q88" s="454">
        <f t="shared" si="154"/>
        <v>678800</v>
      </c>
      <c r="R88" s="455"/>
      <c r="S88" s="455"/>
      <c r="T88" s="455"/>
      <c r="U88" s="455"/>
      <c r="V88" s="454">
        <f>SUM(V87)</f>
        <v>338800</v>
      </c>
      <c r="W88" s="454">
        <f t="shared" ref="W88:AF88" si="155">SUM(W87)</f>
        <v>0</v>
      </c>
      <c r="X88" s="457">
        <f t="shared" si="155"/>
        <v>0</v>
      </c>
      <c r="Y88" s="454">
        <f t="shared" si="155"/>
        <v>0</v>
      </c>
      <c r="Z88" s="454">
        <f t="shared" si="155"/>
        <v>340000</v>
      </c>
      <c r="AA88" s="454">
        <f t="shared" si="155"/>
        <v>0</v>
      </c>
      <c r="AB88" s="454">
        <f t="shared" si="155"/>
        <v>0</v>
      </c>
      <c r="AC88" s="454">
        <f t="shared" si="155"/>
        <v>0</v>
      </c>
      <c r="AD88" s="454">
        <f t="shared" si="155"/>
        <v>340000</v>
      </c>
      <c r="AE88" s="454">
        <f t="shared" si="155"/>
        <v>0</v>
      </c>
      <c r="AF88" s="454">
        <f t="shared" si="155"/>
        <v>340000</v>
      </c>
      <c r="AG88" s="1128"/>
      <c r="AH88" s="630"/>
      <c r="AI88" s="628"/>
      <c r="AJ88" s="628"/>
      <c r="AK88" s="629"/>
      <c r="AL88" s="627">
        <f>SUM(Q88-(AD88+X88))/Q88</f>
        <v>0.49911608721272832</v>
      </c>
      <c r="AM88" s="657"/>
      <c r="AN88" s="1007"/>
      <c r="AO88" s="588"/>
      <c r="AP88" s="1020"/>
      <c r="AQ88" s="1020"/>
    </row>
    <row r="89" spans="1:44" s="396" customFormat="1" ht="29.25" customHeight="1" x14ac:dyDescent="0.35">
      <c r="A89" s="395"/>
      <c r="B89" s="389"/>
      <c r="C89" s="389"/>
      <c r="D89" s="389"/>
      <c r="E89" s="389"/>
      <c r="F89" s="389"/>
      <c r="G89" s="389"/>
      <c r="H89" s="389"/>
      <c r="I89" s="389"/>
      <c r="J89" s="439" t="s">
        <v>974</v>
      </c>
      <c r="K89" s="358"/>
      <c r="L89" s="358"/>
      <c r="M89" s="358"/>
      <c r="N89" s="363">
        <f>SUM(N22+N25+N36+N45+N51+N57+N70+N74+N80+N85+N86)</f>
        <v>1528404110</v>
      </c>
      <c r="O89" s="363">
        <f>SUM(O22+O25+O36+O45+O51+O57+O70+O74+O80+O85+O86)</f>
        <v>1133689526</v>
      </c>
      <c r="P89" s="363">
        <f>SUM(P22+P25+P36+P45+P51+P57+P70+P74+P80+P85+P86)</f>
        <v>248143088</v>
      </c>
      <c r="Q89" s="363">
        <f>SUM(Q22+Q25+Q36+Q45+Q51+Q57+Q70+Q74+Q80+Q85+Q86)</f>
        <v>2469254753</v>
      </c>
      <c r="R89" s="453">
        <f>SUM(R22+R25+R36+R45+R51+R57+R63+R70+R74+R80+R85)</f>
        <v>13400000</v>
      </c>
      <c r="S89" s="453">
        <f>SUM(S22+S25+S36+S45+S51+S57+S63+S70+S74+S80+S85)</f>
        <v>49825520</v>
      </c>
      <c r="T89" s="453">
        <f>SUM(T22+T25+T36+T45+T51+T57+T63+T70+T74+T80+T85)</f>
        <v>35321711.549999997</v>
      </c>
      <c r="U89" s="453">
        <f>SUM(U22+U25+U36+U45+U51+U57+U63+U70+U74+U80+U85)</f>
        <v>14503808.449999999</v>
      </c>
      <c r="V89" s="363">
        <f t="shared" ref="V89:AF89" si="156">SUM(V22+V25+V36+V45+V51+V57+V70+V74+V80+V85+V86)</f>
        <v>5900000</v>
      </c>
      <c r="W89" s="363">
        <f t="shared" si="156"/>
        <v>929829658.8900001</v>
      </c>
      <c r="X89" s="363">
        <f t="shared" si="156"/>
        <v>14503808.449999999</v>
      </c>
      <c r="Y89" s="363">
        <f t="shared" si="156"/>
        <v>311089109.09000003</v>
      </c>
      <c r="Z89" s="363">
        <f t="shared" si="156"/>
        <v>1103906260.02</v>
      </c>
      <c r="AA89" s="363">
        <f t="shared" si="156"/>
        <v>1252389947</v>
      </c>
      <c r="AB89" s="363">
        <f t="shared" si="156"/>
        <v>697904350.01999998</v>
      </c>
      <c r="AC89" s="363">
        <f t="shared" si="156"/>
        <v>554485596.98000002</v>
      </c>
      <c r="AD89" s="363">
        <f t="shared" si="156"/>
        <v>406001909.99999994</v>
      </c>
      <c r="AE89" s="363">
        <f t="shared" si="156"/>
        <v>316325471</v>
      </c>
      <c r="AF89" s="363">
        <f t="shared" si="156"/>
        <v>89676438.99999994</v>
      </c>
      <c r="AG89" s="1129">
        <f t="shared" ref="AG89:AG92" si="157">SUM(R89+T89+V89+Y89+W89+AB89)</f>
        <v>1993444829.5500002</v>
      </c>
      <c r="AH89" s="622">
        <f t="shared" ref="AH89:AH92" si="158">AB89/(AB89+AE89+AF89)</f>
        <v>0.63221341820034227</v>
      </c>
      <c r="AI89" s="623"/>
      <c r="AJ89" s="624"/>
      <c r="AK89" s="625" t="e">
        <f>SUM(AD89-AE89-#REF!-#REF!)</f>
        <v>#REF!</v>
      </c>
      <c r="AL89" s="626">
        <f t="shared" ref="AL89:AL92" si="159">SUM(Q89-(AD89+X89))/Q89</f>
        <v>0.8297033880610698</v>
      </c>
      <c r="AM89" s="663"/>
      <c r="AN89" s="1003"/>
      <c r="AO89" s="584"/>
      <c r="AP89" s="1017"/>
      <c r="AQ89" s="1017"/>
    </row>
    <row r="90" spans="1:44" s="396" customFormat="1" ht="30" x14ac:dyDescent="0.35">
      <c r="A90" s="395"/>
      <c r="B90" s="389"/>
      <c r="C90" s="389"/>
      <c r="D90" s="389"/>
      <c r="E90" s="389"/>
      <c r="F90" s="389"/>
      <c r="G90" s="389"/>
      <c r="H90" s="389"/>
      <c r="I90" s="389"/>
      <c r="J90" s="439" t="s">
        <v>975</v>
      </c>
      <c r="K90" s="358"/>
      <c r="L90" s="358"/>
      <c r="M90" s="358"/>
      <c r="N90" s="363">
        <f>SUM(N8)</f>
        <v>133850300</v>
      </c>
      <c r="O90" s="363">
        <f>SUM(O8)</f>
        <v>1338503</v>
      </c>
      <c r="P90" s="363">
        <f>SUM(P8)</f>
        <v>8031018</v>
      </c>
      <c r="Q90" s="363">
        <f>SUM(Q8)</f>
        <v>127157785</v>
      </c>
      <c r="R90" s="453"/>
      <c r="S90" s="453">
        <f t="shared" ref="S90:AF90" si="160">SUM(S8)</f>
        <v>0</v>
      </c>
      <c r="T90" s="453">
        <f t="shared" si="160"/>
        <v>0</v>
      </c>
      <c r="U90" s="453">
        <f t="shared" si="160"/>
        <v>0</v>
      </c>
      <c r="V90" s="363">
        <f t="shared" si="160"/>
        <v>1000000</v>
      </c>
      <c r="W90" s="363">
        <f t="shared" si="160"/>
        <v>0</v>
      </c>
      <c r="X90" s="363">
        <f t="shared" si="160"/>
        <v>0</v>
      </c>
      <c r="Y90" s="363">
        <f t="shared" si="160"/>
        <v>0</v>
      </c>
      <c r="Z90" s="363">
        <f t="shared" si="160"/>
        <v>126157785</v>
      </c>
      <c r="AA90" s="363">
        <f t="shared" si="160"/>
        <v>138380005</v>
      </c>
      <c r="AB90" s="363">
        <f t="shared" si="160"/>
        <v>121667894</v>
      </c>
      <c r="AC90" s="363">
        <f t="shared" si="160"/>
        <v>16712111</v>
      </c>
      <c r="AD90" s="363">
        <f t="shared" si="160"/>
        <v>4489891</v>
      </c>
      <c r="AE90" s="363">
        <f t="shared" si="160"/>
        <v>4450000</v>
      </c>
      <c r="AF90" s="363">
        <f t="shared" si="160"/>
        <v>39891</v>
      </c>
      <c r="AG90" s="1129">
        <f t="shared" si="157"/>
        <v>122667894</v>
      </c>
      <c r="AH90" s="622">
        <f t="shared" si="158"/>
        <v>0.96441051180472137</v>
      </c>
      <c r="AI90" s="623"/>
      <c r="AJ90" s="624"/>
      <c r="AK90" s="625" t="e">
        <f>SUM(AD90-AE90-#REF!-#REF!)</f>
        <v>#REF!</v>
      </c>
      <c r="AL90" s="626">
        <f t="shared" si="159"/>
        <v>0.96469039626633946</v>
      </c>
      <c r="AM90" s="663"/>
      <c r="AN90" s="1003"/>
      <c r="AO90" s="584"/>
      <c r="AP90" s="1017"/>
      <c r="AQ90" s="1017"/>
    </row>
    <row r="91" spans="1:44" s="396" customFormat="1" ht="26.25" x14ac:dyDescent="0.35">
      <c r="A91" s="395"/>
      <c r="B91" s="389"/>
      <c r="C91" s="389"/>
      <c r="D91" s="389"/>
      <c r="E91" s="389"/>
      <c r="F91" s="389"/>
      <c r="G91" s="389"/>
      <c r="H91" s="389"/>
      <c r="I91" s="389"/>
      <c r="J91" s="439" t="s">
        <v>811</v>
      </c>
      <c r="K91" s="358"/>
      <c r="L91" s="358"/>
      <c r="M91" s="358"/>
      <c r="N91" s="363">
        <f>SUM(N13)</f>
        <v>29000000</v>
      </c>
      <c r="O91" s="363">
        <f>SUM(O13)</f>
        <v>8525000</v>
      </c>
      <c r="P91" s="363">
        <f>SUM(P13)</f>
        <v>1433000</v>
      </c>
      <c r="Q91" s="363">
        <f>SUM(Q13)</f>
        <v>36092000</v>
      </c>
      <c r="R91" s="453">
        <f>SUM(R13)</f>
        <v>0</v>
      </c>
      <c r="S91" s="453">
        <f t="shared" ref="S91:AF91" si="161">SUM(S13)</f>
        <v>0</v>
      </c>
      <c r="T91" s="453">
        <f t="shared" si="161"/>
        <v>0</v>
      </c>
      <c r="U91" s="453">
        <f t="shared" si="161"/>
        <v>0</v>
      </c>
      <c r="V91" s="363">
        <f t="shared" si="161"/>
        <v>36092000</v>
      </c>
      <c r="W91" s="363">
        <f t="shared" si="161"/>
        <v>0</v>
      </c>
      <c r="X91" s="363">
        <f t="shared" si="161"/>
        <v>0</v>
      </c>
      <c r="Y91" s="363">
        <f t="shared" si="161"/>
        <v>0</v>
      </c>
      <c r="Z91" s="363">
        <f t="shared" si="161"/>
        <v>0</v>
      </c>
      <c r="AA91" s="363">
        <f t="shared" si="161"/>
        <v>0</v>
      </c>
      <c r="AB91" s="363">
        <f t="shared" si="161"/>
        <v>0</v>
      </c>
      <c r="AC91" s="363">
        <f t="shared" si="161"/>
        <v>0</v>
      </c>
      <c r="AD91" s="363">
        <f t="shared" si="161"/>
        <v>0</v>
      </c>
      <c r="AE91" s="363">
        <f t="shared" si="161"/>
        <v>0</v>
      </c>
      <c r="AF91" s="363">
        <f t="shared" si="161"/>
        <v>0</v>
      </c>
      <c r="AG91" s="1129">
        <f t="shared" si="157"/>
        <v>36092000</v>
      </c>
      <c r="AH91" s="622" t="e">
        <f t="shared" si="158"/>
        <v>#DIV/0!</v>
      </c>
      <c r="AI91" s="623"/>
      <c r="AJ91" s="624"/>
      <c r="AK91" s="625" t="e">
        <f>SUM(AD91-AE91-#REF!-#REF!)</f>
        <v>#REF!</v>
      </c>
      <c r="AL91" s="626">
        <f t="shared" si="159"/>
        <v>1</v>
      </c>
      <c r="AM91" s="663"/>
      <c r="AN91" s="1003"/>
      <c r="AO91" s="584"/>
      <c r="AP91" s="1017"/>
      <c r="AQ91" s="1017"/>
    </row>
    <row r="92" spans="1:44" s="396" customFormat="1" ht="26.25" x14ac:dyDescent="0.35">
      <c r="A92" s="395"/>
      <c r="B92" s="389"/>
      <c r="C92" s="389"/>
      <c r="D92" s="389"/>
      <c r="E92" s="389"/>
      <c r="F92" s="389"/>
      <c r="G92" s="389"/>
      <c r="H92" s="389"/>
      <c r="I92" s="389"/>
      <c r="J92" s="439" t="s">
        <v>1018</v>
      </c>
      <c r="K92" s="358"/>
      <c r="L92" s="358"/>
      <c r="M92" s="358"/>
      <c r="N92" s="363">
        <f>SUM(N89:N91)</f>
        <v>1691254410</v>
      </c>
      <c r="O92" s="363">
        <f t="shared" ref="O92:Q92" si="162">SUM(O89:O91)</f>
        <v>1143553029</v>
      </c>
      <c r="P92" s="363">
        <f t="shared" si="162"/>
        <v>257607106</v>
      </c>
      <c r="Q92" s="363">
        <f t="shared" si="162"/>
        <v>2632504538</v>
      </c>
      <c r="R92" s="453"/>
      <c r="S92" s="453">
        <f t="shared" ref="S92:U92" si="163">SUM(S89:S91)</f>
        <v>49825520</v>
      </c>
      <c r="T92" s="453">
        <f t="shared" si="163"/>
        <v>35321711.549999997</v>
      </c>
      <c r="U92" s="453">
        <f t="shared" si="163"/>
        <v>14503808.449999999</v>
      </c>
      <c r="V92" s="363">
        <f>SUM(V89:V91)</f>
        <v>42992000</v>
      </c>
      <c r="W92" s="363">
        <f>SUM(W89:W91)</f>
        <v>929829658.8900001</v>
      </c>
      <c r="X92" s="363">
        <f t="shared" ref="X92:Y92" si="164">SUM(X89:X91)</f>
        <v>14503808.449999999</v>
      </c>
      <c r="Y92" s="363">
        <f t="shared" si="164"/>
        <v>311089109.09000003</v>
      </c>
      <c r="Z92" s="363">
        <f>SUM(Z89:Z91)</f>
        <v>1230064045.02</v>
      </c>
      <c r="AA92" s="363">
        <f t="shared" ref="AA92:AE92" si="165">SUM(AA89:AA91)</f>
        <v>1390769952</v>
      </c>
      <c r="AB92" s="363">
        <f t="shared" si="165"/>
        <v>819572244.01999998</v>
      </c>
      <c r="AC92" s="363">
        <f t="shared" si="165"/>
        <v>571197707.98000002</v>
      </c>
      <c r="AD92" s="363">
        <f t="shared" si="165"/>
        <v>410491800.99999994</v>
      </c>
      <c r="AE92" s="363">
        <f t="shared" si="165"/>
        <v>320775471</v>
      </c>
      <c r="AF92" s="363">
        <f>SUM(AD92-AE92)</f>
        <v>89716329.99999994</v>
      </c>
      <c r="AG92" s="1129">
        <f t="shared" si="157"/>
        <v>2138804723.5500002</v>
      </c>
      <c r="AH92" s="622">
        <f t="shared" si="158"/>
        <v>0.66628420474372474</v>
      </c>
      <c r="AI92" s="623"/>
      <c r="AJ92" s="624"/>
      <c r="AK92" s="625" t="e">
        <f>SUM(AD92-AE92-#REF!-#REF!)</f>
        <v>#REF!</v>
      </c>
      <c r="AL92" s="626">
        <f t="shared" si="159"/>
        <v>0.83855845134729268</v>
      </c>
      <c r="AM92" s="663"/>
      <c r="AN92" s="1003"/>
      <c r="AO92" s="586"/>
      <c r="AP92" s="1017"/>
      <c r="AQ92" s="1017"/>
    </row>
    <row r="93" spans="1:44" s="396" customFormat="1" ht="15" customHeight="1" x14ac:dyDescent="0.35">
      <c r="A93" s="402"/>
      <c r="B93" s="1477" t="s">
        <v>1410</v>
      </c>
      <c r="C93" s="1478"/>
      <c r="D93" s="1478"/>
      <c r="E93" s="1478"/>
      <c r="F93" s="1478"/>
      <c r="G93" s="1478"/>
      <c r="H93" s="1478"/>
      <c r="I93" s="1479"/>
      <c r="J93" s="438"/>
      <c r="K93" s="407"/>
      <c r="L93" s="407"/>
      <c r="M93" s="1473" t="s">
        <v>818</v>
      </c>
      <c r="N93" s="454"/>
      <c r="O93" s="454"/>
      <c r="P93" s="454"/>
      <c r="Q93" s="454">
        <f>SUM(N89+O89-P89)</f>
        <v>2413950548</v>
      </c>
      <c r="R93" s="456"/>
      <c r="S93" s="456"/>
      <c r="T93" s="456"/>
      <c r="U93" s="456">
        <f>SUM(S92-T92)</f>
        <v>14503808.450000003</v>
      </c>
      <c r="V93" s="457">
        <f>SUM(V92)</f>
        <v>42992000</v>
      </c>
      <c r="W93" s="454"/>
      <c r="X93" s="682"/>
      <c r="Y93" s="458"/>
      <c r="Z93" s="454">
        <f>SUM(Q89-R89-T89-V89-W89-X89-Y89)</f>
        <v>1159210465.0199995</v>
      </c>
      <c r="AA93" s="457"/>
      <c r="AB93" s="454"/>
      <c r="AC93" s="454">
        <f>SUM(AA92-AB92)</f>
        <v>571197707.98000002</v>
      </c>
      <c r="AD93" s="458">
        <f>SUM(Z89-AB89)</f>
        <v>406001910</v>
      </c>
      <c r="AE93" s="458">
        <f>SUM(AE8+AE22+AE36+AE45+AE51+AE57+AE70+AE80+AE85)</f>
        <v>320775471</v>
      </c>
      <c r="AF93" s="458">
        <f>SUM(AF86:AF91)</f>
        <v>90396329.99999994</v>
      </c>
      <c r="AG93" s="775"/>
      <c r="AH93" s="459"/>
      <c r="AI93" s="390"/>
      <c r="AJ93" s="391"/>
      <c r="AK93" s="411" t="e">
        <f>SUM(AD93-AE93-#REF!-#REF!)</f>
        <v>#REF!</v>
      </c>
      <c r="AL93" s="459"/>
      <c r="AM93" s="654"/>
      <c r="AN93" s="1003"/>
      <c r="AO93" s="590"/>
      <c r="AP93" s="1017"/>
      <c r="AQ93" s="1017"/>
    </row>
    <row r="94" spans="1:44" s="396" customFormat="1" ht="17.25" customHeight="1" x14ac:dyDescent="0.35">
      <c r="A94" s="402"/>
      <c r="B94" s="1480"/>
      <c r="C94" s="1481"/>
      <c r="D94" s="1481"/>
      <c r="E94" s="1481"/>
      <c r="F94" s="1481"/>
      <c r="G94" s="1481"/>
      <c r="H94" s="1481"/>
      <c r="I94" s="1482"/>
      <c r="J94" s="438"/>
      <c r="K94" s="407"/>
      <c r="L94" s="407"/>
      <c r="M94" s="1473"/>
      <c r="N94" s="454"/>
      <c r="O94" s="454"/>
      <c r="P94" s="454"/>
      <c r="Q94" s="454">
        <f t="shared" ref="Q94:Q95" si="166">SUM(N90+O90-P90)</f>
        <v>127157785</v>
      </c>
      <c r="R94" s="456"/>
      <c r="S94" s="456"/>
      <c r="T94" s="456"/>
      <c r="U94" s="456"/>
      <c r="V94" s="457"/>
      <c r="W94" s="454"/>
      <c r="X94" s="683"/>
      <c r="Y94" s="461"/>
      <c r="Z94" s="454">
        <f>SUM(Q90-R90-T90-V90-W90-X90-Y90)</f>
        <v>126157785</v>
      </c>
      <c r="AA94" s="457"/>
      <c r="AB94" s="454"/>
      <c r="AC94" s="454"/>
      <c r="AD94" s="458">
        <f t="shared" ref="AD94:AD95" si="167">SUM(Z90-AB90)</f>
        <v>4489891</v>
      </c>
      <c r="AE94" s="460"/>
      <c r="AF94" s="461"/>
      <c r="AG94" s="776"/>
      <c r="AH94" s="462"/>
      <c r="AI94" s="392"/>
      <c r="AJ94" s="391"/>
      <c r="AK94" s="411" t="e">
        <f>SUM(AD94-AE94-#REF!-#REF!)</f>
        <v>#REF!</v>
      </c>
      <c r="AL94" s="418"/>
      <c r="AM94" s="664"/>
      <c r="AN94" s="1003"/>
      <c r="AO94" s="391"/>
      <c r="AP94" s="1017"/>
      <c r="AQ94" s="1017"/>
    </row>
    <row r="95" spans="1:44" s="396" customFormat="1" ht="17.25" customHeight="1" x14ac:dyDescent="0.35">
      <c r="A95" s="402"/>
      <c r="B95" s="1483"/>
      <c r="C95" s="1484"/>
      <c r="D95" s="1484"/>
      <c r="E95" s="1484"/>
      <c r="F95" s="1484"/>
      <c r="G95" s="1484"/>
      <c r="H95" s="1484"/>
      <c r="I95" s="1485"/>
      <c r="J95" s="438"/>
      <c r="K95" s="407"/>
      <c r="L95" s="407"/>
      <c r="M95" s="1473"/>
      <c r="N95" s="454"/>
      <c r="O95" s="454"/>
      <c r="P95" s="454">
        <f>SUM(N92+O92-P92)</f>
        <v>2577200333</v>
      </c>
      <c r="Q95" s="454">
        <f t="shared" si="166"/>
        <v>36092000</v>
      </c>
      <c r="R95" s="456"/>
      <c r="S95" s="456"/>
      <c r="T95" s="456"/>
      <c r="U95" s="456"/>
      <c r="V95" s="457"/>
      <c r="W95" s="454"/>
      <c r="X95" s="683"/>
      <c r="Y95" s="461"/>
      <c r="Z95" s="454">
        <f>SUM(Q91-R91-T91-V91-W91-X91-Y91)</f>
        <v>0</v>
      </c>
      <c r="AA95" s="457"/>
      <c r="AB95" s="454"/>
      <c r="AC95" s="454"/>
      <c r="AD95" s="458">
        <f t="shared" si="167"/>
        <v>0</v>
      </c>
      <c r="AE95" s="460" t="e">
        <f>SUM(Z91-AB91-#REF!)</f>
        <v>#REF!</v>
      </c>
      <c r="AF95" s="461"/>
      <c r="AG95" s="776"/>
      <c r="AH95" s="462"/>
      <c r="AI95" s="392"/>
      <c r="AJ95" s="391"/>
      <c r="AK95" s="411" t="e">
        <f>SUM(AD95-AE95-#REF!-#REF!)</f>
        <v>#REF!</v>
      </c>
      <c r="AL95" s="418"/>
      <c r="AM95" s="664"/>
      <c r="AN95" s="1003"/>
      <c r="AO95" s="391"/>
      <c r="AP95" s="1017"/>
      <c r="AQ95" s="1017"/>
    </row>
    <row r="96" spans="1:44" s="356" customFormat="1" ht="26.25" x14ac:dyDescent="0.4">
      <c r="A96" s="373"/>
      <c r="B96" s="379"/>
      <c r="C96" s="379"/>
      <c r="D96" s="379"/>
      <c r="E96" s="379"/>
      <c r="F96" s="379"/>
      <c r="G96" s="379"/>
      <c r="H96" s="379"/>
      <c r="I96" s="379"/>
      <c r="J96" s="440" t="s">
        <v>487</v>
      </c>
      <c r="K96" s="380"/>
      <c r="L96" s="380"/>
      <c r="M96" s="380"/>
      <c r="N96" s="381">
        <f>SUM(N13+N89)</f>
        <v>1557404110</v>
      </c>
      <c r="O96" s="381">
        <f>SUM(O13+O89)</f>
        <v>1142214526</v>
      </c>
      <c r="P96" s="381">
        <f>SUM(P13+P89)</f>
        <v>249576088</v>
      </c>
      <c r="Q96" s="381">
        <f>SUM(Q13+Q89)</f>
        <v>2505346753</v>
      </c>
      <c r="R96" s="381">
        <f t="shared" ref="R96:T96" si="168">SUM(R13+R89)</f>
        <v>13400000</v>
      </c>
      <c r="S96" s="381">
        <f t="shared" si="168"/>
        <v>49825520</v>
      </c>
      <c r="T96" s="381">
        <f t="shared" si="168"/>
        <v>35321711.549999997</v>
      </c>
      <c r="U96" s="381">
        <f>SUM(U13+U89)</f>
        <v>14503808.449999999</v>
      </c>
      <c r="V96" s="381">
        <f>SUM(V13+V89)</f>
        <v>41992000</v>
      </c>
      <c r="W96" s="381">
        <f t="shared" ref="W96:AB96" si="169">SUM(W13+W89)</f>
        <v>929829658.8900001</v>
      </c>
      <c r="X96" s="381">
        <f t="shared" si="169"/>
        <v>14503808.449999999</v>
      </c>
      <c r="Y96" s="381">
        <f t="shared" si="169"/>
        <v>311089109.09000003</v>
      </c>
      <c r="Z96" s="381">
        <f>SUM(Z13+Z89)</f>
        <v>1103906260.02</v>
      </c>
      <c r="AA96" s="381">
        <f t="shared" si="169"/>
        <v>1252389947</v>
      </c>
      <c r="AB96" s="381">
        <f t="shared" si="169"/>
        <v>697904350.01999998</v>
      </c>
      <c r="AC96" s="381"/>
      <c r="AD96" s="382">
        <f>SUM(Z96-AB96)</f>
        <v>406001910</v>
      </c>
      <c r="AE96" s="381">
        <f t="shared" ref="AE96:AF96" si="170">SUM(AE13+AE89)</f>
        <v>316325471</v>
      </c>
      <c r="AF96" s="381">
        <f t="shared" si="170"/>
        <v>89676438.99999994</v>
      </c>
      <c r="AG96" s="777"/>
      <c r="AH96" s="665">
        <f t="shared" ref="AH96" si="171">AB96/(AB96+AE96+AF96)</f>
        <v>0.63221341820034227</v>
      </c>
      <c r="AI96" s="666"/>
      <c r="AJ96" s="667"/>
      <c r="AK96" s="668" t="e">
        <f>SUM(AD96-AE96-#REF!-#REF!)</f>
        <v>#REF!</v>
      </c>
      <c r="AL96" s="669">
        <f t="shared" ref="AL96" si="172">SUM(Q96-(AD96+X96))/Q96</f>
        <v>0.83215667933132609</v>
      </c>
      <c r="AM96" s="644"/>
      <c r="AN96" s="1011"/>
      <c r="AO96" s="591" t="s">
        <v>2866</v>
      </c>
      <c r="AP96" s="1023">
        <f>SUM(AP6:AP95)</f>
        <v>228619448.03</v>
      </c>
      <c r="AQ96" s="1023">
        <f>SUM(AQ6:AQ95)</f>
        <v>228619448.03</v>
      </c>
      <c r="AR96" s="620">
        <f>SUM(AQ96-AP96)</f>
        <v>0</v>
      </c>
    </row>
    <row r="97" spans="1:43" s="59" customFormat="1" ht="57.75" customHeight="1" x14ac:dyDescent="0.35">
      <c r="A97" s="606"/>
      <c r="B97" s="1442" t="s">
        <v>464</v>
      </c>
      <c r="C97" s="1443"/>
      <c r="D97" s="1443"/>
      <c r="E97" s="1443"/>
      <c r="F97" s="1443"/>
      <c r="G97" s="1443"/>
      <c r="H97" s="1443"/>
      <c r="I97" s="1443"/>
      <c r="J97" s="1443"/>
      <c r="K97" s="358"/>
      <c r="L97" s="358"/>
      <c r="M97" s="358"/>
      <c r="N97" s="363"/>
      <c r="O97" s="363"/>
      <c r="P97" s="363"/>
      <c r="Q97" s="363"/>
      <c r="R97" s="363"/>
      <c r="S97" s="363"/>
      <c r="T97" s="363"/>
      <c r="U97" s="363"/>
      <c r="V97" s="363"/>
      <c r="W97" s="363"/>
      <c r="X97" s="378"/>
      <c r="Y97" s="378"/>
      <c r="Z97" s="363"/>
      <c r="AA97" s="363"/>
      <c r="AB97" s="363"/>
      <c r="AC97" s="363"/>
      <c r="AD97" s="378"/>
      <c r="AE97" s="378"/>
      <c r="AF97" s="378"/>
      <c r="AG97" s="777"/>
      <c r="AH97" s="420"/>
      <c r="AI97" s="378"/>
      <c r="AJ97" s="607"/>
      <c r="AK97" s="412"/>
      <c r="AL97" s="608"/>
      <c r="AM97" s="644"/>
      <c r="AN97" s="1004"/>
      <c r="AO97" s="609"/>
      <c r="AP97" s="1016"/>
      <c r="AQ97" s="1016"/>
    </row>
    <row r="98" spans="1:43" ht="40.5" customHeight="1" x14ac:dyDescent="0.35">
      <c r="A98" s="367" t="s">
        <v>468</v>
      </c>
      <c r="B98" s="352" t="s">
        <v>466</v>
      </c>
      <c r="C98" s="352" t="s">
        <v>467</v>
      </c>
      <c r="D98" s="352" t="s">
        <v>466</v>
      </c>
      <c r="E98" s="352" t="s">
        <v>465</v>
      </c>
      <c r="F98" s="352"/>
      <c r="G98" s="352" t="s">
        <v>450</v>
      </c>
      <c r="H98" s="352" t="s">
        <v>449</v>
      </c>
      <c r="I98" s="352" t="s">
        <v>448</v>
      </c>
      <c r="J98" s="435" t="s">
        <v>464</v>
      </c>
      <c r="K98" s="383"/>
      <c r="L98" s="383"/>
      <c r="M98" s="383"/>
      <c r="N98" s="463">
        <v>1174750619</v>
      </c>
      <c r="O98" s="463">
        <v>0</v>
      </c>
      <c r="P98" s="463">
        <v>1174750619</v>
      </c>
      <c r="Q98" s="463">
        <f t="shared" ref="Q98" si="173">SUM(N98+O98-P98)</f>
        <v>0</v>
      </c>
      <c r="R98" s="463"/>
      <c r="S98" s="363"/>
      <c r="T98" s="363"/>
      <c r="U98" s="363"/>
      <c r="V98" s="363"/>
      <c r="W98" s="363"/>
      <c r="X98" s="378"/>
      <c r="Y98" s="378"/>
      <c r="Z98" s="451">
        <f t="shared" ref="Z98" si="174">SUM(Q98-R98-T98-V98-W98-X98-Y98)</f>
        <v>0</v>
      </c>
      <c r="AA98" s="363"/>
      <c r="AB98" s="363"/>
      <c r="AC98" s="363"/>
      <c r="AD98" s="378"/>
      <c r="AE98" s="378"/>
      <c r="AF98" s="378"/>
      <c r="AG98" s="777"/>
      <c r="AH98" s="420"/>
      <c r="AI98" s="378"/>
      <c r="AJ98" s="152"/>
      <c r="AK98" s="412" t="e">
        <f>SUM(AD98-AE98-#REF!-#REF!)</f>
        <v>#REF!</v>
      </c>
      <c r="AL98" s="422"/>
      <c r="AN98" s="1003"/>
      <c r="AO98" s="99"/>
      <c r="AP98" s="1017"/>
      <c r="AQ98" s="1017"/>
    </row>
    <row r="99" spans="1:43" s="356" customFormat="1" ht="28.5" customHeight="1" x14ac:dyDescent="0.35">
      <c r="A99" s="373"/>
      <c r="B99" s="379"/>
      <c r="C99" s="379"/>
      <c r="D99" s="379"/>
      <c r="E99" s="379"/>
      <c r="F99" s="379"/>
      <c r="G99" s="379"/>
      <c r="H99" s="379"/>
      <c r="I99" s="384">
        <f>SUBTOTAL(9,Q101:Q108)</f>
        <v>12195120000</v>
      </c>
      <c r="J99" s="440" t="s">
        <v>490</v>
      </c>
      <c r="K99" s="380"/>
      <c r="L99" s="380"/>
      <c r="M99" s="380"/>
      <c r="N99" s="381">
        <f>SUM(N98:N98)</f>
        <v>1174750619</v>
      </c>
      <c r="O99" s="381">
        <f>SUM(O98:O98)</f>
        <v>0</v>
      </c>
      <c r="P99" s="381">
        <f>SUM(P98:P98)</f>
        <v>1174750619</v>
      </c>
      <c r="Q99" s="381">
        <f>SUM(Q98:Q98)</f>
        <v>0</v>
      </c>
      <c r="R99" s="381"/>
      <c r="S99" s="381"/>
      <c r="T99" s="381">
        <f>SUM(T98:T98)</f>
        <v>0</v>
      </c>
      <c r="U99" s="381"/>
      <c r="V99" s="381">
        <f>SUM(V98:V98)</f>
        <v>0</v>
      </c>
      <c r="W99" s="381"/>
      <c r="X99" s="382"/>
      <c r="Y99" s="382"/>
      <c r="Z99" s="381">
        <f>SUM(Z98:Z98)</f>
        <v>0</v>
      </c>
      <c r="AA99" s="381">
        <f>SUM(AA98:AA98)</f>
        <v>0</v>
      </c>
      <c r="AB99" s="381"/>
      <c r="AC99" s="381"/>
      <c r="AD99" s="382">
        <f t="shared" si="110"/>
        <v>0</v>
      </c>
      <c r="AE99" s="382"/>
      <c r="AF99" s="382"/>
      <c r="AG99" s="777"/>
      <c r="AH99" s="419"/>
      <c r="AI99" s="382"/>
      <c r="AJ99" s="360"/>
      <c r="AK99" s="412" t="e">
        <f>SUM(AD99-AE99-#REF!-#REF!)</f>
        <v>#REF!</v>
      </c>
      <c r="AL99" s="423"/>
      <c r="AM99" s="644"/>
      <c r="AN99" s="1011"/>
      <c r="AO99" s="591"/>
      <c r="AP99" s="1023"/>
      <c r="AQ99" s="1023"/>
    </row>
    <row r="100" spans="1:43" s="356" customFormat="1" ht="28.5" customHeight="1" x14ac:dyDescent="0.35">
      <c r="A100" s="373"/>
      <c r="B100" s="1474" t="s">
        <v>1818</v>
      </c>
      <c r="C100" s="1475"/>
      <c r="D100" s="1475"/>
      <c r="E100" s="1475"/>
      <c r="F100" s="1475"/>
      <c r="G100" s="1475"/>
      <c r="H100" s="1475"/>
      <c r="I100" s="1475"/>
      <c r="J100" s="1476"/>
      <c r="K100" s="380"/>
      <c r="L100" s="380"/>
      <c r="M100" s="380"/>
      <c r="N100" s="381"/>
      <c r="O100" s="381"/>
      <c r="P100" s="381"/>
      <c r="Q100" s="381"/>
      <c r="R100" s="381"/>
      <c r="S100" s="381"/>
      <c r="T100" s="381"/>
      <c r="U100" s="381"/>
      <c r="V100" s="381"/>
      <c r="W100" s="381"/>
      <c r="X100" s="382"/>
      <c r="Y100" s="382"/>
      <c r="Z100" s="381"/>
      <c r="AA100" s="381"/>
      <c r="AB100" s="381"/>
      <c r="AC100" s="381"/>
      <c r="AD100" s="382"/>
      <c r="AE100" s="382"/>
      <c r="AF100" s="382"/>
      <c r="AG100" s="419"/>
      <c r="AH100" s="419"/>
      <c r="AI100" s="382"/>
      <c r="AJ100" s="360"/>
      <c r="AK100" s="412"/>
      <c r="AL100" s="423"/>
      <c r="AM100" s="644"/>
      <c r="AN100" s="1011"/>
      <c r="AO100" s="591"/>
      <c r="AP100" s="1023"/>
      <c r="AQ100" s="1023"/>
    </row>
    <row r="101" spans="1:43" ht="53.25" customHeight="1" x14ac:dyDescent="0.35">
      <c r="A101" s="367" t="s">
        <v>3194</v>
      </c>
      <c r="B101" s="364" t="s">
        <v>463</v>
      </c>
      <c r="C101" s="364" t="s">
        <v>457</v>
      </c>
      <c r="D101" s="364" t="s">
        <v>451</v>
      </c>
      <c r="E101" s="364" t="s">
        <v>446</v>
      </c>
      <c r="F101" s="364" t="s">
        <v>446</v>
      </c>
      <c r="G101" s="364" t="s">
        <v>450</v>
      </c>
      <c r="H101" s="364" t="s">
        <v>449</v>
      </c>
      <c r="I101" s="364" t="s">
        <v>448</v>
      </c>
      <c r="J101" s="1205" t="s">
        <v>437</v>
      </c>
      <c r="K101" s="385"/>
      <c r="L101" s="385"/>
      <c r="M101" s="385"/>
      <c r="N101" s="363">
        <v>800000000</v>
      </c>
      <c r="O101" s="363">
        <v>0</v>
      </c>
      <c r="P101" s="363">
        <v>8000000</v>
      </c>
      <c r="Q101" s="363">
        <f>SUM(N101+O101-P101)</f>
        <v>792000000</v>
      </c>
      <c r="R101" s="363"/>
      <c r="S101" s="363"/>
      <c r="T101" s="363"/>
      <c r="U101" s="363"/>
      <c r="V101" s="363"/>
      <c r="W101" s="363"/>
      <c r="X101" s="452">
        <f t="shared" ref="X101:X109" si="175">SUM(U101)</f>
        <v>0</v>
      </c>
      <c r="Y101" s="378"/>
      <c r="Z101" s="451">
        <f t="shared" ref="Z101:Z109" si="176">SUM(Q101-R101-T101-V101-W101-X101-Y101)</f>
        <v>792000000</v>
      </c>
      <c r="AA101" s="363">
        <v>784361370</v>
      </c>
      <c r="AB101" s="363">
        <v>674901364</v>
      </c>
      <c r="AC101" s="363">
        <f>SUM(AA101-AB101)</f>
        <v>109460006</v>
      </c>
      <c r="AD101" s="378">
        <f t="shared" si="110"/>
        <v>117098636</v>
      </c>
      <c r="AE101" s="378">
        <v>40000000</v>
      </c>
      <c r="AF101" s="464">
        <f t="shared" ref="AF101:AF109" si="177">SUM(AD101-AE101)</f>
        <v>77098636</v>
      </c>
      <c r="AG101" s="774">
        <f t="shared" ref="AG101:AG109" si="178">SUM(R101+T101+V101+W101+AB101)</f>
        <v>674901364</v>
      </c>
      <c r="AH101" s="622">
        <f t="shared" ref="AH101:AH110" si="179">AB101/(AB101+AE101+AF101)</f>
        <v>0.85214818686868687</v>
      </c>
      <c r="AI101" s="623"/>
      <c r="AJ101" s="624"/>
      <c r="AK101" s="625" t="e">
        <f>SUM(AD101-AE101-#REF!-#REF!)</f>
        <v>#REF!</v>
      </c>
      <c r="AL101" s="626">
        <f t="shared" ref="AL101:AL110" si="180">SUM(Q101-(AD101+X101))/Q101</f>
        <v>0.85214818686868687</v>
      </c>
      <c r="AM101" s="670"/>
      <c r="AN101" s="1003"/>
      <c r="AO101" s="584"/>
      <c r="AP101" s="1017"/>
      <c r="AQ101" s="1017"/>
    </row>
    <row r="102" spans="1:43" ht="78.75" customHeight="1" x14ac:dyDescent="0.35">
      <c r="A102" s="367" t="s">
        <v>454</v>
      </c>
      <c r="B102" s="364" t="s">
        <v>459</v>
      </c>
      <c r="C102" s="364" t="s">
        <v>457</v>
      </c>
      <c r="D102" s="364" t="s">
        <v>462</v>
      </c>
      <c r="E102" s="364" t="s">
        <v>446</v>
      </c>
      <c r="F102" s="364" t="s">
        <v>446</v>
      </c>
      <c r="G102" s="364" t="s">
        <v>450</v>
      </c>
      <c r="H102" s="364" t="s">
        <v>449</v>
      </c>
      <c r="I102" s="364" t="s">
        <v>448</v>
      </c>
      <c r="J102" s="1205" t="s">
        <v>460</v>
      </c>
      <c r="K102" s="385"/>
      <c r="L102" s="385"/>
      <c r="M102" s="385"/>
      <c r="N102" s="363">
        <v>2904153000</v>
      </c>
      <c r="O102" s="363">
        <v>0</v>
      </c>
      <c r="P102" s="363">
        <v>0</v>
      </c>
      <c r="Q102" s="363">
        <f t="shared" ref="Q102:Q109" si="181">SUM(N102+O102-P102)</f>
        <v>2904153000</v>
      </c>
      <c r="R102" s="363"/>
      <c r="S102" s="363"/>
      <c r="T102" s="363"/>
      <c r="U102" s="363"/>
      <c r="V102" s="363">
        <v>2554721905</v>
      </c>
      <c r="W102" s="363"/>
      <c r="X102" s="452">
        <f t="shared" si="175"/>
        <v>0</v>
      </c>
      <c r="Y102" s="378"/>
      <c r="Z102" s="451">
        <f t="shared" si="176"/>
        <v>349431095</v>
      </c>
      <c r="AA102" s="363">
        <v>339060000</v>
      </c>
      <c r="AB102" s="363">
        <v>349400000</v>
      </c>
      <c r="AC102" s="363">
        <f>SUM(AA102-AB102)</f>
        <v>-10340000</v>
      </c>
      <c r="AD102" s="378">
        <f t="shared" si="110"/>
        <v>31095</v>
      </c>
      <c r="AE102" s="378">
        <v>0</v>
      </c>
      <c r="AF102" s="464">
        <f t="shared" si="177"/>
        <v>31095</v>
      </c>
      <c r="AG102" s="774">
        <f t="shared" si="178"/>
        <v>2904121905</v>
      </c>
      <c r="AH102" s="695">
        <f t="shared" si="179"/>
        <v>0.99991101249875891</v>
      </c>
      <c r="AI102" s="696"/>
      <c r="AJ102" s="697"/>
      <c r="AK102" s="698" t="e">
        <f>SUM(AD102-AE102-#REF!-#REF!)</f>
        <v>#REF!</v>
      </c>
      <c r="AL102" s="699">
        <f t="shared" si="180"/>
        <v>0.99998929291948457</v>
      </c>
      <c r="AM102" s="671"/>
      <c r="AN102" s="1003"/>
      <c r="AO102" s="592"/>
      <c r="AP102" s="1017"/>
      <c r="AQ102" s="1017"/>
    </row>
    <row r="103" spans="1:43" ht="82.5" customHeight="1" x14ac:dyDescent="0.25">
      <c r="A103" s="367" t="s">
        <v>454</v>
      </c>
      <c r="B103" s="364" t="s">
        <v>459</v>
      </c>
      <c r="C103" s="364" t="s">
        <v>457</v>
      </c>
      <c r="D103" s="364" t="s">
        <v>462</v>
      </c>
      <c r="E103" s="364"/>
      <c r="F103" s="364"/>
      <c r="G103" s="364" t="s">
        <v>450</v>
      </c>
      <c r="H103" s="364">
        <v>11</v>
      </c>
      <c r="I103" s="364" t="s">
        <v>196</v>
      </c>
      <c r="J103" s="1205" t="s">
        <v>460</v>
      </c>
      <c r="K103" s="385"/>
      <c r="L103" s="385"/>
      <c r="M103" s="385"/>
      <c r="N103" s="363">
        <v>3000000000</v>
      </c>
      <c r="O103" s="363"/>
      <c r="P103" s="363"/>
      <c r="Q103" s="363">
        <f t="shared" si="181"/>
        <v>3000000000</v>
      </c>
      <c r="R103" s="363"/>
      <c r="S103" s="363"/>
      <c r="T103" s="363"/>
      <c r="U103" s="363"/>
      <c r="V103" s="363">
        <v>15000000</v>
      </c>
      <c r="W103" s="363"/>
      <c r="X103" s="452">
        <f t="shared" si="175"/>
        <v>0</v>
      </c>
      <c r="Y103" s="378"/>
      <c r="Z103" s="451">
        <f t="shared" si="176"/>
        <v>2985000000</v>
      </c>
      <c r="AA103" s="363">
        <v>3032439834</v>
      </c>
      <c r="AB103" s="363">
        <v>2773086000</v>
      </c>
      <c r="AC103" s="363">
        <f>SUM(AA103-AB103)</f>
        <v>259353834</v>
      </c>
      <c r="AD103" s="378">
        <f t="shared" si="110"/>
        <v>211914000</v>
      </c>
      <c r="AE103" s="378">
        <v>149403334</v>
      </c>
      <c r="AF103" s="464">
        <f t="shared" si="177"/>
        <v>62510666</v>
      </c>
      <c r="AG103" s="774">
        <f t="shared" si="178"/>
        <v>2788086000</v>
      </c>
      <c r="AH103" s="622">
        <f t="shared" si="179"/>
        <v>0.92900703517587935</v>
      </c>
      <c r="AI103" s="623"/>
      <c r="AJ103" s="624"/>
      <c r="AK103" s="625" t="e">
        <f>SUM(AD103-AE103-#REF!-#REF!)</f>
        <v>#REF!</v>
      </c>
      <c r="AL103" s="626">
        <f t="shared" si="180"/>
        <v>0.92936200000000002</v>
      </c>
      <c r="AM103" s="670"/>
      <c r="AN103" s="1012" t="s">
        <v>3193</v>
      </c>
      <c r="AO103" s="593"/>
      <c r="AP103" s="1017"/>
      <c r="AQ103" s="1017"/>
    </row>
    <row r="104" spans="1:43" ht="78" customHeight="1" x14ac:dyDescent="0.35">
      <c r="A104" s="367" t="s">
        <v>454</v>
      </c>
      <c r="B104" s="364" t="s">
        <v>459</v>
      </c>
      <c r="C104" s="364" t="s">
        <v>457</v>
      </c>
      <c r="D104" s="364" t="s">
        <v>462</v>
      </c>
      <c r="E104" s="364" t="s">
        <v>446</v>
      </c>
      <c r="F104" s="364" t="s">
        <v>446</v>
      </c>
      <c r="G104" s="364" t="s">
        <v>450</v>
      </c>
      <c r="H104" s="364" t="s">
        <v>461</v>
      </c>
      <c r="I104" s="364" t="s">
        <v>196</v>
      </c>
      <c r="J104" s="1205" t="s">
        <v>460</v>
      </c>
      <c r="K104" s="385"/>
      <c r="L104" s="385"/>
      <c r="M104" s="385"/>
      <c r="N104" s="363">
        <v>288000000</v>
      </c>
      <c r="O104" s="363">
        <v>0</v>
      </c>
      <c r="P104" s="363">
        <v>0</v>
      </c>
      <c r="Q104" s="363">
        <f t="shared" si="181"/>
        <v>288000000</v>
      </c>
      <c r="R104" s="363"/>
      <c r="S104" s="363"/>
      <c r="T104" s="363"/>
      <c r="U104" s="363"/>
      <c r="V104" s="363">
        <f>3315000+35560000+43062846</f>
        <v>81937846</v>
      </c>
      <c r="W104" s="363"/>
      <c r="X104" s="452">
        <f t="shared" si="175"/>
        <v>0</v>
      </c>
      <c r="Y104" s="378"/>
      <c r="Z104" s="451">
        <f t="shared" si="176"/>
        <v>206062154</v>
      </c>
      <c r="AA104" s="363">
        <v>199063654</v>
      </c>
      <c r="AB104" s="363">
        <v>198563654</v>
      </c>
      <c r="AC104" s="363">
        <f>SUM(AA104-AB104)</f>
        <v>500000</v>
      </c>
      <c r="AD104" s="378">
        <f t="shared" si="110"/>
        <v>7498500</v>
      </c>
      <c r="AE104" s="378"/>
      <c r="AF104" s="464">
        <f t="shared" si="177"/>
        <v>7498500</v>
      </c>
      <c r="AG104" s="774">
        <f t="shared" si="178"/>
        <v>280501500</v>
      </c>
      <c r="AH104" s="622">
        <f t="shared" si="179"/>
        <v>0.9636104939483453</v>
      </c>
      <c r="AI104" s="623"/>
      <c r="AJ104" s="624"/>
      <c r="AK104" s="625" t="e">
        <f>SUM(AD104-AE104-#REF!-#REF!)</f>
        <v>#REF!</v>
      </c>
      <c r="AL104" s="626">
        <f t="shared" si="180"/>
        <v>0.97396354166666665</v>
      </c>
      <c r="AM104" s="670"/>
      <c r="AN104" s="1003"/>
      <c r="AO104" s="593"/>
      <c r="AP104" s="1017"/>
      <c r="AQ104" s="1017"/>
    </row>
    <row r="105" spans="1:43" ht="42.75" x14ac:dyDescent="0.35">
      <c r="A105" s="367" t="s">
        <v>454</v>
      </c>
      <c r="B105" s="364" t="s">
        <v>459</v>
      </c>
      <c r="C105" s="364" t="s">
        <v>457</v>
      </c>
      <c r="D105" s="364" t="s">
        <v>458</v>
      </c>
      <c r="E105" s="364" t="s">
        <v>446</v>
      </c>
      <c r="F105" s="364" t="s">
        <v>446</v>
      </c>
      <c r="G105" s="364" t="s">
        <v>450</v>
      </c>
      <c r="H105" s="364" t="s">
        <v>449</v>
      </c>
      <c r="I105" s="364" t="s">
        <v>448</v>
      </c>
      <c r="J105" s="1205" t="s">
        <v>438</v>
      </c>
      <c r="K105" s="385"/>
      <c r="L105" s="385"/>
      <c r="M105" s="385"/>
      <c r="N105" s="363">
        <v>45847000</v>
      </c>
      <c r="O105" s="363">
        <v>0</v>
      </c>
      <c r="P105" s="363">
        <v>458470</v>
      </c>
      <c r="Q105" s="363">
        <f t="shared" si="181"/>
        <v>45388530</v>
      </c>
      <c r="R105" s="363"/>
      <c r="S105" s="363"/>
      <c r="T105" s="363"/>
      <c r="U105" s="363"/>
      <c r="V105" s="672"/>
      <c r="W105" s="363"/>
      <c r="X105" s="452">
        <f t="shared" si="175"/>
        <v>0</v>
      </c>
      <c r="Y105" s="378"/>
      <c r="Z105" s="451">
        <f t="shared" si="176"/>
        <v>45388530</v>
      </c>
      <c r="AA105" s="363">
        <v>45300000</v>
      </c>
      <c r="AB105" s="363">
        <v>8000000</v>
      </c>
      <c r="AC105" s="363">
        <f t="shared" ref="AC105:AC109" si="182">SUM(AA105-AB105)</f>
        <v>37300000</v>
      </c>
      <c r="AD105" s="378">
        <f t="shared" si="110"/>
        <v>37388530</v>
      </c>
      <c r="AE105" s="378">
        <v>37300000</v>
      </c>
      <c r="AF105" s="464">
        <f t="shared" si="177"/>
        <v>88530</v>
      </c>
      <c r="AG105" s="774">
        <f t="shared" si="178"/>
        <v>8000000</v>
      </c>
      <c r="AH105" s="622">
        <f t="shared" si="179"/>
        <v>0.17625598361524375</v>
      </c>
      <c r="AI105" s="623"/>
      <c r="AJ105" s="624"/>
      <c r="AK105" s="625" t="e">
        <f>SUM(AD105-AE105-#REF!-#REF!)</f>
        <v>#REF!</v>
      </c>
      <c r="AL105" s="626">
        <f t="shared" si="180"/>
        <v>0.17625598361524375</v>
      </c>
      <c r="AM105" s="670"/>
      <c r="AN105" s="1003"/>
      <c r="AO105" s="593"/>
      <c r="AP105" s="1017"/>
      <c r="AQ105" s="1017"/>
    </row>
    <row r="106" spans="1:43" ht="64.5" customHeight="1" x14ac:dyDescent="0.35">
      <c r="A106" s="367" t="s">
        <v>454</v>
      </c>
      <c r="B106" s="364" t="s">
        <v>453</v>
      </c>
      <c r="C106" s="364" t="s">
        <v>457</v>
      </c>
      <c r="D106" s="364" t="s">
        <v>449</v>
      </c>
      <c r="E106" s="364" t="s">
        <v>446</v>
      </c>
      <c r="F106" s="364" t="s">
        <v>446</v>
      </c>
      <c r="G106" s="364" t="s">
        <v>450</v>
      </c>
      <c r="H106" s="364" t="s">
        <v>449</v>
      </c>
      <c r="I106" s="364" t="s">
        <v>448</v>
      </c>
      <c r="J106" s="1205" t="s">
        <v>358</v>
      </c>
      <c r="K106" s="385"/>
      <c r="L106" s="385"/>
      <c r="M106" s="385"/>
      <c r="N106" s="363">
        <v>3000000000</v>
      </c>
      <c r="O106" s="363">
        <v>0</v>
      </c>
      <c r="P106" s="363">
        <v>30000000</v>
      </c>
      <c r="Q106" s="363">
        <f t="shared" si="181"/>
        <v>2970000000</v>
      </c>
      <c r="R106" s="363"/>
      <c r="S106" s="363"/>
      <c r="T106" s="363"/>
      <c r="U106" s="363"/>
      <c r="V106" s="363">
        <f>1261923632.72-40000000</f>
        <v>1221923632.72</v>
      </c>
      <c r="W106" s="363"/>
      <c r="X106" s="452">
        <f t="shared" si="175"/>
        <v>0</v>
      </c>
      <c r="Y106" s="378"/>
      <c r="Z106" s="451">
        <f t="shared" si="176"/>
        <v>1748076367.28</v>
      </c>
      <c r="AA106" s="363">
        <v>1783400302.5599999</v>
      </c>
      <c r="AB106" s="363">
        <v>1612837202</v>
      </c>
      <c r="AC106" s="363">
        <f t="shared" si="182"/>
        <v>170563100.55999994</v>
      </c>
      <c r="AD106" s="378">
        <f t="shared" si="110"/>
        <v>135239165.27999997</v>
      </c>
      <c r="AE106" s="378">
        <v>124439165.28</v>
      </c>
      <c r="AF106" s="464">
        <f t="shared" si="177"/>
        <v>10799999.99999997</v>
      </c>
      <c r="AG106" s="774">
        <f t="shared" si="178"/>
        <v>2834760834.7200003</v>
      </c>
      <c r="AH106" s="622">
        <f t="shared" si="179"/>
        <v>0.92263543640806056</v>
      </c>
      <c r="AI106" s="623"/>
      <c r="AJ106" s="624"/>
      <c r="AK106" s="625" t="e">
        <f>SUM(AD106-AE106-#REF!-#REF!)</f>
        <v>#REF!</v>
      </c>
      <c r="AL106" s="626">
        <f t="shared" si="180"/>
        <v>0.95446492751515155</v>
      </c>
      <c r="AM106" s="670"/>
      <c r="AN106" s="1003"/>
      <c r="AO106" s="593"/>
      <c r="AP106" s="1017"/>
      <c r="AQ106" s="1017"/>
    </row>
    <row r="107" spans="1:43" ht="71.25" x14ac:dyDescent="0.35">
      <c r="A107" s="367" t="s">
        <v>454</v>
      </c>
      <c r="B107" s="364" t="s">
        <v>453</v>
      </c>
      <c r="C107" s="364" t="s">
        <v>457</v>
      </c>
      <c r="D107" s="364" t="s">
        <v>456</v>
      </c>
      <c r="E107" s="364" t="s">
        <v>446</v>
      </c>
      <c r="F107" s="364" t="s">
        <v>446</v>
      </c>
      <c r="G107" s="364" t="s">
        <v>450</v>
      </c>
      <c r="H107" s="364" t="s">
        <v>449</v>
      </c>
      <c r="I107" s="364" t="s">
        <v>448</v>
      </c>
      <c r="J107" s="1205" t="s">
        <v>455</v>
      </c>
      <c r="K107" s="385"/>
      <c r="L107" s="385"/>
      <c r="M107" s="385"/>
      <c r="N107" s="363">
        <v>1000000000</v>
      </c>
      <c r="O107" s="363">
        <v>0</v>
      </c>
      <c r="P107" s="363">
        <v>41921530</v>
      </c>
      <c r="Q107" s="363">
        <f t="shared" si="181"/>
        <v>958078470</v>
      </c>
      <c r="R107" s="363"/>
      <c r="S107" s="363"/>
      <c r="T107" s="363"/>
      <c r="U107" s="363"/>
      <c r="V107" s="363"/>
      <c r="W107" s="363"/>
      <c r="X107" s="452">
        <f t="shared" si="175"/>
        <v>0</v>
      </c>
      <c r="Y107" s="378"/>
      <c r="Z107" s="451">
        <f t="shared" si="176"/>
        <v>958078470</v>
      </c>
      <c r="AA107" s="363">
        <v>957100000</v>
      </c>
      <c r="AB107" s="363">
        <v>873600000</v>
      </c>
      <c r="AC107" s="363">
        <f t="shared" si="182"/>
        <v>83500000</v>
      </c>
      <c r="AD107" s="378">
        <f t="shared" si="110"/>
        <v>84478470</v>
      </c>
      <c r="AE107" s="378">
        <v>83500000</v>
      </c>
      <c r="AF107" s="464">
        <f t="shared" si="177"/>
        <v>978470</v>
      </c>
      <c r="AG107" s="774">
        <f t="shared" si="178"/>
        <v>873600000</v>
      </c>
      <c r="AH107" s="622">
        <f t="shared" si="179"/>
        <v>0.91182510342811485</v>
      </c>
      <c r="AI107" s="623"/>
      <c r="AJ107" s="624"/>
      <c r="AK107" s="625" t="e">
        <f>SUM(AD107-AE107-#REF!-#REF!)</f>
        <v>#REF!</v>
      </c>
      <c r="AL107" s="626">
        <f t="shared" si="180"/>
        <v>0.91182510342811485</v>
      </c>
      <c r="AM107" s="670"/>
      <c r="AN107" s="1013"/>
      <c r="AO107" s="593"/>
      <c r="AP107" s="1017"/>
      <c r="AQ107" s="1017"/>
    </row>
    <row r="108" spans="1:43" ht="69" customHeight="1" x14ac:dyDescent="0.35">
      <c r="A108" s="367" t="s">
        <v>454</v>
      </c>
      <c r="B108" s="364" t="s">
        <v>453</v>
      </c>
      <c r="C108" s="364" t="s">
        <v>452</v>
      </c>
      <c r="D108" s="364" t="s">
        <v>451</v>
      </c>
      <c r="E108" s="364" t="s">
        <v>446</v>
      </c>
      <c r="F108" s="364" t="s">
        <v>446</v>
      </c>
      <c r="G108" s="364" t="s">
        <v>450</v>
      </c>
      <c r="H108" s="364" t="s">
        <v>449</v>
      </c>
      <c r="I108" s="364" t="s">
        <v>448</v>
      </c>
      <c r="J108" s="1205" t="s">
        <v>447</v>
      </c>
      <c r="K108" s="385"/>
      <c r="L108" s="385"/>
      <c r="M108" s="385"/>
      <c r="N108" s="363">
        <v>1250000000</v>
      </c>
      <c r="O108" s="363">
        <v>0</v>
      </c>
      <c r="P108" s="363">
        <v>12500000</v>
      </c>
      <c r="Q108" s="363">
        <f t="shared" si="181"/>
        <v>1237500000</v>
      </c>
      <c r="R108" s="363"/>
      <c r="S108" s="363"/>
      <c r="T108" s="363"/>
      <c r="U108" s="363"/>
      <c r="V108" s="363">
        <v>76906732</v>
      </c>
      <c r="W108" s="363"/>
      <c r="X108" s="452">
        <f t="shared" si="175"/>
        <v>0</v>
      </c>
      <c r="Y108" s="378"/>
      <c r="Z108" s="451">
        <f t="shared" si="176"/>
        <v>1160593268</v>
      </c>
      <c r="AA108" s="363">
        <v>1068001000</v>
      </c>
      <c r="AB108" s="363">
        <v>1060661000</v>
      </c>
      <c r="AC108" s="363">
        <f t="shared" si="182"/>
        <v>7340000</v>
      </c>
      <c r="AD108" s="378">
        <f t="shared" si="110"/>
        <v>99932268</v>
      </c>
      <c r="AE108" s="378">
        <v>0</v>
      </c>
      <c r="AF108" s="464">
        <f t="shared" si="177"/>
        <v>99932268</v>
      </c>
      <c r="AG108" s="774">
        <f>SUM(R108+T108+V108+W108+AB108)</f>
        <v>1137567732</v>
      </c>
      <c r="AH108" s="622">
        <f t="shared" si="179"/>
        <v>0.91389553019533798</v>
      </c>
      <c r="AI108" s="623"/>
      <c r="AJ108" s="624"/>
      <c r="AK108" s="625" t="e">
        <f>SUM(AD108-AE108-#REF!-#REF!)</f>
        <v>#REF!</v>
      </c>
      <c r="AL108" s="626">
        <f t="shared" si="180"/>
        <v>0.91924665212121215</v>
      </c>
      <c r="AM108" s="670"/>
      <c r="AN108" s="1013"/>
      <c r="AO108" s="593"/>
      <c r="AP108" s="1017"/>
      <c r="AQ108" s="1017"/>
    </row>
    <row r="109" spans="1:43" ht="74.25" customHeight="1" x14ac:dyDescent="0.35">
      <c r="A109" s="367" t="s">
        <v>454</v>
      </c>
      <c r="B109" s="364" t="s">
        <v>453</v>
      </c>
      <c r="C109" s="364">
        <v>1000</v>
      </c>
      <c r="D109" s="364">
        <v>10</v>
      </c>
      <c r="E109" s="364" t="s">
        <v>446</v>
      </c>
      <c r="F109" s="364" t="s">
        <v>446</v>
      </c>
      <c r="G109" s="364" t="s">
        <v>450</v>
      </c>
      <c r="H109" s="364" t="s">
        <v>456</v>
      </c>
      <c r="I109" s="364" t="s">
        <v>196</v>
      </c>
      <c r="J109" s="1205" t="s">
        <v>358</v>
      </c>
      <c r="K109" s="385"/>
      <c r="L109" s="385"/>
      <c r="M109" s="385"/>
      <c r="N109" s="363">
        <v>3000000000</v>
      </c>
      <c r="O109" s="363"/>
      <c r="P109" s="363"/>
      <c r="Q109" s="363">
        <f t="shared" si="181"/>
        <v>3000000000</v>
      </c>
      <c r="R109" s="363"/>
      <c r="S109" s="363"/>
      <c r="T109" s="363"/>
      <c r="U109" s="363"/>
      <c r="V109" s="363"/>
      <c r="W109" s="363"/>
      <c r="X109" s="452">
        <f t="shared" si="175"/>
        <v>0</v>
      </c>
      <c r="Y109" s="378"/>
      <c r="Z109" s="451">
        <f t="shared" si="176"/>
        <v>3000000000</v>
      </c>
      <c r="AA109" s="363">
        <v>3156396426.3200002</v>
      </c>
      <c r="AB109" s="363">
        <v>2326365384.4200001</v>
      </c>
      <c r="AC109" s="363">
        <f t="shared" si="182"/>
        <v>830031041.9000001</v>
      </c>
      <c r="AD109" s="378">
        <f t="shared" si="110"/>
        <v>673634615.57999992</v>
      </c>
      <c r="AE109" s="378">
        <v>643116058.72000003</v>
      </c>
      <c r="AF109" s="464">
        <f t="shared" si="177"/>
        <v>30518556.859999895</v>
      </c>
      <c r="AG109" s="774">
        <f t="shared" si="178"/>
        <v>2326365384.4200001</v>
      </c>
      <c r="AH109" s="622">
        <f t="shared" si="179"/>
        <v>0.77545512814000006</v>
      </c>
      <c r="AI109" s="623"/>
      <c r="AJ109" s="624"/>
      <c r="AK109" s="625" t="e">
        <f>SUM(AD109-AE109-#REF!-#REF!)</f>
        <v>#REF!</v>
      </c>
      <c r="AL109" s="626">
        <f t="shared" si="180"/>
        <v>0.77545512814000006</v>
      </c>
      <c r="AM109" s="670"/>
      <c r="AN109" s="1003"/>
      <c r="AO109" s="593" t="s">
        <v>3477</v>
      </c>
      <c r="AP109" s="1017"/>
      <c r="AQ109" s="1017"/>
    </row>
    <row r="110" spans="1:43" s="361" customFormat="1" ht="53.25" customHeight="1" x14ac:dyDescent="0.35">
      <c r="A110" s="373"/>
      <c r="B110" s="379"/>
      <c r="C110" s="379"/>
      <c r="D110" s="379"/>
      <c r="E110" s="379"/>
      <c r="F110" s="379"/>
      <c r="G110" s="379"/>
      <c r="H110" s="379"/>
      <c r="I110" s="379"/>
      <c r="J110" s="440" t="s">
        <v>491</v>
      </c>
      <c r="K110" s="380"/>
      <c r="L110" s="380"/>
      <c r="M110" s="380"/>
      <c r="N110" s="381">
        <f t="shared" ref="N110:V110" si="183">SUM(N101:N109)</f>
        <v>15288000000</v>
      </c>
      <c r="O110" s="381">
        <f t="shared" si="183"/>
        <v>0</v>
      </c>
      <c r="P110" s="381">
        <f t="shared" si="183"/>
        <v>92880000</v>
      </c>
      <c r="Q110" s="381">
        <f t="shared" si="183"/>
        <v>15195120000</v>
      </c>
      <c r="R110" s="381"/>
      <c r="S110" s="381"/>
      <c r="T110" s="381">
        <f t="shared" si="183"/>
        <v>0</v>
      </c>
      <c r="U110" s="381"/>
      <c r="V110" s="381">
        <f t="shared" si="183"/>
        <v>3950490115.7200003</v>
      </c>
      <c r="W110" s="381">
        <f>SUM(W101:W109)</f>
        <v>0</v>
      </c>
      <c r="X110" s="382">
        <f t="shared" ref="X110:AG110" si="184">SUM(X101:X109)</f>
        <v>0</v>
      </c>
      <c r="Y110" s="382">
        <f t="shared" si="184"/>
        <v>0</v>
      </c>
      <c r="Z110" s="381">
        <f t="shared" si="184"/>
        <v>11244629884.279999</v>
      </c>
      <c r="AA110" s="381">
        <f>SUM(AA101:AA109)</f>
        <v>11365122586.879999</v>
      </c>
      <c r="AB110" s="381">
        <f t="shared" si="184"/>
        <v>9877414604.4200001</v>
      </c>
      <c r="AC110" s="381">
        <f t="shared" si="184"/>
        <v>1487707982.46</v>
      </c>
      <c r="AD110" s="382">
        <f t="shared" si="184"/>
        <v>1367215279.8599999</v>
      </c>
      <c r="AE110" s="382">
        <f t="shared" si="184"/>
        <v>1077758558</v>
      </c>
      <c r="AF110" s="382">
        <f t="shared" si="184"/>
        <v>289456721.8599999</v>
      </c>
      <c r="AG110" s="382">
        <f t="shared" si="184"/>
        <v>13827904720.140001</v>
      </c>
      <c r="AH110" s="665">
        <f t="shared" si="179"/>
        <v>0.87841171350856395</v>
      </c>
      <c r="AI110" s="666"/>
      <c r="AJ110" s="667"/>
      <c r="AK110" s="668" t="e">
        <f>SUM(AD110-AE110-#REF!-#REF!)</f>
        <v>#REF!</v>
      </c>
      <c r="AL110" s="669">
        <f t="shared" si="180"/>
        <v>0.91002273888853791</v>
      </c>
      <c r="AM110" s="670"/>
      <c r="AN110" s="1011"/>
      <c r="AO110" s="594"/>
      <c r="AP110" s="1023"/>
      <c r="AQ110" s="1023"/>
    </row>
    <row r="111" spans="1:43" s="55" customFormat="1" x14ac:dyDescent="0.25">
      <c r="A111" s="374" t="s">
        <v>446</v>
      </c>
      <c r="B111" s="386" t="s">
        <v>446</v>
      </c>
      <c r="C111" s="386" t="s">
        <v>446</v>
      </c>
      <c r="D111" s="386" t="s">
        <v>446</v>
      </c>
      <c r="E111" s="386" t="s">
        <v>446</v>
      </c>
      <c r="F111" s="386" t="s">
        <v>446</v>
      </c>
      <c r="G111" s="386" t="s">
        <v>446</v>
      </c>
      <c r="H111" s="386" t="s">
        <v>446</v>
      </c>
      <c r="I111" s="386" t="s">
        <v>446</v>
      </c>
      <c r="J111" s="441"/>
      <c r="K111" s="383"/>
      <c r="L111" s="383"/>
      <c r="M111" s="383"/>
      <c r="N111" s="463"/>
      <c r="O111" s="463"/>
      <c r="P111" s="58"/>
      <c r="Q111" s="58"/>
      <c r="R111" s="58"/>
      <c r="S111" s="58"/>
      <c r="T111" s="58"/>
      <c r="U111" s="58"/>
      <c r="V111" s="58"/>
      <c r="W111" s="58"/>
      <c r="X111" s="468" t="s">
        <v>2868</v>
      </c>
      <c r="Y111" s="467"/>
      <c r="Z111" s="58"/>
      <c r="AA111" s="58"/>
      <c r="AB111" s="58"/>
      <c r="AC111" s="465">
        <f>SUM(Z110-AB110)</f>
        <v>1367215279.8599987</v>
      </c>
      <c r="AD111" s="466">
        <f>SUM(Z110-AB110)</f>
        <v>1367215279.8599987</v>
      </c>
      <c r="AE111" s="467"/>
      <c r="AF111" s="467">
        <f>SUM(AD110-AE110)</f>
        <v>289456721.8599999</v>
      </c>
      <c r="AG111" s="778"/>
      <c r="AH111" s="468"/>
      <c r="AI111" s="387"/>
      <c r="AJ111" s="153"/>
      <c r="AK111" s="413"/>
      <c r="AL111" s="424"/>
      <c r="AM111" s="673"/>
      <c r="AO111" s="674"/>
      <c r="AP111" s="1001"/>
      <c r="AQ111" s="1001"/>
    </row>
    <row r="112" spans="1:43" s="55" customFormat="1" ht="27.75" customHeight="1" x14ac:dyDescent="0.25">
      <c r="A112" s="50"/>
      <c r="B112" s="50"/>
      <c r="C112" s="50"/>
      <c r="D112" s="50"/>
      <c r="E112" s="50"/>
      <c r="F112" s="50"/>
      <c r="G112" s="50"/>
      <c r="H112" s="50"/>
      <c r="I112" s="50"/>
      <c r="J112" s="442"/>
      <c r="K112" s="50"/>
      <c r="L112" s="50"/>
      <c r="M112" s="87"/>
      <c r="N112" s="136"/>
      <c r="O112" s="136"/>
      <c r="P112" s="136"/>
      <c r="Q112" s="135" t="e">
        <f>SUM(#REF!+Q14+Q98+Q108)</f>
        <v>#REF!</v>
      </c>
      <c r="R112" s="135"/>
      <c r="S112" s="135"/>
      <c r="T112" s="137"/>
      <c r="U112" s="137"/>
      <c r="V112" s="137"/>
      <c r="W112" s="136"/>
      <c r="X112" s="701"/>
      <c r="Y112" s="701"/>
      <c r="Z112" s="136"/>
      <c r="AA112" s="138"/>
      <c r="AB112" s="138"/>
      <c r="AC112" s="138"/>
      <c r="AD112" s="701"/>
      <c r="AE112" s="701"/>
      <c r="AF112" s="701"/>
      <c r="AG112" s="779"/>
      <c r="AH112" s="702"/>
      <c r="AI112" s="701"/>
      <c r="AJ112" s="703"/>
      <c r="AL112" s="425"/>
      <c r="AM112" s="673"/>
      <c r="AP112" s="999"/>
      <c r="AQ112" s="999"/>
    </row>
    <row r="113" spans="1:43" s="55" customFormat="1" ht="66" customHeight="1" x14ac:dyDescent="0.25">
      <c r="A113" s="50"/>
      <c r="B113" s="50"/>
      <c r="C113" s="50"/>
      <c r="D113" s="50"/>
      <c r="E113" s="50"/>
      <c r="F113" s="50"/>
      <c r="G113" s="50"/>
      <c r="H113" s="50"/>
      <c r="I113" s="50"/>
      <c r="J113" s="442"/>
      <c r="K113" s="50"/>
      <c r="L113" s="50"/>
      <c r="M113" s="87"/>
      <c r="N113" s="136"/>
      <c r="O113" s="136"/>
      <c r="P113" s="136"/>
      <c r="Q113" s="135"/>
      <c r="R113" s="135"/>
      <c r="S113" s="135"/>
      <c r="T113" s="137"/>
      <c r="U113" s="137"/>
      <c r="V113" s="137"/>
      <c r="W113" s="1496" t="s">
        <v>2919</v>
      </c>
      <c r="X113" s="1496"/>
      <c r="Y113" s="1496"/>
      <c r="Z113" s="1496"/>
      <c r="AA113" s="1496"/>
      <c r="AB113" s="1496"/>
      <c r="AC113" s="1496"/>
      <c r="AD113" s="1496"/>
      <c r="AE113" s="1496"/>
      <c r="AF113" s="1496"/>
      <c r="AG113" s="1496"/>
      <c r="AH113" s="1496"/>
      <c r="AI113" s="1496"/>
      <c r="AJ113" s="1496"/>
      <c r="AK113" s="1496"/>
      <c r="AL113" s="1496"/>
      <c r="AM113" s="673"/>
      <c r="AP113" s="999"/>
      <c r="AQ113" s="999"/>
    </row>
    <row r="114" spans="1:43" s="55" customFormat="1" ht="81.75" customHeight="1" x14ac:dyDescent="0.25">
      <c r="A114" s="50"/>
      <c r="B114" s="50"/>
      <c r="C114" s="50"/>
      <c r="D114" s="50"/>
      <c r="E114" s="50"/>
      <c r="F114" s="50"/>
      <c r="G114" s="50"/>
      <c r="H114" s="50"/>
      <c r="I114" s="50"/>
      <c r="J114" s="442" t="s">
        <v>445</v>
      </c>
      <c r="K114" s="50"/>
      <c r="L114" s="50"/>
      <c r="M114" s="87"/>
      <c r="N114" s="136"/>
      <c r="O114" s="136"/>
      <c r="P114" s="135">
        <f>SUM(N111+O111-P111)</f>
        <v>0</v>
      </c>
      <c r="Q114" s="135"/>
      <c r="R114" s="135"/>
      <c r="S114" s="135"/>
      <c r="T114" s="136"/>
      <c r="U114" s="136"/>
      <c r="V114" s="136"/>
      <c r="W114" s="1493" t="s">
        <v>2917</v>
      </c>
      <c r="X114" s="1494"/>
      <c r="Y114" s="1495"/>
      <c r="Z114" s="704" t="s">
        <v>813</v>
      </c>
      <c r="AA114" s="705" t="s">
        <v>844</v>
      </c>
      <c r="AB114" s="706" t="s">
        <v>841</v>
      </c>
      <c r="AC114" s="707" t="s">
        <v>842</v>
      </c>
      <c r="AD114" s="366" t="s">
        <v>1511</v>
      </c>
      <c r="AE114" s="366" t="s">
        <v>1770</v>
      </c>
      <c r="AF114" s="366" t="s">
        <v>1515</v>
      </c>
      <c r="AG114" s="780"/>
      <c r="AH114" s="450" t="s">
        <v>2920</v>
      </c>
      <c r="AI114" s="450" t="s">
        <v>1512</v>
      </c>
      <c r="AJ114" s="450" t="s">
        <v>1512</v>
      </c>
      <c r="AK114" s="450" t="s">
        <v>1512</v>
      </c>
      <c r="AL114" s="450" t="s">
        <v>1750</v>
      </c>
      <c r="AM114" s="673"/>
      <c r="AP114" s="999"/>
      <c r="AQ114" s="999"/>
    </row>
    <row r="115" spans="1:43" s="55" customFormat="1" ht="60.75" customHeight="1" x14ac:dyDescent="0.25">
      <c r="A115" s="50"/>
      <c r="B115" s="50"/>
      <c r="C115" s="50"/>
      <c r="D115" s="50"/>
      <c r="E115" s="50"/>
      <c r="F115" s="50"/>
      <c r="G115" s="50"/>
      <c r="H115" s="50"/>
      <c r="I115" s="50"/>
      <c r="J115" s="443" t="s">
        <v>546</v>
      </c>
      <c r="K115" s="57"/>
      <c r="L115" s="57"/>
      <c r="M115" s="88"/>
      <c r="N115" s="417"/>
      <c r="O115" s="417"/>
      <c r="P115" s="417"/>
      <c r="Q115" s="643" t="s">
        <v>473</v>
      </c>
      <c r="R115" s="447"/>
      <c r="S115" s="447"/>
      <c r="T115" s="139"/>
      <c r="U115" s="143"/>
      <c r="V115" s="143"/>
      <c r="W115" s="1488" t="s">
        <v>547</v>
      </c>
      <c r="X115" s="1488"/>
      <c r="Y115" s="1488"/>
      <c r="Z115" s="675">
        <f>SUM(Z92)</f>
        <v>1230064045.02</v>
      </c>
      <c r="AA115" s="675">
        <f>SUM(AA92)</f>
        <v>1390769952</v>
      </c>
      <c r="AB115" s="675">
        <f>SUM(AB92)</f>
        <v>819572244.01999998</v>
      </c>
      <c r="AC115" s="998">
        <f>SUM(AC92)</f>
        <v>571197707.98000002</v>
      </c>
      <c r="AD115" s="420">
        <f>SUM(Z115-AB115)</f>
        <v>410491801</v>
      </c>
      <c r="AE115" s="675">
        <f>SUM(AE92)</f>
        <v>320775471</v>
      </c>
      <c r="AF115" s="675">
        <f>SUM(AF92)</f>
        <v>89716329.99999994</v>
      </c>
      <c r="AG115" s="781"/>
      <c r="AH115" s="676">
        <f>AB115/(AB115+AE115+AF115)</f>
        <v>0.66628420474372474</v>
      </c>
      <c r="AI115" s="677"/>
      <c r="AJ115" s="678"/>
      <c r="AK115" s="679"/>
      <c r="AL115" s="680">
        <f>SUM(AL96)</f>
        <v>0.83215667933132609</v>
      </c>
      <c r="AM115" s="681"/>
      <c r="AP115" s="999"/>
      <c r="AQ115" s="999"/>
    </row>
    <row r="116" spans="1:43" s="55" customFormat="1" ht="45" customHeight="1" x14ac:dyDescent="0.25">
      <c r="A116" s="50"/>
      <c r="B116" s="50"/>
      <c r="C116" s="50"/>
      <c r="D116" s="50"/>
      <c r="E116" s="50"/>
      <c r="F116" s="50"/>
      <c r="G116" s="50"/>
      <c r="H116" s="50"/>
      <c r="I116" s="50"/>
      <c r="J116" s="444" t="s">
        <v>817</v>
      </c>
      <c r="K116" s="52"/>
      <c r="L116" s="52"/>
      <c r="M116" s="52"/>
      <c r="N116" s="58">
        <f>SUM(N90)</f>
        <v>133850300</v>
      </c>
      <c r="O116" s="58">
        <f>SUM(O90)</f>
        <v>1338503</v>
      </c>
      <c r="P116" s="58">
        <f>SUM(P90)</f>
        <v>8031018</v>
      </c>
      <c r="Q116" s="58">
        <f>SUM(N116+O116-P116)</f>
        <v>127157785</v>
      </c>
      <c r="R116" s="185"/>
      <c r="S116" s="185"/>
      <c r="T116" s="147" t="s">
        <v>820</v>
      </c>
      <c r="U116" s="190"/>
      <c r="V116" s="141"/>
      <c r="W116" s="1489" t="s">
        <v>548</v>
      </c>
      <c r="X116" s="1489"/>
      <c r="Y116" s="1489"/>
      <c r="Z116" s="675">
        <f>SUM(Z110)</f>
        <v>11244629884.279999</v>
      </c>
      <c r="AA116" s="675">
        <f>SUM(AA110)</f>
        <v>11365122586.879999</v>
      </c>
      <c r="AB116" s="675">
        <f t="shared" ref="AB116:AC116" si="185">SUM(AB110)</f>
        <v>9877414604.4200001</v>
      </c>
      <c r="AC116" s="675">
        <f t="shared" si="185"/>
        <v>1487707982.46</v>
      </c>
      <c r="AD116" s="420">
        <f t="shared" ref="AD116" si="186">SUM(Z116-AB116)</f>
        <v>1367215279.8599987</v>
      </c>
      <c r="AE116" s="675">
        <f>SUM(AE110)</f>
        <v>1077758558</v>
      </c>
      <c r="AF116" s="675">
        <f>SUM(AF110)</f>
        <v>289456721.8599999</v>
      </c>
      <c r="AG116" s="782"/>
      <c r="AH116" s="676">
        <f>AB116/(AB116+AE116+AF116)</f>
        <v>0.87841171350856395</v>
      </c>
      <c r="AI116" s="677"/>
      <c r="AJ116" s="678"/>
      <c r="AK116" s="679"/>
      <c r="AL116" s="680">
        <f>SUM(AL110)</f>
        <v>0.91002273888853791</v>
      </c>
      <c r="AM116" s="681"/>
      <c r="AP116" s="999"/>
      <c r="AQ116" s="999"/>
    </row>
    <row r="117" spans="1:43" s="55" customFormat="1" ht="45.75" customHeight="1" x14ac:dyDescent="0.25">
      <c r="A117" s="50"/>
      <c r="B117" s="50"/>
      <c r="C117" s="50"/>
      <c r="D117" s="50"/>
      <c r="E117" s="50"/>
      <c r="F117" s="50"/>
      <c r="G117" s="50"/>
      <c r="H117" s="50"/>
      <c r="I117" s="50"/>
      <c r="J117" s="445" t="s">
        <v>444</v>
      </c>
      <c r="K117" s="52"/>
      <c r="L117" s="52"/>
      <c r="M117" s="52"/>
      <c r="N117" s="58">
        <f>SUM(N89+N91)</f>
        <v>1557404110</v>
      </c>
      <c r="O117" s="58">
        <f>SUM(O89+O91)</f>
        <v>1142214526</v>
      </c>
      <c r="P117" s="58">
        <f>SUM(P89+P91)</f>
        <v>249576088</v>
      </c>
      <c r="Q117" s="58">
        <f>SUM(N117+O117-P117)</f>
        <v>2450042548</v>
      </c>
      <c r="R117" s="185"/>
      <c r="S117" s="185"/>
      <c r="T117" s="147"/>
      <c r="U117" s="190"/>
      <c r="V117" s="141"/>
      <c r="W117" s="1490" t="s">
        <v>549</v>
      </c>
      <c r="X117" s="1491"/>
      <c r="Y117" s="1492"/>
      <c r="Z117" s="675">
        <f>SUM(Z115:Z116)</f>
        <v>12474693929.299999</v>
      </c>
      <c r="AA117" s="675">
        <f>SUM(AA115:AA116)</f>
        <v>12755892538.879999</v>
      </c>
      <c r="AB117" s="675">
        <f>SUM(AB115:AB116)</f>
        <v>10696986848.440001</v>
      </c>
      <c r="AC117" s="675">
        <f t="shared" ref="AC117:AF117" si="187">SUM(AC115:AC116)</f>
        <v>2058905690.4400001</v>
      </c>
      <c r="AD117" s="675">
        <f t="shared" si="187"/>
        <v>1777707080.8599987</v>
      </c>
      <c r="AE117" s="675">
        <f t="shared" si="187"/>
        <v>1398534029</v>
      </c>
      <c r="AF117" s="675">
        <f t="shared" si="187"/>
        <v>379173051.85999984</v>
      </c>
      <c r="AG117" s="781"/>
      <c r="AH117" s="676">
        <f>AVERAGE(AH115:AH116)</f>
        <v>0.7723479591261444</v>
      </c>
      <c r="AI117" s="676" t="e">
        <f t="shared" ref="AI117:AL117" si="188">AVERAGE(AI115:AI116)</f>
        <v>#DIV/0!</v>
      </c>
      <c r="AJ117" s="676" t="e">
        <f t="shared" si="188"/>
        <v>#DIV/0!</v>
      </c>
      <c r="AK117" s="676" t="e">
        <f t="shared" si="188"/>
        <v>#DIV/0!</v>
      </c>
      <c r="AL117" s="676">
        <f t="shared" si="188"/>
        <v>0.871089709109932</v>
      </c>
      <c r="AM117" s="673"/>
      <c r="AP117" s="999"/>
      <c r="AQ117" s="999"/>
    </row>
    <row r="118" spans="1:43" s="55" customFormat="1" ht="24" thickBot="1" x14ac:dyDescent="0.3">
      <c r="A118" s="50"/>
      <c r="B118" s="50"/>
      <c r="C118" s="50"/>
      <c r="D118" s="50"/>
      <c r="E118" s="50"/>
      <c r="F118" s="50"/>
      <c r="G118" s="50"/>
      <c r="H118" s="50"/>
      <c r="I118" s="50"/>
      <c r="J118" s="445" t="s">
        <v>443</v>
      </c>
      <c r="K118" s="52"/>
      <c r="L118" s="52"/>
      <c r="M118" s="52"/>
      <c r="N118" s="58">
        <f>SUM(N98)</f>
        <v>1174750619</v>
      </c>
      <c r="O118" s="58">
        <f>SUM(O98:O98)</f>
        <v>0</v>
      </c>
      <c r="P118" s="58">
        <f>SUM(P98)</f>
        <v>1174750619</v>
      </c>
      <c r="Q118" s="58">
        <f>SUM(N118+O118-P118)</f>
        <v>0</v>
      </c>
      <c r="R118" s="185"/>
      <c r="S118" s="185"/>
      <c r="T118" s="147"/>
      <c r="U118" s="190"/>
      <c r="V118" s="141"/>
      <c r="W118" s="141"/>
      <c r="X118" s="141"/>
      <c r="Y118" s="141"/>
      <c r="Z118" s="142"/>
      <c r="AA118" s="143"/>
      <c r="AB118" s="143"/>
      <c r="AC118" s="143"/>
      <c r="AD118" s="143"/>
      <c r="AE118" s="143"/>
      <c r="AF118" s="143"/>
      <c r="AG118" s="773"/>
      <c r="AH118" s="142"/>
      <c r="AI118" s="143"/>
      <c r="AJ118" s="152"/>
      <c r="AL118" s="425"/>
      <c r="AM118" s="673"/>
      <c r="AP118" s="999"/>
      <c r="AQ118" s="999"/>
    </row>
    <row r="119" spans="1:43" s="55" customFormat="1" x14ac:dyDescent="0.25">
      <c r="A119" s="50"/>
      <c r="B119" s="50"/>
      <c r="C119" s="50"/>
      <c r="D119" s="50"/>
      <c r="E119" s="50"/>
      <c r="F119" s="50"/>
      <c r="G119" s="50"/>
      <c r="H119" s="50"/>
      <c r="I119" s="50"/>
      <c r="J119" s="446" t="s">
        <v>819</v>
      </c>
      <c r="K119" s="58"/>
      <c r="L119" s="58"/>
      <c r="M119" s="58"/>
      <c r="N119" s="58">
        <f>SUM(N116:N118)</f>
        <v>2866005029</v>
      </c>
      <c r="O119" s="58">
        <f>SUM(O116:O118)</f>
        <v>1143553029</v>
      </c>
      <c r="P119" s="58">
        <f>SUM(P116:P118)</f>
        <v>1432357725</v>
      </c>
      <c r="Q119" s="162">
        <f>SUM(Q116:Q118)</f>
        <v>2577200333</v>
      </c>
      <c r="R119" s="186"/>
      <c r="S119" s="186"/>
      <c r="T119" s="147">
        <f>SUM(N119+O119-P119)</f>
        <v>2577200333</v>
      </c>
      <c r="U119" s="190"/>
      <c r="V119" s="141"/>
      <c r="W119" s="141"/>
      <c r="X119" s="141"/>
      <c r="Y119" s="141"/>
      <c r="Z119" s="723">
        <f>SUBTOTAL(9,Z101:Z109)</f>
        <v>11244629884.279999</v>
      </c>
      <c r="AA119" s="724">
        <f>SUBTOTAL(9,AA101:AA109)</f>
        <v>11365122586.879999</v>
      </c>
      <c r="AB119" s="724">
        <f>SUBTOTAL(9,AB101:AB109)</f>
        <v>9877414604.4200001</v>
      </c>
      <c r="AC119" s="724">
        <f>SUM(AA117-AB117)</f>
        <v>2058905690.4399986</v>
      </c>
      <c r="AD119" s="724">
        <f>SUM(Z117-AB117)</f>
        <v>1777707080.8599987</v>
      </c>
      <c r="AE119" s="724"/>
      <c r="AF119" s="725">
        <f>SUM(AD116-AE116)</f>
        <v>289456721.8599987</v>
      </c>
      <c r="AG119" s="783"/>
      <c r="AH119" s="421"/>
      <c r="AI119" s="362"/>
      <c r="AJ119" s="152"/>
      <c r="AL119" s="425"/>
      <c r="AM119" s="673"/>
      <c r="AP119" s="999"/>
      <c r="AQ119" s="999"/>
    </row>
    <row r="120" spans="1:43" s="55" customFormat="1" x14ac:dyDescent="0.25">
      <c r="A120" s="50"/>
      <c r="B120" s="50"/>
      <c r="C120" s="50"/>
      <c r="D120" s="50"/>
      <c r="E120" s="50"/>
      <c r="F120" s="50"/>
      <c r="G120" s="50"/>
      <c r="H120" s="50"/>
      <c r="I120" s="50"/>
      <c r="J120" s="445"/>
      <c r="K120" s="56"/>
      <c r="L120" s="56"/>
      <c r="M120" s="56"/>
      <c r="N120" s="144"/>
      <c r="O120" s="144"/>
      <c r="P120" s="144"/>
      <c r="Q120" s="145"/>
      <c r="R120" s="187"/>
      <c r="S120" s="187"/>
      <c r="T120" s="140"/>
      <c r="U120" s="141"/>
      <c r="V120" s="143"/>
      <c r="W120" s="143"/>
      <c r="X120" s="143"/>
      <c r="Y120" s="143"/>
      <c r="Z120" s="726"/>
      <c r="AA120" s="141"/>
      <c r="AB120" s="141"/>
      <c r="AC120" s="141"/>
      <c r="AD120" s="141"/>
      <c r="AE120" s="141"/>
      <c r="AF120" s="727">
        <f>SUM(AD115-AE115)</f>
        <v>89716330</v>
      </c>
      <c r="AG120" s="783"/>
      <c r="AH120" s="421"/>
      <c r="AI120" s="362"/>
      <c r="AJ120" s="152"/>
      <c r="AL120" s="425"/>
      <c r="AM120" s="673"/>
      <c r="AP120" s="999"/>
      <c r="AQ120" s="999"/>
    </row>
    <row r="121" spans="1:43" s="55" customFormat="1" ht="24" thickBot="1" x14ac:dyDescent="0.3">
      <c r="A121" s="50"/>
      <c r="B121" s="50"/>
      <c r="C121" s="50"/>
      <c r="D121" s="50"/>
      <c r="E121" s="50"/>
      <c r="F121" s="50"/>
      <c r="G121" s="50"/>
      <c r="H121" s="50"/>
      <c r="I121" s="50"/>
      <c r="J121" s="445" t="s">
        <v>442</v>
      </c>
      <c r="K121" s="52"/>
      <c r="L121" s="52"/>
      <c r="M121" s="52"/>
      <c r="N121" s="58">
        <f t="shared" ref="N121:Q121" si="189">SUM(N101+N102+N105+N106+N107+N108)</f>
        <v>9000000000</v>
      </c>
      <c r="O121" s="58">
        <f t="shared" si="189"/>
        <v>0</v>
      </c>
      <c r="P121" s="58">
        <f t="shared" si="189"/>
        <v>92880000</v>
      </c>
      <c r="Q121" s="86">
        <f t="shared" si="189"/>
        <v>8907120000</v>
      </c>
      <c r="R121" s="188"/>
      <c r="S121" s="188"/>
      <c r="T121" s="140"/>
      <c r="U121" s="141"/>
      <c r="V121" s="141"/>
      <c r="W121" s="141"/>
      <c r="X121" s="141"/>
      <c r="Y121" s="141"/>
      <c r="Z121" s="728" t="s">
        <v>1410</v>
      </c>
      <c r="AA121" s="729"/>
      <c r="AB121" s="729"/>
      <c r="AC121" s="729"/>
      <c r="AD121" s="729"/>
      <c r="AE121" s="729">
        <f>SUM(AF121-AF117)</f>
        <v>-1.1324882507324219E-6</v>
      </c>
      <c r="AF121" s="730">
        <f>SUM(AD117-AE117)</f>
        <v>379173051.8599987</v>
      </c>
      <c r="AG121" s="783"/>
      <c r="AH121" s="421"/>
      <c r="AI121" s="362"/>
      <c r="AJ121" s="152"/>
      <c r="AL121" s="425"/>
      <c r="AM121" s="673"/>
      <c r="AP121" s="999"/>
      <c r="AQ121" s="999"/>
    </row>
    <row r="122" spans="1:43" s="55" customFormat="1" x14ac:dyDescent="0.25">
      <c r="A122" s="50"/>
      <c r="B122" s="50"/>
      <c r="C122" s="50"/>
      <c r="D122" s="50"/>
      <c r="E122" s="50"/>
      <c r="F122" s="50"/>
      <c r="G122" s="50"/>
      <c r="H122" s="50"/>
      <c r="I122" s="50"/>
      <c r="J122" s="445" t="s">
        <v>441</v>
      </c>
      <c r="K122" s="52"/>
      <c r="L122" s="52"/>
      <c r="M122" s="52"/>
      <c r="N122" s="58">
        <f>SUM(N104+N103+N109)</f>
        <v>6288000000</v>
      </c>
      <c r="O122" s="58">
        <f>SUM(O104+O103+O109)</f>
        <v>0</v>
      </c>
      <c r="P122" s="58">
        <f>SUM(P104+P103+P109)</f>
        <v>0</v>
      </c>
      <c r="Q122" s="58">
        <f>SUM(Q104+Q103+Q109)</f>
        <v>6288000000</v>
      </c>
      <c r="R122" s="185"/>
      <c r="S122" s="185"/>
      <c r="T122" s="140"/>
      <c r="U122" s="141"/>
      <c r="V122" s="141"/>
      <c r="W122" s="141"/>
      <c r="X122" s="141"/>
      <c r="Y122" s="141"/>
      <c r="Z122" s="143"/>
      <c r="AA122" s="165"/>
      <c r="AB122" s="143"/>
      <c r="AC122" s="143"/>
      <c r="AD122" s="143"/>
      <c r="AE122" s="143"/>
      <c r="AF122" s="143"/>
      <c r="AG122" s="773"/>
      <c r="AH122" s="142"/>
      <c r="AI122" s="143"/>
      <c r="AJ122" s="709"/>
      <c r="AL122" s="425"/>
      <c r="AM122" s="673"/>
      <c r="AP122" s="999"/>
      <c r="AQ122" s="999"/>
    </row>
    <row r="123" spans="1:43" s="55" customFormat="1" ht="25.5" customHeight="1" x14ac:dyDescent="0.25">
      <c r="A123" s="50"/>
      <c r="B123" s="50"/>
      <c r="C123" s="50"/>
      <c r="D123" s="50"/>
      <c r="E123" s="50"/>
      <c r="F123" s="50"/>
      <c r="G123" s="50"/>
      <c r="H123" s="50"/>
      <c r="I123" s="50"/>
      <c r="J123" s="446" t="s">
        <v>440</v>
      </c>
      <c r="K123" s="58"/>
      <c r="L123" s="58"/>
      <c r="M123" s="58"/>
      <c r="N123" s="58">
        <f t="shared" ref="N123:Q123" si="190">SUM(N121:N122)</f>
        <v>15288000000</v>
      </c>
      <c r="O123" s="58">
        <f t="shared" si="190"/>
        <v>0</v>
      </c>
      <c r="P123" s="58">
        <f t="shared" si="190"/>
        <v>92880000</v>
      </c>
      <c r="Q123" s="163">
        <f t="shared" si="190"/>
        <v>15195120000</v>
      </c>
      <c r="R123" s="189"/>
      <c r="S123" s="189"/>
      <c r="T123" s="140">
        <f>SUM(N123+O123-P123)</f>
        <v>15195120000</v>
      </c>
      <c r="U123" s="141"/>
      <c r="V123" s="141"/>
      <c r="W123" s="141"/>
      <c r="X123" s="141"/>
      <c r="Y123" s="1486"/>
      <c r="Z123" s="1487"/>
      <c r="AA123" s="1487"/>
      <c r="AB123" s="1487"/>
      <c r="AC123" s="1487"/>
      <c r="AD123" s="1487"/>
      <c r="AE123" s="1487"/>
      <c r="AF123" s="143"/>
      <c r="AG123" s="773"/>
      <c r="AH123" s="142"/>
      <c r="AI123" s="59"/>
      <c r="AJ123" s="711"/>
      <c r="AK123" s="59"/>
      <c r="AL123" s="1472"/>
      <c r="AM123" s="673"/>
      <c r="AP123" s="999"/>
      <c r="AQ123" s="999"/>
    </row>
    <row r="124" spans="1:43" s="55" customFormat="1" ht="72" customHeight="1" x14ac:dyDescent="0.25">
      <c r="A124" s="50"/>
      <c r="B124" s="50"/>
      <c r="C124" s="50"/>
      <c r="D124" s="50"/>
      <c r="E124" s="50"/>
      <c r="F124" s="50"/>
      <c r="G124" s="50"/>
      <c r="H124" s="50"/>
      <c r="I124" s="50"/>
      <c r="J124" s="445"/>
      <c r="K124" s="56"/>
      <c r="L124" s="56"/>
      <c r="M124" s="56"/>
      <c r="N124" s="144"/>
      <c r="O124" s="144"/>
      <c r="P124" s="144"/>
      <c r="Q124" s="145"/>
      <c r="R124" s="187"/>
      <c r="S124" s="187"/>
      <c r="T124" s="139"/>
      <c r="U124" s="143"/>
      <c r="V124" s="143"/>
      <c r="W124" s="143"/>
      <c r="X124" s="143"/>
      <c r="Y124" s="712"/>
      <c r="Z124" s="713"/>
      <c r="AA124" s="713"/>
      <c r="AB124" s="713"/>
      <c r="AC124" s="713"/>
      <c r="AD124" s="714"/>
      <c r="AE124" s="714"/>
      <c r="AF124" s="714"/>
      <c r="AG124" s="784"/>
      <c r="AH124" s="715"/>
      <c r="AI124" s="715"/>
      <c r="AJ124" s="711"/>
      <c r="AK124" s="708"/>
      <c r="AL124" s="1472"/>
      <c r="AM124" s="673"/>
      <c r="AP124" s="999"/>
      <c r="AQ124" s="999"/>
    </row>
    <row r="125" spans="1:43" s="55" customFormat="1" ht="51" customHeight="1" x14ac:dyDescent="0.25">
      <c r="A125" s="50"/>
      <c r="B125" s="50"/>
      <c r="C125" s="50"/>
      <c r="D125" s="50"/>
      <c r="E125" s="50"/>
      <c r="F125" s="50"/>
      <c r="G125" s="50"/>
      <c r="H125" s="50"/>
      <c r="I125" s="50"/>
      <c r="J125" s="446" t="s">
        <v>439</v>
      </c>
      <c r="K125" s="58"/>
      <c r="L125" s="58"/>
      <c r="M125" s="58"/>
      <c r="N125" s="58">
        <f t="shared" ref="N125:Q125" si="191">SUM(N119+N123)</f>
        <v>18154005029</v>
      </c>
      <c r="O125" s="58">
        <f t="shared" si="191"/>
        <v>1143553029</v>
      </c>
      <c r="P125" s="58">
        <f>SUM(P119+P123)</f>
        <v>1525237725</v>
      </c>
      <c r="Q125" s="162">
        <f t="shared" si="191"/>
        <v>17772320333</v>
      </c>
      <c r="R125" s="186"/>
      <c r="S125" s="186"/>
      <c r="T125" s="147">
        <f>SUM(N125+O125-P125)</f>
        <v>17772320333</v>
      </c>
      <c r="U125" s="190"/>
      <c r="V125" s="141"/>
      <c r="W125" s="141"/>
      <c r="X125" s="141"/>
      <c r="Y125" s="716"/>
      <c r="Z125" s="717"/>
      <c r="AA125" s="717"/>
      <c r="AB125" s="717"/>
      <c r="AC125" s="717"/>
      <c r="AD125" s="718"/>
      <c r="AE125" s="717"/>
      <c r="AF125" s="717"/>
      <c r="AG125" s="783"/>
      <c r="AH125" s="719"/>
      <c r="AI125" s="720"/>
      <c r="AJ125" s="659"/>
      <c r="AK125" s="720"/>
      <c r="AL125" s="721"/>
      <c r="AM125" s="673"/>
      <c r="AP125" s="999"/>
      <c r="AQ125" s="999"/>
    </row>
    <row r="126" spans="1:43" s="55" customFormat="1" ht="42.75" customHeight="1" x14ac:dyDescent="0.25">
      <c r="A126" s="50"/>
      <c r="B126" s="50"/>
      <c r="C126" s="50"/>
      <c r="D126" s="50"/>
      <c r="E126" s="50"/>
      <c r="F126" s="50"/>
      <c r="G126" s="50"/>
      <c r="H126" s="50"/>
      <c r="I126" s="50"/>
      <c r="J126" s="50"/>
      <c r="K126" s="50"/>
      <c r="L126" s="50"/>
      <c r="M126" s="50"/>
      <c r="N126" s="50"/>
      <c r="O126" s="50"/>
      <c r="P126" s="50"/>
      <c r="Q126" s="51"/>
      <c r="R126" s="51"/>
      <c r="S126" s="51"/>
      <c r="T126" s="50"/>
      <c r="U126" s="50"/>
      <c r="V126" s="50"/>
      <c r="W126" s="59"/>
      <c r="X126" s="59"/>
      <c r="Y126" s="722"/>
      <c r="Z126" s="717"/>
      <c r="AA126" s="717"/>
      <c r="AB126" s="717"/>
      <c r="AC126" s="717"/>
      <c r="AD126" s="718"/>
      <c r="AE126" s="717"/>
      <c r="AF126" s="717"/>
      <c r="AG126" s="785"/>
      <c r="AH126" s="719"/>
      <c r="AI126" s="720"/>
      <c r="AJ126" s="659"/>
      <c r="AK126" s="720"/>
      <c r="AL126" s="721"/>
      <c r="AM126" s="673"/>
      <c r="AP126" s="999"/>
      <c r="AQ126" s="999"/>
    </row>
    <row r="127" spans="1:43" x14ac:dyDescent="0.25">
      <c r="O127" s="51">
        <f>SUM(P125-O125)</f>
        <v>381684696</v>
      </c>
      <c r="Y127" s="141"/>
      <c r="Z127" s="717"/>
      <c r="AA127" s="717"/>
      <c r="AB127" s="717"/>
      <c r="AC127" s="717"/>
      <c r="AD127" s="717"/>
      <c r="AE127" s="717"/>
      <c r="AF127" s="717"/>
      <c r="AG127" s="783"/>
      <c r="AH127" s="719"/>
      <c r="AI127" s="720"/>
      <c r="AJ127" s="659"/>
      <c r="AK127" s="720"/>
      <c r="AL127" s="721"/>
    </row>
    <row r="128" spans="1:43" x14ac:dyDescent="0.25">
      <c r="AJ128" s="710"/>
    </row>
    <row r="129" spans="28:32" x14ac:dyDescent="0.25">
      <c r="AD129" s="689"/>
      <c r="AF129" s="689"/>
    </row>
    <row r="130" spans="28:32" x14ac:dyDescent="0.25">
      <c r="AB130" s="689"/>
    </row>
    <row r="131" spans="28:32" x14ac:dyDescent="0.25">
      <c r="AD131" s="689"/>
    </row>
    <row r="132" spans="28:32" x14ac:dyDescent="0.25">
      <c r="AE132" s="689"/>
    </row>
  </sheetData>
  <mergeCells count="34">
    <mergeCell ref="B86:J86"/>
    <mergeCell ref="AL123:AL124"/>
    <mergeCell ref="M93:M95"/>
    <mergeCell ref="B97:J97"/>
    <mergeCell ref="B100:J100"/>
    <mergeCell ref="B93:I95"/>
    <mergeCell ref="Y123:AE123"/>
    <mergeCell ref="W115:Y115"/>
    <mergeCell ref="W116:Y116"/>
    <mergeCell ref="W117:Y117"/>
    <mergeCell ref="W114:Y114"/>
    <mergeCell ref="W113:AL113"/>
    <mergeCell ref="L76:L77"/>
    <mergeCell ref="K78:K79"/>
    <mergeCell ref="L78:L79"/>
    <mergeCell ref="B81:J81"/>
    <mergeCell ref="K76:K77"/>
    <mergeCell ref="B52:J52"/>
    <mergeCell ref="B58:J58"/>
    <mergeCell ref="B64:J64"/>
    <mergeCell ref="B75:J75"/>
    <mergeCell ref="B71:J71"/>
    <mergeCell ref="AL4:AL5"/>
    <mergeCell ref="AP5:AQ5"/>
    <mergeCell ref="B17:J17"/>
    <mergeCell ref="B26:J26"/>
    <mergeCell ref="B37:J37"/>
    <mergeCell ref="B46:J46"/>
    <mergeCell ref="A1:AA1"/>
    <mergeCell ref="A2:AA2"/>
    <mergeCell ref="K4:K5"/>
    <mergeCell ref="L4:L5"/>
    <mergeCell ref="M4:M5"/>
    <mergeCell ref="AA4:AE4"/>
  </mergeCells>
  <pageMargins left="1.299212598425197" right="0" top="0.39370078740157483" bottom="0" header="0.78740157480314965" footer="0.78740157480314965"/>
  <pageSetup paperSize="5" scale="75" orientation="landscape" horizontalDpi="300" verticalDpi="300"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O358"/>
  <sheetViews>
    <sheetView showGridLines="0" topLeftCell="A13" zoomScale="55" zoomScaleNormal="55" zoomScaleSheetLayoutView="30" workbookViewId="0">
      <selection activeCell="M18" sqref="L18:M18"/>
    </sheetView>
  </sheetViews>
  <sheetFormatPr baseColWidth="10" defaultColWidth="0" defaultRowHeight="0" customHeight="1" zeroHeight="1" x14ac:dyDescent="0.25"/>
  <cols>
    <col min="1" max="1" width="8.5703125" style="801" customWidth="1"/>
    <col min="2" max="2" width="26" style="802" customWidth="1"/>
    <col min="3" max="3" width="33.28515625" style="802" customWidth="1"/>
    <col min="4" max="4" width="76.28515625" style="803" customWidth="1"/>
    <col min="5" max="5" width="17.7109375" style="796" customWidth="1"/>
    <col min="6" max="6" width="15.5703125" style="796" customWidth="1"/>
    <col min="7" max="7" width="22.28515625" style="804" customWidth="1"/>
    <col min="8" max="8" width="18.5703125" style="802" customWidth="1"/>
    <col min="9" max="9" width="27.7109375" style="796" customWidth="1"/>
    <col min="10" max="10" width="39.140625" style="804" customWidth="1"/>
    <col min="11" max="11" width="37.42578125" style="804" customWidth="1"/>
    <col min="12" max="12" width="37" style="805" customWidth="1"/>
    <col min="13" max="13" width="36.7109375" style="806" customWidth="1"/>
    <col min="14" max="14" width="13.85546875" style="804" customWidth="1"/>
    <col min="15" max="15" width="12.140625" style="804" customWidth="1"/>
    <col min="16" max="16" width="36.140625" style="796" customWidth="1"/>
    <col min="17" max="17" width="3" style="796" customWidth="1"/>
    <col min="18" max="18" width="20" style="796" customWidth="1"/>
    <col min="19" max="19" width="45.5703125" style="798" customWidth="1"/>
    <col min="20" max="20" width="18.28515625" style="796" customWidth="1"/>
    <col min="21" max="21" width="66.140625" style="796" customWidth="1"/>
    <col min="22" max="22" width="24.42578125" style="796" customWidth="1"/>
    <col min="23" max="23" width="37.140625" style="796" customWidth="1"/>
    <col min="24" max="24" width="33.42578125" style="796" customWidth="1"/>
    <col min="25" max="26" width="36.42578125" style="796" customWidth="1"/>
    <col min="27" max="27" width="94.85546875" style="796" customWidth="1"/>
    <col min="28" max="28" width="30.140625" style="796" customWidth="1"/>
    <col min="29" max="29" width="35" style="796" customWidth="1"/>
    <col min="30" max="30" width="26.28515625" style="796" customWidth="1"/>
    <col min="31" max="31" width="38.85546875" style="796" customWidth="1"/>
    <col min="32" max="32" width="23.42578125" style="796" customWidth="1"/>
    <col min="33" max="33" width="25" style="796" customWidth="1"/>
    <col min="34" max="34" width="29.140625" style="796" customWidth="1"/>
    <col min="35" max="35" width="24.7109375" style="796" customWidth="1"/>
    <col min="36" max="36" width="25.5703125" style="796" customWidth="1"/>
    <col min="37" max="37" width="24" style="796" customWidth="1"/>
    <col min="38" max="38" width="41.140625" style="799" customWidth="1"/>
    <col min="39" max="39" width="24.5703125" style="796" customWidth="1"/>
    <col min="40" max="40" width="25.7109375" style="796" customWidth="1"/>
    <col min="41" max="41" width="26.28515625" style="796" customWidth="1"/>
    <col min="42" max="42" width="30.85546875" style="796" customWidth="1"/>
    <col min="43" max="43" width="29.42578125" style="796" customWidth="1"/>
    <col min="44" max="44" width="26.5703125" style="796" customWidth="1"/>
    <col min="45" max="45" width="28.140625" style="796" customWidth="1"/>
    <col min="46" max="46" width="29" style="796" customWidth="1"/>
    <col min="47" max="47" width="23.5703125" style="796" customWidth="1"/>
    <col min="48" max="48" width="23.85546875" style="796" customWidth="1"/>
    <col min="49" max="50" width="23.28515625" style="796" customWidth="1"/>
    <col min="51" max="51" width="23.85546875" style="796" customWidth="1"/>
    <col min="52" max="52" width="23" style="796" customWidth="1"/>
    <col min="53" max="53" width="28.28515625" style="796" customWidth="1"/>
    <col min="54" max="274" width="11.42578125" style="796" hidden="1" customWidth="1"/>
    <col min="275" max="275" width="0" style="796" hidden="1" customWidth="1"/>
    <col min="276" max="16384" width="11.42578125" style="796" hidden="1"/>
  </cols>
  <sheetData>
    <row r="1" spans="1:50" s="6" customFormat="1" ht="26.25" x14ac:dyDescent="0.4">
      <c r="A1" s="192"/>
      <c r="B1" s="1"/>
      <c r="C1" s="2"/>
      <c r="D1" s="208"/>
      <c r="E1" s="2"/>
      <c r="F1" s="2"/>
      <c r="G1" s="2"/>
      <c r="H1" s="2"/>
      <c r="I1" s="2"/>
      <c r="J1" s="1304"/>
      <c r="K1" s="2"/>
      <c r="L1" s="24"/>
      <c r="M1" s="25"/>
      <c r="N1" s="2"/>
      <c r="O1" s="2"/>
      <c r="P1" s="3"/>
      <c r="Q1" s="4"/>
      <c r="R1" s="4"/>
      <c r="S1" s="209"/>
      <c r="T1" s="5"/>
      <c r="U1" s="4"/>
      <c r="V1" s="4"/>
      <c r="W1" s="4"/>
      <c r="X1" s="4"/>
      <c r="Y1" s="4"/>
      <c r="Z1" s="995"/>
      <c r="AA1" s="4"/>
      <c r="AB1" s="4"/>
      <c r="AC1" s="4"/>
      <c r="AD1" s="4"/>
      <c r="AE1" s="4"/>
      <c r="AF1" s="4"/>
      <c r="AG1" s="4"/>
      <c r="AH1" s="4"/>
      <c r="AI1" s="4"/>
      <c r="AJ1" s="4"/>
      <c r="AK1" s="4"/>
      <c r="AL1" s="210"/>
      <c r="AM1" s="4"/>
      <c r="AN1" s="4"/>
      <c r="AO1" s="4"/>
      <c r="AP1" s="4"/>
      <c r="AQ1" s="4"/>
      <c r="AR1" s="4"/>
      <c r="AS1" s="4"/>
      <c r="AT1" s="4"/>
      <c r="AU1" s="4"/>
      <c r="AV1" s="4"/>
      <c r="AW1" s="4"/>
      <c r="AX1" s="4"/>
    </row>
    <row r="2" spans="1:50" s="6" customFormat="1" ht="26.25" customHeight="1" x14ac:dyDescent="0.4">
      <c r="A2" s="193"/>
      <c r="B2" s="1741" t="s">
        <v>0</v>
      </c>
      <c r="C2" s="1741"/>
      <c r="D2" s="1741"/>
      <c r="E2" s="1741"/>
      <c r="F2" s="1741"/>
      <c r="G2" s="1741"/>
      <c r="H2" s="1741"/>
      <c r="I2" s="1741"/>
      <c r="J2" s="1741"/>
      <c r="K2" s="1741"/>
      <c r="L2" s="1741"/>
      <c r="M2" s="1741"/>
      <c r="N2" s="1741"/>
      <c r="O2" s="1741"/>
      <c r="P2" s="1741"/>
      <c r="Q2" s="4"/>
      <c r="R2" s="4"/>
      <c r="S2" s="209"/>
      <c r="T2" s="5"/>
      <c r="U2" s="4"/>
      <c r="V2" s="4"/>
      <c r="W2" s="4"/>
      <c r="X2" s="4"/>
      <c r="Y2" s="4"/>
      <c r="Z2" s="995"/>
      <c r="AA2" s="4"/>
      <c r="AB2" s="4"/>
      <c r="AC2" s="4"/>
      <c r="AD2" s="4"/>
      <c r="AE2" s="4"/>
      <c r="AF2" s="4"/>
      <c r="AG2" s="4"/>
      <c r="AH2" s="4"/>
      <c r="AI2" s="4"/>
      <c r="AJ2" s="4"/>
      <c r="AK2" s="4"/>
      <c r="AL2" s="210"/>
      <c r="AM2" s="4"/>
      <c r="AN2" s="4"/>
      <c r="AO2" s="4"/>
      <c r="AP2" s="4"/>
      <c r="AQ2" s="4"/>
      <c r="AR2" s="4"/>
      <c r="AS2" s="4"/>
      <c r="AT2" s="4"/>
      <c r="AU2" s="4"/>
      <c r="AV2" s="4"/>
      <c r="AW2" s="4"/>
      <c r="AX2" s="4"/>
    </row>
    <row r="3" spans="1:50" s="6" customFormat="1" ht="26.25" x14ac:dyDescent="0.4">
      <c r="A3" s="192"/>
      <c r="B3" s="1"/>
      <c r="C3" s="690"/>
      <c r="D3" s="211"/>
      <c r="E3" s="2"/>
      <c r="F3" s="2"/>
      <c r="G3" s="2"/>
      <c r="H3" s="2"/>
      <c r="I3" s="2"/>
      <c r="J3" s="1304"/>
      <c r="K3" s="2"/>
      <c r="L3" s="24"/>
      <c r="M3" s="25"/>
      <c r="N3" s="2"/>
      <c r="O3" s="2"/>
      <c r="P3" s="3"/>
      <c r="Q3" s="4"/>
      <c r="R3" s="4"/>
      <c r="S3" s="209"/>
      <c r="T3" s="5"/>
      <c r="U3" s="4"/>
      <c r="V3" s="4"/>
      <c r="W3" s="4"/>
      <c r="X3" s="4"/>
      <c r="Y3" s="4"/>
      <c r="Z3" s="995"/>
      <c r="AA3" s="4"/>
      <c r="AB3" s="4"/>
      <c r="AC3" s="4"/>
      <c r="AD3" s="4"/>
      <c r="AE3" s="4"/>
      <c r="AF3" s="4"/>
      <c r="AG3" s="4"/>
      <c r="AH3" s="4"/>
      <c r="AI3" s="4"/>
      <c r="AJ3" s="4"/>
      <c r="AK3" s="4"/>
      <c r="AL3" s="210"/>
      <c r="AM3" s="4"/>
      <c r="AN3" s="4"/>
      <c r="AO3" s="4"/>
      <c r="AP3" s="4"/>
      <c r="AQ3" s="4"/>
      <c r="AR3" s="4"/>
      <c r="AS3" s="4"/>
      <c r="AT3" s="4"/>
      <c r="AU3" s="4"/>
      <c r="AV3" s="4"/>
      <c r="AW3" s="4"/>
      <c r="AX3" s="4"/>
    </row>
    <row r="4" spans="1:50" s="6" customFormat="1" ht="26.25" x14ac:dyDescent="0.4">
      <c r="A4" s="192"/>
      <c r="B4" s="1"/>
      <c r="C4" s="1742" t="s">
        <v>1</v>
      </c>
      <c r="D4" s="1742"/>
      <c r="E4" s="2"/>
      <c r="F4" s="2"/>
      <c r="G4" s="2"/>
      <c r="H4" s="2"/>
      <c r="I4" s="2"/>
      <c r="J4" s="1304"/>
      <c r="K4" s="2"/>
      <c r="L4" s="24"/>
      <c r="M4" s="25"/>
      <c r="N4" s="2"/>
      <c r="O4" s="2"/>
      <c r="P4" s="3"/>
      <c r="Q4" s="4"/>
      <c r="R4" s="4"/>
      <c r="S4" s="209"/>
      <c r="T4" s="5"/>
      <c r="U4" s="4"/>
      <c r="V4" s="4"/>
      <c r="W4" s="4"/>
      <c r="X4" s="4"/>
      <c r="Y4" s="4"/>
      <c r="Z4" s="995"/>
      <c r="AA4" s="4"/>
      <c r="AB4" s="4"/>
      <c r="AC4" s="4"/>
      <c r="AD4" s="4"/>
      <c r="AE4" s="4"/>
      <c r="AF4" s="4"/>
      <c r="AG4" s="4"/>
      <c r="AH4" s="4"/>
      <c r="AI4" s="4"/>
      <c r="AJ4" s="4"/>
      <c r="AK4" s="4"/>
      <c r="AL4" s="210"/>
      <c r="AM4" s="4"/>
      <c r="AN4" s="4"/>
      <c r="AO4" s="4"/>
      <c r="AP4" s="4"/>
      <c r="AQ4" s="4"/>
      <c r="AR4" s="4"/>
      <c r="AS4" s="4"/>
      <c r="AT4" s="4"/>
      <c r="AU4" s="4"/>
      <c r="AV4" s="4"/>
      <c r="AW4" s="4"/>
      <c r="AX4" s="4"/>
    </row>
    <row r="5" spans="1:50" s="6" customFormat="1" ht="26.25" x14ac:dyDescent="0.4">
      <c r="A5" s="194"/>
      <c r="B5" s="100"/>
      <c r="C5" s="1305" t="s">
        <v>2</v>
      </c>
      <c r="D5" s="1743" t="s">
        <v>3</v>
      </c>
      <c r="E5" s="1743"/>
      <c r="F5" s="2"/>
      <c r="G5" s="8"/>
      <c r="H5" s="8"/>
      <c r="I5" s="1744" t="s">
        <v>4</v>
      </c>
      <c r="J5" s="1744"/>
      <c r="K5" s="1744"/>
      <c r="L5" s="1744"/>
      <c r="M5" s="1744"/>
      <c r="N5" s="8"/>
      <c r="O5" s="8"/>
      <c r="P5" s="9"/>
      <c r="Q5" s="4"/>
      <c r="R5" s="4"/>
      <c r="S5" s="209"/>
      <c r="T5" s="5"/>
      <c r="U5" s="4"/>
      <c r="V5" s="4"/>
      <c r="W5" s="4"/>
      <c r="X5" s="4"/>
      <c r="Y5" s="4"/>
      <c r="Z5" s="995"/>
      <c r="AA5" s="4"/>
      <c r="AB5" s="4"/>
      <c r="AC5" s="4"/>
      <c r="AD5" s="4"/>
      <c r="AE5" s="4"/>
      <c r="AF5" s="4"/>
      <c r="AG5" s="4"/>
      <c r="AH5" s="4"/>
      <c r="AI5" s="4"/>
      <c r="AJ5" s="4"/>
      <c r="AK5" s="4"/>
      <c r="AL5" s="210"/>
      <c r="AM5" s="4"/>
      <c r="AN5" s="4"/>
      <c r="AO5" s="4"/>
      <c r="AP5" s="4"/>
      <c r="AQ5" s="4"/>
      <c r="AR5" s="4"/>
      <c r="AS5" s="4"/>
      <c r="AT5" s="4"/>
      <c r="AU5" s="4"/>
      <c r="AV5" s="4"/>
      <c r="AW5" s="4"/>
      <c r="AX5" s="4"/>
    </row>
    <row r="6" spans="1:50" s="6" customFormat="1" ht="26.25" x14ac:dyDescent="0.4">
      <c r="A6" s="194"/>
      <c r="B6" s="100"/>
      <c r="C6" s="10" t="s">
        <v>5</v>
      </c>
      <c r="D6" s="1743" t="s">
        <v>6</v>
      </c>
      <c r="E6" s="1743"/>
      <c r="F6" s="2"/>
      <c r="G6" s="8"/>
      <c r="H6" s="8"/>
      <c r="I6" s="1744"/>
      <c r="J6" s="1744"/>
      <c r="K6" s="1744"/>
      <c r="L6" s="1744"/>
      <c r="M6" s="1744"/>
      <c r="N6" s="8"/>
      <c r="O6" s="8"/>
      <c r="P6" s="9"/>
      <c r="Q6" s="4"/>
      <c r="R6" s="4"/>
      <c r="S6" s="209"/>
      <c r="T6" s="5"/>
      <c r="U6" s="4"/>
      <c r="V6" s="4"/>
      <c r="W6" s="4"/>
      <c r="X6" s="4"/>
      <c r="Y6" s="4"/>
      <c r="Z6" s="995"/>
      <c r="AA6" s="4"/>
      <c r="AB6" s="4"/>
      <c r="AC6" s="4"/>
      <c r="AD6" s="4"/>
      <c r="AE6" s="4"/>
      <c r="AF6" s="4"/>
      <c r="AG6" s="4"/>
      <c r="AH6" s="4"/>
      <c r="AI6" s="4"/>
      <c r="AJ6" s="4"/>
      <c r="AK6" s="4"/>
      <c r="AL6" s="210"/>
      <c r="AM6" s="4"/>
      <c r="AN6" s="4"/>
      <c r="AO6" s="4"/>
      <c r="AP6" s="4"/>
      <c r="AQ6" s="4"/>
      <c r="AR6" s="4"/>
      <c r="AS6" s="4"/>
      <c r="AT6" s="4"/>
      <c r="AU6" s="4"/>
      <c r="AV6" s="4"/>
      <c r="AW6" s="4"/>
      <c r="AX6" s="4"/>
    </row>
    <row r="7" spans="1:50" s="6" customFormat="1" ht="26.25" x14ac:dyDescent="0.4">
      <c r="A7" s="194"/>
      <c r="B7" s="100"/>
      <c r="C7" s="10" t="s">
        <v>7</v>
      </c>
      <c r="D7" s="1745">
        <v>3344080</v>
      </c>
      <c r="E7" s="1745"/>
      <c r="F7" s="148"/>
      <c r="G7" s="8"/>
      <c r="H7" s="8"/>
      <c r="I7" s="1744"/>
      <c r="J7" s="1744"/>
      <c r="K7" s="1744"/>
      <c r="L7" s="1744"/>
      <c r="M7" s="1744"/>
      <c r="N7" s="8"/>
      <c r="O7" s="8"/>
      <c r="P7" s="9"/>
      <c r="Q7" s="4"/>
      <c r="R7" s="4"/>
      <c r="S7" s="209"/>
      <c r="T7" s="5" t="s">
        <v>562</v>
      </c>
      <c r="U7" s="4"/>
      <c r="V7" s="4"/>
      <c r="W7" s="4"/>
      <c r="X7" s="4"/>
      <c r="Y7" s="4"/>
      <c r="Z7" s="995"/>
      <c r="AA7" s="4"/>
      <c r="AB7" s="4"/>
      <c r="AC7" s="4"/>
      <c r="AD7" s="4"/>
      <c r="AE7" s="4"/>
      <c r="AF7" s="4"/>
      <c r="AG7" s="4"/>
      <c r="AH7" s="4"/>
      <c r="AI7" s="4"/>
      <c r="AJ7" s="4"/>
      <c r="AK7" s="4"/>
      <c r="AL7" s="210"/>
      <c r="AM7" s="4"/>
      <c r="AN7" s="4"/>
      <c r="AO7" s="4"/>
      <c r="AP7" s="4"/>
      <c r="AQ7" s="4"/>
      <c r="AR7" s="4"/>
      <c r="AS7" s="4"/>
      <c r="AT7" s="4"/>
      <c r="AU7" s="4"/>
      <c r="AV7" s="4"/>
      <c r="AW7" s="4"/>
      <c r="AX7" s="4"/>
    </row>
    <row r="8" spans="1:50" s="6" customFormat="1" ht="26.25" x14ac:dyDescent="0.4">
      <c r="A8" s="194"/>
      <c r="B8" s="100"/>
      <c r="C8" s="10" t="s">
        <v>8</v>
      </c>
      <c r="D8" s="1746" t="s">
        <v>79</v>
      </c>
      <c r="E8" s="1746"/>
      <c r="F8" s="149"/>
      <c r="G8" s="8"/>
      <c r="H8" s="8"/>
      <c r="I8" s="1744"/>
      <c r="J8" s="1744"/>
      <c r="K8" s="1744"/>
      <c r="L8" s="1744"/>
      <c r="M8" s="1744"/>
      <c r="N8" s="8"/>
      <c r="O8" s="8"/>
      <c r="P8" s="9"/>
      <c r="Q8" s="4"/>
      <c r="R8" s="4"/>
      <c r="S8" s="209"/>
      <c r="T8" s="5"/>
      <c r="U8" s="4"/>
      <c r="V8" s="4"/>
      <c r="W8" s="4"/>
      <c r="X8" s="4"/>
      <c r="Y8" s="4"/>
      <c r="Z8" s="995"/>
      <c r="AA8" s="4"/>
      <c r="AB8" s="4"/>
      <c r="AC8" s="4"/>
      <c r="AD8" s="4"/>
      <c r="AE8" s="4"/>
      <c r="AF8" s="4"/>
      <c r="AG8" s="4"/>
      <c r="AH8" s="4"/>
      <c r="AI8" s="4"/>
      <c r="AJ8" s="4"/>
      <c r="AK8" s="4"/>
      <c r="AL8" s="210"/>
      <c r="AM8" s="4"/>
      <c r="AN8" s="4"/>
      <c r="AO8" s="4"/>
      <c r="AP8" s="4"/>
      <c r="AQ8" s="4"/>
      <c r="AR8" s="4"/>
      <c r="AS8" s="4"/>
      <c r="AT8" s="4"/>
      <c r="AU8" s="4"/>
      <c r="AV8" s="4"/>
      <c r="AW8" s="4"/>
      <c r="AX8" s="4"/>
    </row>
    <row r="9" spans="1:50" s="6" customFormat="1" ht="101.25" customHeight="1" x14ac:dyDescent="0.4">
      <c r="A9" s="194"/>
      <c r="B9" s="100"/>
      <c r="C9" s="10" t="s">
        <v>9</v>
      </c>
      <c r="D9" s="1743" t="s">
        <v>1331</v>
      </c>
      <c r="E9" s="1743"/>
      <c r="F9" s="2"/>
      <c r="G9" s="8"/>
      <c r="H9" s="8"/>
      <c r="I9" s="1744"/>
      <c r="J9" s="1744"/>
      <c r="K9" s="1744"/>
      <c r="L9" s="1744"/>
      <c r="M9" s="1744"/>
      <c r="N9" s="8"/>
      <c r="O9" s="8"/>
      <c r="P9" s="9"/>
      <c r="Q9" s="4"/>
      <c r="R9" s="4"/>
      <c r="S9" s="209"/>
      <c r="T9" s="5"/>
      <c r="U9" s="4"/>
      <c r="V9" s="4"/>
      <c r="W9" s="4"/>
      <c r="X9" s="4"/>
      <c r="Y9" s="4"/>
      <c r="Z9" s="995"/>
      <c r="AA9" s="4"/>
      <c r="AB9" s="4"/>
      <c r="AC9" s="4"/>
      <c r="AD9" s="4"/>
      <c r="AE9" s="4"/>
      <c r="AF9" s="4"/>
      <c r="AG9" s="4"/>
      <c r="AH9" s="4"/>
      <c r="AI9" s="4"/>
      <c r="AJ9" s="4"/>
      <c r="AK9" s="4"/>
      <c r="AL9" s="210"/>
      <c r="AM9" s="4"/>
      <c r="AN9" s="4"/>
      <c r="AO9" s="4"/>
      <c r="AP9" s="4"/>
      <c r="AQ9" s="4"/>
      <c r="AR9" s="4"/>
      <c r="AS9" s="4"/>
      <c r="AT9" s="4"/>
      <c r="AU9" s="4"/>
      <c r="AV9" s="4"/>
      <c r="AW9" s="4"/>
      <c r="AX9" s="4"/>
    </row>
    <row r="10" spans="1:50" s="6" customFormat="1" ht="147.75" customHeight="1" x14ac:dyDescent="0.4">
      <c r="A10" s="194"/>
      <c r="B10" s="100"/>
      <c r="C10" s="10" t="s">
        <v>10</v>
      </c>
      <c r="D10" s="1724" t="s">
        <v>11</v>
      </c>
      <c r="E10" s="1724"/>
      <c r="F10" s="1"/>
      <c r="G10" s="8"/>
      <c r="H10" s="8"/>
      <c r="I10" s="11"/>
      <c r="J10" s="11"/>
      <c r="K10" s="11"/>
      <c r="L10" s="26"/>
      <c r="M10" s="27"/>
      <c r="N10" s="8"/>
      <c r="O10" s="8"/>
      <c r="P10" s="9"/>
      <c r="Q10" s="4"/>
      <c r="R10" s="4"/>
      <c r="S10" s="209"/>
      <c r="T10" s="5"/>
      <c r="U10" s="4"/>
      <c r="V10" s="4"/>
      <c r="W10" s="4"/>
      <c r="X10" s="4"/>
      <c r="Y10" s="4"/>
      <c r="Z10" s="995"/>
      <c r="AA10" s="4"/>
      <c r="AB10" s="4"/>
      <c r="AC10" s="4"/>
      <c r="AD10" s="4"/>
      <c r="AE10" s="4"/>
      <c r="AF10" s="4"/>
      <c r="AG10" s="4"/>
      <c r="AH10" s="4"/>
      <c r="AI10" s="4"/>
      <c r="AJ10" s="4"/>
      <c r="AK10" s="4"/>
      <c r="AL10" s="210"/>
      <c r="AM10" s="4"/>
      <c r="AN10" s="4"/>
      <c r="AO10" s="4"/>
      <c r="AP10" s="4"/>
      <c r="AQ10" s="4"/>
      <c r="AR10" s="4"/>
      <c r="AS10" s="4"/>
      <c r="AT10" s="4"/>
      <c r="AU10" s="4"/>
      <c r="AV10" s="4"/>
      <c r="AW10" s="4"/>
      <c r="AX10" s="4"/>
    </row>
    <row r="11" spans="1:50" s="6" customFormat="1" ht="43.5" customHeight="1" x14ac:dyDescent="0.4">
      <c r="A11" s="194"/>
      <c r="B11" s="100"/>
      <c r="C11" s="10" t="s">
        <v>12</v>
      </c>
      <c r="D11" s="1725" t="s">
        <v>661</v>
      </c>
      <c r="E11" s="1726"/>
      <c r="F11" s="7"/>
      <c r="G11" s="8"/>
      <c r="H11" s="8"/>
      <c r="I11" s="1727" t="s">
        <v>13</v>
      </c>
      <c r="J11" s="1728"/>
      <c r="K11" s="1728"/>
      <c r="L11" s="1728"/>
      <c r="M11" s="1729"/>
      <c r="N11" s="8"/>
      <c r="O11" s="8"/>
      <c r="P11" s="9"/>
      <c r="Q11" s="4"/>
      <c r="R11" s="4"/>
      <c r="S11" s="209"/>
      <c r="T11" s="5"/>
      <c r="U11" s="4"/>
      <c r="V11" s="4"/>
      <c r="W11" s="4"/>
      <c r="X11" s="4"/>
      <c r="Y11" s="4"/>
      <c r="Z11" s="995"/>
      <c r="AA11" s="4"/>
      <c r="AB11" s="4"/>
      <c r="AC11" s="4"/>
      <c r="AD11" s="4"/>
      <c r="AE11" s="4"/>
      <c r="AF11" s="4"/>
      <c r="AG11" s="4"/>
      <c r="AH11" s="4"/>
      <c r="AI11" s="4"/>
      <c r="AJ11" s="4"/>
      <c r="AK11" s="4"/>
      <c r="AL11" s="210"/>
      <c r="AM11" s="4"/>
      <c r="AN11" s="4"/>
      <c r="AO11" s="4"/>
      <c r="AP11" s="4"/>
      <c r="AQ11" s="4"/>
      <c r="AR11" s="4"/>
      <c r="AS11" s="4"/>
      <c r="AT11" s="4"/>
      <c r="AU11" s="4"/>
      <c r="AV11" s="4"/>
      <c r="AW11" s="4"/>
      <c r="AX11" s="4"/>
    </row>
    <row r="12" spans="1:50" s="6" customFormat="1" ht="63" customHeight="1" x14ac:dyDescent="0.4">
      <c r="A12" s="194"/>
      <c r="B12" s="100"/>
      <c r="C12" s="826" t="s">
        <v>14</v>
      </c>
      <c r="D12" s="1736" t="s">
        <v>880</v>
      </c>
      <c r="E12" s="1737"/>
      <c r="F12" s="150"/>
      <c r="G12" s="8"/>
      <c r="H12" s="8"/>
      <c r="I12" s="1730"/>
      <c r="J12" s="1731"/>
      <c r="K12" s="1731"/>
      <c r="L12" s="1731"/>
      <c r="M12" s="1732"/>
      <c r="N12" s="8"/>
      <c r="O12" s="8"/>
      <c r="P12" s="9"/>
      <c r="Q12" s="4"/>
      <c r="R12" s="4"/>
      <c r="S12" s="209"/>
      <c r="T12" s="5"/>
      <c r="U12" s="4"/>
      <c r="V12" s="4"/>
      <c r="W12" s="4"/>
      <c r="X12" s="4"/>
      <c r="Y12" s="4"/>
      <c r="Z12" s="995"/>
      <c r="AA12" s="4"/>
      <c r="AB12" s="4"/>
      <c r="AC12" s="4"/>
      <c r="AD12" s="4"/>
      <c r="AE12" s="4"/>
      <c r="AF12" s="4"/>
      <c r="AG12" s="4"/>
      <c r="AH12" s="4"/>
      <c r="AI12" s="4"/>
      <c r="AJ12" s="4"/>
      <c r="AK12" s="4"/>
      <c r="AL12" s="210"/>
      <c r="AM12" s="4"/>
      <c r="AN12" s="4"/>
      <c r="AO12" s="4"/>
      <c r="AP12" s="4"/>
      <c r="AQ12" s="4"/>
      <c r="AR12" s="4"/>
      <c r="AS12" s="4"/>
      <c r="AT12" s="4"/>
      <c r="AU12" s="4"/>
      <c r="AV12" s="4"/>
      <c r="AW12" s="4"/>
      <c r="AX12" s="4"/>
    </row>
    <row r="13" spans="1:50" s="6" customFormat="1" ht="37.5" x14ac:dyDescent="0.4">
      <c r="A13" s="194"/>
      <c r="B13" s="100"/>
      <c r="C13" s="826" t="s">
        <v>15</v>
      </c>
      <c r="D13" s="1738">
        <v>193047400</v>
      </c>
      <c r="E13" s="1738"/>
      <c r="F13" s="151"/>
      <c r="G13" s="8"/>
      <c r="H13" s="8"/>
      <c r="I13" s="1730"/>
      <c r="J13" s="1731"/>
      <c r="K13" s="1731"/>
      <c r="L13" s="1731"/>
      <c r="M13" s="1732"/>
      <c r="N13" s="8"/>
      <c r="O13" s="8"/>
      <c r="P13" s="9"/>
      <c r="Q13" s="4"/>
      <c r="R13" s="4"/>
      <c r="S13" s="209"/>
      <c r="T13" s="5"/>
      <c r="U13" s="4"/>
      <c r="V13" s="4"/>
      <c r="W13" s="4"/>
      <c r="X13" s="4"/>
      <c r="Y13" s="4"/>
      <c r="Z13" s="995"/>
      <c r="AA13" s="4"/>
      <c r="AB13" s="4"/>
      <c r="AC13" s="4"/>
      <c r="AD13" s="4"/>
      <c r="AE13" s="4"/>
      <c r="AF13" s="4"/>
      <c r="AG13" s="4"/>
      <c r="AH13" s="4"/>
      <c r="AI13" s="4"/>
      <c r="AJ13" s="4"/>
      <c r="AK13" s="4"/>
      <c r="AL13" s="210"/>
      <c r="AM13" s="4"/>
      <c r="AN13" s="4"/>
      <c r="AO13" s="4"/>
      <c r="AP13" s="4"/>
      <c r="AQ13" s="4"/>
      <c r="AR13" s="4"/>
      <c r="AS13" s="4"/>
      <c r="AT13" s="4"/>
      <c r="AU13" s="4"/>
      <c r="AV13" s="4"/>
      <c r="AW13" s="4"/>
      <c r="AX13" s="4"/>
    </row>
    <row r="14" spans="1:50" s="6" customFormat="1" ht="37.5" x14ac:dyDescent="0.4">
      <c r="A14" s="194"/>
      <c r="B14" s="100"/>
      <c r="C14" s="826" t="s">
        <v>16</v>
      </c>
      <c r="D14" s="1738">
        <v>19304740</v>
      </c>
      <c r="E14" s="1738"/>
      <c r="F14" s="151"/>
      <c r="G14" s="8"/>
      <c r="H14" s="8"/>
      <c r="I14" s="1730"/>
      <c r="J14" s="1731"/>
      <c r="K14" s="1731"/>
      <c r="L14" s="1731"/>
      <c r="M14" s="1732"/>
      <c r="N14" s="8"/>
      <c r="O14" s="8"/>
      <c r="P14" s="9"/>
      <c r="Q14" s="4"/>
      <c r="R14" s="4"/>
      <c r="S14" s="209"/>
      <c r="T14" s="5"/>
      <c r="U14" s="4"/>
      <c r="V14" s="4"/>
      <c r="W14" s="4"/>
      <c r="X14" s="4"/>
      <c r="Y14" s="4"/>
      <c r="Z14" s="995"/>
      <c r="AA14" s="4"/>
      <c r="AB14" s="4"/>
      <c r="AC14" s="4"/>
      <c r="AD14" s="4"/>
      <c r="AE14" s="4"/>
      <c r="AF14" s="4"/>
      <c r="AG14" s="4"/>
      <c r="AH14" s="4"/>
      <c r="AI14" s="4"/>
      <c r="AJ14" s="4"/>
      <c r="AK14" s="4"/>
      <c r="AL14" s="210"/>
      <c r="AM14" s="4"/>
      <c r="AN14" s="4"/>
      <c r="AO14" s="4"/>
      <c r="AP14" s="4"/>
      <c r="AQ14" s="4"/>
      <c r="AR14" s="4"/>
      <c r="AS14" s="4"/>
      <c r="AT14" s="4"/>
      <c r="AU14" s="4"/>
      <c r="AV14" s="4"/>
      <c r="AW14" s="4"/>
      <c r="AX14" s="4"/>
    </row>
    <row r="15" spans="1:50" s="6" customFormat="1" ht="38.25" thickBot="1" x14ac:dyDescent="0.45">
      <c r="A15" s="194"/>
      <c r="B15" s="100"/>
      <c r="C15" s="827" t="s">
        <v>17</v>
      </c>
      <c r="D15" s="1739">
        <v>42654</v>
      </c>
      <c r="E15" s="1740"/>
      <c r="F15" s="164"/>
      <c r="G15" s="8"/>
      <c r="H15" s="8"/>
      <c r="I15" s="1733"/>
      <c r="J15" s="1734"/>
      <c r="K15" s="1734"/>
      <c r="L15" s="1734"/>
      <c r="M15" s="1735"/>
      <c r="N15" s="8"/>
      <c r="O15" s="8"/>
      <c r="P15" s="9"/>
      <c r="Q15" s="4"/>
      <c r="R15" s="4"/>
      <c r="S15" s="209"/>
      <c r="T15" s="5"/>
      <c r="U15" s="4"/>
      <c r="V15" s="4"/>
      <c r="W15" s="4"/>
      <c r="X15" s="4"/>
      <c r="Y15" s="4"/>
      <c r="Z15" s="995"/>
      <c r="AA15" s="4"/>
      <c r="AB15" s="4"/>
      <c r="AC15" s="4"/>
      <c r="AD15" s="4"/>
      <c r="AE15" s="4"/>
      <c r="AF15" s="4"/>
      <c r="AG15" s="4"/>
      <c r="AH15" s="4"/>
      <c r="AI15" s="4"/>
      <c r="AJ15" s="4"/>
      <c r="AK15" s="4"/>
      <c r="AL15" s="210"/>
      <c r="AM15" s="4"/>
      <c r="AN15" s="4"/>
      <c r="AO15" s="4"/>
      <c r="AP15" s="4"/>
      <c r="AQ15" s="4"/>
      <c r="AR15" s="4"/>
      <c r="AS15" s="4"/>
      <c r="AT15" s="4"/>
      <c r="AU15" s="4"/>
      <c r="AV15" s="4"/>
      <c r="AW15" s="4"/>
      <c r="AX15" s="4"/>
    </row>
    <row r="16" spans="1:50" s="6" customFormat="1" ht="26.25" x14ac:dyDescent="0.4">
      <c r="A16" s="194"/>
      <c r="B16" s="100"/>
      <c r="C16" s="2"/>
      <c r="D16" s="212"/>
      <c r="E16" s="13"/>
      <c r="F16" s="13"/>
      <c r="G16" s="8"/>
      <c r="H16" s="8"/>
      <c r="I16" s="1304"/>
      <c r="J16" s="154"/>
      <c r="K16" s="1304"/>
      <c r="L16" s="28"/>
      <c r="M16" s="738"/>
      <c r="N16" s="8"/>
      <c r="O16" s="8"/>
      <c r="P16" s="90"/>
      <c r="Q16" s="4"/>
      <c r="R16" s="4"/>
      <c r="S16" s="209"/>
      <c r="T16" s="5"/>
      <c r="U16" s="4"/>
      <c r="V16" s="4"/>
      <c r="W16" s="199">
        <f>SUM(M18-Y18)</f>
        <v>1708160403.4100018</v>
      </c>
      <c r="X16" s="4"/>
      <c r="Y16" s="4"/>
      <c r="Z16" s="995"/>
      <c r="AA16" s="4"/>
      <c r="AB16" s="4"/>
      <c r="AC16" s="4"/>
      <c r="AD16" s="4"/>
      <c r="AE16" s="4"/>
      <c r="AF16" s="4"/>
      <c r="AG16" s="4"/>
      <c r="AH16" s="4"/>
      <c r="AI16" s="4"/>
      <c r="AJ16" s="4"/>
      <c r="AK16" s="4"/>
      <c r="AL16" s="210"/>
      <c r="AM16" s="4"/>
      <c r="AN16" s="4"/>
      <c r="AO16" s="4"/>
      <c r="AP16" s="4"/>
      <c r="AQ16" s="4"/>
      <c r="AR16" s="4"/>
      <c r="AS16" s="4"/>
      <c r="AT16" s="4"/>
      <c r="AU16" s="4"/>
      <c r="AV16" s="4"/>
      <c r="AW16" s="4"/>
      <c r="AX16" s="4"/>
    </row>
    <row r="17" spans="1:53" s="6" customFormat="1" ht="27" thickBot="1" x14ac:dyDescent="0.45">
      <c r="A17" s="194"/>
      <c r="B17" s="100"/>
      <c r="C17" s="1747" t="s">
        <v>18</v>
      </c>
      <c r="D17" s="1747"/>
      <c r="E17" s="8"/>
      <c r="F17" s="8"/>
      <c r="G17" s="8"/>
      <c r="H17" s="8"/>
      <c r="I17" s="8"/>
      <c r="J17" s="167"/>
      <c r="L17" s="29"/>
      <c r="M17" s="156"/>
      <c r="N17" s="8"/>
      <c r="O17" s="8"/>
      <c r="P17" s="155"/>
      <c r="Q17" s="4"/>
      <c r="R17" s="4"/>
      <c r="S17" s="209"/>
      <c r="T17" s="5"/>
      <c r="U17" s="4"/>
      <c r="V17" s="4"/>
      <c r="W17" s="157"/>
      <c r="X17" s="157"/>
      <c r="Y17" s="157">
        <f>SUM(Y20:Y253)</f>
        <v>8441161462.0500002</v>
      </c>
      <c r="Z17" s="995">
        <f>SUM(Z20:Z253)</f>
        <v>8435161462.0500002</v>
      </c>
      <c r="AA17" s="4"/>
      <c r="AB17" s="4"/>
      <c r="AC17" s="4"/>
      <c r="AD17" s="4"/>
      <c r="AE17" s="4"/>
      <c r="AF17" s="4"/>
      <c r="AG17" s="4"/>
      <c r="AH17" s="4"/>
      <c r="AI17" s="4"/>
      <c r="AJ17" s="4"/>
      <c r="AK17" s="4"/>
      <c r="AL17" s="210"/>
      <c r="AM17" s="4"/>
      <c r="AN17" s="4"/>
      <c r="AO17" s="4"/>
      <c r="AP17" s="4"/>
      <c r="AQ17" s="4"/>
      <c r="AR17" s="4"/>
      <c r="AS17" s="4"/>
      <c r="AT17" s="4"/>
      <c r="AU17" s="4"/>
      <c r="AV17" s="4"/>
      <c r="AW17" s="4"/>
      <c r="AX17" s="4"/>
    </row>
    <row r="18" spans="1:53" s="6" customFormat="1" ht="27" thickBot="1" x14ac:dyDescent="0.45">
      <c r="A18" s="194"/>
      <c r="B18" s="100"/>
      <c r="C18" s="690"/>
      <c r="D18" s="213"/>
      <c r="E18" s="8"/>
      <c r="F18" s="8"/>
      <c r="G18" s="8"/>
      <c r="H18" s="8"/>
      <c r="I18" s="8"/>
      <c r="J18" s="11"/>
      <c r="K18" s="8"/>
      <c r="L18" s="275">
        <f>SUBTOTAL(9,L20:L343)</f>
        <v>14114684795.426998</v>
      </c>
      <c r="M18" s="275">
        <f>SUBTOTAL(9,M20:M343)</f>
        <v>12770701204.880001</v>
      </c>
      <c r="N18" s="8"/>
      <c r="O18" s="8"/>
      <c r="P18" s="9"/>
      <c r="Q18" s="4"/>
      <c r="R18" s="4"/>
      <c r="S18" s="209"/>
      <c r="T18" s="5"/>
      <c r="U18" s="4"/>
      <c r="V18" s="4"/>
      <c r="W18" s="787">
        <f t="shared" ref="W18:AD18" si="0">SUBTOTAL(9,W20:W349)</f>
        <v>11065395681.469999</v>
      </c>
      <c r="X18" s="787">
        <f t="shared" si="0"/>
        <v>-2914880</v>
      </c>
      <c r="Y18" s="788">
        <f t="shared" si="0"/>
        <v>11062540801.469999</v>
      </c>
      <c r="Z18" s="996">
        <f>SUBTOTAL(9,Z20:Z349)</f>
        <v>10993753756.279999</v>
      </c>
      <c r="AA18" s="273">
        <f t="shared" si="0"/>
        <v>0</v>
      </c>
      <c r="AB18" s="273">
        <f t="shared" si="0"/>
        <v>0</v>
      </c>
      <c r="AC18" s="273">
        <f t="shared" si="0"/>
        <v>0</v>
      </c>
      <c r="AD18" s="273">
        <f t="shared" si="0"/>
        <v>0</v>
      </c>
      <c r="AE18" s="4"/>
      <c r="AF18" s="4"/>
      <c r="AG18" s="4"/>
      <c r="AH18" s="4"/>
      <c r="AI18" s="4"/>
      <c r="AJ18" s="4"/>
      <c r="AK18" s="4"/>
      <c r="AL18" s="210"/>
      <c r="AM18" s="4"/>
      <c r="AN18" s="4"/>
      <c r="AO18" s="4"/>
      <c r="AP18" s="4"/>
      <c r="AQ18" s="4"/>
      <c r="AR18" s="4"/>
      <c r="AS18" s="4"/>
      <c r="AT18" s="4"/>
      <c r="AU18" s="4"/>
      <c r="AV18" s="4"/>
      <c r="AW18" s="4"/>
      <c r="AX18" s="4"/>
    </row>
    <row r="19" spans="1:53" s="173" customFormat="1" ht="102" customHeight="1" x14ac:dyDescent="0.25">
      <c r="A19" s="329" t="s">
        <v>881</v>
      </c>
      <c r="B19" s="329" t="s">
        <v>19</v>
      </c>
      <c r="C19" s="329" t="s">
        <v>20</v>
      </c>
      <c r="D19" s="330" t="s">
        <v>1414</v>
      </c>
      <c r="E19" s="331" t="s">
        <v>835</v>
      </c>
      <c r="F19" s="331" t="s">
        <v>821</v>
      </c>
      <c r="G19" s="331" t="s">
        <v>21</v>
      </c>
      <c r="H19" s="331" t="s">
        <v>550</v>
      </c>
      <c r="I19" s="331" t="s">
        <v>22</v>
      </c>
      <c r="J19" s="331" t="s">
        <v>23</v>
      </c>
      <c r="K19" s="331" t="s">
        <v>24</v>
      </c>
      <c r="L19" s="332" t="s">
        <v>25</v>
      </c>
      <c r="M19" s="333" t="s">
        <v>26</v>
      </c>
      <c r="N19" s="331" t="s">
        <v>27</v>
      </c>
      <c r="O19" s="331" t="s">
        <v>28</v>
      </c>
      <c r="P19" s="168" t="s">
        <v>29</v>
      </c>
      <c r="Q19" s="169"/>
      <c r="R19" s="170" t="s">
        <v>30</v>
      </c>
      <c r="S19" s="170" t="s">
        <v>850</v>
      </c>
      <c r="T19" s="171" t="s">
        <v>31</v>
      </c>
      <c r="U19" s="170" t="s">
        <v>32</v>
      </c>
      <c r="V19" s="170" t="s">
        <v>33</v>
      </c>
      <c r="W19" s="172" t="s">
        <v>202</v>
      </c>
      <c r="X19" s="172" t="s">
        <v>3506</v>
      </c>
      <c r="Y19" s="172" t="s">
        <v>849</v>
      </c>
      <c r="Z19" s="997" t="s">
        <v>2996</v>
      </c>
      <c r="AA19" s="170" t="s">
        <v>34</v>
      </c>
      <c r="AB19" s="170" t="s">
        <v>203</v>
      </c>
      <c r="AC19" s="170" t="s">
        <v>204</v>
      </c>
      <c r="AD19" s="170" t="s">
        <v>36</v>
      </c>
      <c r="AE19" s="170" t="s">
        <v>37</v>
      </c>
      <c r="AF19" s="170" t="s">
        <v>205</v>
      </c>
      <c r="AG19" s="170" t="s">
        <v>38</v>
      </c>
      <c r="AH19" s="170" t="s">
        <v>39</v>
      </c>
      <c r="AI19" s="170" t="s">
        <v>40</v>
      </c>
      <c r="AJ19" s="170" t="s">
        <v>41</v>
      </c>
      <c r="AK19" s="170" t="s">
        <v>206</v>
      </c>
      <c r="AL19" s="214" t="s">
        <v>42</v>
      </c>
      <c r="AM19" s="215" t="s">
        <v>43</v>
      </c>
      <c r="AN19" s="168" t="s">
        <v>44</v>
      </c>
      <c r="AO19" s="168" t="s">
        <v>45</v>
      </c>
      <c r="AP19" s="168" t="s">
        <v>2914</v>
      </c>
      <c r="AQ19" s="168" t="s">
        <v>46</v>
      </c>
      <c r="AR19" s="168" t="s">
        <v>47</v>
      </c>
      <c r="AS19" s="168" t="s">
        <v>48</v>
      </c>
      <c r="AT19" s="168" t="s">
        <v>2915</v>
      </c>
      <c r="AU19" s="168" t="s">
        <v>49</v>
      </c>
      <c r="AV19" s="168" t="s">
        <v>50</v>
      </c>
      <c r="AW19" s="168" t="s">
        <v>51</v>
      </c>
      <c r="AX19" s="168" t="s">
        <v>2916</v>
      </c>
      <c r="AY19" s="168" t="s">
        <v>52</v>
      </c>
      <c r="AZ19" s="168" t="s">
        <v>53</v>
      </c>
      <c r="BA19" s="168" t="s">
        <v>54</v>
      </c>
    </row>
    <row r="20" spans="1:53" s="45" customFormat="1" ht="75" customHeight="1" x14ac:dyDescent="0.25">
      <c r="A20" s="196">
        <v>1</v>
      </c>
      <c r="B20" s="1045" t="s">
        <v>1012</v>
      </c>
      <c r="C20" s="1045" t="s">
        <v>159</v>
      </c>
      <c r="D20" s="821" t="s">
        <v>2589</v>
      </c>
      <c r="E20" s="1045" t="s">
        <v>80</v>
      </c>
      <c r="F20" s="1045">
        <v>1</v>
      </c>
      <c r="G20" s="1046" t="s">
        <v>168</v>
      </c>
      <c r="H20" s="1047">
        <v>12</v>
      </c>
      <c r="I20" s="1045" t="s">
        <v>2591</v>
      </c>
      <c r="J20" s="1045" t="s">
        <v>74</v>
      </c>
      <c r="K20" s="1045" t="s">
        <v>55</v>
      </c>
      <c r="L20" s="1048">
        <v>51530000</v>
      </c>
      <c r="M20" s="1049">
        <v>51530000</v>
      </c>
      <c r="N20" s="80" t="s">
        <v>82</v>
      </c>
      <c r="O20" s="80" t="s">
        <v>83</v>
      </c>
      <c r="P20" s="737" t="s">
        <v>61</v>
      </c>
      <c r="Q20" s="101"/>
      <c r="R20" s="102"/>
      <c r="S20" s="103"/>
      <c r="T20" s="62"/>
      <c r="U20" s="63"/>
      <c r="V20" s="64"/>
      <c r="W20" s="1182"/>
      <c r="X20" s="65"/>
      <c r="Y20" s="174">
        <f>SUM(W20+X20)</f>
        <v>0</v>
      </c>
      <c r="Z20" s="174">
        <v>0</v>
      </c>
      <c r="AA20" s="65"/>
      <c r="AB20" s="65"/>
      <c r="AC20" s="65"/>
      <c r="AD20" s="65"/>
      <c r="AE20" s="65"/>
      <c r="AF20" s="65"/>
      <c r="AG20" s="65"/>
      <c r="AH20" s="65"/>
      <c r="AI20" s="65"/>
      <c r="AJ20" s="65"/>
      <c r="AK20" s="65"/>
      <c r="AL20" s="104"/>
      <c r="AM20" s="105"/>
      <c r="AN20" s="66"/>
      <c r="AO20" s="67"/>
      <c r="AP20" s="68"/>
      <c r="AQ20" s="66"/>
      <c r="AR20" s="66"/>
      <c r="AS20" s="66"/>
      <c r="AT20" s="68"/>
      <c r="AU20" s="66"/>
      <c r="AV20" s="69"/>
      <c r="AW20" s="70"/>
      <c r="AX20" s="64"/>
      <c r="AY20" s="70"/>
      <c r="AZ20" s="70"/>
      <c r="BA20" s="70"/>
    </row>
    <row r="21" spans="1:53" s="45" customFormat="1" ht="135" customHeight="1" x14ac:dyDescent="0.2">
      <c r="A21" s="1241">
        <v>2</v>
      </c>
      <c r="B21" s="1267" t="s">
        <v>1005</v>
      </c>
      <c r="C21" s="1267">
        <v>78181701</v>
      </c>
      <c r="D21" s="217" t="s">
        <v>209</v>
      </c>
      <c r="E21" s="1267" t="s">
        <v>80</v>
      </c>
      <c r="F21" s="1267">
        <v>1</v>
      </c>
      <c r="G21" s="1271" t="s">
        <v>167</v>
      </c>
      <c r="H21" s="1287">
        <v>12</v>
      </c>
      <c r="I21" s="1267" t="s">
        <v>84</v>
      </c>
      <c r="J21" s="1267" t="s">
        <v>734</v>
      </c>
      <c r="K21" s="1267" t="s">
        <v>55</v>
      </c>
      <c r="L21" s="1032">
        <v>37000000</v>
      </c>
      <c r="M21" s="1033">
        <v>37000000</v>
      </c>
      <c r="N21" s="1269" t="s">
        <v>85</v>
      </c>
      <c r="O21" s="1269" t="s">
        <v>56</v>
      </c>
      <c r="P21" s="16" t="s">
        <v>86</v>
      </c>
      <c r="Q21" s="106"/>
      <c r="R21" s="1280" t="s">
        <v>207</v>
      </c>
      <c r="S21" s="107" t="s">
        <v>208</v>
      </c>
      <c r="T21" s="72">
        <v>42377</v>
      </c>
      <c r="U21" s="73" t="s">
        <v>209</v>
      </c>
      <c r="V21" s="1281" t="s">
        <v>210</v>
      </c>
      <c r="W21" s="1263">
        <v>37000000</v>
      </c>
      <c r="X21" s="1263"/>
      <c r="Y21" s="1263">
        <f>SUM(W21+X21)</f>
        <v>37000000</v>
      </c>
      <c r="Z21" s="1263">
        <v>37000000</v>
      </c>
      <c r="AA21" s="1281" t="s">
        <v>211</v>
      </c>
      <c r="AB21" s="1281" t="s">
        <v>212</v>
      </c>
      <c r="AC21" s="1281" t="s">
        <v>35</v>
      </c>
      <c r="AD21" s="1281" t="s">
        <v>213</v>
      </c>
      <c r="AE21" s="1281" t="s">
        <v>56</v>
      </c>
      <c r="AF21" s="1281" t="s">
        <v>56</v>
      </c>
      <c r="AG21" s="1281" t="s">
        <v>56</v>
      </c>
      <c r="AH21" s="1281" t="s">
        <v>214</v>
      </c>
      <c r="AI21" s="74">
        <v>42377</v>
      </c>
      <c r="AJ21" s="74">
        <v>42735</v>
      </c>
      <c r="AK21" s="1281" t="s">
        <v>215</v>
      </c>
      <c r="AL21" s="1283" t="s">
        <v>216</v>
      </c>
      <c r="AM21" s="108" t="s">
        <v>56</v>
      </c>
      <c r="AN21" s="259">
        <v>1310252</v>
      </c>
      <c r="AO21" s="259">
        <v>1387020</v>
      </c>
      <c r="AP21" s="267"/>
      <c r="AQ21" s="259" t="s">
        <v>2610</v>
      </c>
      <c r="AR21" s="18" t="s">
        <v>2611</v>
      </c>
      <c r="AS21" s="259" t="s">
        <v>2612</v>
      </c>
      <c r="AT21" s="75"/>
      <c r="AU21" s="949" t="s">
        <v>2893</v>
      </c>
      <c r="AV21" s="688" t="s">
        <v>3379</v>
      </c>
      <c r="AW21" s="691" t="s">
        <v>3380</v>
      </c>
      <c r="AX21" s="15"/>
      <c r="AY21" s="76"/>
      <c r="AZ21" s="76"/>
      <c r="BA21" s="76"/>
    </row>
    <row r="22" spans="1:53" s="45" customFormat="1" ht="114" customHeight="1" x14ac:dyDescent="0.2">
      <c r="A22" s="1546">
        <v>3</v>
      </c>
      <c r="B22" s="1552" t="s">
        <v>1008</v>
      </c>
      <c r="C22" s="1237" t="s">
        <v>160</v>
      </c>
      <c r="D22" s="1530" t="s">
        <v>87</v>
      </c>
      <c r="E22" s="1552" t="s">
        <v>80</v>
      </c>
      <c r="F22" s="1552">
        <v>1</v>
      </c>
      <c r="G22" s="1567" t="s">
        <v>172</v>
      </c>
      <c r="H22" s="1556">
        <v>10</v>
      </c>
      <c r="I22" s="1552" t="s">
        <v>1107</v>
      </c>
      <c r="J22" s="1034" t="s">
        <v>69</v>
      </c>
      <c r="K22" s="1034" t="s">
        <v>55</v>
      </c>
      <c r="L22" s="1717">
        <v>16000000</v>
      </c>
      <c r="M22" s="1720">
        <v>16000000</v>
      </c>
      <c r="N22" s="1696" t="s">
        <v>85</v>
      </c>
      <c r="O22" s="1696" t="s">
        <v>56</v>
      </c>
      <c r="P22" s="1692" t="s">
        <v>88</v>
      </c>
      <c r="Q22" s="106"/>
      <c r="R22" s="1280" t="s">
        <v>1415</v>
      </c>
      <c r="S22" s="1280" t="s">
        <v>1416</v>
      </c>
      <c r="T22" s="72">
        <v>42493</v>
      </c>
      <c r="U22" s="175" t="s">
        <v>1417</v>
      </c>
      <c r="V22" s="1281" t="s">
        <v>210</v>
      </c>
      <c r="W22" s="271">
        <v>290817</v>
      </c>
      <c r="X22" s="1269"/>
      <c r="Y22" s="1263">
        <f t="shared" ref="Y22:Z86" si="1">SUM(W22+X22)</f>
        <v>290817</v>
      </c>
      <c r="Z22" s="1263">
        <v>290817</v>
      </c>
      <c r="AA22" s="334" t="s">
        <v>1418</v>
      </c>
      <c r="AB22" s="1281" t="s">
        <v>1419</v>
      </c>
      <c r="AC22" s="1281" t="s">
        <v>35</v>
      </c>
      <c r="AD22" s="1242" t="s">
        <v>1420</v>
      </c>
      <c r="AE22" s="1281" t="s">
        <v>56</v>
      </c>
      <c r="AF22" s="1281" t="s">
        <v>56</v>
      </c>
      <c r="AG22" s="1281" t="s">
        <v>56</v>
      </c>
      <c r="AH22" s="200" t="s">
        <v>1421</v>
      </c>
      <c r="AI22" s="74">
        <v>42494</v>
      </c>
      <c r="AJ22" s="74">
        <v>42734</v>
      </c>
      <c r="AK22" s="1281" t="s">
        <v>930</v>
      </c>
      <c r="AL22" s="260" t="s">
        <v>931</v>
      </c>
      <c r="AM22" s="108" t="s">
        <v>56</v>
      </c>
      <c r="AN22" s="108" t="s">
        <v>56</v>
      </c>
      <c r="AO22" s="108" t="s">
        <v>56</v>
      </c>
      <c r="AP22" s="108" t="s">
        <v>56</v>
      </c>
      <c r="AQ22" s="108" t="s">
        <v>56</v>
      </c>
      <c r="AR22" s="108" t="s">
        <v>56</v>
      </c>
      <c r="AS22" s="108" t="s">
        <v>56</v>
      </c>
      <c r="AT22" s="108" t="s">
        <v>56</v>
      </c>
      <c r="AU22" s="691">
        <v>290817</v>
      </c>
      <c r="AV22" s="76"/>
      <c r="AW22" s="76"/>
      <c r="AX22" s="15"/>
      <c r="AY22" s="76"/>
      <c r="AZ22" s="76"/>
      <c r="BA22" s="76"/>
    </row>
    <row r="23" spans="1:53" s="45" customFormat="1" ht="84" customHeight="1" x14ac:dyDescent="0.2">
      <c r="A23" s="1669"/>
      <c r="B23" s="1716"/>
      <c r="C23" s="1303"/>
      <c r="D23" s="1723"/>
      <c r="E23" s="1716"/>
      <c r="F23" s="1716"/>
      <c r="G23" s="1714"/>
      <c r="H23" s="1715"/>
      <c r="I23" s="1716"/>
      <c r="J23" s="1034" t="s">
        <v>69</v>
      </c>
      <c r="K23" s="1034" t="s">
        <v>55</v>
      </c>
      <c r="L23" s="1718"/>
      <c r="M23" s="1721"/>
      <c r="N23" s="1635"/>
      <c r="O23" s="1635"/>
      <c r="P23" s="1713"/>
      <c r="Q23" s="106"/>
      <c r="R23" s="1280" t="s">
        <v>1422</v>
      </c>
      <c r="S23" s="1280" t="s">
        <v>1423</v>
      </c>
      <c r="T23" s="72">
        <v>42493</v>
      </c>
      <c r="U23" s="175" t="s">
        <v>1417</v>
      </c>
      <c r="V23" s="1281" t="s">
        <v>210</v>
      </c>
      <c r="W23" s="271">
        <v>850637</v>
      </c>
      <c r="X23" s="1263"/>
      <c r="Y23" s="1263">
        <f t="shared" si="1"/>
        <v>850637</v>
      </c>
      <c r="Z23" s="1263">
        <v>850637</v>
      </c>
      <c r="AA23" s="334" t="s">
        <v>1418</v>
      </c>
      <c r="AB23" s="1281" t="s">
        <v>1424</v>
      </c>
      <c r="AC23" s="1281" t="s">
        <v>35</v>
      </c>
      <c r="AD23" s="1242" t="s">
        <v>1425</v>
      </c>
      <c r="AE23" s="1281" t="s">
        <v>56</v>
      </c>
      <c r="AF23" s="1281" t="s">
        <v>56</v>
      </c>
      <c r="AG23" s="1281" t="s">
        <v>56</v>
      </c>
      <c r="AH23" s="200" t="s">
        <v>1426</v>
      </c>
      <c r="AI23" s="74">
        <v>42493</v>
      </c>
      <c r="AJ23" s="74">
        <v>42734</v>
      </c>
      <c r="AK23" s="1281" t="s">
        <v>930</v>
      </c>
      <c r="AL23" s="260" t="s">
        <v>931</v>
      </c>
      <c r="AM23" s="108" t="s">
        <v>56</v>
      </c>
      <c r="AN23" s="108" t="s">
        <v>56</v>
      </c>
      <c r="AO23" s="108" t="s">
        <v>56</v>
      </c>
      <c r="AP23" s="108" t="s">
        <v>56</v>
      </c>
      <c r="AQ23" s="108" t="s">
        <v>56</v>
      </c>
      <c r="AR23" s="108" t="s">
        <v>56</v>
      </c>
      <c r="AS23" s="108" t="s">
        <v>56</v>
      </c>
      <c r="AT23" s="108" t="s">
        <v>56</v>
      </c>
      <c r="AU23" s="691">
        <v>283546</v>
      </c>
      <c r="AV23" s="108" t="s">
        <v>56</v>
      </c>
      <c r="AW23" s="691">
        <v>354432</v>
      </c>
      <c r="AX23" s="15"/>
      <c r="AY23" s="76"/>
      <c r="AZ23" s="76"/>
      <c r="BA23" s="76"/>
    </row>
    <row r="24" spans="1:53" s="45" customFormat="1" ht="73.5" customHeight="1" x14ac:dyDescent="0.2">
      <c r="A24" s="1669"/>
      <c r="B24" s="1716"/>
      <c r="C24" s="1303"/>
      <c r="D24" s="1723"/>
      <c r="E24" s="1716"/>
      <c r="F24" s="1716"/>
      <c r="G24" s="1714"/>
      <c r="H24" s="1715"/>
      <c r="I24" s="1716"/>
      <c r="J24" s="1034" t="s">
        <v>69</v>
      </c>
      <c r="K24" s="1034" t="s">
        <v>55</v>
      </c>
      <c r="L24" s="1718"/>
      <c r="M24" s="1721"/>
      <c r="N24" s="1635"/>
      <c r="O24" s="1635"/>
      <c r="P24" s="1713"/>
      <c r="Q24" s="106"/>
      <c r="R24" s="1280" t="s">
        <v>1427</v>
      </c>
      <c r="S24" s="1280" t="s">
        <v>1416</v>
      </c>
      <c r="T24" s="72">
        <v>42493</v>
      </c>
      <c r="U24" s="175" t="s">
        <v>1417</v>
      </c>
      <c r="V24" s="1281" t="s">
        <v>210</v>
      </c>
      <c r="W24" s="271">
        <v>3219362</v>
      </c>
      <c r="X24" s="1263"/>
      <c r="Y24" s="1263">
        <f t="shared" si="1"/>
        <v>3219362</v>
      </c>
      <c r="Z24" s="1263">
        <v>3219362</v>
      </c>
      <c r="AA24" s="334" t="s">
        <v>1418</v>
      </c>
      <c r="AB24" s="1281" t="s">
        <v>1424</v>
      </c>
      <c r="AC24" s="1281" t="s">
        <v>35</v>
      </c>
      <c r="AD24" s="1242" t="s">
        <v>1428</v>
      </c>
      <c r="AE24" s="1281" t="s">
        <v>56</v>
      </c>
      <c r="AF24" s="1281" t="s">
        <v>56</v>
      </c>
      <c r="AG24" s="1281" t="s">
        <v>56</v>
      </c>
      <c r="AH24" s="200" t="s">
        <v>1426</v>
      </c>
      <c r="AI24" s="74">
        <v>42493</v>
      </c>
      <c r="AJ24" s="74">
        <v>42734</v>
      </c>
      <c r="AK24" s="1281" t="s">
        <v>930</v>
      </c>
      <c r="AL24" s="260" t="s">
        <v>931</v>
      </c>
      <c r="AM24" s="108" t="s">
        <v>56</v>
      </c>
      <c r="AN24" s="108" t="s">
        <v>56</v>
      </c>
      <c r="AO24" s="108" t="s">
        <v>56</v>
      </c>
      <c r="AP24" s="108" t="s">
        <v>56</v>
      </c>
      <c r="AQ24" s="108" t="s">
        <v>56</v>
      </c>
      <c r="AR24" s="108" t="s">
        <v>56</v>
      </c>
      <c r="AS24" s="108" t="s">
        <v>56</v>
      </c>
      <c r="AT24" s="108" t="s">
        <v>56</v>
      </c>
      <c r="AU24" s="691">
        <v>1073121</v>
      </c>
      <c r="AV24" s="108" t="s">
        <v>56</v>
      </c>
      <c r="AW24" s="691">
        <v>894267</v>
      </c>
      <c r="AX24" s="15"/>
      <c r="AY24" s="76"/>
      <c r="AZ24" s="76"/>
      <c r="BA24" s="76"/>
    </row>
    <row r="25" spans="1:53" s="45" customFormat="1" ht="90" customHeight="1" x14ac:dyDescent="0.2">
      <c r="A25" s="1669"/>
      <c r="B25" s="1716"/>
      <c r="C25" s="1303"/>
      <c r="D25" s="1723"/>
      <c r="E25" s="1716"/>
      <c r="F25" s="1716"/>
      <c r="G25" s="1714"/>
      <c r="H25" s="1715"/>
      <c r="I25" s="1716"/>
      <c r="J25" s="1034" t="s">
        <v>69</v>
      </c>
      <c r="K25" s="1034" t="s">
        <v>55</v>
      </c>
      <c r="L25" s="1718"/>
      <c r="M25" s="1721"/>
      <c r="N25" s="1635"/>
      <c r="O25" s="1635"/>
      <c r="P25" s="1713"/>
      <c r="Q25" s="106"/>
      <c r="R25" s="1280" t="s">
        <v>1429</v>
      </c>
      <c r="S25" s="1280" t="s">
        <v>1430</v>
      </c>
      <c r="T25" s="72">
        <v>42493</v>
      </c>
      <c r="U25" s="175" t="s">
        <v>1417</v>
      </c>
      <c r="V25" s="1281" t="s">
        <v>210</v>
      </c>
      <c r="W25" s="271">
        <v>6046096</v>
      </c>
      <c r="X25" s="1263"/>
      <c r="Y25" s="1263">
        <f t="shared" si="1"/>
        <v>6046096</v>
      </c>
      <c r="Z25" s="1263">
        <v>6046096</v>
      </c>
      <c r="AA25" s="334" t="s">
        <v>1418</v>
      </c>
      <c r="AB25" s="1281" t="s">
        <v>1424</v>
      </c>
      <c r="AC25" s="1281" t="s">
        <v>35</v>
      </c>
      <c r="AD25" s="1242" t="s">
        <v>1431</v>
      </c>
      <c r="AE25" s="1281" t="s">
        <v>56</v>
      </c>
      <c r="AF25" s="1281" t="s">
        <v>56</v>
      </c>
      <c r="AG25" s="1281" t="s">
        <v>56</v>
      </c>
      <c r="AH25" s="200" t="s">
        <v>1426</v>
      </c>
      <c r="AI25" s="74">
        <v>42493</v>
      </c>
      <c r="AJ25" s="74">
        <v>42734</v>
      </c>
      <c r="AK25" s="1281" t="s">
        <v>930</v>
      </c>
      <c r="AL25" s="260" t="s">
        <v>931</v>
      </c>
      <c r="AM25" s="108" t="s">
        <v>56</v>
      </c>
      <c r="AN25" s="108" t="s">
        <v>56</v>
      </c>
      <c r="AO25" s="108" t="s">
        <v>56</v>
      </c>
      <c r="AP25" s="108" t="s">
        <v>56</v>
      </c>
      <c r="AQ25" s="108" t="s">
        <v>56</v>
      </c>
      <c r="AR25" s="108" t="s">
        <v>56</v>
      </c>
      <c r="AS25" s="108" t="s">
        <v>56</v>
      </c>
      <c r="AT25" s="108" t="s">
        <v>56</v>
      </c>
      <c r="AU25" s="691">
        <v>2015365</v>
      </c>
      <c r="AV25" s="108" t="s">
        <v>56</v>
      </c>
      <c r="AW25" s="76">
        <v>1679471</v>
      </c>
      <c r="AX25" s="15"/>
      <c r="AY25" s="76"/>
      <c r="AZ25" s="76"/>
      <c r="BA25" s="76"/>
    </row>
    <row r="26" spans="1:53" s="45" customFormat="1" ht="90" customHeight="1" x14ac:dyDescent="0.2">
      <c r="A26" s="1669"/>
      <c r="B26" s="1716"/>
      <c r="C26" s="1303"/>
      <c r="D26" s="1723"/>
      <c r="E26" s="1716"/>
      <c r="F26" s="1716"/>
      <c r="G26" s="1714"/>
      <c r="H26" s="1715"/>
      <c r="I26" s="1716"/>
      <c r="J26" s="1034" t="s">
        <v>69</v>
      </c>
      <c r="K26" s="1034" t="s">
        <v>55</v>
      </c>
      <c r="L26" s="1718"/>
      <c r="M26" s="1721"/>
      <c r="N26" s="1635"/>
      <c r="O26" s="1635"/>
      <c r="P26" s="1713"/>
      <c r="Q26" s="106"/>
      <c r="R26" s="1280" t="s">
        <v>2827</v>
      </c>
      <c r="S26" s="239" t="s">
        <v>2828</v>
      </c>
      <c r="T26" s="1285">
        <v>42562</v>
      </c>
      <c r="U26" s="78" t="s">
        <v>2829</v>
      </c>
      <c r="V26" s="1242" t="s">
        <v>210</v>
      </c>
      <c r="W26" s="1276">
        <v>488244</v>
      </c>
      <c r="X26" s="1269"/>
      <c r="Y26" s="1263">
        <f>SUM(W26+X26)</f>
        <v>488244</v>
      </c>
      <c r="Z26" s="1263">
        <v>488244</v>
      </c>
      <c r="AA26" s="73" t="s">
        <v>2830</v>
      </c>
      <c r="AB26" s="1281" t="s">
        <v>2831</v>
      </c>
      <c r="AC26" s="1281" t="s">
        <v>35</v>
      </c>
      <c r="AD26" s="1242" t="s">
        <v>2832</v>
      </c>
      <c r="AE26" s="1281" t="s">
        <v>56</v>
      </c>
      <c r="AF26" s="1281" t="s">
        <v>56</v>
      </c>
      <c r="AG26" s="1281" t="s">
        <v>56</v>
      </c>
      <c r="AH26" s="73" t="s">
        <v>2833</v>
      </c>
      <c r="AI26" s="74">
        <v>42562</v>
      </c>
      <c r="AJ26" s="74">
        <v>42734</v>
      </c>
      <c r="AK26" s="1281" t="s">
        <v>930</v>
      </c>
      <c r="AL26" s="260" t="s">
        <v>931</v>
      </c>
      <c r="AM26" s="108" t="s">
        <v>56</v>
      </c>
      <c r="AN26" s="108" t="s">
        <v>56</v>
      </c>
      <c r="AO26" s="108" t="s">
        <v>56</v>
      </c>
      <c r="AP26" s="108" t="s">
        <v>56</v>
      </c>
      <c r="AQ26" s="108" t="s">
        <v>56</v>
      </c>
      <c r="AR26" s="108" t="s">
        <v>56</v>
      </c>
      <c r="AS26" s="108" t="s">
        <v>56</v>
      </c>
      <c r="AT26" s="108" t="s">
        <v>56</v>
      </c>
      <c r="AU26" s="108" t="s">
        <v>56</v>
      </c>
      <c r="AV26" s="691">
        <v>325496</v>
      </c>
      <c r="AW26" s="76"/>
      <c r="AX26" s="15"/>
      <c r="AY26" s="76"/>
      <c r="AZ26" s="76"/>
      <c r="BA26" s="76"/>
    </row>
    <row r="27" spans="1:53" s="45" customFormat="1" ht="85.5" customHeight="1" x14ac:dyDescent="0.2">
      <c r="A27" s="1547"/>
      <c r="B27" s="1553"/>
      <c r="C27" s="1238"/>
      <c r="D27" s="1531"/>
      <c r="E27" s="1553"/>
      <c r="F27" s="1553"/>
      <c r="G27" s="1568"/>
      <c r="H27" s="1557"/>
      <c r="I27" s="1553"/>
      <c r="J27" s="1034" t="s">
        <v>69</v>
      </c>
      <c r="K27" s="1034" t="s">
        <v>55</v>
      </c>
      <c r="L27" s="1719"/>
      <c r="M27" s="1722"/>
      <c r="N27" s="1634"/>
      <c r="O27" s="1634"/>
      <c r="P27" s="1693"/>
      <c r="Q27" s="106"/>
      <c r="R27" s="1280" t="s">
        <v>1432</v>
      </c>
      <c r="S27" s="1280" t="s">
        <v>1423</v>
      </c>
      <c r="T27" s="72">
        <v>42493</v>
      </c>
      <c r="U27" s="175" t="s">
        <v>1417</v>
      </c>
      <c r="V27" s="1281" t="s">
        <v>210</v>
      </c>
      <c r="W27" s="271">
        <v>1648309</v>
      </c>
      <c r="X27" s="1269"/>
      <c r="Y27" s="1263">
        <f t="shared" si="1"/>
        <v>1648309</v>
      </c>
      <c r="Z27" s="1263">
        <v>1648309</v>
      </c>
      <c r="AA27" s="334" t="s">
        <v>1418</v>
      </c>
      <c r="AB27" s="1281" t="s">
        <v>1424</v>
      </c>
      <c r="AC27" s="1281" t="s">
        <v>35</v>
      </c>
      <c r="AD27" s="1242" t="s">
        <v>1433</v>
      </c>
      <c r="AE27" s="1281" t="s">
        <v>56</v>
      </c>
      <c r="AF27" s="1281" t="s">
        <v>56</v>
      </c>
      <c r="AG27" s="1281" t="s">
        <v>56</v>
      </c>
      <c r="AH27" s="200" t="s">
        <v>1426</v>
      </c>
      <c r="AI27" s="74">
        <v>42493</v>
      </c>
      <c r="AJ27" s="74">
        <v>42734</v>
      </c>
      <c r="AK27" s="1281" t="s">
        <v>930</v>
      </c>
      <c r="AL27" s="260" t="s">
        <v>931</v>
      </c>
      <c r="AM27" s="108" t="s">
        <v>56</v>
      </c>
      <c r="AN27" s="108" t="s">
        <v>56</v>
      </c>
      <c r="AO27" s="108" t="s">
        <v>56</v>
      </c>
      <c r="AP27" s="108" t="s">
        <v>56</v>
      </c>
      <c r="AQ27" s="108" t="s">
        <v>56</v>
      </c>
      <c r="AR27" s="108" t="s">
        <v>56</v>
      </c>
      <c r="AS27" s="108" t="s">
        <v>56</v>
      </c>
      <c r="AT27" s="108" t="s">
        <v>56</v>
      </c>
      <c r="AU27" s="181">
        <v>473652</v>
      </c>
      <c r="AV27" s="108" t="s">
        <v>56</v>
      </c>
      <c r="AW27" s="181">
        <v>686795</v>
      </c>
      <c r="AX27" s="15"/>
      <c r="AY27" s="335"/>
      <c r="AZ27" s="335"/>
      <c r="BA27" s="335"/>
    </row>
    <row r="28" spans="1:53" s="12" customFormat="1" ht="117.75" customHeight="1" x14ac:dyDescent="0.2">
      <c r="A28" s="1241">
        <v>4</v>
      </c>
      <c r="B28" s="1267" t="s">
        <v>1005</v>
      </c>
      <c r="C28" s="1267">
        <v>25172504</v>
      </c>
      <c r="D28" s="217" t="s">
        <v>89</v>
      </c>
      <c r="E28" s="1267" t="s">
        <v>80</v>
      </c>
      <c r="F28" s="1267">
        <v>1</v>
      </c>
      <c r="G28" s="1271" t="s">
        <v>170</v>
      </c>
      <c r="H28" s="1287">
        <v>1</v>
      </c>
      <c r="I28" s="1267" t="s">
        <v>90</v>
      </c>
      <c r="J28" s="1267" t="s">
        <v>91</v>
      </c>
      <c r="K28" s="1267" t="s">
        <v>55</v>
      </c>
      <c r="L28" s="1032">
        <v>1000000</v>
      </c>
      <c r="M28" s="1033">
        <v>1000000</v>
      </c>
      <c r="N28" s="1269" t="s">
        <v>85</v>
      </c>
      <c r="O28" s="1269" t="s">
        <v>56</v>
      </c>
      <c r="P28" s="16" t="s">
        <v>86</v>
      </c>
      <c r="Q28" s="106"/>
      <c r="R28" s="1280" t="s">
        <v>2613</v>
      </c>
      <c r="S28" s="1280" t="s">
        <v>1389</v>
      </c>
      <c r="T28" s="1285">
        <v>42515</v>
      </c>
      <c r="U28" s="96" t="s">
        <v>2614</v>
      </c>
      <c r="V28" s="1242" t="s">
        <v>587</v>
      </c>
      <c r="W28" s="1276">
        <v>999400</v>
      </c>
      <c r="X28" s="1269"/>
      <c r="Y28" s="1263">
        <f t="shared" si="1"/>
        <v>999400</v>
      </c>
      <c r="Z28" s="1263">
        <v>999400</v>
      </c>
      <c r="AA28" s="334" t="s">
        <v>2615</v>
      </c>
      <c r="AB28" s="1242" t="s">
        <v>2616</v>
      </c>
      <c r="AC28" s="1242" t="s">
        <v>35</v>
      </c>
      <c r="AD28" s="1242" t="s">
        <v>2617</v>
      </c>
      <c r="AE28" s="1242" t="s">
        <v>56</v>
      </c>
      <c r="AF28" s="1242" t="s">
        <v>56</v>
      </c>
      <c r="AG28" s="1242" t="s">
        <v>56</v>
      </c>
      <c r="AH28" s="184" t="s">
        <v>2618</v>
      </c>
      <c r="AI28" s="79">
        <v>42515</v>
      </c>
      <c r="AJ28" s="79">
        <v>42545</v>
      </c>
      <c r="AK28" s="1281" t="s">
        <v>215</v>
      </c>
      <c r="AL28" s="260" t="s">
        <v>2619</v>
      </c>
      <c r="AM28" s="108" t="s">
        <v>56</v>
      </c>
      <c r="AN28" s="108" t="s">
        <v>56</v>
      </c>
      <c r="AO28" s="108" t="s">
        <v>56</v>
      </c>
      <c r="AP28" s="108" t="s">
        <v>56</v>
      </c>
      <c r="AQ28" s="108" t="s">
        <v>56</v>
      </c>
      <c r="AR28" s="108" t="s">
        <v>56</v>
      </c>
      <c r="AS28" s="688">
        <v>999400</v>
      </c>
      <c r="AT28" s="15"/>
      <c r="AU28" s="14"/>
      <c r="AV28" s="85"/>
      <c r="AW28" s="15"/>
      <c r="AX28" s="15"/>
      <c r="AY28" s="15"/>
      <c r="AZ28" s="15"/>
      <c r="BA28" s="15"/>
    </row>
    <row r="29" spans="1:53" s="45" customFormat="1" ht="111.75" customHeight="1" x14ac:dyDescent="0.2">
      <c r="A29" s="1241">
        <v>5</v>
      </c>
      <c r="B29" s="1267" t="s">
        <v>1005</v>
      </c>
      <c r="C29" s="1267" t="s">
        <v>118</v>
      </c>
      <c r="D29" s="217" t="s">
        <v>66</v>
      </c>
      <c r="E29" s="1267" t="s">
        <v>80</v>
      </c>
      <c r="F29" s="1267">
        <v>1</v>
      </c>
      <c r="G29" s="1271" t="s">
        <v>169</v>
      </c>
      <c r="H29" s="1287">
        <v>8</v>
      </c>
      <c r="I29" s="1267" t="s">
        <v>84</v>
      </c>
      <c r="J29" s="1267" t="s">
        <v>67</v>
      </c>
      <c r="K29" s="1267" t="s">
        <v>55</v>
      </c>
      <c r="L29" s="1032">
        <v>5000000</v>
      </c>
      <c r="M29" s="1033">
        <v>5000000</v>
      </c>
      <c r="N29" s="1269" t="s">
        <v>85</v>
      </c>
      <c r="O29" s="1269" t="s">
        <v>56</v>
      </c>
      <c r="P29" s="16" t="s">
        <v>86</v>
      </c>
      <c r="Q29" s="106"/>
      <c r="R29" s="1280" t="s">
        <v>920</v>
      </c>
      <c r="S29" s="1280" t="s">
        <v>1079</v>
      </c>
      <c r="T29" s="1285">
        <v>42429</v>
      </c>
      <c r="U29" s="96" t="s">
        <v>921</v>
      </c>
      <c r="V29" s="1242" t="s">
        <v>587</v>
      </c>
      <c r="W29" s="250">
        <v>4705929.4000000004</v>
      </c>
      <c r="X29" s="1269"/>
      <c r="Y29" s="1263">
        <f t="shared" si="1"/>
        <v>4705929.4000000004</v>
      </c>
      <c r="Z29" s="1263">
        <v>4705929.4000000004</v>
      </c>
      <c r="AA29" s="1281" t="s">
        <v>922</v>
      </c>
      <c r="AB29" s="1242" t="s">
        <v>923</v>
      </c>
      <c r="AC29" s="1242" t="s">
        <v>35</v>
      </c>
      <c r="AD29" s="1242" t="s">
        <v>924</v>
      </c>
      <c r="AE29" s="1242" t="s">
        <v>56</v>
      </c>
      <c r="AF29" s="1242" t="s">
        <v>56</v>
      </c>
      <c r="AG29" s="1242" t="s">
        <v>56</v>
      </c>
      <c r="AH29" s="123" t="s">
        <v>925</v>
      </c>
      <c r="AI29" s="79">
        <v>42429</v>
      </c>
      <c r="AJ29" s="79">
        <v>42735</v>
      </c>
      <c r="AK29" s="1242" t="s">
        <v>215</v>
      </c>
      <c r="AL29" s="1277" t="s">
        <v>736</v>
      </c>
      <c r="AM29" s="108" t="s">
        <v>56</v>
      </c>
      <c r="AN29" s="108" t="s">
        <v>56</v>
      </c>
      <c r="AO29" s="256">
        <v>4705929.4000000004</v>
      </c>
      <c r="AP29" s="92"/>
      <c r="AQ29" s="18"/>
      <c r="AR29" s="18"/>
      <c r="AS29" s="18"/>
      <c r="AT29" s="15"/>
      <c r="AU29" s="18"/>
      <c r="AV29" s="18"/>
      <c r="AW29" s="18"/>
      <c r="AX29" s="15"/>
      <c r="AY29" s="18"/>
      <c r="AZ29" s="18"/>
      <c r="BA29" s="18"/>
    </row>
    <row r="30" spans="1:53" s="12" customFormat="1" ht="72.75" customHeight="1" x14ac:dyDescent="0.2">
      <c r="A30" s="1241">
        <v>6</v>
      </c>
      <c r="B30" s="1267" t="s">
        <v>1005</v>
      </c>
      <c r="C30" s="1267">
        <v>44103103</v>
      </c>
      <c r="D30" s="217" t="s">
        <v>2590</v>
      </c>
      <c r="E30" s="1267" t="s">
        <v>80</v>
      </c>
      <c r="F30" s="1267">
        <v>1</v>
      </c>
      <c r="G30" s="1271" t="s">
        <v>175</v>
      </c>
      <c r="H30" s="1287">
        <v>3</v>
      </c>
      <c r="I30" s="1267" t="s">
        <v>90</v>
      </c>
      <c r="J30" s="1267" t="s">
        <v>67</v>
      </c>
      <c r="K30" s="1267" t="s">
        <v>55</v>
      </c>
      <c r="L30" s="1032">
        <v>25000000</v>
      </c>
      <c r="M30" s="1033">
        <v>25000000</v>
      </c>
      <c r="N30" s="1269" t="s">
        <v>85</v>
      </c>
      <c r="O30" s="1269" t="s">
        <v>56</v>
      </c>
      <c r="P30" s="16" t="s">
        <v>86</v>
      </c>
      <c r="Q30" s="106"/>
      <c r="R30" s="1280" t="s">
        <v>3221</v>
      </c>
      <c r="S30" s="1280" t="s">
        <v>3222</v>
      </c>
      <c r="T30" s="1285">
        <v>42608</v>
      </c>
      <c r="U30" s="78" t="s">
        <v>3223</v>
      </c>
      <c r="V30" s="1242" t="s">
        <v>587</v>
      </c>
      <c r="W30" s="250">
        <v>24757300</v>
      </c>
      <c r="X30" s="820"/>
      <c r="Y30" s="250">
        <f t="shared" si="1"/>
        <v>24757300</v>
      </c>
      <c r="Z30" s="250">
        <v>24757300</v>
      </c>
      <c r="AA30" s="73" t="s">
        <v>3224</v>
      </c>
      <c r="AB30" s="1281" t="s">
        <v>3225</v>
      </c>
      <c r="AC30" s="1281" t="s">
        <v>35</v>
      </c>
      <c r="AD30" s="1242" t="s">
        <v>3226</v>
      </c>
      <c r="AE30" s="1281" t="s">
        <v>56</v>
      </c>
      <c r="AF30" s="1281" t="s">
        <v>56</v>
      </c>
      <c r="AG30" s="1281" t="s">
        <v>56</v>
      </c>
      <c r="AH30" s="73" t="s">
        <v>3227</v>
      </c>
      <c r="AI30" s="79">
        <v>42608</v>
      </c>
      <c r="AJ30" s="74">
        <v>42638</v>
      </c>
      <c r="AK30" s="1281" t="s">
        <v>3228</v>
      </c>
      <c r="AL30" s="260" t="s">
        <v>2619</v>
      </c>
      <c r="AM30" s="108" t="s">
        <v>56</v>
      </c>
      <c r="AN30" s="108" t="s">
        <v>56</v>
      </c>
      <c r="AO30" s="108" t="s">
        <v>56</v>
      </c>
      <c r="AP30" s="108" t="s">
        <v>56</v>
      </c>
      <c r="AQ30" s="108" t="s">
        <v>56</v>
      </c>
      <c r="AR30" s="108" t="s">
        <v>56</v>
      </c>
      <c r="AS30" s="108" t="s">
        <v>56</v>
      </c>
      <c r="AT30" s="108" t="s">
        <v>56</v>
      </c>
      <c r="AU30" s="108" t="s">
        <v>56</v>
      </c>
      <c r="AV30" s="108" t="s">
        <v>56</v>
      </c>
      <c r="AW30" s="18">
        <v>24757300</v>
      </c>
      <c r="AX30" s="15"/>
      <c r="AY30" s="18"/>
      <c r="AZ30" s="18"/>
      <c r="BA30" s="18"/>
    </row>
    <row r="31" spans="1:53" s="12" customFormat="1" ht="85.5" customHeight="1" x14ac:dyDescent="0.2">
      <c r="A31" s="1241">
        <v>7</v>
      </c>
      <c r="B31" s="1267" t="s">
        <v>1005</v>
      </c>
      <c r="C31" s="1267" t="s">
        <v>161</v>
      </c>
      <c r="D31" s="217" t="s">
        <v>92</v>
      </c>
      <c r="E31" s="1267" t="s">
        <v>80</v>
      </c>
      <c r="F31" s="1267">
        <v>1</v>
      </c>
      <c r="G31" s="1271" t="s">
        <v>167</v>
      </c>
      <c r="H31" s="1287">
        <v>1</v>
      </c>
      <c r="I31" s="1267" t="s">
        <v>93</v>
      </c>
      <c r="J31" s="1267" t="s">
        <v>839</v>
      </c>
      <c r="K31" s="1267" t="s">
        <v>55</v>
      </c>
      <c r="L31" s="1032">
        <v>6500000</v>
      </c>
      <c r="M31" s="1033">
        <v>6500000</v>
      </c>
      <c r="N31" s="1269" t="s">
        <v>85</v>
      </c>
      <c r="O31" s="1269" t="s">
        <v>56</v>
      </c>
      <c r="P31" s="16" t="s">
        <v>86</v>
      </c>
      <c r="Q31" s="106"/>
      <c r="R31" s="1538" t="s">
        <v>584</v>
      </c>
      <c r="S31" s="1538" t="s">
        <v>585</v>
      </c>
      <c r="T31" s="1570">
        <v>42397</v>
      </c>
      <c r="U31" s="1536" t="s">
        <v>586</v>
      </c>
      <c r="V31" s="1536" t="s">
        <v>587</v>
      </c>
      <c r="W31" s="195">
        <v>3101205</v>
      </c>
      <c r="X31" s="1711"/>
      <c r="Y31" s="1263">
        <v>3101205</v>
      </c>
      <c r="Z31" s="1263">
        <v>3101205</v>
      </c>
      <c r="AA31" s="1536" t="s">
        <v>588</v>
      </c>
      <c r="AB31" s="1536" t="s">
        <v>589</v>
      </c>
      <c r="AC31" s="1536" t="s">
        <v>35</v>
      </c>
      <c r="AD31" s="1536" t="s">
        <v>735</v>
      </c>
      <c r="AE31" s="1536" t="s">
        <v>699</v>
      </c>
      <c r="AF31" s="1583">
        <v>42403</v>
      </c>
      <c r="AG31" s="1583">
        <v>42408</v>
      </c>
      <c r="AH31" s="1536" t="s">
        <v>590</v>
      </c>
      <c r="AI31" s="1583">
        <v>42408</v>
      </c>
      <c r="AJ31" s="1583">
        <v>42436</v>
      </c>
      <c r="AK31" s="1536" t="s">
        <v>215</v>
      </c>
      <c r="AL31" s="1649" t="s">
        <v>736</v>
      </c>
      <c r="AM31" s="1709"/>
      <c r="AN31" s="1536"/>
      <c r="AO31" s="1536"/>
      <c r="AP31" s="1536"/>
      <c r="AQ31" s="1536"/>
      <c r="AR31" s="1536"/>
      <c r="AS31" s="1536"/>
      <c r="AT31" s="1536"/>
      <c r="AU31" s="1536"/>
      <c r="AV31" s="1536"/>
      <c r="AW31" s="1536"/>
      <c r="AX31" s="1536"/>
      <c r="AY31" s="1536"/>
      <c r="AZ31" s="1536"/>
      <c r="BA31" s="1536"/>
    </row>
    <row r="32" spans="1:53" s="12" customFormat="1" ht="54.75" customHeight="1" x14ac:dyDescent="0.2">
      <c r="A32" s="1241">
        <v>8</v>
      </c>
      <c r="B32" s="1267" t="s">
        <v>1005</v>
      </c>
      <c r="C32" s="1267" t="s">
        <v>162</v>
      </c>
      <c r="D32" s="217" t="s">
        <v>94</v>
      </c>
      <c r="E32" s="1267" t="s">
        <v>80</v>
      </c>
      <c r="F32" s="1267">
        <v>1</v>
      </c>
      <c r="G32" s="1271" t="s">
        <v>167</v>
      </c>
      <c r="H32" s="1287">
        <v>1</v>
      </c>
      <c r="I32" s="1267" t="s">
        <v>93</v>
      </c>
      <c r="J32" s="1267" t="s">
        <v>838</v>
      </c>
      <c r="K32" s="1267" t="s">
        <v>55</v>
      </c>
      <c r="L32" s="1032">
        <v>7000000</v>
      </c>
      <c r="M32" s="1033">
        <v>7000000</v>
      </c>
      <c r="N32" s="1269" t="s">
        <v>85</v>
      </c>
      <c r="O32" s="1269" t="s">
        <v>56</v>
      </c>
      <c r="P32" s="16" t="s">
        <v>86</v>
      </c>
      <c r="Q32" s="106"/>
      <c r="R32" s="1539"/>
      <c r="S32" s="1539"/>
      <c r="T32" s="1571"/>
      <c r="U32" s="1537"/>
      <c r="V32" s="1537"/>
      <c r="W32" s="195">
        <v>5740453</v>
      </c>
      <c r="X32" s="1712"/>
      <c r="Y32" s="1263">
        <v>5740453</v>
      </c>
      <c r="Z32" s="1263">
        <v>5740453</v>
      </c>
      <c r="AA32" s="1537"/>
      <c r="AB32" s="1537"/>
      <c r="AC32" s="1537"/>
      <c r="AD32" s="1537"/>
      <c r="AE32" s="1537"/>
      <c r="AF32" s="1584"/>
      <c r="AG32" s="1584"/>
      <c r="AH32" s="1537"/>
      <c r="AI32" s="1584"/>
      <c r="AJ32" s="1584"/>
      <c r="AK32" s="1537"/>
      <c r="AL32" s="1650"/>
      <c r="AM32" s="1710"/>
      <c r="AN32" s="1537"/>
      <c r="AO32" s="1537"/>
      <c r="AP32" s="1537"/>
      <c r="AQ32" s="1537"/>
      <c r="AR32" s="1537"/>
      <c r="AS32" s="1537"/>
      <c r="AT32" s="1537"/>
      <c r="AU32" s="1537"/>
      <c r="AV32" s="1537"/>
      <c r="AW32" s="1537"/>
      <c r="AX32" s="1537"/>
      <c r="AY32" s="1537"/>
      <c r="AZ32" s="1537"/>
      <c r="BA32" s="1537"/>
    </row>
    <row r="33" spans="1:53" s="1322" customFormat="1" ht="69" customHeight="1" x14ac:dyDescent="0.25">
      <c r="A33" s="1266">
        <v>9</v>
      </c>
      <c r="B33" s="1042" t="s">
        <v>1005</v>
      </c>
      <c r="C33" s="1042" t="s">
        <v>163</v>
      </c>
      <c r="D33" s="1307" t="s">
        <v>76</v>
      </c>
      <c r="E33" s="1042" t="s">
        <v>80</v>
      </c>
      <c r="F33" s="1042">
        <v>1</v>
      </c>
      <c r="G33" s="1062" t="s">
        <v>168</v>
      </c>
      <c r="H33" s="1058">
        <v>1</v>
      </c>
      <c r="I33" s="1042" t="s">
        <v>93</v>
      </c>
      <c r="J33" s="1042" t="s">
        <v>75</v>
      </c>
      <c r="K33" s="1042" t="s">
        <v>55</v>
      </c>
      <c r="L33" s="1060">
        <v>4200000</v>
      </c>
      <c r="M33" s="1061"/>
      <c r="N33" s="1308" t="s">
        <v>85</v>
      </c>
      <c r="O33" s="1308" t="s">
        <v>56</v>
      </c>
      <c r="P33" s="1309" t="s">
        <v>86</v>
      </c>
      <c r="Q33" s="106"/>
      <c r="R33" s="1310"/>
      <c r="S33" s="1311"/>
      <c r="T33" s="575"/>
      <c r="U33" s="1312"/>
      <c r="V33" s="1313"/>
      <c r="W33" s="1314"/>
      <c r="X33" s="580"/>
      <c r="Y33" s="276">
        <f t="shared" si="1"/>
        <v>0</v>
      </c>
      <c r="Z33" s="276">
        <v>0</v>
      </c>
      <c r="AA33" s="1315"/>
      <c r="AB33" s="1316"/>
      <c r="AC33" s="580"/>
      <c r="AD33" s="580"/>
      <c r="AE33" s="580"/>
      <c r="AF33" s="580"/>
      <c r="AG33" s="580"/>
      <c r="AH33" s="580"/>
      <c r="AI33" s="580"/>
      <c r="AJ33" s="581"/>
      <c r="AK33" s="581"/>
      <c r="AL33" s="1317"/>
      <c r="AM33" s="1318"/>
      <c r="AN33" s="572"/>
      <c r="AO33" s="572"/>
      <c r="AP33" s="1319"/>
      <c r="AQ33" s="572"/>
      <c r="AR33" s="1313"/>
      <c r="AS33" s="1320"/>
      <c r="AT33" s="1313"/>
      <c r="AU33" s="1321"/>
      <c r="AV33" s="1320"/>
      <c r="AW33" s="1313"/>
      <c r="AX33" s="1313"/>
      <c r="AY33" s="1313"/>
      <c r="AZ33" s="1313"/>
      <c r="BA33" s="1313"/>
    </row>
    <row r="34" spans="1:53" s="45" customFormat="1" ht="95.25" customHeight="1" x14ac:dyDescent="0.2">
      <c r="A34" s="1241">
        <v>10</v>
      </c>
      <c r="B34" s="1243" t="s">
        <v>1005</v>
      </c>
      <c r="C34" s="1243">
        <v>72101506</v>
      </c>
      <c r="D34" s="220" t="s">
        <v>2592</v>
      </c>
      <c r="E34" s="1243" t="s">
        <v>80</v>
      </c>
      <c r="F34" s="1243">
        <v>1</v>
      </c>
      <c r="G34" s="1271" t="s">
        <v>173</v>
      </c>
      <c r="H34" s="1287" t="s">
        <v>1756</v>
      </c>
      <c r="I34" s="1243" t="s">
        <v>93</v>
      </c>
      <c r="J34" s="1243" t="s">
        <v>78</v>
      </c>
      <c r="K34" s="1243" t="s">
        <v>55</v>
      </c>
      <c r="L34" s="1037">
        <v>12010312</v>
      </c>
      <c r="M34" s="1038">
        <v>5200000</v>
      </c>
      <c r="N34" s="943" t="s">
        <v>82</v>
      </c>
      <c r="O34" s="943" t="s">
        <v>56</v>
      </c>
      <c r="P34" s="23" t="s">
        <v>86</v>
      </c>
      <c r="Q34" s="106"/>
      <c r="R34" s="1280" t="s">
        <v>2834</v>
      </c>
      <c r="S34" s="1280" t="s">
        <v>2835</v>
      </c>
      <c r="T34" s="1285">
        <v>42559</v>
      </c>
      <c r="U34" s="78" t="s">
        <v>2836</v>
      </c>
      <c r="V34" s="1242" t="s">
        <v>602</v>
      </c>
      <c r="W34" s="250">
        <v>11000000</v>
      </c>
      <c r="X34" s="1269"/>
      <c r="Y34" s="1263">
        <f>SUM(W34+X34)</f>
        <v>11000000</v>
      </c>
      <c r="Z34" s="250">
        <v>5000000</v>
      </c>
      <c r="AA34" s="78" t="s">
        <v>3195</v>
      </c>
      <c r="AB34" s="1281" t="s">
        <v>2837</v>
      </c>
      <c r="AC34" s="1281" t="s">
        <v>35</v>
      </c>
      <c r="AD34" s="1242" t="s">
        <v>2838</v>
      </c>
      <c r="AE34" s="1281" t="s">
        <v>56</v>
      </c>
      <c r="AF34" s="1281" t="s">
        <v>56</v>
      </c>
      <c r="AG34" s="1281" t="s">
        <v>56</v>
      </c>
      <c r="AH34" s="73" t="s">
        <v>2839</v>
      </c>
      <c r="AI34" s="74">
        <v>42583</v>
      </c>
      <c r="AJ34" s="74">
        <v>42916</v>
      </c>
      <c r="AK34" s="1281" t="s">
        <v>730</v>
      </c>
      <c r="AL34" s="260" t="s">
        <v>2619</v>
      </c>
      <c r="AM34" s="1323" t="s">
        <v>56</v>
      </c>
      <c r="AN34" s="950" t="s">
        <v>56</v>
      </c>
      <c r="AO34" s="950" t="s">
        <v>56</v>
      </c>
      <c r="AP34" s="950" t="s">
        <v>56</v>
      </c>
      <c r="AQ34" s="950" t="s">
        <v>56</v>
      </c>
      <c r="AR34" s="950" t="s">
        <v>56</v>
      </c>
      <c r="AS34" s="950" t="s">
        <v>56</v>
      </c>
      <c r="AT34" s="950" t="s">
        <v>56</v>
      </c>
      <c r="AU34" s="950" t="s">
        <v>56</v>
      </c>
      <c r="AV34" s="950" t="s">
        <v>56</v>
      </c>
      <c r="AW34" s="951">
        <v>1000000</v>
      </c>
      <c r="AX34" s="605"/>
      <c r="AY34" s="605"/>
      <c r="AZ34" s="605"/>
      <c r="BA34" s="605"/>
    </row>
    <row r="35" spans="1:53" s="45" customFormat="1" ht="67.5" customHeight="1" x14ac:dyDescent="0.2">
      <c r="A35" s="1546">
        <v>11</v>
      </c>
      <c r="B35" s="1552" t="s">
        <v>1005</v>
      </c>
      <c r="C35" s="1237" t="s">
        <v>164</v>
      </c>
      <c r="D35" s="1707" t="s">
        <v>57</v>
      </c>
      <c r="E35" s="1552" t="s">
        <v>80</v>
      </c>
      <c r="F35" s="1552">
        <v>1</v>
      </c>
      <c r="G35" s="1567" t="s">
        <v>174</v>
      </c>
      <c r="H35" s="1556">
        <v>10</v>
      </c>
      <c r="I35" s="1552" t="s">
        <v>93</v>
      </c>
      <c r="J35" s="1267" t="s">
        <v>58</v>
      </c>
      <c r="K35" s="1267" t="s">
        <v>55</v>
      </c>
      <c r="L35" s="1032">
        <v>8150000</v>
      </c>
      <c r="M35" s="1033">
        <v>8150000</v>
      </c>
      <c r="N35" s="1269" t="s">
        <v>85</v>
      </c>
      <c r="O35" s="1269" t="s">
        <v>56</v>
      </c>
      <c r="P35" s="16" t="s">
        <v>86</v>
      </c>
      <c r="Q35" s="106"/>
      <c r="R35" s="1540" t="s">
        <v>882</v>
      </c>
      <c r="S35" s="1540" t="s">
        <v>883</v>
      </c>
      <c r="T35" s="1542">
        <v>42433</v>
      </c>
      <c r="U35" s="1530" t="s">
        <v>884</v>
      </c>
      <c r="V35" s="1530" t="s">
        <v>602</v>
      </c>
      <c r="W35" s="1263">
        <v>8100000</v>
      </c>
      <c r="X35" s="1530"/>
      <c r="Y35" s="1263">
        <v>8100000</v>
      </c>
      <c r="Z35" s="1263">
        <v>8100000</v>
      </c>
      <c r="AA35" s="1530" t="s">
        <v>831</v>
      </c>
      <c r="AB35" s="1530" t="s">
        <v>885</v>
      </c>
      <c r="AC35" s="1530" t="s">
        <v>35</v>
      </c>
      <c r="AD35" s="1530" t="s">
        <v>886</v>
      </c>
      <c r="AE35" s="1530" t="s">
        <v>699</v>
      </c>
      <c r="AF35" s="1528">
        <v>42433</v>
      </c>
      <c r="AG35" s="1528">
        <v>42437</v>
      </c>
      <c r="AH35" s="1705" t="s">
        <v>887</v>
      </c>
      <c r="AI35" s="1528">
        <v>42437</v>
      </c>
      <c r="AJ35" s="1528">
        <v>42735</v>
      </c>
      <c r="AK35" s="1530" t="s">
        <v>215</v>
      </c>
      <c r="AL35" s="1694" t="s">
        <v>736</v>
      </c>
      <c r="AM35" s="1703" t="s">
        <v>56</v>
      </c>
      <c r="AN35" s="1699" t="s">
        <v>56</v>
      </c>
      <c r="AO35" s="1699" t="s">
        <v>56</v>
      </c>
      <c r="AP35" s="1699" t="s">
        <v>56</v>
      </c>
      <c r="AQ35" s="1699" t="s">
        <v>56</v>
      </c>
      <c r="AR35" s="1701">
        <v>2877078</v>
      </c>
      <c r="AS35" s="1699" t="s">
        <v>56</v>
      </c>
      <c r="AT35" s="1696"/>
      <c r="AU35" s="1701">
        <v>1620000</v>
      </c>
      <c r="AV35" s="1696"/>
      <c r="AW35" s="1696"/>
      <c r="AX35" s="1696"/>
      <c r="AY35" s="1696"/>
      <c r="AZ35" s="1696"/>
      <c r="BA35" s="1696"/>
    </row>
    <row r="36" spans="1:53" s="45" customFormat="1" ht="67.5" customHeight="1" x14ac:dyDescent="0.2">
      <c r="A36" s="1547"/>
      <c r="B36" s="1553"/>
      <c r="C36" s="1238"/>
      <c r="D36" s="1708"/>
      <c r="E36" s="1553"/>
      <c r="F36" s="1553"/>
      <c r="G36" s="1568"/>
      <c r="H36" s="1557"/>
      <c r="I36" s="1553"/>
      <c r="J36" s="1267" t="s">
        <v>75</v>
      </c>
      <c r="K36" s="1267" t="s">
        <v>55</v>
      </c>
      <c r="L36" s="1032">
        <v>1350000</v>
      </c>
      <c r="M36" s="1033">
        <v>1350000</v>
      </c>
      <c r="N36" s="1269" t="s">
        <v>85</v>
      </c>
      <c r="O36" s="1269" t="s">
        <v>56</v>
      </c>
      <c r="P36" s="16" t="s">
        <v>117</v>
      </c>
      <c r="Q36" s="106"/>
      <c r="R36" s="1541"/>
      <c r="S36" s="1541"/>
      <c r="T36" s="1543"/>
      <c r="U36" s="1531"/>
      <c r="V36" s="1531"/>
      <c r="W36" s="1263">
        <v>1350000</v>
      </c>
      <c r="X36" s="1531"/>
      <c r="Y36" s="1263">
        <v>1350000</v>
      </c>
      <c r="Z36" s="1263">
        <v>1350000</v>
      </c>
      <c r="AA36" s="1531"/>
      <c r="AB36" s="1531"/>
      <c r="AC36" s="1531"/>
      <c r="AD36" s="1531"/>
      <c r="AE36" s="1531"/>
      <c r="AF36" s="1529"/>
      <c r="AG36" s="1529"/>
      <c r="AH36" s="1706"/>
      <c r="AI36" s="1529"/>
      <c r="AJ36" s="1529"/>
      <c r="AK36" s="1531"/>
      <c r="AL36" s="1695"/>
      <c r="AM36" s="1704"/>
      <c r="AN36" s="1700"/>
      <c r="AO36" s="1700"/>
      <c r="AP36" s="1700"/>
      <c r="AQ36" s="1700"/>
      <c r="AR36" s="1702"/>
      <c r="AS36" s="1700"/>
      <c r="AT36" s="1634"/>
      <c r="AU36" s="1702"/>
      <c r="AV36" s="1634"/>
      <c r="AW36" s="1634"/>
      <c r="AX36" s="1634"/>
      <c r="AY36" s="1634"/>
      <c r="AZ36" s="1634"/>
      <c r="BA36" s="1634"/>
    </row>
    <row r="37" spans="1:53" s="45" customFormat="1" ht="78.75" customHeight="1" x14ac:dyDescent="0.2">
      <c r="A37" s="1241">
        <v>12</v>
      </c>
      <c r="B37" s="1267" t="s">
        <v>1005</v>
      </c>
      <c r="C37" s="1267">
        <v>72103302</v>
      </c>
      <c r="D37" s="217" t="s">
        <v>59</v>
      </c>
      <c r="E37" s="1267" t="s">
        <v>80</v>
      </c>
      <c r="F37" s="1267">
        <v>1</v>
      </c>
      <c r="G37" s="1271" t="s">
        <v>174</v>
      </c>
      <c r="H37" s="1287">
        <v>6</v>
      </c>
      <c r="I37" s="1267" t="s">
        <v>93</v>
      </c>
      <c r="J37" s="1267" t="s">
        <v>60</v>
      </c>
      <c r="K37" s="1267" t="s">
        <v>55</v>
      </c>
      <c r="L37" s="1032">
        <v>3990000</v>
      </c>
      <c r="M37" s="1033">
        <v>3990000</v>
      </c>
      <c r="N37" s="1269" t="s">
        <v>85</v>
      </c>
      <c r="O37" s="1269" t="s">
        <v>56</v>
      </c>
      <c r="P37" s="16" t="s">
        <v>86</v>
      </c>
      <c r="Q37" s="106"/>
      <c r="R37" s="1280" t="s">
        <v>823</v>
      </c>
      <c r="S37" s="1280" t="s">
        <v>3381</v>
      </c>
      <c r="T37" s="1285">
        <v>42430</v>
      </c>
      <c r="U37" s="96" t="s">
        <v>824</v>
      </c>
      <c r="V37" s="1242" t="s">
        <v>602</v>
      </c>
      <c r="W37" s="250">
        <v>3750000</v>
      </c>
      <c r="X37" s="250">
        <v>1875000</v>
      </c>
      <c r="Y37" s="1263">
        <f t="shared" si="1"/>
        <v>5625000</v>
      </c>
      <c r="Z37" s="1263">
        <v>5625000</v>
      </c>
      <c r="AA37" s="1242" t="s">
        <v>825</v>
      </c>
      <c r="AB37" s="1242" t="s">
        <v>826</v>
      </c>
      <c r="AC37" s="1242" t="s">
        <v>35</v>
      </c>
      <c r="AD37" s="1242" t="s">
        <v>827</v>
      </c>
      <c r="AE37" s="1242"/>
      <c r="AF37" s="1242"/>
      <c r="AG37" s="1242"/>
      <c r="AH37" s="123" t="s">
        <v>828</v>
      </c>
      <c r="AI37" s="79"/>
      <c r="AJ37" s="79">
        <v>42613</v>
      </c>
      <c r="AK37" s="1242" t="s">
        <v>215</v>
      </c>
      <c r="AL37" s="1277" t="s">
        <v>736</v>
      </c>
      <c r="AM37" s="108" t="s">
        <v>56</v>
      </c>
      <c r="AN37" s="108" t="s">
        <v>56</v>
      </c>
      <c r="AO37" s="108" t="s">
        <v>56</v>
      </c>
      <c r="AP37" s="108" t="s">
        <v>56</v>
      </c>
      <c r="AQ37" s="108" t="s">
        <v>56</v>
      </c>
      <c r="AR37" s="259">
        <v>625000</v>
      </c>
      <c r="AS37" s="259">
        <v>625000</v>
      </c>
      <c r="AT37" s="15"/>
      <c r="AU37" s="259">
        <v>625000</v>
      </c>
      <c r="AV37" s="259">
        <v>625000</v>
      </c>
      <c r="AW37" s="259">
        <v>625000</v>
      </c>
      <c r="AX37" s="15"/>
      <c r="AY37" s="15"/>
      <c r="AZ37" s="15"/>
      <c r="BA37" s="15"/>
    </row>
    <row r="38" spans="1:53" s="45" customFormat="1" ht="93" customHeight="1" x14ac:dyDescent="0.2">
      <c r="A38" s="1241">
        <v>13</v>
      </c>
      <c r="B38" s="1267" t="s">
        <v>1005</v>
      </c>
      <c r="C38" s="1267" t="s">
        <v>179</v>
      </c>
      <c r="D38" s="217" t="s">
        <v>822</v>
      </c>
      <c r="E38" s="1267" t="s">
        <v>99</v>
      </c>
      <c r="F38" s="1267">
        <v>1</v>
      </c>
      <c r="G38" s="1271" t="s">
        <v>174</v>
      </c>
      <c r="H38" s="1287" t="s">
        <v>591</v>
      </c>
      <c r="I38" s="1267" t="s">
        <v>93</v>
      </c>
      <c r="J38" s="1267" t="s">
        <v>78</v>
      </c>
      <c r="K38" s="1267" t="s">
        <v>55</v>
      </c>
      <c r="L38" s="1032">
        <v>644733</v>
      </c>
      <c r="M38" s="1032">
        <v>644733</v>
      </c>
      <c r="N38" s="1269" t="s">
        <v>85</v>
      </c>
      <c r="O38" s="1269" t="s">
        <v>56</v>
      </c>
      <c r="P38" s="16" t="s">
        <v>86</v>
      </c>
      <c r="Q38" s="106"/>
      <c r="R38" s="1280" t="s">
        <v>662</v>
      </c>
      <c r="S38" s="1280" t="s">
        <v>726</v>
      </c>
      <c r="T38" s="1285">
        <v>42415</v>
      </c>
      <c r="U38" s="96" t="s">
        <v>727</v>
      </c>
      <c r="V38" s="1242" t="s">
        <v>602</v>
      </c>
      <c r="W38" s="250">
        <v>550000</v>
      </c>
      <c r="X38" s="250"/>
      <c r="Y38" s="1263">
        <f t="shared" si="1"/>
        <v>550000</v>
      </c>
      <c r="Z38" s="1263">
        <v>550000</v>
      </c>
      <c r="AA38" s="1242" t="s">
        <v>728</v>
      </c>
      <c r="AB38" s="1242" t="s">
        <v>731</v>
      </c>
      <c r="AC38" s="1242" t="s">
        <v>35</v>
      </c>
      <c r="AD38" s="1242" t="s">
        <v>737</v>
      </c>
      <c r="AE38" s="1242" t="s">
        <v>56</v>
      </c>
      <c r="AF38" s="1242" t="s">
        <v>56</v>
      </c>
      <c r="AG38" s="1242" t="s">
        <v>56</v>
      </c>
      <c r="AH38" s="1242" t="s">
        <v>729</v>
      </c>
      <c r="AI38" s="79">
        <v>42415</v>
      </c>
      <c r="AJ38" s="79">
        <v>42426</v>
      </c>
      <c r="AK38" s="1242" t="s">
        <v>730</v>
      </c>
      <c r="AL38" s="1277" t="s">
        <v>736</v>
      </c>
      <c r="AM38" s="117" t="s">
        <v>56</v>
      </c>
      <c r="AN38" s="117" t="s">
        <v>56</v>
      </c>
      <c r="AO38" s="98">
        <v>550000</v>
      </c>
      <c r="AP38" s="91"/>
      <c r="AQ38" s="18"/>
      <c r="AR38" s="15"/>
      <c r="AS38" s="85"/>
      <c r="AT38" s="15"/>
      <c r="AU38" s="14"/>
      <c r="AV38" s="85"/>
      <c r="AW38" s="15"/>
      <c r="AX38" s="15"/>
      <c r="AY38" s="15"/>
      <c r="AZ38" s="15"/>
      <c r="BA38" s="15"/>
    </row>
    <row r="39" spans="1:53" s="45" customFormat="1" ht="57.75" customHeight="1" x14ac:dyDescent="0.25">
      <c r="A39" s="1266">
        <v>14</v>
      </c>
      <c r="B39" s="1264" t="s">
        <v>1012</v>
      </c>
      <c r="C39" s="1268">
        <v>81111820</v>
      </c>
      <c r="D39" s="218" t="s">
        <v>2593</v>
      </c>
      <c r="E39" s="1268" t="s">
        <v>80</v>
      </c>
      <c r="F39" s="1268">
        <v>1</v>
      </c>
      <c r="G39" s="1039" t="s">
        <v>3497</v>
      </c>
      <c r="H39" s="1031" t="s">
        <v>2918</v>
      </c>
      <c r="I39" s="1268" t="s">
        <v>81</v>
      </c>
      <c r="J39" s="1268" t="s">
        <v>60</v>
      </c>
      <c r="K39" s="1268" t="s">
        <v>55</v>
      </c>
      <c r="L39" s="1040">
        <v>5800000</v>
      </c>
      <c r="M39" s="1040">
        <v>135000</v>
      </c>
      <c r="N39" s="1270" t="s">
        <v>82</v>
      </c>
      <c r="O39" s="1270" t="s">
        <v>83</v>
      </c>
      <c r="P39" s="31" t="s">
        <v>86</v>
      </c>
      <c r="Q39" s="106"/>
      <c r="R39" s="102"/>
      <c r="S39" s="112"/>
      <c r="T39" s="32"/>
      <c r="U39" s="431"/>
      <c r="V39" s="38"/>
      <c r="W39" s="1183"/>
      <c r="X39" s="1270"/>
      <c r="Y39" s="174">
        <f t="shared" si="1"/>
        <v>0</v>
      </c>
      <c r="Z39" s="174">
        <v>0</v>
      </c>
      <c r="AA39" s="43"/>
      <c r="AB39" s="38"/>
      <c r="AC39" s="1270"/>
      <c r="AD39" s="1270"/>
      <c r="AE39" s="1270"/>
      <c r="AF39" s="1270"/>
      <c r="AG39" s="1270"/>
      <c r="AH39" s="1270"/>
      <c r="AI39" s="1270"/>
      <c r="AJ39" s="36"/>
      <c r="AK39" s="36"/>
      <c r="AL39" s="110"/>
      <c r="AM39" s="111"/>
      <c r="AN39" s="37"/>
      <c r="AO39" s="37"/>
      <c r="AP39" s="44"/>
      <c r="AQ39" s="37"/>
      <c r="AR39" s="22"/>
      <c r="AS39" s="40"/>
      <c r="AT39" s="22"/>
      <c r="AU39" s="42"/>
      <c r="AV39" s="40"/>
      <c r="AW39" s="22"/>
      <c r="AX39" s="22"/>
      <c r="AY39" s="22"/>
      <c r="AZ39" s="22"/>
      <c r="BA39" s="22"/>
    </row>
    <row r="40" spans="1:53" s="179" customFormat="1" ht="72.75" customHeight="1" x14ac:dyDescent="0.25">
      <c r="A40" s="1266">
        <v>15</v>
      </c>
      <c r="B40" s="1264" t="s">
        <v>1012</v>
      </c>
      <c r="C40" s="1264">
        <v>81111812</v>
      </c>
      <c r="D40" s="216" t="s">
        <v>2594</v>
      </c>
      <c r="E40" s="1264" t="s">
        <v>80</v>
      </c>
      <c r="F40" s="1264">
        <v>1</v>
      </c>
      <c r="G40" s="1272" t="s">
        <v>168</v>
      </c>
      <c r="H40" s="1031" t="s">
        <v>3334</v>
      </c>
      <c r="I40" s="1264" t="s">
        <v>3382</v>
      </c>
      <c r="J40" s="1264" t="s">
        <v>60</v>
      </c>
      <c r="K40" s="1264" t="s">
        <v>55</v>
      </c>
      <c r="L40" s="1041">
        <v>327405194</v>
      </c>
      <c r="M40" s="1040">
        <v>7010471</v>
      </c>
      <c r="N40" s="944" t="s">
        <v>82</v>
      </c>
      <c r="O40" s="944" t="s">
        <v>83</v>
      </c>
      <c r="P40" s="61" t="s">
        <v>86</v>
      </c>
      <c r="Q40" s="106"/>
      <c r="R40" s="512"/>
      <c r="S40" s="513"/>
      <c r="T40" s="514"/>
      <c r="U40" s="515"/>
      <c r="V40" s="516"/>
      <c r="W40" s="1184"/>
      <c r="X40" s="517"/>
      <c r="Y40" s="174">
        <f t="shared" si="1"/>
        <v>0</v>
      </c>
      <c r="Z40" s="174">
        <v>0</v>
      </c>
      <c r="AA40" s="518"/>
      <c r="AB40" s="516"/>
      <c r="AC40" s="517"/>
      <c r="AD40" s="517"/>
      <c r="AE40" s="517"/>
      <c r="AF40" s="517"/>
      <c r="AG40" s="517"/>
      <c r="AH40" s="517"/>
      <c r="AI40" s="517"/>
      <c r="AJ40" s="519"/>
      <c r="AK40" s="519"/>
      <c r="AL40" s="520"/>
      <c r="AM40" s="521"/>
      <c r="AN40" s="522"/>
      <c r="AO40" s="522"/>
      <c r="AP40" s="523"/>
      <c r="AQ40" s="522"/>
      <c r="AR40" s="524"/>
      <c r="AS40" s="525"/>
      <c r="AT40" s="524"/>
      <c r="AU40" s="526"/>
      <c r="AV40" s="525"/>
      <c r="AW40" s="524"/>
      <c r="AX40" s="524"/>
      <c r="AY40" s="524"/>
      <c r="AZ40" s="524"/>
      <c r="BA40" s="524"/>
    </row>
    <row r="41" spans="1:53" s="45" customFormat="1" ht="107.25" customHeight="1" x14ac:dyDescent="0.2">
      <c r="A41" s="1241">
        <v>16</v>
      </c>
      <c r="B41" s="1243" t="s">
        <v>1005</v>
      </c>
      <c r="C41" s="1112">
        <v>72102900</v>
      </c>
      <c r="D41" s="220" t="s">
        <v>95</v>
      </c>
      <c r="E41" s="1243" t="s">
        <v>80</v>
      </c>
      <c r="F41" s="1243">
        <v>1</v>
      </c>
      <c r="G41" s="1271" t="s">
        <v>172</v>
      </c>
      <c r="H41" s="1287">
        <v>3</v>
      </c>
      <c r="I41" s="1243" t="s">
        <v>84</v>
      </c>
      <c r="J41" s="1243" t="s">
        <v>96</v>
      </c>
      <c r="K41" s="1243" t="s">
        <v>55</v>
      </c>
      <c r="L41" s="1037">
        <v>36862270</v>
      </c>
      <c r="M41" s="1037">
        <v>36862270</v>
      </c>
      <c r="N41" s="943" t="s">
        <v>85</v>
      </c>
      <c r="O41" s="943" t="s">
        <v>56</v>
      </c>
      <c r="P41" s="23" t="s">
        <v>86</v>
      </c>
      <c r="Q41" s="106"/>
      <c r="R41" s="1280" t="s">
        <v>1332</v>
      </c>
      <c r="S41" s="1280" t="s">
        <v>1333</v>
      </c>
      <c r="T41" s="1285">
        <v>42482</v>
      </c>
      <c r="U41" s="96" t="s">
        <v>1334</v>
      </c>
      <c r="V41" s="1242" t="s">
        <v>602</v>
      </c>
      <c r="W41" s="1276">
        <v>34494453.030000001</v>
      </c>
      <c r="X41" s="1269"/>
      <c r="Y41" s="1263">
        <f t="shared" si="1"/>
        <v>34494453.030000001</v>
      </c>
      <c r="Z41" s="1263">
        <v>34494453.030000001</v>
      </c>
      <c r="AA41" s="1281" t="s">
        <v>1335</v>
      </c>
      <c r="AB41" s="1281" t="s">
        <v>1336</v>
      </c>
      <c r="AC41" s="1281" t="s">
        <v>233</v>
      </c>
      <c r="AD41" s="1242" t="s">
        <v>1337</v>
      </c>
      <c r="AE41" s="1281" t="s">
        <v>56</v>
      </c>
      <c r="AF41" s="1281" t="s">
        <v>56</v>
      </c>
      <c r="AG41" s="1281" t="s">
        <v>56</v>
      </c>
      <c r="AH41" s="200" t="s">
        <v>1338</v>
      </c>
      <c r="AI41" s="74">
        <v>42480</v>
      </c>
      <c r="AJ41" s="74">
        <v>42570</v>
      </c>
      <c r="AK41" s="1281" t="s">
        <v>215</v>
      </c>
      <c r="AL41" s="260" t="s">
        <v>736</v>
      </c>
      <c r="AM41" s="108" t="s">
        <v>56</v>
      </c>
      <c r="AN41" s="18" t="s">
        <v>56</v>
      </c>
      <c r="AO41" s="18" t="s">
        <v>56</v>
      </c>
      <c r="AP41" s="18" t="s">
        <v>56</v>
      </c>
      <c r="AQ41" s="18" t="s">
        <v>56</v>
      </c>
      <c r="AR41" s="1269" t="s">
        <v>56</v>
      </c>
      <c r="AS41" s="527">
        <v>11498151</v>
      </c>
      <c r="AT41" s="15"/>
      <c r="AU41" s="527">
        <v>11498151</v>
      </c>
      <c r="AV41" s="527">
        <v>11498151</v>
      </c>
      <c r="AW41" s="15"/>
      <c r="AX41" s="15"/>
      <c r="AY41" s="15"/>
      <c r="AZ41" s="15"/>
      <c r="BA41" s="15"/>
    </row>
    <row r="42" spans="1:53" s="1324" customFormat="1" ht="95.25" customHeight="1" x14ac:dyDescent="0.2">
      <c r="A42" s="1241">
        <v>17</v>
      </c>
      <c r="B42" s="1243" t="s">
        <v>1005</v>
      </c>
      <c r="C42" s="1112">
        <v>78102200</v>
      </c>
      <c r="D42" s="220" t="s">
        <v>2596</v>
      </c>
      <c r="E42" s="1243" t="s">
        <v>80</v>
      </c>
      <c r="F42" s="1243">
        <v>1</v>
      </c>
      <c r="G42" s="1271" t="s">
        <v>171</v>
      </c>
      <c r="H42" s="1287">
        <v>12</v>
      </c>
      <c r="I42" s="1243" t="s">
        <v>81</v>
      </c>
      <c r="J42" s="1243" t="s">
        <v>97</v>
      </c>
      <c r="K42" s="1243" t="s">
        <v>55</v>
      </c>
      <c r="L42" s="1037">
        <v>226320000</v>
      </c>
      <c r="M42" s="1038">
        <v>27600000</v>
      </c>
      <c r="N42" s="943" t="s">
        <v>82</v>
      </c>
      <c r="O42" s="943" t="s">
        <v>83</v>
      </c>
      <c r="P42" s="23" t="s">
        <v>1767</v>
      </c>
      <c r="Q42" s="106"/>
      <c r="R42" s="1280" t="s">
        <v>3558</v>
      </c>
      <c r="S42" s="1280" t="s">
        <v>3559</v>
      </c>
      <c r="T42" s="1285">
        <v>42642</v>
      </c>
      <c r="U42" s="78" t="s">
        <v>3560</v>
      </c>
      <c r="V42" s="1242" t="s">
        <v>2755</v>
      </c>
      <c r="W42" s="1276">
        <v>125843320</v>
      </c>
      <c r="X42" s="943"/>
      <c r="Y42" s="250">
        <f t="shared" si="1"/>
        <v>125843320</v>
      </c>
      <c r="Z42" s="250">
        <f t="shared" si="1"/>
        <v>125843320</v>
      </c>
      <c r="AA42" s="73" t="s">
        <v>3561</v>
      </c>
      <c r="AB42" s="1281" t="s">
        <v>3562</v>
      </c>
      <c r="AC42" s="1281" t="s">
        <v>35</v>
      </c>
      <c r="AD42" s="1242" t="s">
        <v>3563</v>
      </c>
      <c r="AE42" s="1281" t="s">
        <v>56</v>
      </c>
      <c r="AF42" s="1281" t="s">
        <v>56</v>
      </c>
      <c r="AG42" s="1281" t="s">
        <v>56</v>
      </c>
      <c r="AH42" s="73" t="s">
        <v>3564</v>
      </c>
      <c r="AI42" s="79">
        <v>42642</v>
      </c>
      <c r="AJ42" s="74">
        <v>43036</v>
      </c>
      <c r="AK42" s="1281" t="s">
        <v>3565</v>
      </c>
      <c r="AL42" s="1263" t="s">
        <v>2883</v>
      </c>
      <c r="AM42" s="108"/>
      <c r="AN42" s="18"/>
      <c r="AO42" s="18"/>
      <c r="AP42" s="92"/>
      <c r="AQ42" s="18"/>
      <c r="AR42" s="15"/>
      <c r="AS42" s="85"/>
      <c r="AT42" s="15"/>
      <c r="AU42" s="14"/>
      <c r="AV42" s="85"/>
      <c r="AW42" s="15"/>
      <c r="AX42" s="15"/>
      <c r="AY42" s="15"/>
      <c r="AZ42" s="15"/>
      <c r="BA42" s="15"/>
    </row>
    <row r="43" spans="1:53" s="733" customFormat="1" ht="87.75" customHeight="1" x14ac:dyDescent="0.2">
      <c r="A43" s="1241">
        <v>18</v>
      </c>
      <c r="B43" s="1267" t="s">
        <v>1007</v>
      </c>
      <c r="C43" s="1267">
        <v>81100000</v>
      </c>
      <c r="D43" s="217" t="s">
        <v>2597</v>
      </c>
      <c r="E43" s="1267" t="s">
        <v>80</v>
      </c>
      <c r="F43" s="1267">
        <v>1</v>
      </c>
      <c r="G43" s="1271" t="s">
        <v>979</v>
      </c>
      <c r="H43" s="1287">
        <v>12</v>
      </c>
      <c r="I43" s="1267" t="s">
        <v>93</v>
      </c>
      <c r="J43" s="1267" t="s">
        <v>840</v>
      </c>
      <c r="K43" s="1267" t="s">
        <v>55</v>
      </c>
      <c r="L43" s="1032">
        <v>2592616</v>
      </c>
      <c r="M43" s="1033">
        <v>2592616</v>
      </c>
      <c r="N43" s="1269" t="s">
        <v>85</v>
      </c>
      <c r="O43" s="1269" t="s">
        <v>56</v>
      </c>
      <c r="P43" s="16" t="s">
        <v>86</v>
      </c>
      <c r="Q43" s="106"/>
      <c r="R43" s="1280" t="s">
        <v>3229</v>
      </c>
      <c r="S43" s="1280" t="s">
        <v>3230</v>
      </c>
      <c r="T43" s="1285">
        <v>42604</v>
      </c>
      <c r="U43" s="78" t="s">
        <v>3231</v>
      </c>
      <c r="V43" s="1242" t="s">
        <v>587</v>
      </c>
      <c r="W43" s="1276">
        <v>1173920</v>
      </c>
      <c r="X43" s="1269"/>
      <c r="Y43" s="1263">
        <f t="shared" si="1"/>
        <v>1173920</v>
      </c>
      <c r="Z43" s="928">
        <v>1173920</v>
      </c>
      <c r="AA43" s="73" t="s">
        <v>3232</v>
      </c>
      <c r="AB43" s="1281" t="s">
        <v>3233</v>
      </c>
      <c r="AC43" s="1281" t="s">
        <v>35</v>
      </c>
      <c r="AD43" s="1242" t="s">
        <v>3234</v>
      </c>
      <c r="AE43" s="1281" t="s">
        <v>56</v>
      </c>
      <c r="AF43" s="1281" t="s">
        <v>56</v>
      </c>
      <c r="AG43" s="1281" t="s">
        <v>56</v>
      </c>
      <c r="AH43" s="73" t="s">
        <v>3235</v>
      </c>
      <c r="AI43" s="79">
        <v>42604</v>
      </c>
      <c r="AJ43" s="74">
        <v>42968</v>
      </c>
      <c r="AK43" s="1281" t="s">
        <v>3236</v>
      </c>
      <c r="AL43" s="260" t="s">
        <v>3237</v>
      </c>
      <c r="AM43" s="108"/>
      <c r="AN43" s="18"/>
      <c r="AO43" s="18"/>
      <c r="AP43" s="92"/>
      <c r="AQ43" s="18"/>
      <c r="AR43" s="18"/>
      <c r="AS43" s="158"/>
      <c r="AT43" s="92"/>
      <c r="AU43" s="158"/>
      <c r="AV43" s="158"/>
      <c r="AW43" s="158"/>
      <c r="AX43" s="15"/>
      <c r="AY43" s="158"/>
      <c r="AZ43" s="158"/>
      <c r="BA43" s="158"/>
    </row>
    <row r="44" spans="1:53" s="45" customFormat="1" ht="80.25" customHeight="1" x14ac:dyDescent="0.2">
      <c r="A44" s="1241">
        <v>19</v>
      </c>
      <c r="B44" s="1267" t="s">
        <v>1012</v>
      </c>
      <c r="C44" s="1267">
        <v>81112006</v>
      </c>
      <c r="D44" s="217" t="s">
        <v>98</v>
      </c>
      <c r="E44" s="1267" t="s">
        <v>80</v>
      </c>
      <c r="F44" s="1267">
        <v>1</v>
      </c>
      <c r="G44" s="1271" t="s">
        <v>174</v>
      </c>
      <c r="H44" s="1287">
        <v>12</v>
      </c>
      <c r="I44" s="1267" t="s">
        <v>93</v>
      </c>
      <c r="J44" s="1267" t="s">
        <v>70</v>
      </c>
      <c r="K44" s="1267" t="s">
        <v>55</v>
      </c>
      <c r="L44" s="1032">
        <v>3500000</v>
      </c>
      <c r="M44" s="1033">
        <v>3500000</v>
      </c>
      <c r="N44" s="1269" t="s">
        <v>85</v>
      </c>
      <c r="O44" s="1269" t="s">
        <v>56</v>
      </c>
      <c r="P44" s="16" t="s">
        <v>61</v>
      </c>
      <c r="Q44" s="106"/>
      <c r="R44" s="1280" t="s">
        <v>663</v>
      </c>
      <c r="S44" s="1280" t="s">
        <v>720</v>
      </c>
      <c r="T44" s="1285">
        <v>42415</v>
      </c>
      <c r="U44" s="96" t="s">
        <v>721</v>
      </c>
      <c r="V44" s="1242" t="s">
        <v>602</v>
      </c>
      <c r="W44" s="250">
        <v>2600000</v>
      </c>
      <c r="X44" s="250"/>
      <c r="Y44" s="1263">
        <f>SUM(W44+X44)</f>
        <v>2600000</v>
      </c>
      <c r="Z44" s="1263">
        <v>2600000</v>
      </c>
      <c r="AA44" s="1242" t="s">
        <v>722</v>
      </c>
      <c r="AB44" s="1242" t="s">
        <v>725</v>
      </c>
      <c r="AC44" s="1242" t="s">
        <v>35</v>
      </c>
      <c r="AD44" s="1242" t="s">
        <v>738</v>
      </c>
      <c r="AE44" s="1242" t="s">
        <v>739</v>
      </c>
      <c r="AF44" s="79">
        <v>42416</v>
      </c>
      <c r="AG44" s="79">
        <v>42418</v>
      </c>
      <c r="AH44" s="1242" t="s">
        <v>723</v>
      </c>
      <c r="AI44" s="79">
        <v>42415</v>
      </c>
      <c r="AJ44" s="79">
        <v>42734</v>
      </c>
      <c r="AK44" s="1242" t="s">
        <v>724</v>
      </c>
      <c r="AL44" s="1277" t="s">
        <v>361</v>
      </c>
      <c r="AM44" s="108" t="s">
        <v>56</v>
      </c>
      <c r="AN44" s="18" t="s">
        <v>56</v>
      </c>
      <c r="AO44" s="18" t="s">
        <v>56</v>
      </c>
      <c r="AP44" s="18" t="s">
        <v>56</v>
      </c>
      <c r="AQ44" s="18" t="s">
        <v>56</v>
      </c>
      <c r="AR44" s="1269" t="s">
        <v>56</v>
      </c>
      <c r="AS44" s="528">
        <v>520000</v>
      </c>
      <c r="AT44" s="15"/>
      <c r="AU44" s="952">
        <v>520000</v>
      </c>
      <c r="AV44" s="952">
        <v>520000</v>
      </c>
      <c r="AW44" s="15"/>
      <c r="AX44" s="15"/>
      <c r="AY44" s="15"/>
      <c r="AZ44" s="15"/>
      <c r="BA44" s="15"/>
    </row>
    <row r="45" spans="1:53" s="45" customFormat="1" ht="42.75" customHeight="1" x14ac:dyDescent="0.2">
      <c r="A45" s="1266">
        <v>20</v>
      </c>
      <c r="B45" s="1113" t="s">
        <v>1005</v>
      </c>
      <c r="C45" s="1042">
        <v>20102302</v>
      </c>
      <c r="D45" s="219" t="s">
        <v>660</v>
      </c>
      <c r="E45" s="1042" t="s">
        <v>99</v>
      </c>
      <c r="F45" s="1042">
        <v>1</v>
      </c>
      <c r="G45" s="1042" t="s">
        <v>169</v>
      </c>
      <c r="H45" s="1042">
        <v>1</v>
      </c>
      <c r="I45" s="1042" t="s">
        <v>93</v>
      </c>
      <c r="J45" s="1042" t="s">
        <v>70</v>
      </c>
      <c r="K45" s="1042" t="s">
        <v>55</v>
      </c>
      <c r="L45" s="1042">
        <v>600000</v>
      </c>
      <c r="M45" s="1042"/>
      <c r="N45" s="177" t="s">
        <v>85</v>
      </c>
      <c r="O45" s="177" t="s">
        <v>56</v>
      </c>
      <c r="P45" s="177" t="s">
        <v>86</v>
      </c>
      <c r="Q45" s="106"/>
      <c r="R45" s="177"/>
      <c r="S45" s="177"/>
      <c r="T45" s="177"/>
      <c r="U45" s="177"/>
      <c r="V45" s="177"/>
      <c r="W45" s="1185"/>
      <c r="X45" s="177"/>
      <c r="Y45" s="276">
        <f t="shared" si="1"/>
        <v>0</v>
      </c>
      <c r="Z45" s="276">
        <v>0</v>
      </c>
      <c r="AA45" s="177"/>
      <c r="AB45" s="177"/>
      <c r="AC45" s="177"/>
      <c r="AD45" s="177"/>
      <c r="AE45" s="177"/>
      <c r="AF45" s="177"/>
      <c r="AG45" s="177"/>
      <c r="AH45" s="177"/>
      <c r="AI45" s="177"/>
      <c r="AJ45" s="177"/>
      <c r="AK45" s="177"/>
      <c r="AL45" s="257"/>
      <c r="AM45" s="258"/>
      <c r="AN45" s="177"/>
      <c r="AO45" s="177"/>
      <c r="AP45" s="177"/>
      <c r="AQ45" s="177"/>
      <c r="AR45" s="177"/>
      <c r="AS45" s="177"/>
      <c r="AT45" s="177"/>
      <c r="AU45" s="177"/>
      <c r="AV45" s="177"/>
      <c r="AW45" s="177"/>
      <c r="AX45" s="177"/>
      <c r="AY45" s="177"/>
      <c r="AZ45" s="177"/>
      <c r="BA45" s="177"/>
    </row>
    <row r="46" spans="1:53" s="45" customFormat="1" ht="57" customHeight="1" x14ac:dyDescent="0.25">
      <c r="A46" s="1266">
        <v>21</v>
      </c>
      <c r="B46" s="1264" t="s">
        <v>1003</v>
      </c>
      <c r="C46" s="1264">
        <v>81100000</v>
      </c>
      <c r="D46" s="216" t="s">
        <v>100</v>
      </c>
      <c r="E46" s="1264" t="s">
        <v>80</v>
      </c>
      <c r="F46" s="1264">
        <v>1</v>
      </c>
      <c r="G46" s="1272" t="s">
        <v>168</v>
      </c>
      <c r="H46" s="1031">
        <v>12</v>
      </c>
      <c r="I46" s="1264" t="s">
        <v>93</v>
      </c>
      <c r="J46" s="1264" t="s">
        <v>64</v>
      </c>
      <c r="K46" s="1264" t="s">
        <v>55</v>
      </c>
      <c r="L46" s="1041">
        <v>1500000</v>
      </c>
      <c r="M46" s="1040">
        <v>1500000</v>
      </c>
      <c r="N46" s="944" t="s">
        <v>85</v>
      </c>
      <c r="O46" s="944" t="s">
        <v>56</v>
      </c>
      <c r="P46" s="61" t="s">
        <v>62</v>
      </c>
      <c r="Q46" s="106"/>
      <c r="R46" s="102"/>
      <c r="S46" s="109"/>
      <c r="T46" s="32"/>
      <c r="U46" s="431"/>
      <c r="V46" s="22"/>
      <c r="W46" s="1183"/>
      <c r="X46" s="22"/>
      <c r="Y46" s="174">
        <f t="shared" si="1"/>
        <v>0</v>
      </c>
      <c r="Z46" s="174">
        <v>0</v>
      </c>
      <c r="AA46" s="43"/>
      <c r="AB46" s="38"/>
      <c r="AC46" s="1270"/>
      <c r="AD46" s="1270"/>
      <c r="AE46" s="1270"/>
      <c r="AF46" s="1270"/>
      <c r="AG46" s="1270"/>
      <c r="AH46" s="1270"/>
      <c r="AI46" s="1270"/>
      <c r="AJ46" s="36"/>
      <c r="AK46" s="36"/>
      <c r="AL46" s="110"/>
      <c r="AM46" s="111"/>
      <c r="AN46" s="37"/>
      <c r="AO46" s="37"/>
      <c r="AP46" s="77"/>
      <c r="AQ46" s="37"/>
      <c r="AR46" s="37"/>
      <c r="AS46" s="37"/>
      <c r="AT46" s="77"/>
      <c r="AU46" s="37"/>
      <c r="AV46" s="37"/>
      <c r="AW46" s="37"/>
      <c r="AX46" s="22"/>
      <c r="AY46" s="37"/>
      <c r="AZ46" s="37"/>
      <c r="BA46" s="37"/>
    </row>
    <row r="47" spans="1:53" s="45" customFormat="1" ht="42.75" customHeight="1" x14ac:dyDescent="0.2">
      <c r="A47" s="1266">
        <v>22</v>
      </c>
      <c r="B47" s="1113" t="s">
        <v>1005</v>
      </c>
      <c r="C47" s="1042">
        <v>55101506</v>
      </c>
      <c r="D47" s="219" t="s">
        <v>68</v>
      </c>
      <c r="E47" s="1042" t="s">
        <v>80</v>
      </c>
      <c r="F47" s="1042">
        <v>1</v>
      </c>
      <c r="G47" s="1042" t="s">
        <v>172</v>
      </c>
      <c r="H47" s="1042">
        <v>12</v>
      </c>
      <c r="I47" s="1042" t="s">
        <v>101</v>
      </c>
      <c r="J47" s="1042" t="s">
        <v>64</v>
      </c>
      <c r="K47" s="1042" t="s">
        <v>55</v>
      </c>
      <c r="L47" s="1042">
        <v>288750</v>
      </c>
      <c r="M47" s="1042"/>
      <c r="N47" s="177" t="s">
        <v>85</v>
      </c>
      <c r="O47" s="177" t="s">
        <v>56</v>
      </c>
      <c r="P47" s="177" t="s">
        <v>86</v>
      </c>
      <c r="Q47" s="106"/>
      <c r="R47" s="177"/>
      <c r="S47" s="177"/>
      <c r="T47" s="177"/>
      <c r="U47" s="177"/>
      <c r="V47" s="177"/>
      <c r="W47" s="1185"/>
      <c r="X47" s="177"/>
      <c r="Y47" s="276">
        <f t="shared" si="1"/>
        <v>0</v>
      </c>
      <c r="Z47" s="276">
        <v>0</v>
      </c>
      <c r="AA47" s="177"/>
      <c r="AB47" s="177"/>
      <c r="AC47" s="177"/>
      <c r="AD47" s="177"/>
      <c r="AE47" s="177"/>
      <c r="AF47" s="177"/>
      <c r="AG47" s="177"/>
      <c r="AH47" s="177"/>
      <c r="AI47" s="177"/>
      <c r="AJ47" s="177"/>
      <c r="AK47" s="177"/>
      <c r="AL47" s="257"/>
      <c r="AM47" s="258"/>
      <c r="AN47" s="177"/>
      <c r="AO47" s="177"/>
      <c r="AP47" s="177"/>
      <c r="AQ47" s="177"/>
      <c r="AR47" s="177"/>
      <c r="AS47" s="177"/>
      <c r="AT47" s="177"/>
      <c r="AU47" s="177"/>
      <c r="AV47" s="177"/>
      <c r="AW47" s="177"/>
      <c r="AX47" s="177"/>
      <c r="AY47" s="177"/>
      <c r="AZ47" s="177"/>
      <c r="BA47" s="177"/>
    </row>
    <row r="48" spans="1:53" s="12" customFormat="1" ht="42.75" customHeight="1" x14ac:dyDescent="0.2">
      <c r="A48" s="1266">
        <v>23</v>
      </c>
      <c r="B48" s="1113" t="s">
        <v>1005</v>
      </c>
      <c r="C48" s="1042">
        <v>55101504</v>
      </c>
      <c r="D48" s="219" t="s">
        <v>63</v>
      </c>
      <c r="E48" s="1042" t="s">
        <v>80</v>
      </c>
      <c r="F48" s="1042">
        <v>1</v>
      </c>
      <c r="G48" s="1042" t="s">
        <v>169</v>
      </c>
      <c r="H48" s="1042">
        <v>12</v>
      </c>
      <c r="I48" s="1042" t="s">
        <v>101</v>
      </c>
      <c r="J48" s="1042" t="s">
        <v>64</v>
      </c>
      <c r="K48" s="1042" t="s">
        <v>55</v>
      </c>
      <c r="L48" s="1042">
        <v>428400</v>
      </c>
      <c r="M48" s="1042"/>
      <c r="N48" s="177" t="s">
        <v>85</v>
      </c>
      <c r="O48" s="177" t="s">
        <v>56</v>
      </c>
      <c r="P48" s="177" t="s">
        <v>86</v>
      </c>
      <c r="Q48" s="106"/>
      <c r="R48" s="177"/>
      <c r="S48" s="177"/>
      <c r="T48" s="177"/>
      <c r="U48" s="177"/>
      <c r="V48" s="177"/>
      <c r="W48" s="1185"/>
      <c r="X48" s="177"/>
      <c r="Y48" s="276">
        <f t="shared" si="1"/>
        <v>0</v>
      </c>
      <c r="Z48" s="276">
        <v>0</v>
      </c>
      <c r="AA48" s="177"/>
      <c r="AB48" s="177"/>
      <c r="AC48" s="177"/>
      <c r="AD48" s="177"/>
      <c r="AE48" s="177"/>
      <c r="AF48" s="177"/>
      <c r="AG48" s="177"/>
      <c r="AH48" s="177"/>
      <c r="AI48" s="177"/>
      <c r="AJ48" s="177"/>
      <c r="AK48" s="177"/>
      <c r="AL48" s="257"/>
      <c r="AM48" s="258"/>
      <c r="AN48" s="177"/>
      <c r="AO48" s="177"/>
      <c r="AP48" s="177"/>
      <c r="AQ48" s="177"/>
      <c r="AR48" s="177"/>
      <c r="AS48" s="177"/>
      <c r="AT48" s="177"/>
      <c r="AU48" s="177"/>
      <c r="AV48" s="177"/>
      <c r="AW48" s="177"/>
      <c r="AX48" s="177"/>
      <c r="AY48" s="177"/>
      <c r="AZ48" s="177"/>
      <c r="BA48" s="177"/>
    </row>
    <row r="49" spans="1:53" s="45" customFormat="1" ht="57" customHeight="1" x14ac:dyDescent="0.2">
      <c r="A49" s="1266">
        <v>24</v>
      </c>
      <c r="B49" s="1042" t="s">
        <v>998</v>
      </c>
      <c r="C49" s="1042">
        <v>82101504</v>
      </c>
      <c r="D49" s="219" t="s">
        <v>103</v>
      </c>
      <c r="E49" s="1042" t="s">
        <v>80</v>
      </c>
      <c r="F49" s="1042">
        <v>1</v>
      </c>
      <c r="G49" s="1042" t="s">
        <v>173</v>
      </c>
      <c r="H49" s="1042">
        <v>1</v>
      </c>
      <c r="I49" s="1042" t="s">
        <v>93</v>
      </c>
      <c r="J49" s="1042" t="s">
        <v>102</v>
      </c>
      <c r="K49" s="1042" t="s">
        <v>55</v>
      </c>
      <c r="L49" s="1042">
        <v>800000</v>
      </c>
      <c r="M49" s="1042"/>
      <c r="N49" s="177" t="s">
        <v>85</v>
      </c>
      <c r="O49" s="177" t="s">
        <v>56</v>
      </c>
      <c r="P49" s="177" t="s">
        <v>73</v>
      </c>
      <c r="Q49" s="106"/>
      <c r="R49" s="177"/>
      <c r="S49" s="177"/>
      <c r="T49" s="177"/>
      <c r="U49" s="177"/>
      <c r="V49" s="177"/>
      <c r="W49" s="1185"/>
      <c r="X49" s="177"/>
      <c r="Y49" s="276">
        <f t="shared" si="1"/>
        <v>0</v>
      </c>
      <c r="Z49" s="276">
        <v>0</v>
      </c>
      <c r="AA49" s="177"/>
      <c r="AB49" s="177"/>
      <c r="AC49" s="177"/>
      <c r="AD49" s="177"/>
      <c r="AE49" s="177"/>
      <c r="AF49" s="177"/>
      <c r="AG49" s="177"/>
      <c r="AH49" s="177"/>
      <c r="AI49" s="177"/>
      <c r="AJ49" s="177"/>
      <c r="AK49" s="177"/>
      <c r="AL49" s="257"/>
      <c r="AM49" s="258"/>
      <c r="AN49" s="177"/>
      <c r="AO49" s="177"/>
      <c r="AP49" s="177"/>
      <c r="AQ49" s="177"/>
      <c r="AR49" s="177"/>
      <c r="AS49" s="177"/>
      <c r="AT49" s="177"/>
      <c r="AU49" s="177"/>
      <c r="AV49" s="177"/>
      <c r="AW49" s="177"/>
      <c r="AX49" s="177"/>
      <c r="AY49" s="177"/>
      <c r="AZ49" s="177"/>
      <c r="BA49" s="177"/>
    </row>
    <row r="50" spans="1:53" s="49" customFormat="1" ht="42.75" customHeight="1" x14ac:dyDescent="0.25">
      <c r="A50" s="1266">
        <v>25</v>
      </c>
      <c r="B50" s="1042" t="s">
        <v>1001</v>
      </c>
      <c r="C50" s="1042">
        <v>82101504</v>
      </c>
      <c r="D50" s="219" t="s">
        <v>104</v>
      </c>
      <c r="E50" s="1042" t="s">
        <v>80</v>
      </c>
      <c r="F50" s="1042">
        <v>1</v>
      </c>
      <c r="G50" s="1042" t="s">
        <v>169</v>
      </c>
      <c r="H50" s="1042">
        <v>1</v>
      </c>
      <c r="I50" s="1042" t="s">
        <v>93</v>
      </c>
      <c r="J50" s="1042" t="s">
        <v>102</v>
      </c>
      <c r="K50" s="1042" t="s">
        <v>55</v>
      </c>
      <c r="L50" s="1042">
        <v>800000</v>
      </c>
      <c r="M50" s="1042"/>
      <c r="N50" s="177" t="s">
        <v>85</v>
      </c>
      <c r="O50" s="177" t="s">
        <v>56</v>
      </c>
      <c r="P50" s="177" t="s">
        <v>71</v>
      </c>
      <c r="Q50" s="106"/>
      <c r="R50" s="177"/>
      <c r="S50" s="177"/>
      <c r="T50" s="177"/>
      <c r="U50" s="177"/>
      <c r="V50" s="177"/>
      <c r="W50" s="1185"/>
      <c r="X50" s="177"/>
      <c r="Y50" s="276">
        <f t="shared" si="1"/>
        <v>0</v>
      </c>
      <c r="Z50" s="276">
        <v>0</v>
      </c>
      <c r="AA50" s="177"/>
      <c r="AB50" s="177"/>
      <c r="AC50" s="177"/>
      <c r="AD50" s="177"/>
      <c r="AE50" s="177"/>
      <c r="AF50" s="177"/>
      <c r="AG50" s="177"/>
      <c r="AH50" s="177"/>
      <c r="AI50" s="177"/>
      <c r="AJ50" s="177"/>
      <c r="AK50" s="177"/>
      <c r="AL50" s="257"/>
      <c r="AM50" s="258"/>
      <c r="AN50" s="177"/>
      <c r="AO50" s="177"/>
      <c r="AP50" s="177"/>
      <c r="AQ50" s="177"/>
      <c r="AR50" s="177"/>
      <c r="AS50" s="177"/>
      <c r="AT50" s="177"/>
      <c r="AU50" s="177"/>
      <c r="AV50" s="177"/>
      <c r="AW50" s="177"/>
      <c r="AX50" s="177"/>
      <c r="AY50" s="177"/>
      <c r="AZ50" s="177"/>
      <c r="BA50" s="177"/>
    </row>
    <row r="51" spans="1:53" s="49" customFormat="1" ht="119.25" customHeight="1" x14ac:dyDescent="0.25">
      <c r="A51" s="1241">
        <v>26</v>
      </c>
      <c r="B51" s="1267" t="s">
        <v>1005</v>
      </c>
      <c r="C51" s="1243">
        <v>84131603</v>
      </c>
      <c r="D51" s="220" t="s">
        <v>105</v>
      </c>
      <c r="E51" s="1243" t="s">
        <v>80</v>
      </c>
      <c r="F51" s="1267">
        <v>1</v>
      </c>
      <c r="G51" s="1286" t="s">
        <v>167</v>
      </c>
      <c r="H51" s="1287">
        <v>1</v>
      </c>
      <c r="I51" s="1243" t="s">
        <v>84</v>
      </c>
      <c r="J51" s="1243" t="s">
        <v>65</v>
      </c>
      <c r="K51" s="1243" t="s">
        <v>55</v>
      </c>
      <c r="L51" s="1037">
        <v>3000000</v>
      </c>
      <c r="M51" s="1038">
        <v>3000000</v>
      </c>
      <c r="N51" s="943" t="s">
        <v>85</v>
      </c>
      <c r="O51" s="943" t="s">
        <v>56</v>
      </c>
      <c r="P51" s="19" t="s">
        <v>86</v>
      </c>
      <c r="Q51" s="106"/>
      <c r="R51" s="1280" t="s">
        <v>592</v>
      </c>
      <c r="S51" s="1280" t="s">
        <v>593</v>
      </c>
      <c r="T51" s="1285">
        <v>42398</v>
      </c>
      <c r="U51" s="78" t="s">
        <v>594</v>
      </c>
      <c r="V51" s="1242" t="s">
        <v>595</v>
      </c>
      <c r="W51" s="250">
        <v>2463538</v>
      </c>
      <c r="X51" s="250"/>
      <c r="Y51" s="1263">
        <f t="shared" si="1"/>
        <v>2463538</v>
      </c>
      <c r="Z51" s="1263">
        <v>2463538</v>
      </c>
      <c r="AA51" s="1242" t="s">
        <v>596</v>
      </c>
      <c r="AB51" s="1242" t="s">
        <v>597</v>
      </c>
      <c r="AC51" s="1242" t="s">
        <v>35</v>
      </c>
      <c r="AD51" s="1242" t="s">
        <v>740</v>
      </c>
      <c r="AE51" s="1242" t="s">
        <v>56</v>
      </c>
      <c r="AF51" s="1242" t="s">
        <v>56</v>
      </c>
      <c r="AG51" s="1242" t="s">
        <v>56</v>
      </c>
      <c r="AH51" s="1242" t="s">
        <v>598</v>
      </c>
      <c r="AI51" s="79">
        <v>42398</v>
      </c>
      <c r="AJ51" s="79">
        <v>42735</v>
      </c>
      <c r="AK51" s="1242" t="s">
        <v>215</v>
      </c>
      <c r="AL51" s="1277" t="s">
        <v>736</v>
      </c>
      <c r="AM51" s="108"/>
      <c r="AN51" s="18"/>
      <c r="AO51" s="18"/>
      <c r="AP51" s="18"/>
      <c r="AQ51" s="18"/>
      <c r="AR51" s="18"/>
      <c r="AS51" s="18"/>
      <c r="AT51" s="18"/>
      <c r="AU51" s="18"/>
      <c r="AV51" s="18"/>
      <c r="AW51" s="18"/>
      <c r="AX51" s="17"/>
      <c r="AY51" s="18"/>
      <c r="AZ51" s="18"/>
      <c r="BA51" s="17"/>
    </row>
    <row r="52" spans="1:53" s="49" customFormat="1" ht="155.25" customHeight="1" x14ac:dyDescent="0.25">
      <c r="A52" s="1162">
        <v>27</v>
      </c>
      <c r="B52" s="1045" t="s">
        <v>1005</v>
      </c>
      <c r="C52" s="1045">
        <v>84131512</v>
      </c>
      <c r="D52" s="821" t="s">
        <v>176</v>
      </c>
      <c r="E52" s="1045" t="s">
        <v>80</v>
      </c>
      <c r="F52" s="1045">
        <v>1</v>
      </c>
      <c r="G52" s="1046" t="s">
        <v>171</v>
      </c>
      <c r="H52" s="1047">
        <v>12</v>
      </c>
      <c r="I52" s="1045" t="s">
        <v>1760</v>
      </c>
      <c r="J52" s="1045" t="s">
        <v>106</v>
      </c>
      <c r="K52" s="1045" t="s">
        <v>55</v>
      </c>
      <c r="L52" s="1048">
        <v>19000000</v>
      </c>
      <c r="M52" s="1049">
        <v>19000000</v>
      </c>
      <c r="N52" s="80" t="s">
        <v>85</v>
      </c>
      <c r="O52" s="80" t="s">
        <v>56</v>
      </c>
      <c r="P52" s="822" t="s">
        <v>86</v>
      </c>
      <c r="Q52" s="124"/>
      <c r="R52" s="1163"/>
      <c r="S52" s="1163"/>
      <c r="T52" s="1163"/>
      <c r="U52" s="1163"/>
      <c r="V52" s="1163"/>
      <c r="W52" s="1191"/>
      <c r="X52" s="1164"/>
      <c r="Y52" s="1164">
        <f t="shared" si="1"/>
        <v>0</v>
      </c>
      <c r="Z52" s="1164">
        <v>0</v>
      </c>
      <c r="AA52" s="1164"/>
      <c r="AB52" s="1164"/>
      <c r="AC52" s="1164"/>
      <c r="AD52" s="1164"/>
      <c r="AE52" s="1164"/>
      <c r="AF52" s="1164"/>
      <c r="AG52" s="1164"/>
      <c r="AH52" s="1164"/>
      <c r="AI52" s="1164"/>
      <c r="AJ52" s="1164"/>
      <c r="AK52" s="1164"/>
      <c r="AL52" s="1325"/>
      <c r="AM52" s="1326"/>
      <c r="AN52" s="1164"/>
      <c r="AO52" s="1164"/>
      <c r="AP52" s="1164"/>
      <c r="AQ52" s="1164"/>
      <c r="AR52" s="1164"/>
      <c r="AS52" s="1164"/>
      <c r="AT52" s="1164"/>
      <c r="AU52" s="1164"/>
      <c r="AV52" s="1164"/>
      <c r="AW52" s="1164"/>
      <c r="AX52" s="1164"/>
      <c r="AY52" s="1164"/>
      <c r="AZ52" s="1164"/>
      <c r="BA52" s="1164"/>
    </row>
    <row r="53" spans="1:53" s="49" customFormat="1" ht="90" customHeight="1" x14ac:dyDescent="0.25">
      <c r="A53" s="1241">
        <v>28</v>
      </c>
      <c r="B53" s="1243" t="s">
        <v>1013</v>
      </c>
      <c r="C53" s="1243" t="s">
        <v>165</v>
      </c>
      <c r="D53" s="220" t="s">
        <v>973</v>
      </c>
      <c r="E53" s="1243" t="s">
        <v>80</v>
      </c>
      <c r="F53" s="1267">
        <v>1</v>
      </c>
      <c r="G53" s="1271" t="s">
        <v>169</v>
      </c>
      <c r="H53" s="1287">
        <v>10</v>
      </c>
      <c r="I53" s="1243" t="s">
        <v>84</v>
      </c>
      <c r="J53" s="1243" t="s">
        <v>976</v>
      </c>
      <c r="K53" s="1243" t="s">
        <v>55</v>
      </c>
      <c r="L53" s="1037">
        <v>15000000</v>
      </c>
      <c r="M53" s="1038">
        <v>15000000</v>
      </c>
      <c r="N53" s="943" t="s">
        <v>85</v>
      </c>
      <c r="O53" s="943" t="s">
        <v>56</v>
      </c>
      <c r="P53" s="23" t="s">
        <v>107</v>
      </c>
      <c r="Q53" s="106"/>
      <c r="R53" s="1280" t="s">
        <v>1035</v>
      </c>
      <c r="S53" s="1280" t="s">
        <v>1080</v>
      </c>
      <c r="T53" s="1285">
        <v>42447</v>
      </c>
      <c r="U53" s="96" t="s">
        <v>1036</v>
      </c>
      <c r="V53" s="1242" t="s">
        <v>210</v>
      </c>
      <c r="W53" s="250">
        <v>15000000</v>
      </c>
      <c r="X53" s="250"/>
      <c r="Y53" s="1263">
        <f t="shared" si="1"/>
        <v>15000000</v>
      </c>
      <c r="Z53" s="1263">
        <v>15000000</v>
      </c>
      <c r="AA53" s="1281" t="s">
        <v>1037</v>
      </c>
      <c r="AB53" s="1281" t="s">
        <v>1038</v>
      </c>
      <c r="AC53" s="1281" t="s">
        <v>35</v>
      </c>
      <c r="AD53" s="1242" t="s">
        <v>1039</v>
      </c>
      <c r="AE53" s="1281" t="s">
        <v>56</v>
      </c>
      <c r="AF53" s="1281" t="s">
        <v>56</v>
      </c>
      <c r="AG53" s="1281" t="s">
        <v>56</v>
      </c>
      <c r="AH53" s="200" t="s">
        <v>1040</v>
      </c>
      <c r="AI53" s="74">
        <v>42447</v>
      </c>
      <c r="AJ53" s="74">
        <v>42735</v>
      </c>
      <c r="AK53" s="1281" t="s">
        <v>215</v>
      </c>
      <c r="AL53" s="1283" t="s">
        <v>736</v>
      </c>
      <c r="AM53" s="117" t="s">
        <v>56</v>
      </c>
      <c r="AN53" s="117" t="s">
        <v>56</v>
      </c>
      <c r="AO53" s="117" t="s">
        <v>56</v>
      </c>
      <c r="AP53" s="117" t="s">
        <v>56</v>
      </c>
      <c r="AQ53" s="262">
        <v>923488</v>
      </c>
      <c r="AR53" s="20">
        <v>308544</v>
      </c>
      <c r="AS53" s="529" t="s">
        <v>2620</v>
      </c>
      <c r="AT53" s="221"/>
      <c r="AU53" s="20">
        <v>971907</v>
      </c>
      <c r="AV53" s="20">
        <v>2222239</v>
      </c>
      <c r="AW53" s="20" t="s">
        <v>3383</v>
      </c>
      <c r="AX53" s="222"/>
      <c r="AY53" s="221"/>
      <c r="AZ53" s="221"/>
      <c r="BA53" s="221"/>
    </row>
    <row r="54" spans="1:53" s="49" customFormat="1" ht="125.25" customHeight="1" x14ac:dyDescent="0.25">
      <c r="A54" s="1241">
        <v>29</v>
      </c>
      <c r="B54" s="1267" t="s">
        <v>1008</v>
      </c>
      <c r="C54" s="1267">
        <v>80101706</v>
      </c>
      <c r="D54" s="217" t="s">
        <v>108</v>
      </c>
      <c r="E54" s="1267" t="s">
        <v>80</v>
      </c>
      <c r="F54" s="1267">
        <v>1</v>
      </c>
      <c r="G54" s="1286" t="s">
        <v>169</v>
      </c>
      <c r="H54" s="1287">
        <v>10</v>
      </c>
      <c r="I54" s="1267" t="s">
        <v>93</v>
      </c>
      <c r="J54" s="1267" t="s">
        <v>72</v>
      </c>
      <c r="K54" s="1267" t="s">
        <v>55</v>
      </c>
      <c r="L54" s="1032">
        <v>5000000</v>
      </c>
      <c r="M54" s="1033">
        <v>5000000</v>
      </c>
      <c r="N54" s="1269" t="s">
        <v>85</v>
      </c>
      <c r="O54" s="1269" t="s">
        <v>56</v>
      </c>
      <c r="P54" s="16" t="s">
        <v>88</v>
      </c>
      <c r="Q54" s="106"/>
      <c r="R54" s="1280" t="s">
        <v>888</v>
      </c>
      <c r="S54" s="1280" t="s">
        <v>889</v>
      </c>
      <c r="T54" s="1285"/>
      <c r="U54" s="96" t="s">
        <v>926</v>
      </c>
      <c r="V54" s="1242" t="s">
        <v>602</v>
      </c>
      <c r="W54" s="250">
        <v>4000000</v>
      </c>
      <c r="X54" s="1269"/>
      <c r="Y54" s="1263">
        <f t="shared" si="1"/>
        <v>4000000</v>
      </c>
      <c r="Z54" s="1263">
        <v>4000000</v>
      </c>
      <c r="AA54" s="1242" t="s">
        <v>927</v>
      </c>
      <c r="AB54" s="1242" t="s">
        <v>928</v>
      </c>
      <c r="AC54" s="1242" t="s">
        <v>35</v>
      </c>
      <c r="AD54" s="1242"/>
      <c r="AE54" s="1242"/>
      <c r="AF54" s="1242"/>
      <c r="AG54" s="1242"/>
      <c r="AH54" s="184" t="s">
        <v>929</v>
      </c>
      <c r="AI54" s="79"/>
      <c r="AJ54" s="79">
        <v>42735</v>
      </c>
      <c r="AK54" s="1242" t="s">
        <v>930</v>
      </c>
      <c r="AL54" s="1277" t="s">
        <v>931</v>
      </c>
      <c r="AM54" s="117" t="s">
        <v>56</v>
      </c>
      <c r="AN54" s="117" t="s">
        <v>56</v>
      </c>
      <c r="AO54" s="117" t="s">
        <v>56</v>
      </c>
      <c r="AP54" s="117" t="s">
        <v>56</v>
      </c>
      <c r="AQ54" s="18" t="s">
        <v>56</v>
      </c>
      <c r="AR54" s="18" t="s">
        <v>56</v>
      </c>
      <c r="AS54" s="18">
        <v>670000</v>
      </c>
      <c r="AT54" s="18"/>
      <c r="AU54" s="18">
        <v>420000</v>
      </c>
      <c r="AV54" s="18">
        <v>126000</v>
      </c>
      <c r="AW54" s="18">
        <v>210000</v>
      </c>
      <c r="AX54" s="17"/>
      <c r="AY54" s="18"/>
      <c r="AZ54" s="18"/>
      <c r="BA54" s="18"/>
    </row>
    <row r="55" spans="1:53" s="49" customFormat="1" ht="72.75" customHeight="1" x14ac:dyDescent="0.25">
      <c r="A55" s="1241">
        <v>30</v>
      </c>
      <c r="B55" s="1267" t="s">
        <v>1008</v>
      </c>
      <c r="C55" s="1267">
        <v>78111803</v>
      </c>
      <c r="D55" s="217" t="s">
        <v>109</v>
      </c>
      <c r="E55" s="1267" t="s">
        <v>80</v>
      </c>
      <c r="F55" s="1267">
        <v>1</v>
      </c>
      <c r="G55" s="1271" t="s">
        <v>171</v>
      </c>
      <c r="H55" s="1287">
        <v>2</v>
      </c>
      <c r="I55" s="1267" t="s">
        <v>93</v>
      </c>
      <c r="J55" s="1267" t="s">
        <v>72</v>
      </c>
      <c r="K55" s="1267" t="s">
        <v>55</v>
      </c>
      <c r="L55" s="1037">
        <v>13800000</v>
      </c>
      <c r="M55" s="1038">
        <v>13800000</v>
      </c>
      <c r="N55" s="1269" t="s">
        <v>85</v>
      </c>
      <c r="O55" s="1269" t="s">
        <v>56</v>
      </c>
      <c r="P55" s="16" t="s">
        <v>88</v>
      </c>
      <c r="Q55" s="124"/>
      <c r="R55" s="1165"/>
      <c r="S55" s="1166"/>
      <c r="T55" s="1167"/>
      <c r="U55" s="1168"/>
      <c r="V55" s="1169"/>
      <c r="W55" s="1172">
        <v>13300000</v>
      </c>
      <c r="X55" s="1161"/>
      <c r="Y55" s="994">
        <f t="shared" si="1"/>
        <v>13300000</v>
      </c>
      <c r="Z55" s="994">
        <v>13300000</v>
      </c>
      <c r="AA55" s="18"/>
      <c r="AB55" s="1269"/>
      <c r="AC55" s="1269"/>
      <c r="AD55" s="1269"/>
      <c r="AE55" s="1269"/>
      <c r="AF55" s="1269"/>
      <c r="AG55" s="1269"/>
      <c r="AH55" s="1269"/>
      <c r="AI55" s="1269"/>
      <c r="AJ55" s="958"/>
      <c r="AK55" s="958"/>
      <c r="AL55" s="1170"/>
      <c r="AM55" s="115"/>
      <c r="AN55" s="18"/>
      <c r="AO55" s="18"/>
      <c r="AP55" s="18"/>
      <c r="AQ55" s="18"/>
      <c r="AR55" s="18"/>
      <c r="AS55" s="18"/>
      <c r="AT55" s="18"/>
      <c r="AU55" s="18"/>
      <c r="AV55" s="18"/>
      <c r="AW55" s="18"/>
      <c r="AX55" s="17"/>
      <c r="AY55" s="18"/>
      <c r="AZ55" s="18"/>
      <c r="BA55" s="18"/>
    </row>
    <row r="56" spans="1:53" s="49" customFormat="1" ht="60.75" customHeight="1" x14ac:dyDescent="0.25">
      <c r="A56" s="1266">
        <v>31</v>
      </c>
      <c r="B56" s="1268" t="s">
        <v>1008</v>
      </c>
      <c r="C56" s="1268" t="s">
        <v>166</v>
      </c>
      <c r="D56" s="218" t="s">
        <v>110</v>
      </c>
      <c r="E56" s="1268" t="s">
        <v>80</v>
      </c>
      <c r="F56" s="1268">
        <v>1</v>
      </c>
      <c r="G56" s="1039" t="s">
        <v>168</v>
      </c>
      <c r="H56" s="1031">
        <v>1</v>
      </c>
      <c r="I56" s="1268" t="s">
        <v>93</v>
      </c>
      <c r="J56" s="1268" t="s">
        <v>77</v>
      </c>
      <c r="K56" s="1268" t="s">
        <v>55</v>
      </c>
      <c r="L56" s="1035">
        <v>10000000</v>
      </c>
      <c r="M56" s="1036">
        <v>10000000</v>
      </c>
      <c r="N56" s="1270" t="s">
        <v>85</v>
      </c>
      <c r="O56" s="1270" t="s">
        <v>56</v>
      </c>
      <c r="P56" s="31" t="s">
        <v>88</v>
      </c>
      <c r="Q56" s="106"/>
      <c r="R56" s="102"/>
      <c r="S56" s="112"/>
      <c r="T56" s="32"/>
      <c r="U56" s="945"/>
      <c r="V56" s="46"/>
      <c r="W56" s="1186"/>
      <c r="X56" s="944"/>
      <c r="Y56" s="174">
        <f t="shared" si="1"/>
        <v>0</v>
      </c>
      <c r="Z56" s="174">
        <v>0</v>
      </c>
      <c r="AA56" s="47"/>
      <c r="AB56" s="944"/>
      <c r="AC56" s="944"/>
      <c r="AD56" s="944"/>
      <c r="AE56" s="944"/>
      <c r="AF56" s="944"/>
      <c r="AG56" s="944"/>
      <c r="AH56" s="944"/>
      <c r="AI56" s="944"/>
      <c r="AJ56" s="39"/>
      <c r="AK56" s="39"/>
      <c r="AL56" s="114"/>
      <c r="AM56" s="48"/>
      <c r="AN56" s="37"/>
      <c r="AO56" s="37"/>
      <c r="AP56" s="37"/>
      <c r="AQ56" s="37"/>
      <c r="AR56" s="37"/>
      <c r="AS56" s="37"/>
      <c r="AT56" s="37"/>
      <c r="AU56" s="37"/>
      <c r="AV56" s="37"/>
      <c r="AW56" s="37"/>
      <c r="AX56" s="22"/>
      <c r="AY56" s="37"/>
      <c r="AZ56" s="37"/>
      <c r="BA56" s="37"/>
    </row>
    <row r="57" spans="1:53" s="45" customFormat="1" ht="100.5" customHeight="1" x14ac:dyDescent="0.2">
      <c r="A57" s="1241">
        <v>32</v>
      </c>
      <c r="B57" s="1267" t="s">
        <v>1003</v>
      </c>
      <c r="C57" s="1267">
        <v>92101805</v>
      </c>
      <c r="D57" s="217" t="s">
        <v>111</v>
      </c>
      <c r="E57" s="1267" t="s">
        <v>99</v>
      </c>
      <c r="F57" s="1267">
        <v>1</v>
      </c>
      <c r="G57" s="1286" t="s">
        <v>174</v>
      </c>
      <c r="H57" s="1287">
        <v>11</v>
      </c>
      <c r="I57" s="1267" t="s">
        <v>81</v>
      </c>
      <c r="J57" s="1267" t="s">
        <v>112</v>
      </c>
      <c r="K57" s="1267" t="s">
        <v>55</v>
      </c>
      <c r="L57" s="1032">
        <v>15856330</v>
      </c>
      <c r="M57" s="1033">
        <v>15856330</v>
      </c>
      <c r="N57" s="1269" t="s">
        <v>85</v>
      </c>
      <c r="O57" s="1269" t="s">
        <v>56</v>
      </c>
      <c r="P57" s="16" t="s">
        <v>62</v>
      </c>
      <c r="Q57" s="106"/>
      <c r="R57" s="1280" t="s">
        <v>599</v>
      </c>
      <c r="S57" s="1280" t="s">
        <v>600</v>
      </c>
      <c r="T57" s="1285">
        <v>42397</v>
      </c>
      <c r="U57" s="78" t="s">
        <v>601</v>
      </c>
      <c r="V57" s="1242" t="s">
        <v>602</v>
      </c>
      <c r="W57" s="250">
        <v>11552200</v>
      </c>
      <c r="X57" s="250"/>
      <c r="Y57" s="1263">
        <f t="shared" si="1"/>
        <v>11552200</v>
      </c>
      <c r="Z57" s="1263">
        <v>11552200</v>
      </c>
      <c r="AA57" s="1242" t="s">
        <v>603</v>
      </c>
      <c r="AB57" s="1242" t="s">
        <v>604</v>
      </c>
      <c r="AC57" s="1242" t="s">
        <v>35</v>
      </c>
      <c r="AD57" s="1242" t="s">
        <v>741</v>
      </c>
      <c r="AE57" s="1242" t="s">
        <v>699</v>
      </c>
      <c r="AF57" s="79">
        <v>42401</v>
      </c>
      <c r="AG57" s="79">
        <v>42402</v>
      </c>
      <c r="AH57" s="1242" t="s">
        <v>605</v>
      </c>
      <c r="AI57" s="79">
        <v>42402</v>
      </c>
      <c r="AJ57" s="79">
        <v>42720</v>
      </c>
      <c r="AK57" s="1242" t="s">
        <v>606</v>
      </c>
      <c r="AL57" s="1277" t="s">
        <v>398</v>
      </c>
      <c r="AM57" s="108" t="s">
        <v>56</v>
      </c>
      <c r="AN57" s="108" t="s">
        <v>56</v>
      </c>
      <c r="AO57" s="18">
        <v>1050200</v>
      </c>
      <c r="AP57" s="92">
        <f>SUBTOTAL(9,AO57)</f>
        <v>1050200</v>
      </c>
      <c r="AQ57" s="18">
        <v>1050200</v>
      </c>
      <c r="AR57" s="18">
        <v>1050200</v>
      </c>
      <c r="AS57" s="18">
        <v>1050200</v>
      </c>
      <c r="AT57" s="18"/>
      <c r="AU57" s="18">
        <v>1050200</v>
      </c>
      <c r="AV57" s="18">
        <v>1575000</v>
      </c>
      <c r="AW57" s="18">
        <v>1050200</v>
      </c>
      <c r="AX57" s="15"/>
      <c r="AY57" s="18"/>
      <c r="AZ57" s="18"/>
      <c r="BA57" s="18"/>
    </row>
    <row r="58" spans="1:53" s="45" customFormat="1" ht="90" customHeight="1" x14ac:dyDescent="0.2">
      <c r="A58" s="1241">
        <v>33</v>
      </c>
      <c r="B58" s="1267" t="s">
        <v>1001</v>
      </c>
      <c r="C58" s="1267">
        <v>80111621</v>
      </c>
      <c r="D58" s="217" t="s">
        <v>1276</v>
      </c>
      <c r="E58" s="1267" t="s">
        <v>99</v>
      </c>
      <c r="F58" s="1267">
        <v>1</v>
      </c>
      <c r="G58" s="1271" t="s">
        <v>167</v>
      </c>
      <c r="H58" s="1287">
        <v>2</v>
      </c>
      <c r="I58" s="1267" t="s">
        <v>81</v>
      </c>
      <c r="J58" s="1267" t="s">
        <v>112</v>
      </c>
      <c r="K58" s="1267" t="s">
        <v>55</v>
      </c>
      <c r="L58" s="1032">
        <v>8800000</v>
      </c>
      <c r="M58" s="1033">
        <v>8800000</v>
      </c>
      <c r="N58" s="1269" t="s">
        <v>85</v>
      </c>
      <c r="O58" s="1269" t="s">
        <v>56</v>
      </c>
      <c r="P58" s="16" t="s">
        <v>71</v>
      </c>
      <c r="Q58" s="106"/>
      <c r="R58" s="1280" t="s">
        <v>607</v>
      </c>
      <c r="S58" s="1280" t="s">
        <v>608</v>
      </c>
      <c r="T58" s="1285">
        <v>42402</v>
      </c>
      <c r="U58" s="78" t="s">
        <v>609</v>
      </c>
      <c r="V58" s="1242" t="s">
        <v>220</v>
      </c>
      <c r="W58" s="250">
        <v>8800000</v>
      </c>
      <c r="X58" s="250"/>
      <c r="Y58" s="1263">
        <f t="shared" si="1"/>
        <v>8800000</v>
      </c>
      <c r="Z58" s="1263">
        <v>8800000</v>
      </c>
      <c r="AA58" s="1242" t="s">
        <v>610</v>
      </c>
      <c r="AB58" s="1242" t="s">
        <v>611</v>
      </c>
      <c r="AC58" s="1242" t="s">
        <v>233</v>
      </c>
      <c r="AD58" s="1242" t="s">
        <v>612</v>
      </c>
      <c r="AE58" s="1242" t="s">
        <v>56</v>
      </c>
      <c r="AF58" s="1242" t="s">
        <v>56</v>
      </c>
      <c r="AG58" s="1242" t="s">
        <v>56</v>
      </c>
      <c r="AH58" s="1242" t="s">
        <v>225</v>
      </c>
      <c r="AI58" s="79">
        <v>42402</v>
      </c>
      <c r="AJ58" s="79">
        <v>42461</v>
      </c>
      <c r="AK58" s="1242" t="s">
        <v>256</v>
      </c>
      <c r="AL58" s="1277" t="s">
        <v>249</v>
      </c>
      <c r="AM58" s="117" t="s">
        <v>56</v>
      </c>
      <c r="AN58" s="259">
        <v>4400000</v>
      </c>
      <c r="AO58" s="259">
        <v>4400000</v>
      </c>
      <c r="AP58" s="18"/>
      <c r="AQ58" s="18"/>
      <c r="AR58" s="18"/>
      <c r="AS58" s="18"/>
      <c r="AT58" s="18"/>
      <c r="AU58" s="18"/>
      <c r="AV58" s="18"/>
      <c r="AW58" s="18"/>
      <c r="AX58" s="15"/>
      <c r="AY58" s="18"/>
      <c r="AZ58" s="18"/>
      <c r="BA58" s="18"/>
    </row>
    <row r="59" spans="1:53" s="45" customFormat="1" ht="120" customHeight="1" x14ac:dyDescent="0.2">
      <c r="A59" s="1241">
        <v>34</v>
      </c>
      <c r="B59" s="1267" t="s">
        <v>1005</v>
      </c>
      <c r="C59" s="1243">
        <v>80101706</v>
      </c>
      <c r="D59" s="223" t="s">
        <v>199</v>
      </c>
      <c r="E59" s="1243" t="s">
        <v>99</v>
      </c>
      <c r="F59" s="1267">
        <v>1</v>
      </c>
      <c r="G59" s="1271" t="s">
        <v>174</v>
      </c>
      <c r="H59" s="1287">
        <v>10</v>
      </c>
      <c r="I59" s="1243" t="s">
        <v>81</v>
      </c>
      <c r="J59" s="1243" t="s">
        <v>112</v>
      </c>
      <c r="K59" s="1243" t="s">
        <v>55</v>
      </c>
      <c r="L59" s="1037">
        <v>14000000</v>
      </c>
      <c r="M59" s="1037">
        <v>14000000</v>
      </c>
      <c r="N59" s="943" t="s">
        <v>85</v>
      </c>
      <c r="O59" s="943" t="s">
        <v>56</v>
      </c>
      <c r="P59" s="93" t="s">
        <v>86</v>
      </c>
      <c r="Q59" s="101"/>
      <c r="R59" s="1280" t="s">
        <v>664</v>
      </c>
      <c r="S59" s="1280" t="s">
        <v>665</v>
      </c>
      <c r="T59" s="1285">
        <v>42412</v>
      </c>
      <c r="U59" s="96" t="s">
        <v>666</v>
      </c>
      <c r="V59" s="1242" t="s">
        <v>304</v>
      </c>
      <c r="W59" s="250">
        <v>14000000</v>
      </c>
      <c r="X59" s="250"/>
      <c r="Y59" s="1263">
        <f t="shared" si="1"/>
        <v>14000000</v>
      </c>
      <c r="Z59" s="1263">
        <v>14000000</v>
      </c>
      <c r="AA59" s="1242" t="s">
        <v>667</v>
      </c>
      <c r="AB59" s="1242" t="s">
        <v>668</v>
      </c>
      <c r="AC59" s="1242" t="s">
        <v>35</v>
      </c>
      <c r="AD59" s="1242" t="s">
        <v>742</v>
      </c>
      <c r="AE59" s="1242" t="s">
        <v>56</v>
      </c>
      <c r="AF59" s="1242" t="s">
        <v>56</v>
      </c>
      <c r="AG59" s="1242" t="s">
        <v>56</v>
      </c>
      <c r="AH59" s="1242" t="s">
        <v>669</v>
      </c>
      <c r="AI59" s="79">
        <v>42412</v>
      </c>
      <c r="AJ59" s="79">
        <v>42715</v>
      </c>
      <c r="AK59" s="1242" t="s">
        <v>215</v>
      </c>
      <c r="AL59" s="1277" t="s">
        <v>736</v>
      </c>
      <c r="AM59" s="117" t="s">
        <v>56</v>
      </c>
      <c r="AN59" s="117" t="s">
        <v>56</v>
      </c>
      <c r="AO59" s="98">
        <v>1400000</v>
      </c>
      <c r="AP59" s="530">
        <f>SUBTOTAL(9,AO59)</f>
        <v>1400000</v>
      </c>
      <c r="AQ59" s="98">
        <v>1400000</v>
      </c>
      <c r="AR59" s="98">
        <v>1400000</v>
      </c>
      <c r="AS59" s="20">
        <v>1400000</v>
      </c>
      <c r="AT59" s="94"/>
      <c r="AU59" s="20">
        <v>1400000</v>
      </c>
      <c r="AV59" s="20">
        <v>1400000</v>
      </c>
      <c r="AW59" s="20">
        <v>1400000</v>
      </c>
      <c r="AX59" s="95"/>
      <c r="AY59" s="94"/>
      <c r="AZ59" s="94"/>
      <c r="BA59" s="94"/>
    </row>
    <row r="60" spans="1:53" s="45" customFormat="1" ht="110.25" customHeight="1" x14ac:dyDescent="0.2">
      <c r="A60" s="1241">
        <v>35</v>
      </c>
      <c r="B60" s="1267" t="s">
        <v>1005</v>
      </c>
      <c r="C60" s="1243">
        <v>80101706</v>
      </c>
      <c r="D60" s="224" t="s">
        <v>197</v>
      </c>
      <c r="E60" s="1243" t="s">
        <v>99</v>
      </c>
      <c r="F60" s="1267">
        <v>1</v>
      </c>
      <c r="G60" s="1271" t="s">
        <v>174</v>
      </c>
      <c r="H60" s="1287">
        <v>10</v>
      </c>
      <c r="I60" s="1243" t="s">
        <v>81</v>
      </c>
      <c r="J60" s="1243" t="s">
        <v>112</v>
      </c>
      <c r="K60" s="1243" t="s">
        <v>55</v>
      </c>
      <c r="L60" s="1037">
        <v>14000000</v>
      </c>
      <c r="M60" s="1037">
        <v>14000000</v>
      </c>
      <c r="N60" s="943" t="s">
        <v>85</v>
      </c>
      <c r="O60" s="943" t="s">
        <v>56</v>
      </c>
      <c r="P60" s="93" t="s">
        <v>117</v>
      </c>
      <c r="Q60" s="101"/>
      <c r="R60" s="1280" t="s">
        <v>670</v>
      </c>
      <c r="S60" s="107" t="s">
        <v>2621</v>
      </c>
      <c r="T60" s="1285">
        <v>42412</v>
      </c>
      <c r="U60" s="96" t="s">
        <v>671</v>
      </c>
      <c r="V60" s="1242" t="s">
        <v>304</v>
      </c>
      <c r="W60" s="250">
        <v>14000000</v>
      </c>
      <c r="X60" s="250"/>
      <c r="Y60" s="1263">
        <f t="shared" si="1"/>
        <v>14000000</v>
      </c>
      <c r="Z60" s="1263">
        <v>14000000</v>
      </c>
      <c r="AA60" s="1242" t="s">
        <v>667</v>
      </c>
      <c r="AB60" s="1242" t="s">
        <v>672</v>
      </c>
      <c r="AC60" s="1242" t="s">
        <v>35</v>
      </c>
      <c r="AD60" s="1242" t="s">
        <v>673</v>
      </c>
      <c r="AE60" s="1242" t="s">
        <v>56</v>
      </c>
      <c r="AF60" s="1242" t="s">
        <v>56</v>
      </c>
      <c r="AG60" s="1242" t="s">
        <v>56</v>
      </c>
      <c r="AH60" s="1242" t="s">
        <v>669</v>
      </c>
      <c r="AI60" s="79">
        <v>42412</v>
      </c>
      <c r="AJ60" s="79">
        <v>42471</v>
      </c>
      <c r="AK60" s="1242" t="s">
        <v>215</v>
      </c>
      <c r="AL60" s="1277" t="s">
        <v>216</v>
      </c>
      <c r="AM60" s="117" t="s">
        <v>56</v>
      </c>
      <c r="AN60" s="117" t="s">
        <v>56</v>
      </c>
      <c r="AO60" s="98">
        <v>1400000</v>
      </c>
      <c r="AP60" s="530">
        <f>SUBTOTAL(9,AO60)</f>
        <v>1400000</v>
      </c>
      <c r="AQ60" s="98">
        <v>1400000</v>
      </c>
      <c r="AR60" s="98">
        <v>1400000</v>
      </c>
      <c r="AS60" s="20">
        <v>1400000</v>
      </c>
      <c r="AT60" s="94"/>
      <c r="AU60" s="20">
        <v>1400000</v>
      </c>
      <c r="AV60" s="20">
        <v>1400000</v>
      </c>
      <c r="AW60" s="94"/>
      <c r="AX60" s="95"/>
      <c r="AY60" s="94"/>
      <c r="AZ60" s="94"/>
      <c r="BA60" s="94"/>
    </row>
    <row r="61" spans="1:53" s="45" customFormat="1" ht="82.9" customHeight="1" x14ac:dyDescent="0.2">
      <c r="A61" s="1241">
        <v>36</v>
      </c>
      <c r="B61" s="1267" t="s">
        <v>1005</v>
      </c>
      <c r="C61" s="1243">
        <v>80101706</v>
      </c>
      <c r="D61" s="225" t="s">
        <v>198</v>
      </c>
      <c r="E61" s="1243" t="s">
        <v>99</v>
      </c>
      <c r="F61" s="1267">
        <v>1</v>
      </c>
      <c r="G61" s="1271" t="s">
        <v>174</v>
      </c>
      <c r="H61" s="1287">
        <v>10</v>
      </c>
      <c r="I61" s="1243" t="s">
        <v>81</v>
      </c>
      <c r="J61" s="1243" t="s">
        <v>112</v>
      </c>
      <c r="K61" s="1243" t="s">
        <v>55</v>
      </c>
      <c r="L61" s="1037">
        <v>17000000</v>
      </c>
      <c r="M61" s="1037">
        <v>17000000</v>
      </c>
      <c r="N61" s="943" t="s">
        <v>85</v>
      </c>
      <c r="O61" s="943" t="s">
        <v>56</v>
      </c>
      <c r="P61" s="93" t="s">
        <v>177</v>
      </c>
      <c r="Q61" s="101"/>
      <c r="R61" s="1280" t="s">
        <v>674</v>
      </c>
      <c r="S61" s="1280" t="s">
        <v>675</v>
      </c>
      <c r="T61" s="1285">
        <v>42412</v>
      </c>
      <c r="U61" s="96" t="s">
        <v>676</v>
      </c>
      <c r="V61" s="1242" t="s">
        <v>304</v>
      </c>
      <c r="W61" s="250">
        <v>17000000</v>
      </c>
      <c r="X61" s="250"/>
      <c r="Y61" s="1263">
        <f t="shared" si="1"/>
        <v>17000000</v>
      </c>
      <c r="Z61" s="1263">
        <v>17000000</v>
      </c>
      <c r="AA61" s="1242" t="s">
        <v>677</v>
      </c>
      <c r="AB61" s="1242" t="s">
        <v>678</v>
      </c>
      <c r="AC61" s="1242" t="s">
        <v>35</v>
      </c>
      <c r="AD61" s="1242" t="s">
        <v>743</v>
      </c>
      <c r="AE61" s="1242" t="s">
        <v>56</v>
      </c>
      <c r="AF61" s="1242" t="s">
        <v>56</v>
      </c>
      <c r="AG61" s="1242" t="s">
        <v>56</v>
      </c>
      <c r="AH61" s="1242" t="s">
        <v>669</v>
      </c>
      <c r="AI61" s="79">
        <v>42412</v>
      </c>
      <c r="AJ61" s="79">
        <v>42715</v>
      </c>
      <c r="AK61" s="1242" t="s">
        <v>215</v>
      </c>
      <c r="AL61" s="1277" t="s">
        <v>736</v>
      </c>
      <c r="AM61" s="117" t="s">
        <v>56</v>
      </c>
      <c r="AN61" s="117" t="s">
        <v>56</v>
      </c>
      <c r="AO61" s="259">
        <v>1700000</v>
      </c>
      <c r="AP61" s="531">
        <f>SUBTOTAL(9,AO61)</f>
        <v>1700000</v>
      </c>
      <c r="AQ61" s="259">
        <v>1700000</v>
      </c>
      <c r="AR61" s="259">
        <v>1700000</v>
      </c>
      <c r="AS61" s="532">
        <v>1700000</v>
      </c>
      <c r="AT61" s="94"/>
      <c r="AU61" s="532">
        <v>1700000</v>
      </c>
      <c r="AV61" s="532">
        <v>1700000</v>
      </c>
      <c r="AW61" s="532">
        <v>1700000</v>
      </c>
      <c r="AX61" s="95"/>
      <c r="AY61" s="94"/>
      <c r="AZ61" s="94"/>
      <c r="BA61" s="94"/>
    </row>
    <row r="62" spans="1:53" s="45" customFormat="1" ht="109.5" customHeight="1" x14ac:dyDescent="0.2">
      <c r="A62" s="1241">
        <v>37</v>
      </c>
      <c r="B62" s="1267" t="s">
        <v>1005</v>
      </c>
      <c r="C62" s="1243">
        <v>80101706</v>
      </c>
      <c r="D62" s="226" t="s">
        <v>645</v>
      </c>
      <c r="E62" s="1243" t="s">
        <v>99</v>
      </c>
      <c r="F62" s="1267">
        <v>1</v>
      </c>
      <c r="G62" s="1271" t="s">
        <v>174</v>
      </c>
      <c r="H62" s="1287">
        <v>10</v>
      </c>
      <c r="I62" s="1243" t="s">
        <v>81</v>
      </c>
      <c r="J62" s="1243" t="s">
        <v>112</v>
      </c>
      <c r="K62" s="1243" t="s">
        <v>55</v>
      </c>
      <c r="L62" s="1037">
        <v>17000000</v>
      </c>
      <c r="M62" s="1038">
        <v>17000000</v>
      </c>
      <c r="N62" s="943" t="s">
        <v>85</v>
      </c>
      <c r="O62" s="943" t="s">
        <v>56</v>
      </c>
      <c r="P62" s="19" t="s">
        <v>178</v>
      </c>
      <c r="Q62" s="101"/>
      <c r="R62" s="1280" t="s">
        <v>679</v>
      </c>
      <c r="S62" s="1280" t="s">
        <v>680</v>
      </c>
      <c r="T62" s="1285">
        <v>42412</v>
      </c>
      <c r="U62" s="96" t="s">
        <v>681</v>
      </c>
      <c r="V62" s="1242" t="s">
        <v>304</v>
      </c>
      <c r="W62" s="250">
        <v>17000000</v>
      </c>
      <c r="X62" s="250"/>
      <c r="Y62" s="1263">
        <f t="shared" si="1"/>
        <v>17000000</v>
      </c>
      <c r="Z62" s="1263">
        <v>17000000</v>
      </c>
      <c r="AA62" s="1242" t="s">
        <v>677</v>
      </c>
      <c r="AB62" s="1242" t="s">
        <v>682</v>
      </c>
      <c r="AC62" s="1242" t="s">
        <v>35</v>
      </c>
      <c r="AD62" s="1242" t="s">
        <v>744</v>
      </c>
      <c r="AE62" s="1242" t="s">
        <v>56</v>
      </c>
      <c r="AF62" s="1242" t="s">
        <v>56</v>
      </c>
      <c r="AG62" s="1242" t="s">
        <v>56</v>
      </c>
      <c r="AH62" s="1242" t="s">
        <v>669</v>
      </c>
      <c r="AI62" s="79">
        <v>42412</v>
      </c>
      <c r="AJ62" s="79">
        <v>42715</v>
      </c>
      <c r="AK62" s="1242" t="s">
        <v>215</v>
      </c>
      <c r="AL62" s="1277" t="s">
        <v>736</v>
      </c>
      <c r="AM62" s="117" t="s">
        <v>56</v>
      </c>
      <c r="AN62" s="117" t="s">
        <v>56</v>
      </c>
      <c r="AO62" s="259">
        <v>1700000</v>
      </c>
      <c r="AP62" s="533">
        <v>1700000</v>
      </c>
      <c r="AQ62" s="259">
        <v>1700000</v>
      </c>
      <c r="AR62" s="259">
        <v>1700000</v>
      </c>
      <c r="AS62" s="20">
        <v>1700000</v>
      </c>
      <c r="AT62" s="94"/>
      <c r="AU62" s="20">
        <v>1700000</v>
      </c>
      <c r="AV62" s="20">
        <v>1700000</v>
      </c>
      <c r="AW62" s="20">
        <v>1700000</v>
      </c>
      <c r="AX62" s="95"/>
      <c r="AY62" s="94"/>
      <c r="AZ62" s="94"/>
      <c r="BA62" s="94"/>
    </row>
    <row r="63" spans="1:53" s="49" customFormat="1" ht="150" customHeight="1" x14ac:dyDescent="0.25">
      <c r="A63" s="1241">
        <v>38</v>
      </c>
      <c r="B63" s="1267" t="s">
        <v>1005</v>
      </c>
      <c r="C63" s="1267">
        <v>80101706</v>
      </c>
      <c r="D63" s="217" t="s">
        <v>113</v>
      </c>
      <c r="E63" s="1267" t="s">
        <v>99</v>
      </c>
      <c r="F63" s="1267">
        <v>1</v>
      </c>
      <c r="G63" s="1271" t="s">
        <v>167</v>
      </c>
      <c r="H63" s="1287">
        <v>7</v>
      </c>
      <c r="I63" s="1243" t="s">
        <v>101</v>
      </c>
      <c r="J63" s="1267" t="s">
        <v>114</v>
      </c>
      <c r="K63" s="1267" t="s">
        <v>115</v>
      </c>
      <c r="L63" s="1032">
        <v>8000000</v>
      </c>
      <c r="M63" s="1033">
        <v>8000000</v>
      </c>
      <c r="N63" s="1269" t="s">
        <v>85</v>
      </c>
      <c r="O63" s="1269" t="s">
        <v>56</v>
      </c>
      <c r="P63" s="89" t="s">
        <v>86</v>
      </c>
      <c r="Q63" s="106"/>
      <c r="R63" s="1280" t="s">
        <v>683</v>
      </c>
      <c r="S63" s="1280" t="s">
        <v>684</v>
      </c>
      <c r="T63" s="1285">
        <v>42408</v>
      </c>
      <c r="U63" s="96" t="s">
        <v>685</v>
      </c>
      <c r="V63" s="1242" t="s">
        <v>220</v>
      </c>
      <c r="W63" s="250">
        <v>8000000</v>
      </c>
      <c r="X63" s="250"/>
      <c r="Y63" s="1263">
        <f t="shared" si="1"/>
        <v>8000000</v>
      </c>
      <c r="Z63" s="1263">
        <v>8000000</v>
      </c>
      <c r="AA63" s="1242" t="s">
        <v>686</v>
      </c>
      <c r="AB63" s="1242" t="s">
        <v>687</v>
      </c>
      <c r="AC63" s="1242" t="s">
        <v>35</v>
      </c>
      <c r="AD63" s="1242" t="s">
        <v>688</v>
      </c>
      <c r="AE63" s="1242" t="s">
        <v>56</v>
      </c>
      <c r="AF63" s="1242" t="s">
        <v>56</v>
      </c>
      <c r="AG63" s="1242" t="s">
        <v>56</v>
      </c>
      <c r="AH63" s="97" t="s">
        <v>689</v>
      </c>
      <c r="AI63" s="79">
        <v>42408</v>
      </c>
      <c r="AJ63" s="79">
        <v>42620</v>
      </c>
      <c r="AK63" s="1242" t="s">
        <v>215</v>
      </c>
      <c r="AL63" s="1277" t="s">
        <v>216</v>
      </c>
      <c r="AM63" s="115"/>
      <c r="AN63" s="18"/>
      <c r="AO63" s="18"/>
      <c r="AP63" s="18"/>
      <c r="AQ63" s="18"/>
      <c r="AR63" s="18"/>
      <c r="AS63" s="18"/>
      <c r="AT63" s="18"/>
      <c r="AU63" s="18"/>
      <c r="AV63" s="18"/>
      <c r="AW63" s="18"/>
      <c r="AX63" s="15"/>
      <c r="AY63" s="18"/>
      <c r="AZ63" s="18"/>
      <c r="BA63" s="18"/>
    </row>
    <row r="64" spans="1:53" s="45" customFormat="1" ht="72.75" customHeight="1" x14ac:dyDescent="0.25">
      <c r="A64" s="196">
        <v>39</v>
      </c>
      <c r="B64" s="1091" t="s">
        <v>1005</v>
      </c>
      <c r="C64" s="1091">
        <v>72101506</v>
      </c>
      <c r="D64" s="821" t="s">
        <v>3498</v>
      </c>
      <c r="E64" s="1091" t="s">
        <v>99</v>
      </c>
      <c r="F64" s="1091">
        <v>1</v>
      </c>
      <c r="G64" s="1046" t="s">
        <v>168</v>
      </c>
      <c r="H64" s="1047">
        <v>5</v>
      </c>
      <c r="I64" s="1091" t="s">
        <v>116</v>
      </c>
      <c r="J64" s="1091" t="s">
        <v>114</v>
      </c>
      <c r="K64" s="1091" t="s">
        <v>115</v>
      </c>
      <c r="L64" s="1171">
        <f>25362000+M64</f>
        <v>62662000</v>
      </c>
      <c r="M64" s="1092">
        <v>37300000</v>
      </c>
      <c r="N64" s="1180" t="s">
        <v>82</v>
      </c>
      <c r="O64" s="1180" t="s">
        <v>83</v>
      </c>
      <c r="P64" s="1181" t="s">
        <v>117</v>
      </c>
      <c r="Q64" s="106"/>
      <c r="R64" s="102"/>
      <c r="S64" s="116"/>
      <c r="T64" s="32"/>
      <c r="U64" s="945"/>
      <c r="V64" s="81"/>
      <c r="W64" s="1186"/>
      <c r="X64" s="944"/>
      <c r="Y64" s="174">
        <f t="shared" si="1"/>
        <v>0</v>
      </c>
      <c r="Z64" s="174">
        <v>0</v>
      </c>
      <c r="AA64" s="47"/>
      <c r="AB64" s="46"/>
      <c r="AC64" s="944"/>
      <c r="AD64" s="944"/>
      <c r="AE64" s="944"/>
      <c r="AF64" s="944"/>
      <c r="AG64" s="944"/>
      <c r="AH64" s="944"/>
      <c r="AI64" s="944"/>
      <c r="AJ64" s="944"/>
      <c r="AK64" s="944"/>
      <c r="AL64" s="114"/>
      <c r="AM64" s="48"/>
      <c r="AN64" s="37"/>
      <c r="AO64" s="37"/>
      <c r="AP64" s="37"/>
      <c r="AQ64" s="37"/>
      <c r="AR64" s="37"/>
      <c r="AS64" s="37"/>
      <c r="AT64" s="37"/>
      <c r="AU64" s="37"/>
      <c r="AV64" s="40"/>
      <c r="AW64" s="22"/>
      <c r="AX64" s="22"/>
      <c r="AY64" s="22"/>
      <c r="AZ64" s="22"/>
      <c r="BA64" s="22"/>
    </row>
    <row r="65" spans="1:53" s="12" customFormat="1" ht="180" customHeight="1" x14ac:dyDescent="0.2">
      <c r="A65" s="1241">
        <v>40</v>
      </c>
      <c r="B65" s="1267" t="s">
        <v>1014</v>
      </c>
      <c r="C65" s="1267">
        <v>80101706</v>
      </c>
      <c r="D65" s="73" t="s">
        <v>230</v>
      </c>
      <c r="E65" s="1267" t="s">
        <v>132</v>
      </c>
      <c r="F65" s="1267">
        <v>1</v>
      </c>
      <c r="G65" s="1271" t="s">
        <v>167</v>
      </c>
      <c r="H65" s="1287">
        <v>2</v>
      </c>
      <c r="I65" s="1243" t="s">
        <v>101</v>
      </c>
      <c r="J65" s="1243" t="s">
        <v>868</v>
      </c>
      <c r="K65" s="1267" t="s">
        <v>115</v>
      </c>
      <c r="L65" s="1032">
        <v>20000000</v>
      </c>
      <c r="M65" s="1033">
        <v>20000000</v>
      </c>
      <c r="N65" s="1269" t="s">
        <v>85</v>
      </c>
      <c r="O65" s="1269" t="s">
        <v>56</v>
      </c>
      <c r="P65" s="16" t="s">
        <v>133</v>
      </c>
      <c r="Q65" s="106"/>
      <c r="R65" s="1280" t="s">
        <v>228</v>
      </c>
      <c r="S65" s="107" t="s">
        <v>229</v>
      </c>
      <c r="T65" s="72">
        <v>42377</v>
      </c>
      <c r="U65" s="73" t="s">
        <v>230</v>
      </c>
      <c r="V65" s="1281" t="s">
        <v>220</v>
      </c>
      <c r="W65" s="1263">
        <v>20000000</v>
      </c>
      <c r="X65" s="1263">
        <v>6670000</v>
      </c>
      <c r="Y65" s="1263">
        <f t="shared" si="1"/>
        <v>26670000</v>
      </c>
      <c r="Z65" s="1263">
        <v>26670000</v>
      </c>
      <c r="AA65" s="1281" t="s">
        <v>231</v>
      </c>
      <c r="AB65" s="1281" t="s">
        <v>232</v>
      </c>
      <c r="AC65" s="1281" t="s">
        <v>233</v>
      </c>
      <c r="AD65" s="1281" t="s">
        <v>234</v>
      </c>
      <c r="AE65" s="1281" t="s">
        <v>56</v>
      </c>
      <c r="AF65" s="1281" t="s">
        <v>56</v>
      </c>
      <c r="AG65" s="1281" t="s">
        <v>56</v>
      </c>
      <c r="AH65" s="1281" t="s">
        <v>235</v>
      </c>
      <c r="AI65" s="74">
        <v>42377</v>
      </c>
      <c r="AJ65" s="74">
        <v>42436</v>
      </c>
      <c r="AK65" s="1281" t="s">
        <v>236</v>
      </c>
      <c r="AL65" s="1283" t="s">
        <v>227</v>
      </c>
      <c r="AM65" s="117" t="s">
        <v>56</v>
      </c>
      <c r="AN65" s="259">
        <v>10000000</v>
      </c>
      <c r="AO65" s="259">
        <v>10000000</v>
      </c>
      <c r="AP65" s="18"/>
      <c r="AQ65" s="18">
        <v>6670000</v>
      </c>
      <c r="AR65" s="18"/>
      <c r="AS65" s="18"/>
      <c r="AT65" s="18"/>
      <c r="AU65" s="18"/>
      <c r="AV65" s="18"/>
      <c r="AW65" s="15"/>
      <c r="AX65" s="15"/>
      <c r="AY65" s="15"/>
      <c r="AZ65" s="15"/>
      <c r="BA65" s="15"/>
    </row>
    <row r="66" spans="1:53" s="12" customFormat="1" ht="90" customHeight="1" x14ac:dyDescent="0.2">
      <c r="A66" s="1241">
        <v>41</v>
      </c>
      <c r="B66" s="1267" t="s">
        <v>1014</v>
      </c>
      <c r="C66" s="1267">
        <v>80101706</v>
      </c>
      <c r="D66" s="73" t="s">
        <v>119</v>
      </c>
      <c r="E66" s="1267" t="s">
        <v>132</v>
      </c>
      <c r="F66" s="1267">
        <v>1</v>
      </c>
      <c r="G66" s="1271" t="s">
        <v>167</v>
      </c>
      <c r="H66" s="1287">
        <v>2</v>
      </c>
      <c r="I66" s="1243" t="s">
        <v>101</v>
      </c>
      <c r="J66" s="1243" t="s">
        <v>134</v>
      </c>
      <c r="K66" s="1267" t="s">
        <v>115</v>
      </c>
      <c r="L66" s="1037">
        <v>4600000</v>
      </c>
      <c r="M66" s="1038">
        <v>4600000</v>
      </c>
      <c r="N66" s="1269" t="s">
        <v>85</v>
      </c>
      <c r="O66" s="1269" t="s">
        <v>56</v>
      </c>
      <c r="P66" s="16" t="s">
        <v>133</v>
      </c>
      <c r="Q66" s="106"/>
      <c r="R66" s="1280" t="s">
        <v>237</v>
      </c>
      <c r="S66" s="107" t="s">
        <v>238</v>
      </c>
      <c r="T66" s="72">
        <v>42377</v>
      </c>
      <c r="U66" s="73" t="s">
        <v>119</v>
      </c>
      <c r="V66" s="1281" t="s">
        <v>220</v>
      </c>
      <c r="W66" s="1263">
        <v>4600000</v>
      </c>
      <c r="X66" s="1263"/>
      <c r="Y66" s="1263">
        <f t="shared" si="1"/>
        <v>4600000</v>
      </c>
      <c r="Z66" s="1263">
        <v>4600000</v>
      </c>
      <c r="AA66" s="1281" t="s">
        <v>239</v>
      </c>
      <c r="AB66" s="1281" t="s">
        <v>240</v>
      </c>
      <c r="AC66" s="1281" t="s">
        <v>233</v>
      </c>
      <c r="AD66" s="1281" t="s">
        <v>241</v>
      </c>
      <c r="AE66" s="1281" t="s">
        <v>56</v>
      </c>
      <c r="AF66" s="1281" t="s">
        <v>56</v>
      </c>
      <c r="AG66" s="1281" t="s">
        <v>56</v>
      </c>
      <c r="AH66" s="1281" t="s">
        <v>235</v>
      </c>
      <c r="AI66" s="74">
        <v>42377</v>
      </c>
      <c r="AJ66" s="74">
        <v>42436</v>
      </c>
      <c r="AK66" s="1281" t="s">
        <v>226</v>
      </c>
      <c r="AL66" s="1283" t="s">
        <v>227</v>
      </c>
      <c r="AM66" s="117" t="s">
        <v>56</v>
      </c>
      <c r="AN66" s="98">
        <v>2300000</v>
      </c>
      <c r="AO66" s="18"/>
      <c r="AP66" s="18"/>
      <c r="AQ66" s="18"/>
      <c r="AR66" s="18"/>
      <c r="AS66" s="18"/>
      <c r="AT66" s="18"/>
      <c r="AU66" s="18"/>
      <c r="AV66" s="18"/>
      <c r="AW66" s="18"/>
      <c r="AX66" s="18"/>
      <c r="AY66" s="18"/>
      <c r="AZ66" s="18"/>
      <c r="BA66" s="15"/>
    </row>
    <row r="67" spans="1:53" s="45" customFormat="1" ht="105" customHeight="1" x14ac:dyDescent="0.2">
      <c r="A67" s="1241">
        <v>42</v>
      </c>
      <c r="B67" s="1267" t="s">
        <v>1001</v>
      </c>
      <c r="C67" s="1267">
        <v>80101706</v>
      </c>
      <c r="D67" s="73" t="s">
        <v>244</v>
      </c>
      <c r="E67" s="1267" t="s">
        <v>132</v>
      </c>
      <c r="F67" s="1267">
        <v>1</v>
      </c>
      <c r="G67" s="1271" t="s">
        <v>167</v>
      </c>
      <c r="H67" s="1287">
        <v>2</v>
      </c>
      <c r="I67" s="1243" t="s">
        <v>101</v>
      </c>
      <c r="J67" s="1243" t="s">
        <v>134</v>
      </c>
      <c r="K67" s="1267" t="s">
        <v>115</v>
      </c>
      <c r="L67" s="1032">
        <v>5000000</v>
      </c>
      <c r="M67" s="1033">
        <v>5000000</v>
      </c>
      <c r="N67" s="1269" t="s">
        <v>85</v>
      </c>
      <c r="O67" s="1269" t="s">
        <v>56</v>
      </c>
      <c r="P67" s="16" t="s">
        <v>133</v>
      </c>
      <c r="Q67" s="106"/>
      <c r="R67" s="1280" t="s">
        <v>242</v>
      </c>
      <c r="S67" s="107" t="s">
        <v>243</v>
      </c>
      <c r="T67" s="72">
        <v>42384</v>
      </c>
      <c r="U67" s="73" t="s">
        <v>244</v>
      </c>
      <c r="V67" s="1281" t="s">
        <v>220</v>
      </c>
      <c r="W67" s="1263">
        <v>5000000</v>
      </c>
      <c r="X67" s="1263"/>
      <c r="Y67" s="1263">
        <f t="shared" si="1"/>
        <v>5000000</v>
      </c>
      <c r="Z67" s="1263">
        <v>5000000</v>
      </c>
      <c r="AA67" s="1281" t="s">
        <v>245</v>
      </c>
      <c r="AB67" s="1281" t="s">
        <v>246</v>
      </c>
      <c r="AC67" s="1281" t="s">
        <v>233</v>
      </c>
      <c r="AD67" s="1281" t="s">
        <v>247</v>
      </c>
      <c r="AE67" s="1281" t="s">
        <v>56</v>
      </c>
      <c r="AF67" s="1281" t="s">
        <v>56</v>
      </c>
      <c r="AG67" s="1281" t="s">
        <v>56</v>
      </c>
      <c r="AH67" s="1281" t="s">
        <v>235</v>
      </c>
      <c r="AI67" s="74">
        <v>42384</v>
      </c>
      <c r="AJ67" s="74">
        <v>42443</v>
      </c>
      <c r="AK67" s="1281" t="s">
        <v>248</v>
      </c>
      <c r="AL67" s="1283" t="s">
        <v>249</v>
      </c>
      <c r="AM67" s="117" t="s">
        <v>56</v>
      </c>
      <c r="AN67" s="98">
        <v>2500000</v>
      </c>
      <c r="AO67" s="18"/>
      <c r="AP67" s="18"/>
      <c r="AQ67" s="18"/>
      <c r="AR67" s="18"/>
      <c r="AS67" s="18"/>
      <c r="AT67" s="18"/>
      <c r="AU67" s="18"/>
      <c r="AV67" s="18"/>
      <c r="AW67" s="18"/>
      <c r="AX67" s="15"/>
      <c r="AY67" s="18"/>
      <c r="AZ67" s="18"/>
      <c r="BA67" s="15"/>
    </row>
    <row r="68" spans="1:53" s="49" customFormat="1" ht="105" customHeight="1" x14ac:dyDescent="0.25">
      <c r="A68" s="1241">
        <v>43</v>
      </c>
      <c r="B68" s="1267" t="s">
        <v>1001</v>
      </c>
      <c r="C68" s="1267">
        <v>80101706</v>
      </c>
      <c r="D68" s="175" t="s">
        <v>156</v>
      </c>
      <c r="E68" s="1267" t="s">
        <v>132</v>
      </c>
      <c r="F68" s="1267">
        <v>1</v>
      </c>
      <c r="G68" s="1271" t="s">
        <v>167</v>
      </c>
      <c r="H68" s="1287">
        <v>2</v>
      </c>
      <c r="I68" s="1243" t="s">
        <v>101</v>
      </c>
      <c r="J68" s="1243" t="s">
        <v>134</v>
      </c>
      <c r="K68" s="1267" t="s">
        <v>115</v>
      </c>
      <c r="L68" s="1032">
        <v>10000000</v>
      </c>
      <c r="M68" s="1033">
        <v>10000000</v>
      </c>
      <c r="N68" s="1269" t="s">
        <v>85</v>
      </c>
      <c r="O68" s="1269" t="s">
        <v>56</v>
      </c>
      <c r="P68" s="16" t="s">
        <v>133</v>
      </c>
      <c r="Q68" s="106"/>
      <c r="R68" s="1280" t="s">
        <v>250</v>
      </c>
      <c r="S68" s="107" t="s">
        <v>251</v>
      </c>
      <c r="T68" s="72">
        <v>42377</v>
      </c>
      <c r="U68" s="73" t="s">
        <v>252</v>
      </c>
      <c r="V68" s="1281" t="s">
        <v>220</v>
      </c>
      <c r="W68" s="1263">
        <v>10000000</v>
      </c>
      <c r="X68" s="1263"/>
      <c r="Y68" s="1263">
        <f t="shared" si="1"/>
        <v>10000000</v>
      </c>
      <c r="Z68" s="1263">
        <v>10000000</v>
      </c>
      <c r="AA68" s="1281" t="s">
        <v>253</v>
      </c>
      <c r="AB68" s="1281" t="s">
        <v>254</v>
      </c>
      <c r="AC68" s="1281" t="s">
        <v>233</v>
      </c>
      <c r="AD68" s="1281" t="s">
        <v>255</v>
      </c>
      <c r="AE68" s="1281" t="s">
        <v>56</v>
      </c>
      <c r="AF68" s="1281" t="s">
        <v>56</v>
      </c>
      <c r="AG68" s="1281" t="s">
        <v>56</v>
      </c>
      <c r="AH68" s="1281" t="s">
        <v>235</v>
      </c>
      <c r="AI68" s="74">
        <v>42377</v>
      </c>
      <c r="AJ68" s="74">
        <v>42436</v>
      </c>
      <c r="AK68" s="1281" t="s">
        <v>256</v>
      </c>
      <c r="AL68" s="1283" t="s">
        <v>249</v>
      </c>
      <c r="AM68" s="117" t="s">
        <v>56</v>
      </c>
      <c r="AN68" s="98">
        <v>5000000</v>
      </c>
      <c r="AO68" s="98">
        <v>5000000</v>
      </c>
      <c r="AP68" s="21"/>
      <c r="AQ68" s="21"/>
      <c r="AR68" s="21"/>
      <c r="AS68" s="21"/>
      <c r="AT68" s="21"/>
      <c r="AU68" s="21"/>
      <c r="AV68" s="18"/>
      <c r="AW68" s="18"/>
      <c r="AX68" s="17"/>
      <c r="AY68" s="18"/>
      <c r="AZ68" s="18"/>
      <c r="BA68" s="18"/>
    </row>
    <row r="69" spans="1:53" s="49" customFormat="1" ht="102.75" customHeight="1" x14ac:dyDescent="0.25">
      <c r="A69" s="1241">
        <v>44</v>
      </c>
      <c r="B69" s="1267" t="s">
        <v>1014</v>
      </c>
      <c r="C69" s="1267">
        <v>80101706</v>
      </c>
      <c r="D69" s="175" t="s">
        <v>137</v>
      </c>
      <c r="E69" s="1267" t="s">
        <v>132</v>
      </c>
      <c r="F69" s="1267">
        <v>1</v>
      </c>
      <c r="G69" s="1271" t="s">
        <v>167</v>
      </c>
      <c r="H69" s="1287">
        <v>2</v>
      </c>
      <c r="I69" s="1243" t="s">
        <v>101</v>
      </c>
      <c r="J69" s="1243" t="s">
        <v>865</v>
      </c>
      <c r="K69" s="1267" t="s">
        <v>115</v>
      </c>
      <c r="L69" s="1032">
        <v>11600000</v>
      </c>
      <c r="M69" s="1033">
        <v>11600000</v>
      </c>
      <c r="N69" s="1269" t="s">
        <v>85</v>
      </c>
      <c r="O69" s="1269" t="s">
        <v>56</v>
      </c>
      <c r="P69" s="16" t="s">
        <v>133</v>
      </c>
      <c r="Q69" s="106"/>
      <c r="R69" s="1280" t="s">
        <v>257</v>
      </c>
      <c r="S69" s="107" t="s">
        <v>258</v>
      </c>
      <c r="T69" s="72">
        <v>42377</v>
      </c>
      <c r="U69" s="73" t="s">
        <v>259</v>
      </c>
      <c r="V69" s="1281" t="s">
        <v>220</v>
      </c>
      <c r="W69" s="1263">
        <v>11600000</v>
      </c>
      <c r="X69" s="1263">
        <v>3670000</v>
      </c>
      <c r="Y69" s="1263">
        <f t="shared" si="1"/>
        <v>15270000</v>
      </c>
      <c r="Z69" s="1263">
        <v>15270000</v>
      </c>
      <c r="AA69" s="1281" t="s">
        <v>260</v>
      </c>
      <c r="AB69" s="1281" t="s">
        <v>261</v>
      </c>
      <c r="AC69" s="1281" t="s">
        <v>233</v>
      </c>
      <c r="AD69" s="1281" t="s">
        <v>262</v>
      </c>
      <c r="AE69" s="1281" t="s">
        <v>56</v>
      </c>
      <c r="AF69" s="1281" t="s">
        <v>56</v>
      </c>
      <c r="AG69" s="1281" t="s">
        <v>56</v>
      </c>
      <c r="AH69" s="1281" t="s">
        <v>235</v>
      </c>
      <c r="AI69" s="74">
        <v>42377</v>
      </c>
      <c r="AJ69" s="74">
        <v>42436</v>
      </c>
      <c r="AK69" s="1281" t="s">
        <v>256</v>
      </c>
      <c r="AL69" s="1283" t="s">
        <v>249</v>
      </c>
      <c r="AM69" s="117" t="s">
        <v>56</v>
      </c>
      <c r="AN69" s="259">
        <v>5800000</v>
      </c>
      <c r="AO69" s="259">
        <v>5800000</v>
      </c>
      <c r="AP69" s="18"/>
      <c r="AQ69" s="259">
        <v>3670000</v>
      </c>
      <c r="AR69" s="18"/>
      <c r="AS69" s="18"/>
      <c r="AT69" s="18"/>
      <c r="AU69" s="18"/>
      <c r="AV69" s="18"/>
      <c r="AW69" s="18"/>
      <c r="AX69" s="17"/>
      <c r="AY69" s="18"/>
      <c r="AZ69" s="18"/>
      <c r="BA69" s="18"/>
    </row>
    <row r="70" spans="1:53" s="49" customFormat="1" ht="105" customHeight="1" x14ac:dyDescent="0.25">
      <c r="A70" s="1241">
        <v>45</v>
      </c>
      <c r="B70" s="1267" t="s">
        <v>1014</v>
      </c>
      <c r="C70" s="1267">
        <v>80101706</v>
      </c>
      <c r="D70" s="175" t="s">
        <v>138</v>
      </c>
      <c r="E70" s="1267" t="s">
        <v>132</v>
      </c>
      <c r="F70" s="1267">
        <v>1</v>
      </c>
      <c r="G70" s="1271" t="s">
        <v>167</v>
      </c>
      <c r="H70" s="1287">
        <v>2</v>
      </c>
      <c r="I70" s="1243" t="s">
        <v>101</v>
      </c>
      <c r="J70" s="1243" t="s">
        <v>134</v>
      </c>
      <c r="K70" s="1267" t="s">
        <v>115</v>
      </c>
      <c r="L70" s="1032">
        <v>20000000</v>
      </c>
      <c r="M70" s="1033">
        <v>20000000</v>
      </c>
      <c r="N70" s="1269" t="s">
        <v>85</v>
      </c>
      <c r="O70" s="1269" t="s">
        <v>56</v>
      </c>
      <c r="P70" s="16" t="s">
        <v>133</v>
      </c>
      <c r="Q70" s="106"/>
      <c r="R70" s="1280" t="s">
        <v>263</v>
      </c>
      <c r="S70" s="107" t="s">
        <v>264</v>
      </c>
      <c r="T70" s="82">
        <v>42377</v>
      </c>
      <c r="U70" s="73" t="s">
        <v>138</v>
      </c>
      <c r="V70" s="83" t="s">
        <v>220</v>
      </c>
      <c r="W70" s="1263">
        <v>20000000</v>
      </c>
      <c r="X70" s="180"/>
      <c r="Y70" s="1263">
        <f t="shared" si="1"/>
        <v>20000000</v>
      </c>
      <c r="Z70" s="1263">
        <v>20000000</v>
      </c>
      <c r="AA70" s="83" t="s">
        <v>265</v>
      </c>
      <c r="AB70" s="83" t="s">
        <v>268</v>
      </c>
      <c r="AC70" s="83" t="s">
        <v>233</v>
      </c>
      <c r="AD70" s="83" t="s">
        <v>266</v>
      </c>
      <c r="AE70" s="83" t="s">
        <v>56</v>
      </c>
      <c r="AF70" s="83" t="s">
        <v>56</v>
      </c>
      <c r="AG70" s="83" t="s">
        <v>56</v>
      </c>
      <c r="AH70" s="83" t="s">
        <v>235</v>
      </c>
      <c r="AI70" s="84">
        <v>42377</v>
      </c>
      <c r="AJ70" s="84">
        <v>42436</v>
      </c>
      <c r="AK70" s="83" t="s">
        <v>267</v>
      </c>
      <c r="AL70" s="118" t="s">
        <v>227</v>
      </c>
      <c r="AM70" s="117" t="s">
        <v>56</v>
      </c>
      <c r="AN70" s="98">
        <v>10000000</v>
      </c>
      <c r="AO70" s="98">
        <v>10000000</v>
      </c>
      <c r="AP70" s="18"/>
      <c r="AQ70" s="18"/>
      <c r="AR70" s="18"/>
      <c r="AS70" s="18"/>
      <c r="AT70" s="18"/>
      <c r="AU70" s="18"/>
      <c r="AV70" s="18"/>
      <c r="AW70" s="18"/>
      <c r="AX70" s="17"/>
      <c r="AY70" s="18"/>
      <c r="AZ70" s="18"/>
      <c r="BA70" s="18"/>
    </row>
    <row r="71" spans="1:53" s="45" customFormat="1" ht="90" customHeight="1" x14ac:dyDescent="0.2">
      <c r="A71" s="1241">
        <v>46</v>
      </c>
      <c r="B71" s="1267" t="s">
        <v>1014</v>
      </c>
      <c r="C71" s="1267">
        <v>80101706</v>
      </c>
      <c r="D71" s="175" t="s">
        <v>151</v>
      </c>
      <c r="E71" s="1267" t="s">
        <v>132</v>
      </c>
      <c r="F71" s="1267">
        <v>1</v>
      </c>
      <c r="G71" s="1271" t="s">
        <v>167</v>
      </c>
      <c r="H71" s="1287">
        <v>2</v>
      </c>
      <c r="I71" s="1243" t="s">
        <v>101</v>
      </c>
      <c r="J71" s="1243" t="s">
        <v>134</v>
      </c>
      <c r="K71" s="1267" t="s">
        <v>115</v>
      </c>
      <c r="L71" s="1032">
        <v>19000000</v>
      </c>
      <c r="M71" s="1033">
        <v>19000000</v>
      </c>
      <c r="N71" s="1269" t="s">
        <v>85</v>
      </c>
      <c r="O71" s="1269" t="s">
        <v>56</v>
      </c>
      <c r="P71" s="16" t="s">
        <v>133</v>
      </c>
      <c r="Q71" s="106"/>
      <c r="R71" s="1280" t="s">
        <v>269</v>
      </c>
      <c r="S71" s="107" t="s">
        <v>270</v>
      </c>
      <c r="T71" s="72">
        <v>42377</v>
      </c>
      <c r="U71" s="73" t="s">
        <v>151</v>
      </c>
      <c r="V71" s="1281" t="s">
        <v>220</v>
      </c>
      <c r="W71" s="1263">
        <v>19000000</v>
      </c>
      <c r="X71" s="1263"/>
      <c r="Y71" s="1263">
        <f t="shared" si="1"/>
        <v>19000000</v>
      </c>
      <c r="Z71" s="1263">
        <v>19000000</v>
      </c>
      <c r="AA71" s="1281" t="s">
        <v>271</v>
      </c>
      <c r="AB71" s="1281" t="s">
        <v>272</v>
      </c>
      <c r="AC71" s="1281" t="s">
        <v>233</v>
      </c>
      <c r="AD71" s="1281" t="s">
        <v>273</v>
      </c>
      <c r="AE71" s="1281" t="s">
        <v>56</v>
      </c>
      <c r="AF71" s="1281" t="s">
        <v>56</v>
      </c>
      <c r="AG71" s="1281" t="s">
        <v>56</v>
      </c>
      <c r="AH71" s="1281" t="s">
        <v>235</v>
      </c>
      <c r="AI71" s="74">
        <v>42377</v>
      </c>
      <c r="AJ71" s="74">
        <v>42436</v>
      </c>
      <c r="AK71" s="1281" t="s">
        <v>267</v>
      </c>
      <c r="AL71" s="1283" t="s">
        <v>227</v>
      </c>
      <c r="AM71" s="117" t="s">
        <v>56</v>
      </c>
      <c r="AN71" s="98">
        <v>9500000</v>
      </c>
      <c r="AO71" s="98">
        <v>9500000</v>
      </c>
      <c r="AP71" s="18"/>
      <c r="AQ71" s="18"/>
      <c r="AR71" s="18"/>
      <c r="AS71" s="18"/>
      <c r="AT71" s="18"/>
      <c r="AU71" s="18"/>
      <c r="AV71" s="18"/>
      <c r="AW71" s="18"/>
      <c r="AX71" s="15"/>
      <c r="AY71" s="18"/>
      <c r="AZ71" s="18"/>
      <c r="BA71" s="18"/>
    </row>
    <row r="72" spans="1:53" s="45" customFormat="1" ht="90" customHeight="1" x14ac:dyDescent="0.2">
      <c r="A72" s="1241">
        <v>47</v>
      </c>
      <c r="B72" s="1267" t="s">
        <v>1014</v>
      </c>
      <c r="C72" s="1267">
        <v>80101706</v>
      </c>
      <c r="D72" s="175" t="s">
        <v>152</v>
      </c>
      <c r="E72" s="1267" t="s">
        <v>132</v>
      </c>
      <c r="F72" s="1267">
        <v>1</v>
      </c>
      <c r="G72" s="1271" t="s">
        <v>167</v>
      </c>
      <c r="H72" s="1287">
        <v>2</v>
      </c>
      <c r="I72" s="1243" t="s">
        <v>101</v>
      </c>
      <c r="J72" s="1243" t="s">
        <v>135</v>
      </c>
      <c r="K72" s="1267" t="s">
        <v>115</v>
      </c>
      <c r="L72" s="1032">
        <v>10300000</v>
      </c>
      <c r="M72" s="1033">
        <v>10300000</v>
      </c>
      <c r="N72" s="1269" t="s">
        <v>85</v>
      </c>
      <c r="O72" s="1269" t="s">
        <v>56</v>
      </c>
      <c r="P72" s="16" t="s">
        <v>133</v>
      </c>
      <c r="Q72" s="106"/>
      <c r="R72" s="1280" t="s">
        <v>274</v>
      </c>
      <c r="S72" s="107" t="s">
        <v>275</v>
      </c>
      <c r="T72" s="72">
        <v>42377</v>
      </c>
      <c r="U72" s="73" t="s">
        <v>276</v>
      </c>
      <c r="V72" s="1281" t="s">
        <v>220</v>
      </c>
      <c r="W72" s="1263">
        <v>10300000</v>
      </c>
      <c r="X72" s="1263"/>
      <c r="Y72" s="1263">
        <f t="shared" si="1"/>
        <v>10300000</v>
      </c>
      <c r="Z72" s="1263">
        <v>10300000</v>
      </c>
      <c r="AA72" s="1281" t="s">
        <v>277</v>
      </c>
      <c r="AB72" s="1281" t="s">
        <v>278</v>
      </c>
      <c r="AC72" s="1281" t="s">
        <v>223</v>
      </c>
      <c r="AD72" s="1281" t="s">
        <v>279</v>
      </c>
      <c r="AE72" s="1281" t="s">
        <v>56</v>
      </c>
      <c r="AF72" s="1281" t="s">
        <v>56</v>
      </c>
      <c r="AG72" s="1281" t="s">
        <v>56</v>
      </c>
      <c r="AH72" s="1281" t="s">
        <v>235</v>
      </c>
      <c r="AI72" s="74">
        <v>42377</v>
      </c>
      <c r="AJ72" s="74">
        <v>42436</v>
      </c>
      <c r="AK72" s="1281" t="s">
        <v>267</v>
      </c>
      <c r="AL72" s="1283" t="s">
        <v>227</v>
      </c>
      <c r="AM72" s="117" t="s">
        <v>56</v>
      </c>
      <c r="AN72" s="98">
        <v>5150000</v>
      </c>
      <c r="AO72" s="98">
        <v>5150000</v>
      </c>
      <c r="AP72" s="18"/>
      <c r="AQ72" s="18"/>
      <c r="AR72" s="18"/>
      <c r="AS72" s="18"/>
      <c r="AT72" s="18"/>
      <c r="AU72" s="18"/>
      <c r="AV72" s="18"/>
      <c r="AW72" s="18"/>
      <c r="AX72" s="18"/>
      <c r="AY72" s="18"/>
      <c r="AZ72" s="18"/>
      <c r="BA72" s="18"/>
    </row>
    <row r="73" spans="1:53" s="12" customFormat="1" ht="105" customHeight="1" x14ac:dyDescent="0.2">
      <c r="A73" s="1241">
        <v>48</v>
      </c>
      <c r="B73" s="1267" t="s">
        <v>1014</v>
      </c>
      <c r="C73" s="1267">
        <v>80101706</v>
      </c>
      <c r="D73" s="73" t="s">
        <v>153</v>
      </c>
      <c r="E73" s="1267" t="s">
        <v>132</v>
      </c>
      <c r="F73" s="1267">
        <v>1</v>
      </c>
      <c r="G73" s="1271" t="s">
        <v>167</v>
      </c>
      <c r="H73" s="1287">
        <v>2</v>
      </c>
      <c r="I73" s="1243" t="s">
        <v>101</v>
      </c>
      <c r="J73" s="1243" t="s">
        <v>134</v>
      </c>
      <c r="K73" s="1267" t="s">
        <v>115</v>
      </c>
      <c r="L73" s="1032">
        <v>6180000</v>
      </c>
      <c r="M73" s="1033">
        <v>6180000</v>
      </c>
      <c r="N73" s="1269" t="s">
        <v>85</v>
      </c>
      <c r="O73" s="1269" t="s">
        <v>56</v>
      </c>
      <c r="P73" s="16" t="s">
        <v>133</v>
      </c>
      <c r="Q73" s="106"/>
      <c r="R73" s="1280" t="s">
        <v>280</v>
      </c>
      <c r="S73" s="107" t="s">
        <v>890</v>
      </c>
      <c r="T73" s="72">
        <v>42377</v>
      </c>
      <c r="U73" s="73" t="s">
        <v>153</v>
      </c>
      <c r="V73" s="1281" t="s">
        <v>220</v>
      </c>
      <c r="W73" s="1263">
        <v>6180000</v>
      </c>
      <c r="X73" s="1263"/>
      <c r="Y73" s="1263">
        <f t="shared" si="1"/>
        <v>6180000</v>
      </c>
      <c r="Z73" s="1263">
        <v>6180000</v>
      </c>
      <c r="AA73" s="1281" t="s">
        <v>281</v>
      </c>
      <c r="AB73" s="1242" t="s">
        <v>282</v>
      </c>
      <c r="AC73" s="1281" t="s">
        <v>233</v>
      </c>
      <c r="AD73" s="1281" t="s">
        <v>283</v>
      </c>
      <c r="AE73" s="1281" t="s">
        <v>56</v>
      </c>
      <c r="AF73" s="1281" t="s">
        <v>56</v>
      </c>
      <c r="AG73" s="1281" t="s">
        <v>56</v>
      </c>
      <c r="AH73" s="1281" t="s">
        <v>235</v>
      </c>
      <c r="AI73" s="74">
        <v>42377</v>
      </c>
      <c r="AJ73" s="74">
        <v>42436</v>
      </c>
      <c r="AK73" s="1281" t="s">
        <v>267</v>
      </c>
      <c r="AL73" s="1283" t="s">
        <v>227</v>
      </c>
      <c r="AM73" s="117" t="s">
        <v>56</v>
      </c>
      <c r="AN73" s="98">
        <v>2163000</v>
      </c>
      <c r="AO73" s="98" t="s">
        <v>891</v>
      </c>
      <c r="AP73" s="18"/>
      <c r="AQ73" s="18"/>
      <c r="AR73" s="18"/>
      <c r="AS73" s="18"/>
      <c r="AT73" s="18"/>
      <c r="AU73" s="18"/>
      <c r="AV73" s="18"/>
      <c r="AW73" s="18"/>
      <c r="AX73" s="18"/>
      <c r="AY73" s="18"/>
      <c r="AZ73" s="18"/>
      <c r="BA73" s="15"/>
    </row>
    <row r="74" spans="1:53" s="12" customFormat="1" ht="90" customHeight="1" x14ac:dyDescent="0.2">
      <c r="A74" s="1241">
        <v>49</v>
      </c>
      <c r="B74" s="1267" t="s">
        <v>1014</v>
      </c>
      <c r="C74" s="1267">
        <v>80101706</v>
      </c>
      <c r="D74" s="73" t="s">
        <v>139</v>
      </c>
      <c r="E74" s="1267" t="s">
        <v>132</v>
      </c>
      <c r="F74" s="1267">
        <v>1</v>
      </c>
      <c r="G74" s="1271" t="s">
        <v>167</v>
      </c>
      <c r="H74" s="1287">
        <v>2</v>
      </c>
      <c r="I74" s="1243" t="s">
        <v>101</v>
      </c>
      <c r="J74" s="1243" t="s">
        <v>134</v>
      </c>
      <c r="K74" s="1267" t="s">
        <v>115</v>
      </c>
      <c r="L74" s="1032">
        <v>6180000</v>
      </c>
      <c r="M74" s="1033">
        <v>6180000</v>
      </c>
      <c r="N74" s="1269" t="s">
        <v>85</v>
      </c>
      <c r="O74" s="1269" t="s">
        <v>56</v>
      </c>
      <c r="P74" s="16" t="s">
        <v>133</v>
      </c>
      <c r="Q74" s="106"/>
      <c r="R74" s="1280" t="s">
        <v>284</v>
      </c>
      <c r="S74" s="107" t="s">
        <v>285</v>
      </c>
      <c r="T74" s="72">
        <v>42377</v>
      </c>
      <c r="U74" s="73" t="s">
        <v>139</v>
      </c>
      <c r="V74" s="1281" t="s">
        <v>220</v>
      </c>
      <c r="W74" s="1263">
        <v>6180000</v>
      </c>
      <c r="X74" s="1263"/>
      <c r="Y74" s="1263">
        <f t="shared" si="1"/>
        <v>6180000</v>
      </c>
      <c r="Z74" s="1263">
        <v>6180000</v>
      </c>
      <c r="AA74" s="1281" t="s">
        <v>281</v>
      </c>
      <c r="AB74" s="1281" t="s">
        <v>286</v>
      </c>
      <c r="AC74" s="1281" t="s">
        <v>233</v>
      </c>
      <c r="AD74" s="1281" t="s">
        <v>287</v>
      </c>
      <c r="AE74" s="1281" t="s">
        <v>56</v>
      </c>
      <c r="AF74" s="1281" t="s">
        <v>56</v>
      </c>
      <c r="AG74" s="1281" t="s">
        <v>56</v>
      </c>
      <c r="AH74" s="1281" t="s">
        <v>235</v>
      </c>
      <c r="AI74" s="74">
        <v>42377</v>
      </c>
      <c r="AJ74" s="74">
        <v>42436</v>
      </c>
      <c r="AK74" s="1281" t="s">
        <v>267</v>
      </c>
      <c r="AL74" s="1283" t="s">
        <v>227</v>
      </c>
      <c r="AM74" s="117" t="s">
        <v>56</v>
      </c>
      <c r="AN74" s="98">
        <v>3090000</v>
      </c>
      <c r="AO74" s="98">
        <v>3090000</v>
      </c>
      <c r="AP74" s="18"/>
      <c r="AQ74" s="18"/>
      <c r="AR74" s="18"/>
      <c r="AS74" s="18"/>
      <c r="AT74" s="18"/>
      <c r="AU74" s="18"/>
      <c r="AV74" s="18"/>
      <c r="AW74" s="18"/>
      <c r="AX74" s="18"/>
      <c r="AY74" s="18"/>
      <c r="AZ74" s="18"/>
      <c r="BA74" s="18"/>
    </row>
    <row r="75" spans="1:53" s="12" customFormat="1" ht="165.75" customHeight="1" x14ac:dyDescent="0.2">
      <c r="A75" s="1241">
        <v>50</v>
      </c>
      <c r="B75" s="1267" t="s">
        <v>1014</v>
      </c>
      <c r="C75" s="1267">
        <v>80101706</v>
      </c>
      <c r="D75" s="175" t="s">
        <v>194</v>
      </c>
      <c r="E75" s="1267" t="s">
        <v>132</v>
      </c>
      <c r="F75" s="1267">
        <v>1</v>
      </c>
      <c r="G75" s="1271" t="s">
        <v>167</v>
      </c>
      <c r="H75" s="1287">
        <v>2</v>
      </c>
      <c r="I75" s="1243" t="s">
        <v>101</v>
      </c>
      <c r="J75" s="1243" t="s">
        <v>134</v>
      </c>
      <c r="K75" s="1267" t="s">
        <v>115</v>
      </c>
      <c r="L75" s="1032">
        <v>8600000</v>
      </c>
      <c r="M75" s="1033">
        <v>8600000</v>
      </c>
      <c r="N75" s="1269" t="s">
        <v>85</v>
      </c>
      <c r="O75" s="1269" t="s">
        <v>56</v>
      </c>
      <c r="P75" s="16" t="s">
        <v>133</v>
      </c>
      <c r="Q75" s="106"/>
      <c r="R75" s="1280" t="s">
        <v>288</v>
      </c>
      <c r="S75" s="1280" t="s">
        <v>613</v>
      </c>
      <c r="T75" s="1285">
        <v>42395</v>
      </c>
      <c r="U75" s="78" t="s">
        <v>614</v>
      </c>
      <c r="V75" s="1242" t="s">
        <v>220</v>
      </c>
      <c r="W75" s="250">
        <v>8600000</v>
      </c>
      <c r="X75" s="250"/>
      <c r="Y75" s="1263">
        <f t="shared" si="1"/>
        <v>8600000</v>
      </c>
      <c r="Z75" s="1263">
        <v>8600000</v>
      </c>
      <c r="AA75" s="1242" t="s">
        <v>615</v>
      </c>
      <c r="AB75" s="1242" t="s">
        <v>616</v>
      </c>
      <c r="AC75" s="1242" t="s">
        <v>233</v>
      </c>
      <c r="AD75" s="1242" t="s">
        <v>617</v>
      </c>
      <c r="AE75" s="1242" t="s">
        <v>56</v>
      </c>
      <c r="AF75" s="1242" t="s">
        <v>56</v>
      </c>
      <c r="AG75" s="1242" t="s">
        <v>56</v>
      </c>
      <c r="AH75" s="1242" t="s">
        <v>225</v>
      </c>
      <c r="AI75" s="79">
        <v>42395</v>
      </c>
      <c r="AJ75" s="79">
        <v>42454</v>
      </c>
      <c r="AK75" s="1242" t="s">
        <v>618</v>
      </c>
      <c r="AL75" s="1277" t="s">
        <v>227</v>
      </c>
      <c r="AM75" s="117" t="s">
        <v>56</v>
      </c>
      <c r="AN75" s="259">
        <v>4300000</v>
      </c>
      <c r="AO75" s="259">
        <v>4300000</v>
      </c>
      <c r="AP75" s="92">
        <f>SUBTOTAL(9,AN75:AO75)</f>
        <v>8600000</v>
      </c>
      <c r="AQ75" s="18"/>
      <c r="AR75" s="18"/>
      <c r="AS75" s="18"/>
      <c r="AT75" s="18"/>
      <c r="AU75" s="18"/>
      <c r="AV75" s="18"/>
      <c r="AW75" s="18"/>
      <c r="AX75" s="18"/>
      <c r="AY75" s="18"/>
      <c r="AZ75" s="18"/>
      <c r="BA75" s="18"/>
    </row>
    <row r="76" spans="1:53" s="12" customFormat="1" ht="160.5" customHeight="1" x14ac:dyDescent="0.2">
      <c r="A76" s="1241">
        <v>51</v>
      </c>
      <c r="B76" s="1267" t="s">
        <v>1001</v>
      </c>
      <c r="C76" s="1267">
        <v>80101706</v>
      </c>
      <c r="D76" s="175" t="s">
        <v>154</v>
      </c>
      <c r="E76" s="1267" t="s">
        <v>132</v>
      </c>
      <c r="F76" s="1267">
        <v>1</v>
      </c>
      <c r="G76" s="1271" t="s">
        <v>167</v>
      </c>
      <c r="H76" s="1287">
        <v>2</v>
      </c>
      <c r="I76" s="1243" t="s">
        <v>101</v>
      </c>
      <c r="J76" s="1243" t="s">
        <v>134</v>
      </c>
      <c r="K76" s="1267" t="s">
        <v>115</v>
      </c>
      <c r="L76" s="1032">
        <v>11000000</v>
      </c>
      <c r="M76" s="1033">
        <v>11000000</v>
      </c>
      <c r="N76" s="1269" t="s">
        <v>85</v>
      </c>
      <c r="O76" s="1269" t="s">
        <v>56</v>
      </c>
      <c r="P76" s="16" t="s">
        <v>133</v>
      </c>
      <c r="Q76" s="106"/>
      <c r="R76" s="1280" t="s">
        <v>289</v>
      </c>
      <c r="S76" s="107" t="s">
        <v>290</v>
      </c>
      <c r="T76" s="72">
        <v>42377</v>
      </c>
      <c r="U76" s="73" t="s">
        <v>291</v>
      </c>
      <c r="V76" s="1281" t="s">
        <v>220</v>
      </c>
      <c r="W76" s="1263">
        <v>11000000</v>
      </c>
      <c r="X76" s="1263"/>
      <c r="Y76" s="1263">
        <f t="shared" si="1"/>
        <v>11000000</v>
      </c>
      <c r="Z76" s="1263">
        <v>11000000</v>
      </c>
      <c r="AA76" s="1281" t="s">
        <v>292</v>
      </c>
      <c r="AB76" s="1281" t="s">
        <v>293</v>
      </c>
      <c r="AC76" s="1281" t="s">
        <v>233</v>
      </c>
      <c r="AD76" s="1281" t="s">
        <v>294</v>
      </c>
      <c r="AE76" s="1281" t="s">
        <v>56</v>
      </c>
      <c r="AF76" s="1281" t="s">
        <v>56</v>
      </c>
      <c r="AG76" s="1281" t="s">
        <v>56</v>
      </c>
      <c r="AH76" s="1281" t="s">
        <v>235</v>
      </c>
      <c r="AI76" s="74">
        <v>42377</v>
      </c>
      <c r="AJ76" s="74">
        <v>42436</v>
      </c>
      <c r="AK76" s="1281" t="s">
        <v>256</v>
      </c>
      <c r="AL76" s="1283" t="s">
        <v>249</v>
      </c>
      <c r="AM76" s="108" t="s">
        <v>56</v>
      </c>
      <c r="AN76" s="98">
        <v>5500000</v>
      </c>
      <c r="AO76" s="98">
        <v>5500000</v>
      </c>
      <c r="AP76" s="18"/>
      <c r="AQ76" s="18"/>
      <c r="AR76" s="18"/>
      <c r="AS76" s="18"/>
      <c r="AT76" s="18"/>
      <c r="AU76" s="18"/>
      <c r="AV76" s="18"/>
      <c r="AW76" s="18"/>
      <c r="AX76" s="18"/>
      <c r="AY76" s="18"/>
      <c r="AZ76" s="18"/>
      <c r="BA76" s="18"/>
    </row>
    <row r="77" spans="1:53" s="12" customFormat="1" ht="171.75" customHeight="1" x14ac:dyDescent="0.25">
      <c r="A77" s="1241">
        <v>52</v>
      </c>
      <c r="B77" s="1267" t="s">
        <v>1004</v>
      </c>
      <c r="C77" s="1267">
        <v>80101706</v>
      </c>
      <c r="D77" s="175" t="s">
        <v>120</v>
      </c>
      <c r="E77" s="1267" t="s">
        <v>132</v>
      </c>
      <c r="F77" s="1267">
        <v>1</v>
      </c>
      <c r="G77" s="1271" t="s">
        <v>167</v>
      </c>
      <c r="H77" s="1287">
        <v>2</v>
      </c>
      <c r="I77" s="1243" t="s">
        <v>101</v>
      </c>
      <c r="J77" s="1243" t="s">
        <v>134</v>
      </c>
      <c r="K77" s="1267" t="s">
        <v>115</v>
      </c>
      <c r="L77" s="1037">
        <v>6000000</v>
      </c>
      <c r="M77" s="1038">
        <v>6000000</v>
      </c>
      <c r="N77" s="1269" t="s">
        <v>85</v>
      </c>
      <c r="O77" s="1269" t="s">
        <v>56</v>
      </c>
      <c r="P77" s="16" t="s">
        <v>133</v>
      </c>
      <c r="Q77" s="119"/>
      <c r="R77" s="1280" t="s">
        <v>295</v>
      </c>
      <c r="S77" s="107" t="s">
        <v>296</v>
      </c>
      <c r="T77" s="72">
        <v>42384</v>
      </c>
      <c r="U77" s="73" t="s">
        <v>297</v>
      </c>
      <c r="V77" s="1281" t="s">
        <v>220</v>
      </c>
      <c r="W77" s="1263">
        <v>6000000</v>
      </c>
      <c r="X77" s="1263"/>
      <c r="Y77" s="1263">
        <f t="shared" si="1"/>
        <v>6000000</v>
      </c>
      <c r="Z77" s="1263">
        <v>6000000</v>
      </c>
      <c r="AA77" s="1281" t="s">
        <v>298</v>
      </c>
      <c r="AB77" s="1281" t="s">
        <v>299</v>
      </c>
      <c r="AC77" s="1281" t="s">
        <v>233</v>
      </c>
      <c r="AD77" s="1281" t="s">
        <v>300</v>
      </c>
      <c r="AE77" s="1281" t="s">
        <v>56</v>
      </c>
      <c r="AF77" s="1281" t="s">
        <v>56</v>
      </c>
      <c r="AG77" s="1281" t="s">
        <v>56</v>
      </c>
      <c r="AH77" s="1281" t="s">
        <v>235</v>
      </c>
      <c r="AI77" s="74">
        <v>42384</v>
      </c>
      <c r="AJ77" s="74">
        <v>42443</v>
      </c>
      <c r="AK77" s="1281" t="s">
        <v>226</v>
      </c>
      <c r="AL77" s="1283" t="s">
        <v>227</v>
      </c>
      <c r="AM77" s="117" t="s">
        <v>56</v>
      </c>
      <c r="AN77" s="98">
        <v>3000000</v>
      </c>
      <c r="AO77" s="98">
        <v>3000000</v>
      </c>
      <c r="AP77" s="18"/>
      <c r="AQ77" s="18"/>
      <c r="AR77" s="18"/>
      <c r="AS77" s="18"/>
      <c r="AT77" s="18"/>
      <c r="AU77" s="18"/>
      <c r="AV77" s="18"/>
      <c r="AW77" s="18"/>
      <c r="AX77" s="18"/>
      <c r="AY77" s="18"/>
      <c r="AZ77" s="18"/>
      <c r="BA77" s="18"/>
    </row>
    <row r="78" spans="1:53" s="12" customFormat="1" ht="90" customHeight="1" x14ac:dyDescent="0.2">
      <c r="A78" s="1241">
        <v>53</v>
      </c>
      <c r="B78" s="1267" t="s">
        <v>1001</v>
      </c>
      <c r="C78" s="1267">
        <v>80101706</v>
      </c>
      <c r="D78" s="175" t="s">
        <v>563</v>
      </c>
      <c r="E78" s="1267" t="s">
        <v>132</v>
      </c>
      <c r="F78" s="1267">
        <v>1</v>
      </c>
      <c r="G78" s="1286" t="s">
        <v>167</v>
      </c>
      <c r="H78" s="1287">
        <v>2</v>
      </c>
      <c r="I78" s="1243" t="s">
        <v>101</v>
      </c>
      <c r="J78" s="1243" t="s">
        <v>134</v>
      </c>
      <c r="K78" s="1267" t="s">
        <v>115</v>
      </c>
      <c r="L78" s="1033">
        <v>3400000</v>
      </c>
      <c r="M78" s="1033">
        <v>3400000</v>
      </c>
      <c r="N78" s="1269" t="s">
        <v>85</v>
      </c>
      <c r="O78" s="1269" t="s">
        <v>56</v>
      </c>
      <c r="P78" s="16" t="s">
        <v>133</v>
      </c>
      <c r="Q78" s="106"/>
      <c r="R78" s="1280" t="s">
        <v>301</v>
      </c>
      <c r="S78" s="107" t="s">
        <v>302</v>
      </c>
      <c r="T78" s="72">
        <v>42384</v>
      </c>
      <c r="U78" s="73" t="s">
        <v>303</v>
      </c>
      <c r="V78" s="1281" t="s">
        <v>304</v>
      </c>
      <c r="W78" s="1263">
        <v>3400000</v>
      </c>
      <c r="X78" s="1263"/>
      <c r="Y78" s="1263">
        <f t="shared" si="1"/>
        <v>3400000</v>
      </c>
      <c r="Z78" s="1263">
        <v>3400000</v>
      </c>
      <c r="AA78" s="1281" t="s">
        <v>305</v>
      </c>
      <c r="AB78" s="1281" t="s">
        <v>306</v>
      </c>
      <c r="AC78" s="1281" t="s">
        <v>233</v>
      </c>
      <c r="AD78" s="1281" t="s">
        <v>307</v>
      </c>
      <c r="AE78" s="1281" t="s">
        <v>56</v>
      </c>
      <c r="AF78" s="1281" t="s">
        <v>56</v>
      </c>
      <c r="AG78" s="1281" t="s">
        <v>56</v>
      </c>
      <c r="AH78" s="1281" t="s">
        <v>235</v>
      </c>
      <c r="AI78" s="74">
        <v>42384</v>
      </c>
      <c r="AJ78" s="74">
        <v>42443</v>
      </c>
      <c r="AK78" s="1281" t="s">
        <v>256</v>
      </c>
      <c r="AL78" s="1283" t="s">
        <v>249</v>
      </c>
      <c r="AM78" s="117" t="s">
        <v>56</v>
      </c>
      <c r="AN78" s="98">
        <v>1700000</v>
      </c>
      <c r="AO78" s="98">
        <v>1700000</v>
      </c>
      <c r="AP78" s="18"/>
      <c r="AQ78" s="18"/>
      <c r="AR78" s="18"/>
      <c r="AS78" s="18"/>
      <c r="AT78" s="18"/>
      <c r="AU78" s="18"/>
      <c r="AV78" s="18"/>
      <c r="AW78" s="18"/>
      <c r="AX78" s="18"/>
      <c r="AY78" s="18"/>
      <c r="AZ78" s="18"/>
      <c r="BA78" s="15"/>
    </row>
    <row r="79" spans="1:53" s="12" customFormat="1" ht="135" customHeight="1" x14ac:dyDescent="0.2">
      <c r="A79" s="1241">
        <v>54</v>
      </c>
      <c r="B79" s="1267" t="s">
        <v>1014</v>
      </c>
      <c r="C79" s="1267">
        <v>80101706</v>
      </c>
      <c r="D79" s="175" t="s">
        <v>121</v>
      </c>
      <c r="E79" s="1267" t="s">
        <v>132</v>
      </c>
      <c r="F79" s="1267">
        <v>1</v>
      </c>
      <c r="G79" s="1286" t="s">
        <v>167</v>
      </c>
      <c r="H79" s="1287">
        <v>2</v>
      </c>
      <c r="I79" s="1243" t="s">
        <v>101</v>
      </c>
      <c r="J79" s="1243" t="s">
        <v>134</v>
      </c>
      <c r="K79" s="1267" t="s">
        <v>115</v>
      </c>
      <c r="L79" s="1032">
        <v>12000000</v>
      </c>
      <c r="M79" s="1033">
        <v>12000000</v>
      </c>
      <c r="N79" s="1269" t="s">
        <v>85</v>
      </c>
      <c r="O79" s="1269" t="s">
        <v>56</v>
      </c>
      <c r="P79" s="16" t="s">
        <v>133</v>
      </c>
      <c r="Q79" s="106"/>
      <c r="R79" s="1280" t="s">
        <v>308</v>
      </c>
      <c r="S79" s="120" t="s">
        <v>186</v>
      </c>
      <c r="T79" s="72">
        <v>42388</v>
      </c>
      <c r="U79" s="73" t="s">
        <v>309</v>
      </c>
      <c r="V79" s="1281" t="s">
        <v>220</v>
      </c>
      <c r="W79" s="1263">
        <v>12000000</v>
      </c>
      <c r="X79" s="1263"/>
      <c r="Y79" s="1263">
        <f t="shared" si="1"/>
        <v>12000000</v>
      </c>
      <c r="Z79" s="1263">
        <v>12000000</v>
      </c>
      <c r="AA79" s="1281" t="s">
        <v>310</v>
      </c>
      <c r="AB79" s="1281" t="s">
        <v>311</v>
      </c>
      <c r="AC79" s="1281" t="s">
        <v>233</v>
      </c>
      <c r="AD79" s="1281" t="s">
        <v>312</v>
      </c>
      <c r="AE79" s="1281" t="s">
        <v>56</v>
      </c>
      <c r="AF79" s="1281" t="s">
        <v>56</v>
      </c>
      <c r="AG79" s="1281" t="s">
        <v>56</v>
      </c>
      <c r="AH79" s="1281" t="s">
        <v>225</v>
      </c>
      <c r="AI79" s="74">
        <v>42388</v>
      </c>
      <c r="AJ79" s="74">
        <v>42447</v>
      </c>
      <c r="AK79" s="1281" t="s">
        <v>226</v>
      </c>
      <c r="AL79" s="1283" t="s">
        <v>227</v>
      </c>
      <c r="AM79" s="117" t="s">
        <v>56</v>
      </c>
      <c r="AN79" s="259">
        <v>6000000</v>
      </c>
      <c r="AO79" s="259">
        <v>6000000</v>
      </c>
      <c r="AP79" s="18"/>
      <c r="AQ79" s="18"/>
      <c r="AR79" s="18"/>
      <c r="AS79" s="18"/>
      <c r="AT79" s="18"/>
      <c r="AU79" s="18"/>
      <c r="AV79" s="18"/>
      <c r="AW79" s="18"/>
      <c r="AX79" s="18"/>
      <c r="AY79" s="18"/>
      <c r="AZ79" s="18"/>
      <c r="BA79" s="15"/>
    </row>
    <row r="80" spans="1:53" s="12" customFormat="1" ht="198" customHeight="1" x14ac:dyDescent="0.2">
      <c r="A80" s="1241">
        <v>55</v>
      </c>
      <c r="B80" s="1267" t="s">
        <v>1001</v>
      </c>
      <c r="C80" s="1267">
        <v>80101706</v>
      </c>
      <c r="D80" s="73" t="s">
        <v>315</v>
      </c>
      <c r="E80" s="1267" t="s">
        <v>132</v>
      </c>
      <c r="F80" s="1267">
        <v>1</v>
      </c>
      <c r="G80" s="1286" t="s">
        <v>167</v>
      </c>
      <c r="H80" s="1287">
        <v>2</v>
      </c>
      <c r="I80" s="1243" t="s">
        <v>101</v>
      </c>
      <c r="J80" s="1243" t="s">
        <v>134</v>
      </c>
      <c r="K80" s="1267" t="s">
        <v>115</v>
      </c>
      <c r="L80" s="1037">
        <v>14000000</v>
      </c>
      <c r="M80" s="1038">
        <v>14000000</v>
      </c>
      <c r="N80" s="1269" t="s">
        <v>85</v>
      </c>
      <c r="O80" s="1269" t="s">
        <v>56</v>
      </c>
      <c r="P80" s="16" t="s">
        <v>133</v>
      </c>
      <c r="Q80" s="106"/>
      <c r="R80" s="1280" t="s">
        <v>313</v>
      </c>
      <c r="S80" s="107" t="s">
        <v>314</v>
      </c>
      <c r="T80" s="72">
        <v>42384</v>
      </c>
      <c r="U80" s="73" t="s">
        <v>315</v>
      </c>
      <c r="V80" s="1281" t="s">
        <v>220</v>
      </c>
      <c r="W80" s="1263">
        <v>14000000</v>
      </c>
      <c r="X80" s="1263"/>
      <c r="Y80" s="1263">
        <f t="shared" si="1"/>
        <v>14000000</v>
      </c>
      <c r="Z80" s="1263">
        <v>14000000</v>
      </c>
      <c r="AA80" s="1281" t="s">
        <v>316</v>
      </c>
      <c r="AB80" s="1281" t="s">
        <v>317</v>
      </c>
      <c r="AC80" s="1281" t="s">
        <v>233</v>
      </c>
      <c r="AD80" s="1281" t="s">
        <v>318</v>
      </c>
      <c r="AE80" s="1281" t="s">
        <v>56</v>
      </c>
      <c r="AF80" s="1281" t="s">
        <v>56</v>
      </c>
      <c r="AG80" s="1281" t="s">
        <v>56</v>
      </c>
      <c r="AH80" s="1281" t="s">
        <v>235</v>
      </c>
      <c r="AI80" s="74">
        <v>42384</v>
      </c>
      <c r="AJ80" s="74">
        <v>42443</v>
      </c>
      <c r="AK80" s="1281" t="s">
        <v>248</v>
      </c>
      <c r="AL80" s="1283" t="s">
        <v>249</v>
      </c>
      <c r="AM80" s="117" t="s">
        <v>56</v>
      </c>
      <c r="AN80" s="98">
        <v>7000000</v>
      </c>
      <c r="AO80" s="98">
        <v>7000000</v>
      </c>
      <c r="AP80" s="18"/>
      <c r="AQ80" s="18"/>
      <c r="AR80" s="18"/>
      <c r="AS80" s="18"/>
      <c r="AT80" s="18"/>
      <c r="AU80" s="18"/>
      <c r="AV80" s="18"/>
      <c r="AW80" s="18"/>
      <c r="AX80" s="18"/>
      <c r="AY80" s="18"/>
      <c r="AZ80" s="18"/>
      <c r="BA80" s="15"/>
    </row>
    <row r="81" spans="1:53" s="45" customFormat="1" ht="196.5" customHeight="1" x14ac:dyDescent="0.2">
      <c r="A81" s="1241">
        <v>56</v>
      </c>
      <c r="B81" s="1267" t="s">
        <v>1001</v>
      </c>
      <c r="C81" s="1267">
        <v>80101706</v>
      </c>
      <c r="D81" s="175" t="s">
        <v>122</v>
      </c>
      <c r="E81" s="1267" t="s">
        <v>132</v>
      </c>
      <c r="F81" s="1267">
        <v>1</v>
      </c>
      <c r="G81" s="1286" t="s">
        <v>167</v>
      </c>
      <c r="H81" s="1287">
        <v>2</v>
      </c>
      <c r="I81" s="1243" t="s">
        <v>101</v>
      </c>
      <c r="J81" s="1243" t="s">
        <v>134</v>
      </c>
      <c r="K81" s="1267" t="s">
        <v>115</v>
      </c>
      <c r="L81" s="1032">
        <v>13000000</v>
      </c>
      <c r="M81" s="1033">
        <v>13000000</v>
      </c>
      <c r="N81" s="1269" t="s">
        <v>85</v>
      </c>
      <c r="O81" s="1269" t="s">
        <v>56</v>
      </c>
      <c r="P81" s="16" t="s">
        <v>133</v>
      </c>
      <c r="Q81" s="106"/>
      <c r="R81" s="1280" t="s">
        <v>619</v>
      </c>
      <c r="S81" s="1280" t="s">
        <v>620</v>
      </c>
      <c r="T81" s="1285">
        <v>42398</v>
      </c>
      <c r="U81" s="78" t="s">
        <v>621</v>
      </c>
      <c r="V81" s="1242" t="s">
        <v>220</v>
      </c>
      <c r="W81" s="250">
        <v>13000000</v>
      </c>
      <c r="X81" s="250"/>
      <c r="Y81" s="1263">
        <f t="shared" si="1"/>
        <v>13000000</v>
      </c>
      <c r="Z81" s="1263">
        <v>13000000</v>
      </c>
      <c r="AA81" s="1242" t="s">
        <v>622</v>
      </c>
      <c r="AB81" s="1242" t="s">
        <v>623</v>
      </c>
      <c r="AC81" s="1242" t="s">
        <v>233</v>
      </c>
      <c r="AD81" s="1242"/>
      <c r="AE81" s="1242" t="s">
        <v>56</v>
      </c>
      <c r="AF81" s="1242" t="s">
        <v>56</v>
      </c>
      <c r="AG81" s="1242" t="s">
        <v>56</v>
      </c>
      <c r="AH81" s="1242" t="s">
        <v>225</v>
      </c>
      <c r="AI81" s="79">
        <v>42398</v>
      </c>
      <c r="AJ81" s="79">
        <v>42457</v>
      </c>
      <c r="AK81" s="1242" t="s">
        <v>256</v>
      </c>
      <c r="AL81" s="1277" t="s">
        <v>249</v>
      </c>
      <c r="AM81" s="117" t="s">
        <v>56</v>
      </c>
      <c r="AN81" s="259">
        <v>6500000</v>
      </c>
      <c r="AO81" s="259">
        <v>6500000</v>
      </c>
      <c r="AP81" s="18"/>
      <c r="AQ81" s="18"/>
      <c r="AR81" s="18"/>
      <c r="AS81" s="18"/>
      <c r="AT81" s="18"/>
      <c r="AU81" s="18"/>
      <c r="AV81" s="18"/>
      <c r="AW81" s="18"/>
      <c r="AX81" s="15"/>
      <c r="AY81" s="15"/>
      <c r="AZ81" s="15"/>
      <c r="BA81" s="15"/>
    </row>
    <row r="82" spans="1:53" s="45" customFormat="1" ht="183" customHeight="1" x14ac:dyDescent="0.2">
      <c r="A82" s="1241">
        <v>57</v>
      </c>
      <c r="B82" s="1267" t="s">
        <v>1001</v>
      </c>
      <c r="C82" s="1267">
        <v>80101706</v>
      </c>
      <c r="D82" s="175" t="s">
        <v>123</v>
      </c>
      <c r="E82" s="1267" t="s">
        <v>132</v>
      </c>
      <c r="F82" s="1267">
        <v>1</v>
      </c>
      <c r="G82" s="1286" t="s">
        <v>167</v>
      </c>
      <c r="H82" s="1287">
        <v>2</v>
      </c>
      <c r="I82" s="1243" t="s">
        <v>101</v>
      </c>
      <c r="J82" s="1243" t="s">
        <v>134</v>
      </c>
      <c r="K82" s="1267" t="s">
        <v>115</v>
      </c>
      <c r="L82" s="1032">
        <v>6000000</v>
      </c>
      <c r="M82" s="1033">
        <v>6000000</v>
      </c>
      <c r="N82" s="1269" t="s">
        <v>85</v>
      </c>
      <c r="O82" s="1269" t="s">
        <v>56</v>
      </c>
      <c r="P82" s="16" t="s">
        <v>133</v>
      </c>
      <c r="Q82" s="106"/>
      <c r="R82" s="1280" t="s">
        <v>319</v>
      </c>
      <c r="S82" s="107" t="s">
        <v>320</v>
      </c>
      <c r="T82" s="72">
        <v>42384</v>
      </c>
      <c r="U82" s="73" t="s">
        <v>321</v>
      </c>
      <c r="V82" s="1281" t="s">
        <v>220</v>
      </c>
      <c r="W82" s="1263">
        <v>6000000</v>
      </c>
      <c r="X82" s="1263"/>
      <c r="Y82" s="1263">
        <f t="shared" si="1"/>
        <v>6000000</v>
      </c>
      <c r="Z82" s="1263">
        <v>6000000</v>
      </c>
      <c r="AA82" s="1281" t="s">
        <v>322</v>
      </c>
      <c r="AB82" s="1281" t="s">
        <v>323</v>
      </c>
      <c r="AC82" s="1281" t="s">
        <v>233</v>
      </c>
      <c r="AD82" s="1281" t="s">
        <v>324</v>
      </c>
      <c r="AE82" s="1281" t="s">
        <v>56</v>
      </c>
      <c r="AF82" s="1281" t="s">
        <v>56</v>
      </c>
      <c r="AG82" s="1281" t="s">
        <v>56</v>
      </c>
      <c r="AH82" s="1281" t="s">
        <v>235</v>
      </c>
      <c r="AI82" s="74">
        <v>42384</v>
      </c>
      <c r="AJ82" s="74">
        <v>42443</v>
      </c>
      <c r="AK82" s="1281" t="s">
        <v>256</v>
      </c>
      <c r="AL82" s="1283" t="s">
        <v>249</v>
      </c>
      <c r="AM82" s="117" t="s">
        <v>56</v>
      </c>
      <c r="AN82" s="98">
        <v>3000000</v>
      </c>
      <c r="AO82" s="98">
        <v>3000000</v>
      </c>
      <c r="AP82" s="18"/>
      <c r="AQ82" s="18"/>
      <c r="AR82" s="18"/>
      <c r="AS82" s="18"/>
      <c r="AT82" s="18"/>
      <c r="AU82" s="18"/>
      <c r="AV82" s="18"/>
      <c r="AW82" s="18"/>
      <c r="AX82" s="18"/>
      <c r="AY82" s="18"/>
      <c r="AZ82" s="18"/>
      <c r="BA82" s="18"/>
    </row>
    <row r="83" spans="1:53" s="12" customFormat="1" ht="175.5" customHeight="1" x14ac:dyDescent="0.25">
      <c r="A83" s="1241">
        <v>58</v>
      </c>
      <c r="B83" s="1267" t="s">
        <v>1001</v>
      </c>
      <c r="C83" s="1267">
        <v>80101706</v>
      </c>
      <c r="D83" s="175" t="s">
        <v>124</v>
      </c>
      <c r="E83" s="1267" t="s">
        <v>132</v>
      </c>
      <c r="F83" s="1267">
        <v>1</v>
      </c>
      <c r="G83" s="1286" t="s">
        <v>167</v>
      </c>
      <c r="H83" s="1287">
        <v>2</v>
      </c>
      <c r="I83" s="1243" t="s">
        <v>101</v>
      </c>
      <c r="J83" s="1243" t="s">
        <v>134</v>
      </c>
      <c r="K83" s="1267" t="s">
        <v>115</v>
      </c>
      <c r="L83" s="1032">
        <v>12400000</v>
      </c>
      <c r="M83" s="1033">
        <v>12400000</v>
      </c>
      <c r="N83" s="1269" t="s">
        <v>85</v>
      </c>
      <c r="O83" s="1269" t="s">
        <v>56</v>
      </c>
      <c r="P83" s="16" t="s">
        <v>133</v>
      </c>
      <c r="Q83" s="121"/>
      <c r="R83" s="1280" t="s">
        <v>399</v>
      </c>
      <c r="S83" s="107" t="s">
        <v>400</v>
      </c>
      <c r="T83" s="72">
        <v>42394</v>
      </c>
      <c r="U83" s="73" t="s">
        <v>401</v>
      </c>
      <c r="V83" s="1281" t="s">
        <v>220</v>
      </c>
      <c r="W83" s="1263">
        <v>12400000</v>
      </c>
      <c r="X83" s="1263"/>
      <c r="Y83" s="1263">
        <f t="shared" si="1"/>
        <v>12400000</v>
      </c>
      <c r="Z83" s="1263">
        <v>12400000</v>
      </c>
      <c r="AA83" s="1281" t="s">
        <v>402</v>
      </c>
      <c r="AB83" s="1281" t="s">
        <v>403</v>
      </c>
      <c r="AC83" s="1281" t="s">
        <v>233</v>
      </c>
      <c r="AD83" s="1281" t="s">
        <v>404</v>
      </c>
      <c r="AE83" s="1281" t="s">
        <v>56</v>
      </c>
      <c r="AF83" s="1281" t="s">
        <v>56</v>
      </c>
      <c r="AG83" s="1281" t="s">
        <v>56</v>
      </c>
      <c r="AH83" s="1281" t="s">
        <v>225</v>
      </c>
      <c r="AI83" s="74">
        <v>42394</v>
      </c>
      <c r="AJ83" s="74">
        <v>42453</v>
      </c>
      <c r="AK83" s="1281" t="s">
        <v>256</v>
      </c>
      <c r="AL83" s="1283" t="s">
        <v>249</v>
      </c>
      <c r="AM83" s="117" t="s">
        <v>56</v>
      </c>
      <c r="AN83" s="259">
        <v>6200000</v>
      </c>
      <c r="AO83" s="259">
        <v>6200000</v>
      </c>
      <c r="AP83" s="92">
        <f>SUBTOTAL(9,AN83:AO83)</f>
        <v>12400000</v>
      </c>
      <c r="AQ83" s="117" t="s">
        <v>56</v>
      </c>
      <c r="AR83" s="117" t="s">
        <v>56</v>
      </c>
      <c r="AS83" s="117" t="s">
        <v>56</v>
      </c>
      <c r="AT83" s="117" t="s">
        <v>56</v>
      </c>
      <c r="AU83" s="117" t="s">
        <v>56</v>
      </c>
      <c r="AV83" s="117" t="s">
        <v>56</v>
      </c>
      <c r="AW83" s="117" t="s">
        <v>56</v>
      </c>
      <c r="AX83" s="117" t="s">
        <v>56</v>
      </c>
      <c r="AY83" s="117" t="s">
        <v>56</v>
      </c>
      <c r="AZ83" s="117" t="s">
        <v>56</v>
      </c>
      <c r="BA83" s="117" t="s">
        <v>56</v>
      </c>
    </row>
    <row r="84" spans="1:53" s="12" customFormat="1" ht="135" customHeight="1" x14ac:dyDescent="0.2">
      <c r="A84" s="1241">
        <v>59</v>
      </c>
      <c r="B84" s="1267" t="s">
        <v>998</v>
      </c>
      <c r="C84" s="1267">
        <v>80101706</v>
      </c>
      <c r="D84" s="175" t="s">
        <v>125</v>
      </c>
      <c r="E84" s="1267" t="s">
        <v>132</v>
      </c>
      <c r="F84" s="1267">
        <v>1</v>
      </c>
      <c r="G84" s="1271" t="s">
        <v>174</v>
      </c>
      <c r="H84" s="1287">
        <v>2</v>
      </c>
      <c r="I84" s="1243" t="s">
        <v>101</v>
      </c>
      <c r="J84" s="1243" t="s">
        <v>135</v>
      </c>
      <c r="K84" s="1267" t="s">
        <v>115</v>
      </c>
      <c r="L84" s="1032">
        <v>6600000</v>
      </c>
      <c r="M84" s="1033">
        <v>6600000</v>
      </c>
      <c r="N84" s="1269" t="s">
        <v>85</v>
      </c>
      <c r="O84" s="1269" t="s">
        <v>56</v>
      </c>
      <c r="P84" s="16" t="s">
        <v>133</v>
      </c>
      <c r="Q84" s="122"/>
      <c r="R84" s="1280" t="s">
        <v>745</v>
      </c>
      <c r="S84" s="1280" t="s">
        <v>746</v>
      </c>
      <c r="T84" s="1285">
        <v>42426</v>
      </c>
      <c r="U84" s="96" t="s">
        <v>747</v>
      </c>
      <c r="V84" s="1242" t="s">
        <v>220</v>
      </c>
      <c r="W84" s="250">
        <v>6600000</v>
      </c>
      <c r="X84" s="250"/>
      <c r="Y84" s="1263">
        <f t="shared" si="1"/>
        <v>6600000</v>
      </c>
      <c r="Z84" s="1263">
        <v>6600000</v>
      </c>
      <c r="AA84" s="1242" t="s">
        <v>748</v>
      </c>
      <c r="AB84" s="1242" t="s">
        <v>749</v>
      </c>
      <c r="AC84" s="1242" t="s">
        <v>223</v>
      </c>
      <c r="AD84" s="1242" t="s">
        <v>750</v>
      </c>
      <c r="AE84" s="1242" t="s">
        <v>56</v>
      </c>
      <c r="AF84" s="1242" t="s">
        <v>56</v>
      </c>
      <c r="AG84" s="1242" t="s">
        <v>56</v>
      </c>
      <c r="AH84" s="123" t="s">
        <v>235</v>
      </c>
      <c r="AI84" s="79">
        <v>42426</v>
      </c>
      <c r="AJ84" s="79">
        <v>42485</v>
      </c>
      <c r="AK84" s="1242" t="s">
        <v>751</v>
      </c>
      <c r="AL84" s="1277" t="s">
        <v>752</v>
      </c>
      <c r="AM84" s="108" t="s">
        <v>56</v>
      </c>
      <c r="AN84" s="108" t="s">
        <v>56</v>
      </c>
      <c r="AO84" s="108" t="s">
        <v>56</v>
      </c>
      <c r="AP84" s="108" t="s">
        <v>56</v>
      </c>
      <c r="AQ84" s="18">
        <v>3300000</v>
      </c>
      <c r="AR84" s="18">
        <v>3300000</v>
      </c>
      <c r="AS84" s="108" t="s">
        <v>56</v>
      </c>
      <c r="AT84" s="92">
        <f>SUBTOTAL(9,AQ84:AS84)</f>
        <v>6600000</v>
      </c>
      <c r="AU84" s="108" t="s">
        <v>56</v>
      </c>
      <c r="AV84" s="108" t="s">
        <v>56</v>
      </c>
      <c r="AW84" s="108" t="s">
        <v>56</v>
      </c>
      <c r="AX84" s="108" t="s">
        <v>56</v>
      </c>
      <c r="AY84" s="108" t="s">
        <v>56</v>
      </c>
      <c r="AZ84" s="108" t="s">
        <v>56</v>
      </c>
      <c r="BA84" s="108" t="s">
        <v>56</v>
      </c>
    </row>
    <row r="85" spans="1:53" s="49" customFormat="1" ht="158.25" customHeight="1" x14ac:dyDescent="0.25">
      <c r="A85" s="1241">
        <v>60</v>
      </c>
      <c r="B85" s="1267" t="s">
        <v>998</v>
      </c>
      <c r="C85" s="1267">
        <v>80101706</v>
      </c>
      <c r="D85" s="175" t="s">
        <v>125</v>
      </c>
      <c r="E85" s="1267" t="s">
        <v>132</v>
      </c>
      <c r="F85" s="1267">
        <v>1</v>
      </c>
      <c r="G85" s="1271" t="s">
        <v>174</v>
      </c>
      <c r="H85" s="1287">
        <v>2</v>
      </c>
      <c r="I85" s="1243" t="s">
        <v>101</v>
      </c>
      <c r="J85" s="1243" t="s">
        <v>135</v>
      </c>
      <c r="K85" s="1267" t="s">
        <v>115</v>
      </c>
      <c r="L85" s="1032">
        <v>6600000</v>
      </c>
      <c r="M85" s="1033">
        <v>6600000</v>
      </c>
      <c r="N85" s="1269" t="s">
        <v>85</v>
      </c>
      <c r="O85" s="1269" t="s">
        <v>56</v>
      </c>
      <c r="P85" s="16" t="s">
        <v>133</v>
      </c>
      <c r="Q85" s="106"/>
      <c r="R85" s="1280" t="s">
        <v>829</v>
      </c>
      <c r="S85" s="1280" t="s">
        <v>830</v>
      </c>
      <c r="T85" s="1285">
        <v>42431</v>
      </c>
      <c r="U85" s="96" t="s">
        <v>747</v>
      </c>
      <c r="V85" s="1242" t="s">
        <v>220</v>
      </c>
      <c r="W85" s="250">
        <v>6600000</v>
      </c>
      <c r="X85" s="250"/>
      <c r="Y85" s="1263">
        <f t="shared" si="1"/>
        <v>6600000</v>
      </c>
      <c r="Z85" s="1263">
        <v>6600000</v>
      </c>
      <c r="AA85" s="1242" t="s">
        <v>831</v>
      </c>
      <c r="AB85" s="1242" t="s">
        <v>832</v>
      </c>
      <c r="AC85" s="1242" t="s">
        <v>223</v>
      </c>
      <c r="AD85" s="1242" t="s">
        <v>833</v>
      </c>
      <c r="AE85" s="1242" t="s">
        <v>56</v>
      </c>
      <c r="AF85" s="1242" t="s">
        <v>56</v>
      </c>
      <c r="AG85" s="1242" t="s">
        <v>56</v>
      </c>
      <c r="AH85" s="123" t="s">
        <v>235</v>
      </c>
      <c r="AI85" s="79">
        <v>42431</v>
      </c>
      <c r="AJ85" s="79">
        <v>42491</v>
      </c>
      <c r="AK85" s="1242" t="s">
        <v>751</v>
      </c>
      <c r="AL85" s="1277" t="s">
        <v>752</v>
      </c>
      <c r="AM85" s="268" t="s">
        <v>56</v>
      </c>
      <c r="AN85" s="268" t="s">
        <v>56</v>
      </c>
      <c r="AO85" s="268" t="s">
        <v>56</v>
      </c>
      <c r="AP85" s="268" t="s">
        <v>56</v>
      </c>
      <c r="AQ85" s="269">
        <v>3300000</v>
      </c>
      <c r="AR85" s="269">
        <v>3300000</v>
      </c>
      <c r="AS85" s="268" t="s">
        <v>56</v>
      </c>
      <c r="AT85" s="534">
        <f>SUBTOTAL(9,AQ85:AS85)</f>
        <v>6600000</v>
      </c>
      <c r="AU85" s="268" t="s">
        <v>56</v>
      </c>
      <c r="AV85" s="268" t="s">
        <v>56</v>
      </c>
      <c r="AW85" s="268" t="s">
        <v>56</v>
      </c>
      <c r="AX85" s="268" t="s">
        <v>56</v>
      </c>
      <c r="AY85" s="268" t="s">
        <v>56</v>
      </c>
      <c r="AZ85" s="268" t="s">
        <v>56</v>
      </c>
      <c r="BA85" s="268" t="s">
        <v>56</v>
      </c>
    </row>
    <row r="86" spans="1:53" s="12" customFormat="1" ht="135.75" customHeight="1" x14ac:dyDescent="0.2">
      <c r="A86" s="1241">
        <v>61</v>
      </c>
      <c r="B86" s="1267" t="s">
        <v>1014</v>
      </c>
      <c r="C86" s="1267">
        <v>80101706</v>
      </c>
      <c r="D86" s="175" t="s">
        <v>126</v>
      </c>
      <c r="E86" s="1267" t="s">
        <v>132</v>
      </c>
      <c r="F86" s="1267">
        <v>1</v>
      </c>
      <c r="G86" s="1286" t="s">
        <v>167</v>
      </c>
      <c r="H86" s="1287">
        <v>2</v>
      </c>
      <c r="I86" s="1243" t="s">
        <v>101</v>
      </c>
      <c r="J86" s="1243" t="s">
        <v>134</v>
      </c>
      <c r="K86" s="1267" t="s">
        <v>115</v>
      </c>
      <c r="L86" s="1032">
        <v>9000000</v>
      </c>
      <c r="M86" s="1033">
        <v>9000000</v>
      </c>
      <c r="N86" s="1269" t="s">
        <v>85</v>
      </c>
      <c r="O86" s="1269" t="s">
        <v>56</v>
      </c>
      <c r="P86" s="16" t="s">
        <v>133</v>
      </c>
      <c r="Q86" s="106"/>
      <c r="R86" s="1280" t="s">
        <v>325</v>
      </c>
      <c r="S86" s="107" t="s">
        <v>326</v>
      </c>
      <c r="T86" s="72">
        <v>42388</v>
      </c>
      <c r="U86" s="73" t="s">
        <v>327</v>
      </c>
      <c r="V86" s="1281" t="s">
        <v>220</v>
      </c>
      <c r="W86" s="1263">
        <v>9000000</v>
      </c>
      <c r="X86" s="1263"/>
      <c r="Y86" s="1263">
        <f t="shared" si="1"/>
        <v>9000000</v>
      </c>
      <c r="Z86" s="1263">
        <v>9000000</v>
      </c>
      <c r="AA86" s="1281" t="s">
        <v>328</v>
      </c>
      <c r="AB86" s="1281" t="s">
        <v>329</v>
      </c>
      <c r="AC86" s="1281" t="s">
        <v>233</v>
      </c>
      <c r="AD86" s="1281" t="s">
        <v>330</v>
      </c>
      <c r="AE86" s="1281" t="s">
        <v>56</v>
      </c>
      <c r="AF86" s="1281" t="s">
        <v>56</v>
      </c>
      <c r="AG86" s="1281" t="s">
        <v>56</v>
      </c>
      <c r="AH86" s="1281" t="s">
        <v>225</v>
      </c>
      <c r="AI86" s="74">
        <v>42388</v>
      </c>
      <c r="AJ86" s="74">
        <v>42446</v>
      </c>
      <c r="AK86" s="1281" t="s">
        <v>226</v>
      </c>
      <c r="AL86" s="1283" t="s">
        <v>227</v>
      </c>
      <c r="AM86" s="117" t="s">
        <v>56</v>
      </c>
      <c r="AN86" s="259">
        <v>4500000</v>
      </c>
      <c r="AO86" s="259">
        <v>4500000</v>
      </c>
      <c r="AP86" s="18"/>
      <c r="AQ86" s="18"/>
      <c r="AR86" s="18"/>
      <c r="AS86" s="18"/>
      <c r="AT86" s="18"/>
      <c r="AU86" s="18"/>
      <c r="AV86" s="18"/>
      <c r="AW86" s="18"/>
      <c r="AX86" s="15"/>
      <c r="AY86" s="18"/>
      <c r="AZ86" s="18"/>
      <c r="BA86" s="18"/>
    </row>
    <row r="87" spans="1:53" s="125" customFormat="1" ht="75" customHeight="1" x14ac:dyDescent="0.2">
      <c r="A87" s="1546">
        <v>62</v>
      </c>
      <c r="B87" s="1552" t="s">
        <v>1013</v>
      </c>
      <c r="C87" s="1235">
        <v>80101706</v>
      </c>
      <c r="D87" s="1536" t="s">
        <v>155</v>
      </c>
      <c r="E87" s="1548" t="s">
        <v>132</v>
      </c>
      <c r="F87" s="1552">
        <v>1</v>
      </c>
      <c r="G87" s="1567" t="s">
        <v>167</v>
      </c>
      <c r="H87" s="1556">
        <v>2</v>
      </c>
      <c r="I87" s="1548" t="s">
        <v>101</v>
      </c>
      <c r="J87" s="1243" t="s">
        <v>867</v>
      </c>
      <c r="K87" s="1235" t="s">
        <v>115</v>
      </c>
      <c r="L87" s="1037">
        <v>4000000</v>
      </c>
      <c r="M87" s="1038">
        <v>4000000</v>
      </c>
      <c r="N87" s="1565" t="s">
        <v>85</v>
      </c>
      <c r="O87" s="1565" t="s">
        <v>56</v>
      </c>
      <c r="P87" s="1588" t="s">
        <v>133</v>
      </c>
      <c r="Q87" s="124"/>
      <c r="R87" s="1538" t="s">
        <v>338</v>
      </c>
      <c r="S87" s="1538" t="s">
        <v>339</v>
      </c>
      <c r="T87" s="1542">
        <v>42377</v>
      </c>
      <c r="U87" s="1530" t="s">
        <v>333</v>
      </c>
      <c r="V87" s="1530" t="s">
        <v>220</v>
      </c>
      <c r="W87" s="1263">
        <v>4000000</v>
      </c>
      <c r="X87" s="1263"/>
      <c r="Y87" s="1263">
        <f t="shared" ref="Y87:Y97" si="2">SUM(W87+X87)</f>
        <v>4000000</v>
      </c>
      <c r="Z87" s="1263">
        <v>4000000</v>
      </c>
      <c r="AA87" s="1530" t="s">
        <v>221</v>
      </c>
      <c r="AB87" s="1530" t="s">
        <v>340</v>
      </c>
      <c r="AC87" s="1530" t="s">
        <v>223</v>
      </c>
      <c r="AD87" s="1530" t="s">
        <v>341</v>
      </c>
      <c r="AE87" s="1530" t="s">
        <v>56</v>
      </c>
      <c r="AF87" s="1530" t="s">
        <v>56</v>
      </c>
      <c r="AG87" s="1530" t="s">
        <v>56</v>
      </c>
      <c r="AH87" s="1530" t="s">
        <v>235</v>
      </c>
      <c r="AI87" s="1528">
        <v>42377</v>
      </c>
      <c r="AJ87" s="1528">
        <v>42436</v>
      </c>
      <c r="AK87" s="1530" t="s">
        <v>336</v>
      </c>
      <c r="AL87" s="1694" t="s">
        <v>337</v>
      </c>
      <c r="AM87" s="1697" t="s">
        <v>56</v>
      </c>
      <c r="AN87" s="259">
        <v>4000000</v>
      </c>
      <c r="AO87" s="259" t="s">
        <v>1108</v>
      </c>
      <c r="AP87" s="20"/>
      <c r="AQ87" s="20"/>
      <c r="AR87" s="20"/>
      <c r="AS87" s="20"/>
      <c r="AT87" s="20"/>
      <c r="AU87" s="20"/>
      <c r="AV87" s="20"/>
      <c r="AW87" s="20"/>
      <c r="AX87" s="20"/>
      <c r="AY87" s="20"/>
      <c r="AZ87" s="20"/>
      <c r="BA87" s="20"/>
    </row>
    <row r="88" spans="1:53" s="125" customFormat="1" ht="80.25" customHeight="1" x14ac:dyDescent="0.2">
      <c r="A88" s="1547"/>
      <c r="B88" s="1553"/>
      <c r="C88" s="1236"/>
      <c r="D88" s="1537"/>
      <c r="E88" s="1549"/>
      <c r="F88" s="1553"/>
      <c r="G88" s="1568"/>
      <c r="H88" s="1557"/>
      <c r="I88" s="1549"/>
      <c r="J88" s="1243" t="s">
        <v>866</v>
      </c>
      <c r="K88" s="1235" t="s">
        <v>115</v>
      </c>
      <c r="L88" s="1037">
        <v>4000000</v>
      </c>
      <c r="M88" s="1038">
        <v>4000000</v>
      </c>
      <c r="N88" s="1566"/>
      <c r="O88" s="1566"/>
      <c r="P88" s="1589"/>
      <c r="Q88" s="124"/>
      <c r="R88" s="1539"/>
      <c r="S88" s="1539"/>
      <c r="T88" s="1543"/>
      <c r="U88" s="1531"/>
      <c r="V88" s="1531"/>
      <c r="W88" s="1263">
        <v>4000000</v>
      </c>
      <c r="X88" s="1263">
        <v>2666667</v>
      </c>
      <c r="Y88" s="1263">
        <f t="shared" si="2"/>
        <v>6666667</v>
      </c>
      <c r="Z88" s="1263">
        <v>6666667</v>
      </c>
      <c r="AA88" s="1531"/>
      <c r="AB88" s="1531"/>
      <c r="AC88" s="1531"/>
      <c r="AD88" s="1531"/>
      <c r="AE88" s="1531"/>
      <c r="AF88" s="1531"/>
      <c r="AG88" s="1531"/>
      <c r="AH88" s="1531"/>
      <c r="AI88" s="1529"/>
      <c r="AJ88" s="1529"/>
      <c r="AK88" s="1531"/>
      <c r="AL88" s="1695"/>
      <c r="AM88" s="1698"/>
      <c r="AN88" s="98"/>
      <c r="AO88" s="20"/>
      <c r="AP88" s="20"/>
      <c r="AQ88" s="20"/>
      <c r="AR88" s="20"/>
      <c r="AS88" s="20"/>
      <c r="AT88" s="20"/>
      <c r="AU88" s="20"/>
      <c r="AV88" s="20"/>
      <c r="AW88" s="20"/>
      <c r="AX88" s="20"/>
      <c r="AY88" s="20"/>
      <c r="AZ88" s="20"/>
      <c r="BA88" s="20"/>
    </row>
    <row r="89" spans="1:53" s="12" customFormat="1" ht="80.25" customHeight="1" x14ac:dyDescent="0.25">
      <c r="A89" s="1546">
        <v>63</v>
      </c>
      <c r="B89" s="1552" t="s">
        <v>1013</v>
      </c>
      <c r="C89" s="1237">
        <v>80101706</v>
      </c>
      <c r="D89" s="1530" t="s">
        <v>155</v>
      </c>
      <c r="E89" s="1552" t="s">
        <v>132</v>
      </c>
      <c r="F89" s="1552">
        <v>1</v>
      </c>
      <c r="G89" s="1567" t="s">
        <v>167</v>
      </c>
      <c r="H89" s="1556">
        <v>2</v>
      </c>
      <c r="I89" s="1548" t="s">
        <v>101</v>
      </c>
      <c r="J89" s="1243" t="s">
        <v>867</v>
      </c>
      <c r="K89" s="1235" t="s">
        <v>115</v>
      </c>
      <c r="L89" s="1032">
        <v>4000000</v>
      </c>
      <c r="M89" s="1033">
        <v>4000000</v>
      </c>
      <c r="N89" s="1696" t="s">
        <v>85</v>
      </c>
      <c r="O89" s="1696" t="s">
        <v>56</v>
      </c>
      <c r="P89" s="1692" t="s">
        <v>133</v>
      </c>
      <c r="Q89" s="121"/>
      <c r="R89" s="1538" t="s">
        <v>331</v>
      </c>
      <c r="S89" s="1540" t="s">
        <v>332</v>
      </c>
      <c r="T89" s="1542">
        <v>42377</v>
      </c>
      <c r="U89" s="1612" t="s">
        <v>333</v>
      </c>
      <c r="V89" s="1530" t="s">
        <v>220</v>
      </c>
      <c r="W89" s="1263">
        <v>4000000</v>
      </c>
      <c r="X89" s="1263"/>
      <c r="Y89" s="1263">
        <f t="shared" si="2"/>
        <v>4000000</v>
      </c>
      <c r="Z89" s="1263">
        <v>4000000</v>
      </c>
      <c r="AA89" s="1612" t="s">
        <v>221</v>
      </c>
      <c r="AB89" s="1530" t="s">
        <v>334</v>
      </c>
      <c r="AC89" s="1530" t="s">
        <v>223</v>
      </c>
      <c r="AD89" s="1530" t="s">
        <v>335</v>
      </c>
      <c r="AE89" s="1530" t="s">
        <v>56</v>
      </c>
      <c r="AF89" s="1530" t="s">
        <v>56</v>
      </c>
      <c r="AG89" s="1530" t="s">
        <v>56</v>
      </c>
      <c r="AH89" s="1530" t="s">
        <v>235</v>
      </c>
      <c r="AI89" s="1528">
        <v>42377</v>
      </c>
      <c r="AJ89" s="1528">
        <v>42436</v>
      </c>
      <c r="AK89" s="1530" t="s">
        <v>336</v>
      </c>
      <c r="AL89" s="1694" t="s">
        <v>337</v>
      </c>
      <c r="AM89" s="117" t="s">
        <v>56</v>
      </c>
      <c r="AN89" s="98">
        <v>4000000</v>
      </c>
      <c r="AO89" s="98">
        <v>1333333</v>
      </c>
      <c r="AP89" s="18"/>
      <c r="AQ89" s="18"/>
      <c r="AR89" s="18"/>
      <c r="AS89" s="18"/>
      <c r="AT89" s="18"/>
      <c r="AU89" s="18"/>
      <c r="AV89" s="18"/>
      <c r="AW89" s="18"/>
      <c r="AX89" s="15"/>
      <c r="AY89" s="18"/>
      <c r="AZ89" s="18"/>
      <c r="BA89" s="18"/>
    </row>
    <row r="90" spans="1:53" s="12" customFormat="1" ht="78.75" customHeight="1" x14ac:dyDescent="0.25">
      <c r="A90" s="1547"/>
      <c r="B90" s="1553"/>
      <c r="C90" s="1238"/>
      <c r="D90" s="1531"/>
      <c r="E90" s="1553"/>
      <c r="F90" s="1553"/>
      <c r="G90" s="1568"/>
      <c r="H90" s="1557"/>
      <c r="I90" s="1549"/>
      <c r="J90" s="1243" t="s">
        <v>1020</v>
      </c>
      <c r="K90" s="1235" t="s">
        <v>115</v>
      </c>
      <c r="L90" s="1032">
        <v>4000000</v>
      </c>
      <c r="M90" s="1033">
        <v>4000000</v>
      </c>
      <c r="N90" s="1634"/>
      <c r="O90" s="1634"/>
      <c r="P90" s="1693"/>
      <c r="Q90" s="121"/>
      <c r="R90" s="1539"/>
      <c r="S90" s="1541"/>
      <c r="T90" s="1543"/>
      <c r="U90" s="1531"/>
      <c r="V90" s="1531"/>
      <c r="W90" s="1263">
        <v>4000000</v>
      </c>
      <c r="X90" s="1263">
        <v>-2666667</v>
      </c>
      <c r="Y90" s="1263">
        <f t="shared" si="2"/>
        <v>1333333</v>
      </c>
      <c r="Z90" s="1263">
        <v>1333333</v>
      </c>
      <c r="AA90" s="1531"/>
      <c r="AB90" s="1531"/>
      <c r="AC90" s="1531"/>
      <c r="AD90" s="1531"/>
      <c r="AE90" s="1531"/>
      <c r="AF90" s="1531"/>
      <c r="AG90" s="1531"/>
      <c r="AH90" s="1531"/>
      <c r="AI90" s="1529"/>
      <c r="AJ90" s="1529"/>
      <c r="AK90" s="1531"/>
      <c r="AL90" s="1695"/>
      <c r="AM90" s="117"/>
      <c r="AN90" s="98"/>
      <c r="AO90" s="18"/>
      <c r="AP90" s="18"/>
      <c r="AQ90" s="18"/>
      <c r="AR90" s="18"/>
      <c r="AS90" s="18"/>
      <c r="AT90" s="18"/>
      <c r="AU90" s="18"/>
      <c r="AV90" s="18"/>
      <c r="AW90" s="18"/>
      <c r="AX90" s="15"/>
      <c r="AY90" s="18"/>
      <c r="AZ90" s="18"/>
      <c r="BA90" s="18"/>
    </row>
    <row r="91" spans="1:53" s="125" customFormat="1" ht="97.5" customHeight="1" x14ac:dyDescent="0.2">
      <c r="A91" s="1546">
        <v>64</v>
      </c>
      <c r="B91" s="1552" t="s">
        <v>1013</v>
      </c>
      <c r="C91" s="1237">
        <v>80101706</v>
      </c>
      <c r="D91" s="1530" t="s">
        <v>624</v>
      </c>
      <c r="E91" s="1552" t="s">
        <v>132</v>
      </c>
      <c r="F91" s="1552">
        <v>1</v>
      </c>
      <c r="G91" s="1567" t="s">
        <v>167</v>
      </c>
      <c r="H91" s="1556">
        <v>2</v>
      </c>
      <c r="I91" s="1548" t="s">
        <v>101</v>
      </c>
      <c r="J91" s="1243" t="s">
        <v>892</v>
      </c>
      <c r="K91" s="1235" t="s">
        <v>115</v>
      </c>
      <c r="L91" s="1037">
        <v>1700000</v>
      </c>
      <c r="M91" s="1038">
        <v>1700000</v>
      </c>
      <c r="N91" s="1696" t="s">
        <v>85</v>
      </c>
      <c r="O91" s="1696" t="s">
        <v>56</v>
      </c>
      <c r="P91" s="1692" t="s">
        <v>133</v>
      </c>
      <c r="Q91" s="124"/>
      <c r="R91" s="1538" t="s">
        <v>625</v>
      </c>
      <c r="S91" s="1538" t="s">
        <v>753</v>
      </c>
      <c r="T91" s="1570">
        <v>42402</v>
      </c>
      <c r="U91" s="1536" t="s">
        <v>754</v>
      </c>
      <c r="V91" s="1536" t="s">
        <v>304</v>
      </c>
      <c r="W91" s="250">
        <v>1700000</v>
      </c>
      <c r="X91" s="250"/>
      <c r="Y91" s="1263">
        <f t="shared" si="2"/>
        <v>1700000</v>
      </c>
      <c r="Z91" s="1263">
        <v>1700000</v>
      </c>
      <c r="AA91" s="1536" t="s">
        <v>305</v>
      </c>
      <c r="AB91" s="1536" t="s">
        <v>755</v>
      </c>
      <c r="AC91" s="1536" t="s">
        <v>756</v>
      </c>
      <c r="AD91" s="1536" t="s">
        <v>757</v>
      </c>
      <c r="AE91" s="1536" t="s">
        <v>56</v>
      </c>
      <c r="AF91" s="1536" t="s">
        <v>56</v>
      </c>
      <c r="AG91" s="1536" t="s">
        <v>56</v>
      </c>
      <c r="AH91" s="1536" t="s">
        <v>225</v>
      </c>
      <c r="AI91" s="1583">
        <v>42402</v>
      </c>
      <c r="AJ91" s="1583">
        <v>42461</v>
      </c>
      <c r="AK91" s="1536" t="s">
        <v>336</v>
      </c>
      <c r="AL91" s="1649" t="s">
        <v>337</v>
      </c>
      <c r="AM91" s="117" t="s">
        <v>56</v>
      </c>
      <c r="AN91" s="117" t="s">
        <v>56</v>
      </c>
      <c r="AO91" s="259">
        <v>1700000</v>
      </c>
      <c r="AP91" s="259"/>
      <c r="AQ91" s="259">
        <v>1700000</v>
      </c>
      <c r="AR91" s="18"/>
      <c r="AS91" s="18"/>
      <c r="AT91" s="18"/>
      <c r="AU91" s="18"/>
      <c r="AV91" s="18"/>
      <c r="AW91" s="18"/>
      <c r="AX91" s="18"/>
      <c r="AY91" s="18"/>
      <c r="AZ91" s="18"/>
      <c r="BA91" s="19"/>
    </row>
    <row r="92" spans="1:53" s="125" customFormat="1" ht="81" customHeight="1" x14ac:dyDescent="0.2">
      <c r="A92" s="1547"/>
      <c r="B92" s="1553"/>
      <c r="C92" s="1238"/>
      <c r="D92" s="1531"/>
      <c r="E92" s="1553"/>
      <c r="F92" s="1553"/>
      <c r="G92" s="1568"/>
      <c r="H92" s="1557"/>
      <c r="I92" s="1549"/>
      <c r="J92" s="1267" t="s">
        <v>1011</v>
      </c>
      <c r="K92" s="1235" t="s">
        <v>115</v>
      </c>
      <c r="L92" s="1037">
        <v>1700000</v>
      </c>
      <c r="M92" s="1038">
        <v>1700000</v>
      </c>
      <c r="N92" s="1634"/>
      <c r="O92" s="1634"/>
      <c r="P92" s="1693"/>
      <c r="Q92" s="124"/>
      <c r="R92" s="1539"/>
      <c r="S92" s="1539"/>
      <c r="T92" s="1571"/>
      <c r="U92" s="1537"/>
      <c r="V92" s="1537"/>
      <c r="W92" s="250">
        <v>1700000</v>
      </c>
      <c r="X92" s="250"/>
      <c r="Y92" s="1263">
        <f t="shared" si="2"/>
        <v>1700000</v>
      </c>
      <c r="Z92" s="1263">
        <v>1700000</v>
      </c>
      <c r="AA92" s="1537"/>
      <c r="AB92" s="1537"/>
      <c r="AC92" s="1537"/>
      <c r="AD92" s="1537"/>
      <c r="AE92" s="1537"/>
      <c r="AF92" s="1537"/>
      <c r="AG92" s="1537"/>
      <c r="AH92" s="1537"/>
      <c r="AI92" s="1584"/>
      <c r="AJ92" s="1584"/>
      <c r="AK92" s="1537"/>
      <c r="AL92" s="1650"/>
      <c r="AM92" s="108"/>
      <c r="AN92" s="18"/>
      <c r="AO92" s="18"/>
      <c r="AP92" s="18"/>
      <c r="AQ92" s="18"/>
      <c r="AR92" s="18"/>
      <c r="AS92" s="18"/>
      <c r="AT92" s="18"/>
      <c r="AU92" s="18"/>
      <c r="AV92" s="158"/>
      <c r="AW92" s="18"/>
      <c r="AX92" s="18"/>
      <c r="AY92" s="18"/>
      <c r="AZ92" s="18"/>
      <c r="BA92" s="19"/>
    </row>
    <row r="93" spans="1:53" s="12" customFormat="1" ht="111.75" customHeight="1" x14ac:dyDescent="0.2">
      <c r="A93" s="1241">
        <v>65</v>
      </c>
      <c r="B93" s="1267" t="s">
        <v>1014</v>
      </c>
      <c r="C93" s="1267">
        <v>80101706</v>
      </c>
      <c r="D93" s="175" t="s">
        <v>157</v>
      </c>
      <c r="E93" s="1267" t="s">
        <v>132</v>
      </c>
      <c r="F93" s="1267">
        <v>1</v>
      </c>
      <c r="G93" s="1271" t="s">
        <v>167</v>
      </c>
      <c r="H93" s="1287">
        <v>2</v>
      </c>
      <c r="I93" s="1243" t="s">
        <v>101</v>
      </c>
      <c r="J93" s="1243" t="s">
        <v>135</v>
      </c>
      <c r="K93" s="1267" t="s">
        <v>115</v>
      </c>
      <c r="L93" s="1037">
        <v>8000000</v>
      </c>
      <c r="M93" s="1038">
        <v>8000000</v>
      </c>
      <c r="N93" s="1269" t="s">
        <v>85</v>
      </c>
      <c r="O93" s="1269" t="s">
        <v>56</v>
      </c>
      <c r="P93" s="16" t="s">
        <v>133</v>
      </c>
      <c r="Q93" s="106"/>
      <c r="R93" s="1280" t="s">
        <v>217</v>
      </c>
      <c r="S93" s="107" t="s">
        <v>218</v>
      </c>
      <c r="T93" s="72">
        <v>42388</v>
      </c>
      <c r="U93" s="73" t="s">
        <v>219</v>
      </c>
      <c r="V93" s="1281" t="s">
        <v>220</v>
      </c>
      <c r="W93" s="1263">
        <v>8000000</v>
      </c>
      <c r="X93" s="1263"/>
      <c r="Y93" s="1263">
        <f t="shared" si="2"/>
        <v>8000000</v>
      </c>
      <c r="Z93" s="1263">
        <v>8000000</v>
      </c>
      <c r="AA93" s="1281" t="s">
        <v>221</v>
      </c>
      <c r="AB93" s="1281" t="s">
        <v>222</v>
      </c>
      <c r="AC93" s="1281" t="s">
        <v>223</v>
      </c>
      <c r="AD93" s="1281" t="s">
        <v>224</v>
      </c>
      <c r="AE93" s="1281" t="s">
        <v>56</v>
      </c>
      <c r="AF93" s="1281" t="s">
        <v>56</v>
      </c>
      <c r="AG93" s="1281" t="s">
        <v>56</v>
      </c>
      <c r="AH93" s="1281" t="s">
        <v>225</v>
      </c>
      <c r="AI93" s="74">
        <v>42387</v>
      </c>
      <c r="AJ93" s="74">
        <v>42446</v>
      </c>
      <c r="AK93" s="1281" t="s">
        <v>226</v>
      </c>
      <c r="AL93" s="1283" t="s">
        <v>227</v>
      </c>
      <c r="AM93" s="117" t="s">
        <v>56</v>
      </c>
      <c r="AN93" s="259">
        <v>4000000</v>
      </c>
      <c r="AO93" s="259">
        <v>4000000</v>
      </c>
      <c r="AP93" s="1269"/>
      <c r="AQ93" s="18"/>
      <c r="AR93" s="15"/>
      <c r="AS93" s="15"/>
      <c r="AT93" s="15"/>
      <c r="AU93" s="15"/>
      <c r="AV93" s="85"/>
      <c r="AW93" s="15"/>
      <c r="AX93" s="15"/>
      <c r="AY93" s="15"/>
      <c r="AZ93" s="15"/>
      <c r="BA93" s="15"/>
    </row>
    <row r="94" spans="1:53" s="12" customFormat="1" ht="103.5" customHeight="1" x14ac:dyDescent="0.25">
      <c r="A94" s="1241">
        <v>66</v>
      </c>
      <c r="B94" s="1267" t="s">
        <v>1014</v>
      </c>
      <c r="C94" s="1267">
        <v>80101706</v>
      </c>
      <c r="D94" s="175" t="s">
        <v>195</v>
      </c>
      <c r="E94" s="1267" t="s">
        <v>132</v>
      </c>
      <c r="F94" s="1267">
        <v>1</v>
      </c>
      <c r="G94" s="1271" t="s">
        <v>167</v>
      </c>
      <c r="H94" s="1287">
        <v>2</v>
      </c>
      <c r="I94" s="1243" t="s">
        <v>101</v>
      </c>
      <c r="J94" s="1243" t="s">
        <v>135</v>
      </c>
      <c r="K94" s="1267" t="s">
        <v>115</v>
      </c>
      <c r="L94" s="1037">
        <v>8000000</v>
      </c>
      <c r="M94" s="1038">
        <v>8000000</v>
      </c>
      <c r="N94" s="1269" t="s">
        <v>85</v>
      </c>
      <c r="O94" s="1269" t="s">
        <v>56</v>
      </c>
      <c r="P94" s="16" t="s">
        <v>133</v>
      </c>
      <c r="Q94" s="121"/>
      <c r="R94" s="1280" t="s">
        <v>405</v>
      </c>
      <c r="S94" s="107" t="s">
        <v>406</v>
      </c>
      <c r="T94" s="72">
        <v>42394</v>
      </c>
      <c r="U94" s="73" t="s">
        <v>407</v>
      </c>
      <c r="V94" s="1281" t="s">
        <v>220</v>
      </c>
      <c r="W94" s="1263">
        <v>8000000</v>
      </c>
      <c r="X94" s="1263"/>
      <c r="Y94" s="1263">
        <f t="shared" si="2"/>
        <v>8000000</v>
      </c>
      <c r="Z94" s="1263">
        <v>8000000</v>
      </c>
      <c r="AA94" s="1281" t="s">
        <v>221</v>
      </c>
      <c r="AB94" s="1281" t="s">
        <v>408</v>
      </c>
      <c r="AC94" s="1281" t="s">
        <v>223</v>
      </c>
      <c r="AD94" s="1281" t="s">
        <v>409</v>
      </c>
      <c r="AE94" s="1281" t="s">
        <v>56</v>
      </c>
      <c r="AF94" s="1281" t="s">
        <v>56</v>
      </c>
      <c r="AG94" s="1281" t="s">
        <v>56</v>
      </c>
      <c r="AH94" s="1281" t="s">
        <v>225</v>
      </c>
      <c r="AI94" s="74">
        <v>42394</v>
      </c>
      <c r="AJ94" s="74">
        <v>42453</v>
      </c>
      <c r="AK94" s="1281" t="s">
        <v>226</v>
      </c>
      <c r="AL94" s="1283" t="s">
        <v>227</v>
      </c>
      <c r="AM94" s="117" t="s">
        <v>56</v>
      </c>
      <c r="AN94" s="259">
        <v>4000000</v>
      </c>
      <c r="AO94" s="259">
        <v>4000000</v>
      </c>
      <c r="AP94" s="18"/>
      <c r="AQ94" s="18"/>
      <c r="AR94" s="18"/>
      <c r="AS94" s="18"/>
      <c r="AT94" s="18"/>
      <c r="AU94" s="18"/>
      <c r="AV94" s="18"/>
      <c r="AW94" s="18"/>
      <c r="AX94" s="18"/>
      <c r="AY94" s="18"/>
      <c r="AZ94" s="18"/>
      <c r="BA94" s="18"/>
    </row>
    <row r="95" spans="1:53" s="125" customFormat="1" ht="161.25" customHeight="1" x14ac:dyDescent="0.25">
      <c r="A95" s="1241">
        <v>67</v>
      </c>
      <c r="B95" s="1267" t="s">
        <v>1014</v>
      </c>
      <c r="C95" s="1267">
        <v>80101706</v>
      </c>
      <c r="D95" s="175" t="s">
        <v>158</v>
      </c>
      <c r="E95" s="1267" t="s">
        <v>132</v>
      </c>
      <c r="F95" s="1267">
        <v>1</v>
      </c>
      <c r="G95" s="1271" t="s">
        <v>167</v>
      </c>
      <c r="H95" s="1287">
        <v>2</v>
      </c>
      <c r="I95" s="1243" t="s">
        <v>101</v>
      </c>
      <c r="J95" s="1243" t="s">
        <v>135</v>
      </c>
      <c r="K95" s="1267" t="s">
        <v>115</v>
      </c>
      <c r="L95" s="1037">
        <v>20880000</v>
      </c>
      <c r="M95" s="1038">
        <v>20880000</v>
      </c>
      <c r="N95" s="1269" t="s">
        <v>85</v>
      </c>
      <c r="O95" s="1269" t="s">
        <v>56</v>
      </c>
      <c r="P95" s="16" t="s">
        <v>133</v>
      </c>
      <c r="Q95" s="119"/>
      <c r="R95" s="1280" t="s">
        <v>342</v>
      </c>
      <c r="S95" s="107" t="s">
        <v>343</v>
      </c>
      <c r="T95" s="72">
        <v>42387</v>
      </c>
      <c r="U95" s="73" t="s">
        <v>344</v>
      </c>
      <c r="V95" s="1281" t="s">
        <v>220</v>
      </c>
      <c r="W95" s="1263">
        <v>20880000</v>
      </c>
      <c r="X95" s="1263"/>
      <c r="Y95" s="1263">
        <f t="shared" si="2"/>
        <v>20880000</v>
      </c>
      <c r="Z95" s="1263">
        <v>20880000</v>
      </c>
      <c r="AA95" s="1281" t="s">
        <v>345</v>
      </c>
      <c r="AB95" s="1281" t="s">
        <v>346</v>
      </c>
      <c r="AC95" s="1281" t="s">
        <v>223</v>
      </c>
      <c r="AD95" s="1281" t="s">
        <v>347</v>
      </c>
      <c r="AE95" s="1281" t="s">
        <v>56</v>
      </c>
      <c r="AF95" s="1281" t="s">
        <v>56</v>
      </c>
      <c r="AG95" s="1281" t="s">
        <v>56</v>
      </c>
      <c r="AH95" s="1281" t="s">
        <v>235</v>
      </c>
      <c r="AI95" s="74">
        <v>42387</v>
      </c>
      <c r="AJ95" s="74">
        <v>42446</v>
      </c>
      <c r="AK95" s="1281" t="s">
        <v>226</v>
      </c>
      <c r="AL95" s="1283" t="s">
        <v>227</v>
      </c>
      <c r="AM95" s="117" t="s">
        <v>56</v>
      </c>
      <c r="AN95" s="259">
        <v>10440000</v>
      </c>
      <c r="AO95" s="259">
        <v>10440000</v>
      </c>
      <c r="AP95" s="18"/>
      <c r="AQ95" s="18"/>
      <c r="AR95" s="18"/>
      <c r="AS95" s="18"/>
      <c r="AT95" s="18"/>
      <c r="AU95" s="18"/>
      <c r="AV95" s="18"/>
      <c r="AW95" s="18"/>
      <c r="AX95" s="18"/>
      <c r="AY95" s="18"/>
      <c r="AZ95" s="18"/>
      <c r="BA95" s="18"/>
    </row>
    <row r="96" spans="1:53" s="12" customFormat="1" ht="135" customHeight="1" x14ac:dyDescent="0.25">
      <c r="A96" s="1241">
        <v>68</v>
      </c>
      <c r="B96" s="1267" t="s">
        <v>1010</v>
      </c>
      <c r="C96" s="1267">
        <v>80101706</v>
      </c>
      <c r="D96" s="96" t="s">
        <v>187</v>
      </c>
      <c r="E96" s="1267" t="s">
        <v>132</v>
      </c>
      <c r="F96" s="1267">
        <v>1</v>
      </c>
      <c r="G96" s="1286" t="s">
        <v>167</v>
      </c>
      <c r="H96" s="1287">
        <v>2</v>
      </c>
      <c r="I96" s="1243" t="s">
        <v>101</v>
      </c>
      <c r="J96" s="1243" t="s">
        <v>134</v>
      </c>
      <c r="K96" s="1267" t="s">
        <v>115</v>
      </c>
      <c r="L96" s="1032">
        <v>9000000</v>
      </c>
      <c r="M96" s="1033">
        <v>9000000</v>
      </c>
      <c r="N96" s="1269" t="s">
        <v>85</v>
      </c>
      <c r="O96" s="1269" t="s">
        <v>56</v>
      </c>
      <c r="P96" s="16" t="s">
        <v>133</v>
      </c>
      <c r="Q96" s="121"/>
      <c r="R96" s="1280" t="s">
        <v>417</v>
      </c>
      <c r="S96" s="107" t="s">
        <v>418</v>
      </c>
      <c r="T96" s="72">
        <v>42395</v>
      </c>
      <c r="U96" s="73" t="s">
        <v>421</v>
      </c>
      <c r="V96" s="1281" t="s">
        <v>220</v>
      </c>
      <c r="W96" s="1263">
        <v>9000000</v>
      </c>
      <c r="X96" s="1263"/>
      <c r="Y96" s="1263">
        <f t="shared" si="2"/>
        <v>9000000</v>
      </c>
      <c r="Z96" s="1263">
        <v>9000000</v>
      </c>
      <c r="AA96" s="1281" t="s">
        <v>422</v>
      </c>
      <c r="AB96" s="1281" t="s">
        <v>423</v>
      </c>
      <c r="AC96" s="1281" t="s">
        <v>233</v>
      </c>
      <c r="AD96" s="1281" t="s">
        <v>424</v>
      </c>
      <c r="AE96" s="1281" t="s">
        <v>56</v>
      </c>
      <c r="AF96" s="1281" t="s">
        <v>56</v>
      </c>
      <c r="AG96" s="1281" t="s">
        <v>56</v>
      </c>
      <c r="AH96" s="1281" t="s">
        <v>225</v>
      </c>
      <c r="AI96" s="74">
        <v>42395</v>
      </c>
      <c r="AJ96" s="74">
        <v>42454</v>
      </c>
      <c r="AK96" s="1281" t="s">
        <v>425</v>
      </c>
      <c r="AL96" s="1283" t="s">
        <v>416</v>
      </c>
      <c r="AM96" s="117" t="s">
        <v>56</v>
      </c>
      <c r="AN96" s="259">
        <v>4500000</v>
      </c>
      <c r="AO96" s="259">
        <v>4500000</v>
      </c>
      <c r="AP96" s="18"/>
      <c r="AQ96" s="18"/>
      <c r="AR96" s="18"/>
      <c r="AS96" s="18"/>
      <c r="AT96" s="18"/>
      <c r="AU96" s="18"/>
      <c r="AV96" s="18"/>
      <c r="AW96" s="18"/>
      <c r="AX96" s="18"/>
      <c r="AY96" s="18"/>
      <c r="AZ96" s="18"/>
      <c r="BA96" s="18"/>
    </row>
    <row r="97" spans="1:53" s="12" customFormat="1" ht="130.5" customHeight="1" x14ac:dyDescent="0.25">
      <c r="A97" s="1241">
        <v>69</v>
      </c>
      <c r="B97" s="1267" t="s">
        <v>1010</v>
      </c>
      <c r="C97" s="1267">
        <v>80101706</v>
      </c>
      <c r="D97" s="96" t="s">
        <v>187</v>
      </c>
      <c r="E97" s="1267" t="s">
        <v>132</v>
      </c>
      <c r="F97" s="1267">
        <v>1</v>
      </c>
      <c r="G97" s="1286" t="s">
        <v>167</v>
      </c>
      <c r="H97" s="1287">
        <v>2</v>
      </c>
      <c r="I97" s="1243" t="s">
        <v>101</v>
      </c>
      <c r="J97" s="1243" t="s">
        <v>134</v>
      </c>
      <c r="K97" s="1267" t="s">
        <v>115</v>
      </c>
      <c r="L97" s="1032">
        <v>9000000</v>
      </c>
      <c r="M97" s="1033">
        <v>9000000</v>
      </c>
      <c r="N97" s="1269" t="s">
        <v>85</v>
      </c>
      <c r="O97" s="1269" t="s">
        <v>56</v>
      </c>
      <c r="P97" s="16" t="s">
        <v>133</v>
      </c>
      <c r="Q97" s="121"/>
      <c r="R97" s="1280" t="s">
        <v>419</v>
      </c>
      <c r="S97" s="107" t="s">
        <v>420</v>
      </c>
      <c r="T97" s="72">
        <v>42395</v>
      </c>
      <c r="U97" s="73" t="s">
        <v>421</v>
      </c>
      <c r="V97" s="1281" t="s">
        <v>220</v>
      </c>
      <c r="W97" s="1263">
        <v>9000000</v>
      </c>
      <c r="X97" s="1263"/>
      <c r="Y97" s="1263">
        <f t="shared" si="2"/>
        <v>9000000</v>
      </c>
      <c r="Z97" s="1263">
        <v>9000000</v>
      </c>
      <c r="AA97" s="1281" t="s">
        <v>422</v>
      </c>
      <c r="AB97" s="1281" t="s">
        <v>426</v>
      </c>
      <c r="AC97" s="1281" t="s">
        <v>233</v>
      </c>
      <c r="AD97" s="1281" t="s">
        <v>427</v>
      </c>
      <c r="AE97" s="1281" t="s">
        <v>56</v>
      </c>
      <c r="AF97" s="1281" t="s">
        <v>56</v>
      </c>
      <c r="AG97" s="1281" t="s">
        <v>56</v>
      </c>
      <c r="AH97" s="1281" t="s">
        <v>225</v>
      </c>
      <c r="AI97" s="74">
        <v>42395</v>
      </c>
      <c r="AJ97" s="74">
        <v>42454</v>
      </c>
      <c r="AK97" s="1281" t="s">
        <v>425</v>
      </c>
      <c r="AL97" s="1283" t="s">
        <v>416</v>
      </c>
      <c r="AM97" s="117" t="s">
        <v>56</v>
      </c>
      <c r="AN97" s="259">
        <v>4500000</v>
      </c>
      <c r="AO97" s="259">
        <v>4500000</v>
      </c>
      <c r="AP97" s="18"/>
      <c r="AQ97" s="18"/>
      <c r="AR97" s="18"/>
      <c r="AS97" s="18"/>
      <c r="AT97" s="18"/>
      <c r="AU97" s="18"/>
      <c r="AV97" s="18"/>
      <c r="AW97" s="18"/>
      <c r="AX97" s="18"/>
      <c r="AY97" s="18"/>
      <c r="AZ97" s="18"/>
      <c r="BA97" s="18"/>
    </row>
    <row r="98" spans="1:53" s="12" customFormat="1" ht="167.25" customHeight="1" x14ac:dyDescent="0.25">
      <c r="A98" s="1241">
        <v>70</v>
      </c>
      <c r="B98" s="1267" t="s">
        <v>1010</v>
      </c>
      <c r="C98" s="1267">
        <v>80101706</v>
      </c>
      <c r="D98" s="96" t="s">
        <v>564</v>
      </c>
      <c r="E98" s="1267" t="s">
        <v>132</v>
      </c>
      <c r="F98" s="1267">
        <v>1</v>
      </c>
      <c r="G98" s="1286" t="s">
        <v>167</v>
      </c>
      <c r="H98" s="1287">
        <v>2</v>
      </c>
      <c r="I98" s="1243" t="s">
        <v>101</v>
      </c>
      <c r="J98" s="1243" t="s">
        <v>134</v>
      </c>
      <c r="K98" s="1267" t="s">
        <v>115</v>
      </c>
      <c r="L98" s="1032">
        <v>10000000</v>
      </c>
      <c r="M98" s="1033">
        <v>10000000</v>
      </c>
      <c r="N98" s="1269" t="s">
        <v>85</v>
      </c>
      <c r="O98" s="1269" t="s">
        <v>56</v>
      </c>
      <c r="P98" s="16" t="s">
        <v>133</v>
      </c>
      <c r="Q98" s="121"/>
      <c r="R98" s="1280" t="s">
        <v>410</v>
      </c>
      <c r="S98" s="107" t="s">
        <v>411</v>
      </c>
      <c r="T98" s="72">
        <v>42394</v>
      </c>
      <c r="U98" s="73" t="s">
        <v>412</v>
      </c>
      <c r="V98" s="1281" t="s">
        <v>220</v>
      </c>
      <c r="W98" s="1263">
        <v>10000000</v>
      </c>
      <c r="X98" s="1263"/>
      <c r="Y98" s="1263">
        <f>SUM(W98+X98)</f>
        <v>10000000</v>
      </c>
      <c r="Z98" s="1263">
        <v>10000000</v>
      </c>
      <c r="AA98" s="1281" t="s">
        <v>394</v>
      </c>
      <c r="AB98" s="1281" t="s">
        <v>413</v>
      </c>
      <c r="AC98" s="1281" t="s">
        <v>233</v>
      </c>
      <c r="AD98" s="1281" t="s">
        <v>414</v>
      </c>
      <c r="AE98" s="1281" t="s">
        <v>56</v>
      </c>
      <c r="AF98" s="1281" t="s">
        <v>56</v>
      </c>
      <c r="AG98" s="1281" t="s">
        <v>56</v>
      </c>
      <c r="AH98" s="1281" t="s">
        <v>225</v>
      </c>
      <c r="AI98" s="74">
        <v>42394</v>
      </c>
      <c r="AJ98" s="74">
        <v>42453</v>
      </c>
      <c r="AK98" s="1281" t="s">
        <v>415</v>
      </c>
      <c r="AL98" s="1283" t="s">
        <v>416</v>
      </c>
      <c r="AM98" s="117" t="s">
        <v>56</v>
      </c>
      <c r="AN98" s="259">
        <v>5000000</v>
      </c>
      <c r="AO98" s="259">
        <v>5000000</v>
      </c>
      <c r="AP98" s="18"/>
      <c r="AQ98" s="18"/>
      <c r="AR98" s="18"/>
      <c r="AS98" s="18"/>
      <c r="AT98" s="18"/>
      <c r="AU98" s="18"/>
      <c r="AV98" s="18"/>
      <c r="AW98" s="18"/>
      <c r="AX98" s="18"/>
      <c r="AY98" s="18"/>
      <c r="AZ98" s="18"/>
      <c r="BA98" s="18"/>
    </row>
    <row r="99" spans="1:53" s="12" customFormat="1" ht="128.25" customHeight="1" x14ac:dyDescent="0.25">
      <c r="A99" s="1241">
        <v>71</v>
      </c>
      <c r="B99" s="1267" t="s">
        <v>1010</v>
      </c>
      <c r="C99" s="1267">
        <v>80101706</v>
      </c>
      <c r="D99" s="96" t="s">
        <v>188</v>
      </c>
      <c r="E99" s="1267" t="s">
        <v>132</v>
      </c>
      <c r="F99" s="1267">
        <v>1</v>
      </c>
      <c r="G99" s="1271" t="s">
        <v>174</v>
      </c>
      <c r="H99" s="1287">
        <v>2</v>
      </c>
      <c r="I99" s="1243" t="s">
        <v>101</v>
      </c>
      <c r="J99" s="1243" t="s">
        <v>134</v>
      </c>
      <c r="K99" s="1267" t="s">
        <v>115</v>
      </c>
      <c r="L99" s="1032">
        <v>17000000</v>
      </c>
      <c r="M99" s="1033">
        <v>17000000</v>
      </c>
      <c r="N99" s="1269" t="s">
        <v>85</v>
      </c>
      <c r="O99" s="1269" t="s">
        <v>56</v>
      </c>
      <c r="P99" s="16" t="s">
        <v>133</v>
      </c>
      <c r="Q99" s="121"/>
      <c r="R99" s="1280" t="s">
        <v>1081</v>
      </c>
      <c r="S99" s="107" t="s">
        <v>1082</v>
      </c>
      <c r="T99" s="72">
        <v>42417</v>
      </c>
      <c r="U99" s="175" t="s">
        <v>1083</v>
      </c>
      <c r="V99" s="1281" t="s">
        <v>220</v>
      </c>
      <c r="W99" s="271">
        <v>17000000</v>
      </c>
      <c r="X99" s="1263"/>
      <c r="Y99" s="1263">
        <f>SUM(W99+X99)</f>
        <v>17000000</v>
      </c>
      <c r="Z99" s="1263">
        <v>17000000</v>
      </c>
      <c r="AA99" s="1281" t="s">
        <v>1084</v>
      </c>
      <c r="AB99" s="1281" t="s">
        <v>1085</v>
      </c>
      <c r="AC99" s="1281" t="s">
        <v>233</v>
      </c>
      <c r="AD99" s="1242" t="s">
        <v>1086</v>
      </c>
      <c r="AE99" s="1281" t="s">
        <v>56</v>
      </c>
      <c r="AF99" s="1281" t="s">
        <v>56</v>
      </c>
      <c r="AG99" s="1281" t="s">
        <v>56</v>
      </c>
      <c r="AH99" s="176" t="s">
        <v>1087</v>
      </c>
      <c r="AI99" s="74">
        <v>42417</v>
      </c>
      <c r="AJ99" s="74">
        <v>42476</v>
      </c>
      <c r="AK99" s="1281" t="s">
        <v>415</v>
      </c>
      <c r="AL99" s="1283" t="s">
        <v>416</v>
      </c>
      <c r="AM99" s="108" t="s">
        <v>56</v>
      </c>
      <c r="AN99" s="108" t="s">
        <v>56</v>
      </c>
      <c r="AO99" s="18">
        <v>8500000</v>
      </c>
      <c r="AP99" s="18">
        <v>8500000</v>
      </c>
      <c r="AQ99" s="18"/>
      <c r="AR99" s="18"/>
      <c r="AS99" s="18"/>
      <c r="AT99" s="18"/>
      <c r="AU99" s="18"/>
      <c r="AV99" s="18"/>
      <c r="AW99" s="18"/>
      <c r="AX99" s="18"/>
      <c r="AY99" s="18"/>
      <c r="AZ99" s="18"/>
      <c r="BA99" s="18"/>
    </row>
    <row r="100" spans="1:53" s="12" customFormat="1" ht="287.25" customHeight="1" x14ac:dyDescent="0.25">
      <c r="A100" s="1241">
        <v>72</v>
      </c>
      <c r="B100" s="1267" t="s">
        <v>1000</v>
      </c>
      <c r="C100" s="1267">
        <v>80101706</v>
      </c>
      <c r="D100" s="175" t="s">
        <v>834</v>
      </c>
      <c r="E100" s="1267" t="s">
        <v>132</v>
      </c>
      <c r="F100" s="1267">
        <v>1</v>
      </c>
      <c r="G100" s="1271" t="s">
        <v>172</v>
      </c>
      <c r="H100" s="1287">
        <v>2</v>
      </c>
      <c r="I100" s="1243" t="s">
        <v>101</v>
      </c>
      <c r="J100" s="1243" t="s">
        <v>851</v>
      </c>
      <c r="K100" s="1267" t="s">
        <v>115</v>
      </c>
      <c r="L100" s="1032">
        <v>18560000</v>
      </c>
      <c r="M100" s="1032">
        <v>18560000</v>
      </c>
      <c r="N100" s="1263" t="s">
        <v>85</v>
      </c>
      <c r="O100" s="1263" t="s">
        <v>56</v>
      </c>
      <c r="P100" s="1263" t="s">
        <v>133</v>
      </c>
      <c r="Q100" s="121"/>
      <c r="R100" s="1280" t="s">
        <v>1109</v>
      </c>
      <c r="S100" s="1280" t="s">
        <v>1110</v>
      </c>
      <c r="T100" s="1285">
        <v>42471</v>
      </c>
      <c r="U100" s="96" t="s">
        <v>1111</v>
      </c>
      <c r="V100" s="1242" t="s">
        <v>220</v>
      </c>
      <c r="W100" s="1276">
        <v>18560000</v>
      </c>
      <c r="X100" s="1263"/>
      <c r="Y100" s="1263">
        <f t="shared" ref="Y100:Y166" si="3">SUM(W100+X100)</f>
        <v>18560000</v>
      </c>
      <c r="Z100" s="1263">
        <v>18560000</v>
      </c>
      <c r="AA100" s="1281" t="s">
        <v>1112</v>
      </c>
      <c r="AB100" s="1281" t="s">
        <v>1113</v>
      </c>
      <c r="AC100" s="1281" t="s">
        <v>233</v>
      </c>
      <c r="AD100" s="1242"/>
      <c r="AE100" s="1281" t="s">
        <v>56</v>
      </c>
      <c r="AF100" s="1281" t="s">
        <v>56</v>
      </c>
      <c r="AG100" s="1281" t="s">
        <v>56</v>
      </c>
      <c r="AH100" s="200" t="s">
        <v>1114</v>
      </c>
      <c r="AI100" s="74">
        <v>42471</v>
      </c>
      <c r="AJ100" s="74">
        <v>42531</v>
      </c>
      <c r="AK100" s="1281" t="s">
        <v>1115</v>
      </c>
      <c r="AL100" s="260" t="s">
        <v>398</v>
      </c>
      <c r="AM100" s="108" t="s">
        <v>56</v>
      </c>
      <c r="AN100" s="108" t="s">
        <v>56</v>
      </c>
      <c r="AO100" s="108" t="s">
        <v>56</v>
      </c>
      <c r="AP100" s="108" t="s">
        <v>56</v>
      </c>
      <c r="AQ100" s="108" t="s">
        <v>56</v>
      </c>
      <c r="AR100" s="108">
        <v>9280000</v>
      </c>
      <c r="AS100" s="18">
        <v>9280000</v>
      </c>
      <c r="AT100" s="18"/>
      <c r="AU100" s="18"/>
      <c r="AV100" s="18"/>
      <c r="AW100" s="18"/>
      <c r="AX100" s="18"/>
      <c r="AY100" s="18"/>
      <c r="AZ100" s="18"/>
      <c r="BA100" s="18"/>
    </row>
    <row r="101" spans="1:53" s="12" customFormat="1" ht="118.5" customHeight="1" x14ac:dyDescent="0.25">
      <c r="A101" s="1241">
        <v>73</v>
      </c>
      <c r="B101" s="1267" t="s">
        <v>1000</v>
      </c>
      <c r="C101" s="1267">
        <v>80101706</v>
      </c>
      <c r="D101" s="175" t="s">
        <v>551</v>
      </c>
      <c r="E101" s="1267" t="s">
        <v>132</v>
      </c>
      <c r="F101" s="1267">
        <v>1</v>
      </c>
      <c r="G101" s="1286" t="s">
        <v>167</v>
      </c>
      <c r="H101" s="1287">
        <v>2</v>
      </c>
      <c r="I101" s="1243" t="s">
        <v>101</v>
      </c>
      <c r="J101" s="1243" t="s">
        <v>134</v>
      </c>
      <c r="K101" s="1267" t="s">
        <v>115</v>
      </c>
      <c r="L101" s="1032">
        <v>16000000</v>
      </c>
      <c r="M101" s="1033">
        <v>16000000</v>
      </c>
      <c r="N101" s="1269" t="s">
        <v>85</v>
      </c>
      <c r="O101" s="1269" t="s">
        <v>56</v>
      </c>
      <c r="P101" s="16" t="s">
        <v>133</v>
      </c>
      <c r="Q101" s="121"/>
      <c r="R101" s="1280" t="s">
        <v>626</v>
      </c>
      <c r="S101" s="1280" t="s">
        <v>627</v>
      </c>
      <c r="T101" s="1285">
        <v>42401</v>
      </c>
      <c r="U101" s="73" t="s">
        <v>551</v>
      </c>
      <c r="V101" s="1242" t="s">
        <v>220</v>
      </c>
      <c r="W101" s="1276">
        <v>16000000</v>
      </c>
      <c r="X101" s="250"/>
      <c r="Y101" s="1263">
        <f t="shared" si="3"/>
        <v>16000000</v>
      </c>
      <c r="Z101" s="1263">
        <v>16000000</v>
      </c>
      <c r="AA101" s="1242" t="s">
        <v>628</v>
      </c>
      <c r="AB101" s="1242" t="s">
        <v>629</v>
      </c>
      <c r="AC101" s="1242" t="s">
        <v>233</v>
      </c>
      <c r="AD101" s="1242" t="s">
        <v>630</v>
      </c>
      <c r="AE101" s="1242" t="s">
        <v>56</v>
      </c>
      <c r="AF101" s="1242" t="s">
        <v>56</v>
      </c>
      <c r="AG101" s="1242" t="s">
        <v>56</v>
      </c>
      <c r="AH101" s="1242" t="s">
        <v>225</v>
      </c>
      <c r="AI101" s="79">
        <v>42401</v>
      </c>
      <c r="AJ101" s="79">
        <v>42460</v>
      </c>
      <c r="AK101" s="1242" t="s">
        <v>354</v>
      </c>
      <c r="AL101" s="1277" t="s">
        <v>355</v>
      </c>
      <c r="AM101" s="117" t="s">
        <v>56</v>
      </c>
      <c r="AN101" s="98">
        <v>8000000</v>
      </c>
      <c r="AO101" s="98">
        <v>8000000</v>
      </c>
      <c r="AP101" s="18"/>
      <c r="AQ101" s="18"/>
      <c r="AR101" s="18"/>
      <c r="AS101" s="18"/>
      <c r="AT101" s="18"/>
      <c r="AU101" s="18"/>
      <c r="AV101" s="18"/>
      <c r="AW101" s="18"/>
      <c r="AX101" s="18"/>
      <c r="AY101" s="18"/>
      <c r="AZ101" s="18"/>
      <c r="BA101" s="18"/>
    </row>
    <row r="102" spans="1:53" s="12" customFormat="1" ht="127.5" customHeight="1" x14ac:dyDescent="0.25">
      <c r="A102" s="1241">
        <v>74</v>
      </c>
      <c r="B102" s="1267" t="s">
        <v>1000</v>
      </c>
      <c r="C102" s="1267">
        <v>80101706</v>
      </c>
      <c r="D102" s="175" t="s">
        <v>191</v>
      </c>
      <c r="E102" s="1267" t="s">
        <v>132</v>
      </c>
      <c r="F102" s="1267">
        <v>1</v>
      </c>
      <c r="G102" s="1286" t="s">
        <v>167</v>
      </c>
      <c r="H102" s="1287">
        <v>2</v>
      </c>
      <c r="I102" s="1243" t="s">
        <v>101</v>
      </c>
      <c r="J102" s="1243" t="s">
        <v>134</v>
      </c>
      <c r="K102" s="1267" t="s">
        <v>115</v>
      </c>
      <c r="L102" s="1032">
        <v>7800000</v>
      </c>
      <c r="M102" s="1033">
        <v>7800000</v>
      </c>
      <c r="N102" s="1269" t="s">
        <v>85</v>
      </c>
      <c r="O102" s="1269" t="s">
        <v>56</v>
      </c>
      <c r="P102" s="16" t="s">
        <v>133</v>
      </c>
      <c r="Q102" s="121"/>
      <c r="R102" s="1280" t="s">
        <v>348</v>
      </c>
      <c r="S102" s="107" t="s">
        <v>349</v>
      </c>
      <c r="T102" s="72">
        <v>42389</v>
      </c>
      <c r="U102" s="73" t="s">
        <v>350</v>
      </c>
      <c r="V102" s="1281" t="s">
        <v>220</v>
      </c>
      <c r="W102" s="1282">
        <v>7800000</v>
      </c>
      <c r="X102" s="1263"/>
      <c r="Y102" s="1263">
        <f t="shared" si="3"/>
        <v>7800000</v>
      </c>
      <c r="Z102" s="1263">
        <v>7800000</v>
      </c>
      <c r="AA102" s="1281" t="s">
        <v>351</v>
      </c>
      <c r="AB102" s="1281" t="s">
        <v>352</v>
      </c>
      <c r="AC102" s="1281" t="s">
        <v>233</v>
      </c>
      <c r="AD102" s="1281" t="s">
        <v>353</v>
      </c>
      <c r="AE102" s="1281" t="s">
        <v>56</v>
      </c>
      <c r="AF102" s="1281" t="s">
        <v>56</v>
      </c>
      <c r="AG102" s="1281" t="s">
        <v>56</v>
      </c>
      <c r="AH102" s="1281" t="s">
        <v>225</v>
      </c>
      <c r="AI102" s="74">
        <v>42387</v>
      </c>
      <c r="AJ102" s="74">
        <v>42446</v>
      </c>
      <c r="AK102" s="1281" t="s">
        <v>354</v>
      </c>
      <c r="AL102" s="1283" t="s">
        <v>355</v>
      </c>
      <c r="AM102" s="117" t="s">
        <v>56</v>
      </c>
      <c r="AN102" s="98">
        <v>3900000</v>
      </c>
      <c r="AO102" s="98">
        <v>3900000</v>
      </c>
      <c r="AP102" s="18"/>
      <c r="AQ102" s="18"/>
      <c r="AR102" s="18"/>
      <c r="AS102" s="18"/>
      <c r="AT102" s="18"/>
      <c r="AU102" s="18"/>
      <c r="AV102" s="18"/>
      <c r="AW102" s="18"/>
      <c r="AX102" s="18"/>
      <c r="AY102" s="18"/>
      <c r="AZ102" s="18"/>
      <c r="BA102" s="18"/>
    </row>
    <row r="103" spans="1:53" s="12" customFormat="1" ht="95.25" customHeight="1" x14ac:dyDescent="0.25">
      <c r="A103" s="1241">
        <v>75</v>
      </c>
      <c r="B103" s="1267" t="s">
        <v>1000</v>
      </c>
      <c r="C103" s="1267">
        <v>80101706</v>
      </c>
      <c r="D103" s="175" t="s">
        <v>127</v>
      </c>
      <c r="E103" s="1267" t="s">
        <v>132</v>
      </c>
      <c r="F103" s="1267">
        <v>1</v>
      </c>
      <c r="G103" s="1271" t="s">
        <v>172</v>
      </c>
      <c r="H103" s="1287">
        <v>4</v>
      </c>
      <c r="I103" s="1243" t="s">
        <v>101</v>
      </c>
      <c r="J103" s="1243" t="s">
        <v>851</v>
      </c>
      <c r="K103" s="1267" t="s">
        <v>115</v>
      </c>
      <c r="L103" s="1032">
        <v>44000000</v>
      </c>
      <c r="M103" s="1033">
        <v>44000000</v>
      </c>
      <c r="N103" s="1269" t="s">
        <v>85</v>
      </c>
      <c r="O103" s="1269" t="s">
        <v>56</v>
      </c>
      <c r="P103" s="16" t="s">
        <v>133</v>
      </c>
      <c r="Q103" s="121"/>
      <c r="R103" s="1280" t="s">
        <v>1339</v>
      </c>
      <c r="S103" s="1280" t="s">
        <v>1340</v>
      </c>
      <c r="T103" s="1285">
        <v>42480</v>
      </c>
      <c r="U103" s="96" t="s">
        <v>1341</v>
      </c>
      <c r="V103" s="1242" t="s">
        <v>220</v>
      </c>
      <c r="W103" s="1276">
        <v>33000000</v>
      </c>
      <c r="X103" s="1263"/>
      <c r="Y103" s="1263">
        <f t="shared" si="3"/>
        <v>33000000</v>
      </c>
      <c r="Z103" s="1263">
        <v>33000000</v>
      </c>
      <c r="AA103" s="1281" t="s">
        <v>1342</v>
      </c>
      <c r="AB103" s="1281" t="s">
        <v>1343</v>
      </c>
      <c r="AC103" s="1281" t="s">
        <v>233</v>
      </c>
      <c r="AD103" s="1242" t="s">
        <v>1337</v>
      </c>
      <c r="AE103" s="1281" t="s">
        <v>56</v>
      </c>
      <c r="AF103" s="1281" t="s">
        <v>56</v>
      </c>
      <c r="AG103" s="1281" t="s">
        <v>56</v>
      </c>
      <c r="AH103" s="200" t="s">
        <v>1338</v>
      </c>
      <c r="AI103" s="74">
        <v>42480</v>
      </c>
      <c r="AJ103" s="74">
        <v>42570</v>
      </c>
      <c r="AK103" s="1281" t="s">
        <v>1344</v>
      </c>
      <c r="AL103" s="260" t="s">
        <v>355</v>
      </c>
      <c r="AM103" s="115" t="s">
        <v>56</v>
      </c>
      <c r="AN103" s="18" t="s">
        <v>56</v>
      </c>
      <c r="AO103" s="18" t="s">
        <v>56</v>
      </c>
      <c r="AP103" s="18" t="s">
        <v>56</v>
      </c>
      <c r="AQ103" s="18" t="s">
        <v>56</v>
      </c>
      <c r="AR103" s="18" t="s">
        <v>56</v>
      </c>
      <c r="AS103" s="18">
        <v>11000000</v>
      </c>
      <c r="AT103" s="18"/>
      <c r="AU103" s="18">
        <v>11000000</v>
      </c>
      <c r="AV103" s="18"/>
      <c r="AW103" s="18"/>
      <c r="AX103" s="18"/>
      <c r="AY103" s="18"/>
      <c r="AZ103" s="18"/>
      <c r="BA103" s="18"/>
    </row>
    <row r="104" spans="1:53" s="12" customFormat="1" ht="105" customHeight="1" x14ac:dyDescent="0.25">
      <c r="A104" s="1241">
        <v>76</v>
      </c>
      <c r="B104" s="1267" t="s">
        <v>1001</v>
      </c>
      <c r="C104" s="1267">
        <v>80101706</v>
      </c>
      <c r="D104" s="175" t="s">
        <v>128</v>
      </c>
      <c r="E104" s="1267" t="s">
        <v>132</v>
      </c>
      <c r="F104" s="1267">
        <v>1</v>
      </c>
      <c r="G104" s="1271" t="s">
        <v>174</v>
      </c>
      <c r="H104" s="1287">
        <v>10</v>
      </c>
      <c r="I104" s="1243" t="s">
        <v>101</v>
      </c>
      <c r="J104" s="1243" t="s">
        <v>135</v>
      </c>
      <c r="K104" s="1267" t="s">
        <v>115</v>
      </c>
      <c r="L104" s="1032">
        <v>48400000</v>
      </c>
      <c r="M104" s="1033">
        <v>48400000</v>
      </c>
      <c r="N104" s="1269" t="s">
        <v>85</v>
      </c>
      <c r="O104" s="1269" t="s">
        <v>56</v>
      </c>
      <c r="P104" s="16" t="s">
        <v>133</v>
      </c>
      <c r="Q104" s="121"/>
      <c r="R104" s="1280" t="s">
        <v>758</v>
      </c>
      <c r="S104" s="1280" t="s">
        <v>759</v>
      </c>
      <c r="T104" s="1285">
        <v>42426</v>
      </c>
      <c r="U104" s="96" t="s">
        <v>760</v>
      </c>
      <c r="V104" s="1242" t="s">
        <v>220</v>
      </c>
      <c r="W104" s="250">
        <v>45000000</v>
      </c>
      <c r="X104" s="250"/>
      <c r="Y104" s="1263">
        <f t="shared" si="3"/>
        <v>45000000</v>
      </c>
      <c r="Z104" s="1263">
        <v>45000000</v>
      </c>
      <c r="AA104" s="1242" t="s">
        <v>761</v>
      </c>
      <c r="AB104" s="1242" t="s">
        <v>762</v>
      </c>
      <c r="AC104" s="1242" t="s">
        <v>223</v>
      </c>
      <c r="AD104" s="1242" t="s">
        <v>763</v>
      </c>
      <c r="AE104" s="1242" t="s">
        <v>56</v>
      </c>
      <c r="AF104" s="1242" t="s">
        <v>56</v>
      </c>
      <c r="AG104" s="1242" t="s">
        <v>56</v>
      </c>
      <c r="AH104" s="123" t="s">
        <v>235</v>
      </c>
      <c r="AI104" s="79">
        <v>42426</v>
      </c>
      <c r="AJ104" s="79">
        <v>42729</v>
      </c>
      <c r="AK104" s="1281" t="s">
        <v>1481</v>
      </c>
      <c r="AL104" s="1277" t="s">
        <v>249</v>
      </c>
      <c r="AM104" s="108" t="s">
        <v>56</v>
      </c>
      <c r="AN104" s="108" t="s">
        <v>56</v>
      </c>
      <c r="AO104" s="108" t="s">
        <v>56</v>
      </c>
      <c r="AP104" s="108" t="s">
        <v>56</v>
      </c>
      <c r="AQ104" s="18">
        <v>4500000</v>
      </c>
      <c r="AR104" s="18">
        <v>4500000</v>
      </c>
      <c r="AS104" s="18">
        <v>4500000</v>
      </c>
      <c r="AT104" s="18"/>
      <c r="AU104" s="18">
        <v>4500000</v>
      </c>
      <c r="AV104" s="18">
        <v>10500000</v>
      </c>
      <c r="AW104" s="18">
        <v>4350000</v>
      </c>
      <c r="AX104" s="18"/>
      <c r="AY104" s="18"/>
      <c r="AZ104" s="18"/>
      <c r="BA104" s="18"/>
    </row>
    <row r="105" spans="1:53" s="12" customFormat="1" ht="136.5" customHeight="1" x14ac:dyDescent="0.25">
      <c r="A105" s="1241">
        <v>77</v>
      </c>
      <c r="B105" s="1267" t="s">
        <v>1003</v>
      </c>
      <c r="C105" s="1267">
        <v>80101706</v>
      </c>
      <c r="D105" s="175" t="s">
        <v>658</v>
      </c>
      <c r="E105" s="1267" t="s">
        <v>132</v>
      </c>
      <c r="F105" s="1267">
        <v>1</v>
      </c>
      <c r="G105" s="1271" t="s">
        <v>174</v>
      </c>
      <c r="H105" s="1287">
        <v>1</v>
      </c>
      <c r="I105" s="1243" t="s">
        <v>101</v>
      </c>
      <c r="J105" s="1243" t="s">
        <v>134</v>
      </c>
      <c r="K105" s="1267" t="s">
        <v>115</v>
      </c>
      <c r="L105" s="1032">
        <v>4000000</v>
      </c>
      <c r="M105" s="1033">
        <v>4000000</v>
      </c>
      <c r="N105" s="1269" t="s">
        <v>85</v>
      </c>
      <c r="O105" s="1269" t="s">
        <v>56</v>
      </c>
      <c r="P105" s="16" t="s">
        <v>133</v>
      </c>
      <c r="Q105" s="121"/>
      <c r="R105" s="1280" t="s">
        <v>732</v>
      </c>
      <c r="S105" s="1280" t="s">
        <v>764</v>
      </c>
      <c r="T105" s="1285">
        <v>42416</v>
      </c>
      <c r="U105" s="73" t="s">
        <v>765</v>
      </c>
      <c r="V105" s="1242" t="s">
        <v>220</v>
      </c>
      <c r="W105" s="250">
        <v>4000000</v>
      </c>
      <c r="X105" s="250"/>
      <c r="Y105" s="1263">
        <f t="shared" si="3"/>
        <v>4000000</v>
      </c>
      <c r="Z105" s="1263">
        <v>4000000</v>
      </c>
      <c r="AA105" s="1242" t="s">
        <v>766</v>
      </c>
      <c r="AB105" s="1242" t="s">
        <v>767</v>
      </c>
      <c r="AC105" s="1242" t="s">
        <v>233</v>
      </c>
      <c r="AD105" s="1242" t="s">
        <v>768</v>
      </c>
      <c r="AE105" s="1242" t="s">
        <v>56</v>
      </c>
      <c r="AF105" s="1242" t="s">
        <v>56</v>
      </c>
      <c r="AG105" s="1242" t="s">
        <v>56</v>
      </c>
      <c r="AH105" s="123" t="s">
        <v>769</v>
      </c>
      <c r="AI105" s="79">
        <v>42416</v>
      </c>
      <c r="AJ105" s="79">
        <v>42444</v>
      </c>
      <c r="AK105" s="1242" t="s">
        <v>397</v>
      </c>
      <c r="AL105" s="1277" t="s">
        <v>398</v>
      </c>
      <c r="AM105" s="117" t="s">
        <v>56</v>
      </c>
      <c r="AN105" s="98">
        <v>4000000</v>
      </c>
      <c r="AO105" s="18"/>
      <c r="AP105" s="18"/>
      <c r="AQ105" s="18"/>
      <c r="AR105" s="18"/>
      <c r="AS105" s="18"/>
      <c r="AT105" s="18"/>
      <c r="AU105" s="18"/>
      <c r="AV105" s="18"/>
      <c r="AW105" s="18"/>
      <c r="AX105" s="18"/>
      <c r="AY105" s="18"/>
      <c r="AZ105" s="18"/>
      <c r="BA105" s="18"/>
    </row>
    <row r="106" spans="1:53" s="12" customFormat="1" ht="137.25" customHeight="1" x14ac:dyDescent="0.25">
      <c r="A106" s="1241">
        <v>78</v>
      </c>
      <c r="B106" s="1267" t="s">
        <v>1003</v>
      </c>
      <c r="C106" s="1267">
        <v>80101706</v>
      </c>
      <c r="D106" s="175" t="s">
        <v>658</v>
      </c>
      <c r="E106" s="1267" t="s">
        <v>132</v>
      </c>
      <c r="F106" s="1267">
        <v>1</v>
      </c>
      <c r="G106" s="1271" t="s">
        <v>174</v>
      </c>
      <c r="H106" s="1287">
        <v>1</v>
      </c>
      <c r="I106" s="1243" t="s">
        <v>101</v>
      </c>
      <c r="J106" s="1243" t="s">
        <v>134</v>
      </c>
      <c r="K106" s="1267" t="s">
        <v>115</v>
      </c>
      <c r="L106" s="1032">
        <v>4000000</v>
      </c>
      <c r="M106" s="1033">
        <v>4000000</v>
      </c>
      <c r="N106" s="1269" t="s">
        <v>85</v>
      </c>
      <c r="O106" s="1269" t="s">
        <v>56</v>
      </c>
      <c r="P106" s="16" t="s">
        <v>133</v>
      </c>
      <c r="Q106" s="121"/>
      <c r="R106" s="1280" t="s">
        <v>733</v>
      </c>
      <c r="S106" s="1280" t="s">
        <v>770</v>
      </c>
      <c r="T106" s="1285">
        <v>42416</v>
      </c>
      <c r="U106" s="73" t="s">
        <v>771</v>
      </c>
      <c r="V106" s="1242" t="s">
        <v>220</v>
      </c>
      <c r="W106" s="250">
        <v>4000000</v>
      </c>
      <c r="X106" s="250"/>
      <c r="Y106" s="1263">
        <f t="shared" si="3"/>
        <v>4000000</v>
      </c>
      <c r="Z106" s="1263">
        <v>4000000</v>
      </c>
      <c r="AA106" s="1242" t="s">
        <v>766</v>
      </c>
      <c r="AB106" s="1242" t="s">
        <v>772</v>
      </c>
      <c r="AC106" s="1242" t="s">
        <v>233</v>
      </c>
      <c r="AD106" s="1242" t="s">
        <v>773</v>
      </c>
      <c r="AE106" s="1242" t="s">
        <v>56</v>
      </c>
      <c r="AF106" s="1242" t="s">
        <v>56</v>
      </c>
      <c r="AG106" s="1242" t="s">
        <v>56</v>
      </c>
      <c r="AH106" s="123" t="s">
        <v>769</v>
      </c>
      <c r="AI106" s="79">
        <v>42416</v>
      </c>
      <c r="AJ106" s="79">
        <v>42444</v>
      </c>
      <c r="AK106" s="1242" t="s">
        <v>397</v>
      </c>
      <c r="AL106" s="1277" t="s">
        <v>398</v>
      </c>
      <c r="AM106" s="117" t="s">
        <v>56</v>
      </c>
      <c r="AN106" s="98">
        <v>4000000</v>
      </c>
      <c r="AO106" s="18"/>
      <c r="AP106" s="18"/>
      <c r="AQ106" s="18"/>
      <c r="AR106" s="18"/>
      <c r="AS106" s="18"/>
      <c r="AT106" s="18"/>
      <c r="AU106" s="18"/>
      <c r="AV106" s="18"/>
      <c r="AW106" s="18"/>
      <c r="AX106" s="18"/>
      <c r="AY106" s="18"/>
      <c r="AZ106" s="18"/>
      <c r="BA106" s="18"/>
    </row>
    <row r="107" spans="1:53" s="12" customFormat="1" ht="180" customHeight="1" x14ac:dyDescent="0.25">
      <c r="A107" s="1241">
        <v>79</v>
      </c>
      <c r="B107" s="1267" t="s">
        <v>1003</v>
      </c>
      <c r="C107" s="1267">
        <v>80101706</v>
      </c>
      <c r="D107" s="175" t="s">
        <v>129</v>
      </c>
      <c r="E107" s="1267" t="s">
        <v>132</v>
      </c>
      <c r="F107" s="1267">
        <v>1</v>
      </c>
      <c r="G107" s="1286" t="s">
        <v>167</v>
      </c>
      <c r="H107" s="1287">
        <v>2</v>
      </c>
      <c r="I107" s="1243" t="s">
        <v>101</v>
      </c>
      <c r="J107" s="1243" t="s">
        <v>134</v>
      </c>
      <c r="K107" s="1267" t="s">
        <v>115</v>
      </c>
      <c r="L107" s="1032">
        <v>10000000</v>
      </c>
      <c r="M107" s="1033">
        <v>10000000</v>
      </c>
      <c r="N107" s="1269" t="s">
        <v>85</v>
      </c>
      <c r="O107" s="1269" t="s">
        <v>56</v>
      </c>
      <c r="P107" s="16" t="s">
        <v>133</v>
      </c>
      <c r="Q107" s="121"/>
      <c r="R107" s="1280" t="s">
        <v>391</v>
      </c>
      <c r="S107" s="107" t="s">
        <v>392</v>
      </c>
      <c r="T107" s="72">
        <v>42391</v>
      </c>
      <c r="U107" s="1301" t="s">
        <v>393</v>
      </c>
      <c r="V107" s="1281" t="s">
        <v>220</v>
      </c>
      <c r="W107" s="1263">
        <v>10000000</v>
      </c>
      <c r="X107" s="1263"/>
      <c r="Y107" s="1263">
        <f t="shared" si="3"/>
        <v>10000000</v>
      </c>
      <c r="Z107" s="1263">
        <v>10000000</v>
      </c>
      <c r="AA107" s="1281" t="s">
        <v>394</v>
      </c>
      <c r="AB107" s="1281" t="s">
        <v>395</v>
      </c>
      <c r="AC107" s="1281" t="s">
        <v>233</v>
      </c>
      <c r="AD107" s="1281" t="s">
        <v>396</v>
      </c>
      <c r="AE107" s="1281" t="s">
        <v>56</v>
      </c>
      <c r="AF107" s="1281" t="s">
        <v>56</v>
      </c>
      <c r="AG107" s="1281" t="s">
        <v>56</v>
      </c>
      <c r="AH107" s="1281" t="s">
        <v>225</v>
      </c>
      <c r="AI107" s="74">
        <v>42391</v>
      </c>
      <c r="AJ107" s="74">
        <v>42450</v>
      </c>
      <c r="AK107" s="1281" t="s">
        <v>397</v>
      </c>
      <c r="AL107" s="1283" t="s">
        <v>398</v>
      </c>
      <c r="AM107" s="117" t="s">
        <v>56</v>
      </c>
      <c r="AN107" s="98">
        <v>5000000</v>
      </c>
      <c r="AO107" s="98">
        <v>5000000</v>
      </c>
      <c r="AP107" s="18"/>
      <c r="AQ107" s="18"/>
      <c r="AR107" s="18"/>
      <c r="AS107" s="18"/>
      <c r="AT107" s="18"/>
      <c r="AU107" s="18"/>
      <c r="AV107" s="18"/>
      <c r="AW107" s="18"/>
      <c r="AX107" s="18"/>
      <c r="AY107" s="18"/>
      <c r="AZ107" s="18"/>
      <c r="BA107" s="18"/>
    </row>
    <row r="108" spans="1:53" s="12" customFormat="1" ht="145.5" customHeight="1" x14ac:dyDescent="0.25">
      <c r="A108" s="1241">
        <v>80</v>
      </c>
      <c r="B108" s="1267" t="s">
        <v>1003</v>
      </c>
      <c r="C108" s="1267">
        <v>80101706</v>
      </c>
      <c r="D108" s="175" t="s">
        <v>130</v>
      </c>
      <c r="E108" s="1267" t="s">
        <v>132</v>
      </c>
      <c r="F108" s="1267">
        <v>1</v>
      </c>
      <c r="G108" s="1271" t="s">
        <v>174</v>
      </c>
      <c r="H108" s="1287">
        <v>1</v>
      </c>
      <c r="I108" s="1243" t="s">
        <v>101</v>
      </c>
      <c r="J108" s="1243" t="s">
        <v>134</v>
      </c>
      <c r="K108" s="1267" t="s">
        <v>115</v>
      </c>
      <c r="L108" s="1032">
        <v>2300000</v>
      </c>
      <c r="M108" s="1033">
        <v>2300000</v>
      </c>
      <c r="N108" s="1269" t="s">
        <v>85</v>
      </c>
      <c r="O108" s="1269" t="s">
        <v>56</v>
      </c>
      <c r="P108" s="16" t="s">
        <v>133</v>
      </c>
      <c r="Q108" s="121"/>
      <c r="R108" s="1280" t="s">
        <v>690</v>
      </c>
      <c r="S108" s="1280" t="s">
        <v>774</v>
      </c>
      <c r="T108" s="1285">
        <v>42412</v>
      </c>
      <c r="U108" s="96" t="s">
        <v>775</v>
      </c>
      <c r="V108" s="1242" t="s">
        <v>220</v>
      </c>
      <c r="W108" s="250">
        <v>2300000</v>
      </c>
      <c r="X108" s="250"/>
      <c r="Y108" s="1263">
        <f t="shared" si="3"/>
        <v>2300000</v>
      </c>
      <c r="Z108" s="1263">
        <v>2300000</v>
      </c>
      <c r="AA108" s="1242" t="s">
        <v>776</v>
      </c>
      <c r="AB108" s="1242" t="s">
        <v>777</v>
      </c>
      <c r="AC108" s="1242" t="s">
        <v>35</v>
      </c>
      <c r="AD108" s="1242" t="s">
        <v>778</v>
      </c>
      <c r="AE108" s="1242" t="s">
        <v>56</v>
      </c>
      <c r="AF108" s="1242" t="s">
        <v>56</v>
      </c>
      <c r="AG108" s="1242" t="s">
        <v>56</v>
      </c>
      <c r="AH108" s="1242" t="s">
        <v>698</v>
      </c>
      <c r="AI108" s="79">
        <v>42412</v>
      </c>
      <c r="AJ108" s="79">
        <v>42440</v>
      </c>
      <c r="AK108" s="1242" t="s">
        <v>397</v>
      </c>
      <c r="AL108" s="1277" t="s">
        <v>398</v>
      </c>
      <c r="AM108" s="117" t="s">
        <v>56</v>
      </c>
      <c r="AN108" s="98">
        <v>2300000</v>
      </c>
      <c r="AO108" s="18"/>
      <c r="AP108" s="18"/>
      <c r="AQ108" s="18"/>
      <c r="AR108" s="18"/>
      <c r="AS108" s="18"/>
      <c r="AT108" s="18"/>
      <c r="AU108" s="18"/>
      <c r="AV108" s="18"/>
      <c r="AW108" s="18"/>
      <c r="AX108" s="18"/>
      <c r="AY108" s="18"/>
      <c r="AZ108" s="18"/>
      <c r="BA108" s="18"/>
    </row>
    <row r="109" spans="1:53" s="12" customFormat="1" ht="168" customHeight="1" x14ac:dyDescent="0.25">
      <c r="A109" s="1241">
        <v>81</v>
      </c>
      <c r="B109" s="1267" t="s">
        <v>1003</v>
      </c>
      <c r="C109" s="1267">
        <v>80101706</v>
      </c>
      <c r="D109" s="175" t="s">
        <v>130</v>
      </c>
      <c r="E109" s="1267" t="s">
        <v>132</v>
      </c>
      <c r="F109" s="1267">
        <v>1</v>
      </c>
      <c r="G109" s="1271" t="s">
        <v>174</v>
      </c>
      <c r="H109" s="1287">
        <v>1</v>
      </c>
      <c r="I109" s="1243" t="s">
        <v>101</v>
      </c>
      <c r="J109" s="1243" t="s">
        <v>134</v>
      </c>
      <c r="K109" s="1267" t="s">
        <v>115</v>
      </c>
      <c r="L109" s="1032">
        <v>2300000</v>
      </c>
      <c r="M109" s="1033">
        <v>2300000</v>
      </c>
      <c r="N109" s="1269" t="s">
        <v>85</v>
      </c>
      <c r="O109" s="1269" t="s">
        <v>56</v>
      </c>
      <c r="P109" s="16" t="s">
        <v>133</v>
      </c>
      <c r="Q109" s="121"/>
      <c r="R109" s="1280" t="s">
        <v>691</v>
      </c>
      <c r="S109" s="1280" t="s">
        <v>692</v>
      </c>
      <c r="T109" s="1285">
        <v>42412</v>
      </c>
      <c r="U109" s="96" t="s">
        <v>775</v>
      </c>
      <c r="V109" s="1242" t="s">
        <v>220</v>
      </c>
      <c r="W109" s="250">
        <v>2300000</v>
      </c>
      <c r="X109" s="250"/>
      <c r="Y109" s="1263">
        <f t="shared" si="3"/>
        <v>2300000</v>
      </c>
      <c r="Z109" s="1263">
        <v>2300000</v>
      </c>
      <c r="AA109" s="1242" t="s">
        <v>776</v>
      </c>
      <c r="AB109" s="1242" t="s">
        <v>779</v>
      </c>
      <c r="AC109" s="1242" t="s">
        <v>233</v>
      </c>
      <c r="AD109" s="1242" t="s">
        <v>780</v>
      </c>
      <c r="AE109" s="1242" t="s">
        <v>56</v>
      </c>
      <c r="AF109" s="1242" t="s">
        <v>56</v>
      </c>
      <c r="AG109" s="1242" t="s">
        <v>56</v>
      </c>
      <c r="AH109" s="1242" t="s">
        <v>698</v>
      </c>
      <c r="AI109" s="79">
        <v>42412</v>
      </c>
      <c r="AJ109" s="79">
        <v>42440</v>
      </c>
      <c r="AK109" s="1242" t="s">
        <v>397</v>
      </c>
      <c r="AL109" s="1277" t="s">
        <v>398</v>
      </c>
      <c r="AM109" s="117" t="s">
        <v>56</v>
      </c>
      <c r="AN109" s="117" t="s">
        <v>56</v>
      </c>
      <c r="AO109" s="98">
        <v>2300000</v>
      </c>
      <c r="AP109" s="18"/>
      <c r="AQ109" s="18"/>
      <c r="AR109" s="18"/>
      <c r="AS109" s="18"/>
      <c r="AT109" s="18"/>
      <c r="AU109" s="18"/>
      <c r="AV109" s="18"/>
      <c r="AW109" s="18"/>
      <c r="AX109" s="18"/>
      <c r="AY109" s="18"/>
      <c r="AZ109" s="18"/>
      <c r="BA109" s="18"/>
    </row>
    <row r="110" spans="1:53" s="12" customFormat="1" ht="165" customHeight="1" x14ac:dyDescent="0.25">
      <c r="A110" s="1241">
        <v>82</v>
      </c>
      <c r="B110" s="1267" t="s">
        <v>1003</v>
      </c>
      <c r="C110" s="1267">
        <v>80101706</v>
      </c>
      <c r="D110" s="175" t="s">
        <v>131</v>
      </c>
      <c r="E110" s="1267" t="s">
        <v>132</v>
      </c>
      <c r="F110" s="1267">
        <v>1</v>
      </c>
      <c r="G110" s="1286" t="s">
        <v>167</v>
      </c>
      <c r="H110" s="1287">
        <v>2</v>
      </c>
      <c r="I110" s="1243" t="s">
        <v>101</v>
      </c>
      <c r="J110" s="1243" t="s">
        <v>134</v>
      </c>
      <c r="K110" s="1267" t="s">
        <v>115</v>
      </c>
      <c r="L110" s="1032">
        <v>3000000</v>
      </c>
      <c r="M110" s="1033">
        <v>3000000</v>
      </c>
      <c r="N110" s="1269" t="s">
        <v>85</v>
      </c>
      <c r="O110" s="1269" t="s">
        <v>56</v>
      </c>
      <c r="P110" s="16" t="s">
        <v>133</v>
      </c>
      <c r="Q110" s="121"/>
      <c r="R110" s="1280" t="s">
        <v>631</v>
      </c>
      <c r="S110" s="1280" t="s">
        <v>632</v>
      </c>
      <c r="T110" s="1285">
        <v>42391</v>
      </c>
      <c r="U110" s="78" t="s">
        <v>633</v>
      </c>
      <c r="V110" s="1242" t="s">
        <v>304</v>
      </c>
      <c r="W110" s="250">
        <v>3000000</v>
      </c>
      <c r="X110" s="250"/>
      <c r="Y110" s="1263">
        <f t="shared" si="3"/>
        <v>3000000</v>
      </c>
      <c r="Z110" s="1263">
        <v>3000000</v>
      </c>
      <c r="AA110" s="1242" t="s">
        <v>634</v>
      </c>
      <c r="AB110" s="1242" t="s">
        <v>635</v>
      </c>
      <c r="AC110" s="1242" t="s">
        <v>233</v>
      </c>
      <c r="AD110" s="1242" t="s">
        <v>636</v>
      </c>
      <c r="AE110" s="1242" t="s">
        <v>56</v>
      </c>
      <c r="AF110" s="1242" t="s">
        <v>56</v>
      </c>
      <c r="AG110" s="1242" t="s">
        <v>56</v>
      </c>
      <c r="AH110" s="1242" t="s">
        <v>225</v>
      </c>
      <c r="AI110" s="79">
        <v>42391</v>
      </c>
      <c r="AJ110" s="79">
        <v>42450</v>
      </c>
      <c r="AK110" s="1242" t="s">
        <v>397</v>
      </c>
      <c r="AL110" s="1277" t="s">
        <v>398</v>
      </c>
      <c r="AM110" s="117" t="s">
        <v>56</v>
      </c>
      <c r="AN110" s="98">
        <v>1500000</v>
      </c>
      <c r="AO110" s="98">
        <v>1500000</v>
      </c>
      <c r="AP110" s="18"/>
      <c r="AQ110" s="18"/>
      <c r="AR110" s="18"/>
      <c r="AS110" s="18"/>
      <c r="AT110" s="18"/>
      <c r="AU110" s="18"/>
      <c r="AV110" s="18"/>
      <c r="AW110" s="18"/>
      <c r="AX110" s="18"/>
      <c r="AY110" s="18"/>
      <c r="AZ110" s="18"/>
      <c r="BA110" s="18"/>
    </row>
    <row r="111" spans="1:53" s="12" customFormat="1" ht="165" customHeight="1" x14ac:dyDescent="0.25">
      <c r="A111" s="1241">
        <v>83</v>
      </c>
      <c r="B111" s="1267" t="s">
        <v>1003</v>
      </c>
      <c r="C111" s="1267">
        <v>80101706</v>
      </c>
      <c r="D111" s="175" t="s">
        <v>131</v>
      </c>
      <c r="E111" s="1267" t="s">
        <v>132</v>
      </c>
      <c r="F111" s="1267">
        <v>1</v>
      </c>
      <c r="G111" s="1271" t="s">
        <v>174</v>
      </c>
      <c r="H111" s="1287">
        <v>1</v>
      </c>
      <c r="I111" s="1243" t="s">
        <v>101</v>
      </c>
      <c r="J111" s="1243" t="s">
        <v>134</v>
      </c>
      <c r="K111" s="1267" t="s">
        <v>115</v>
      </c>
      <c r="L111" s="1032">
        <v>1500000</v>
      </c>
      <c r="M111" s="1033">
        <v>1500000</v>
      </c>
      <c r="N111" s="1269" t="s">
        <v>85</v>
      </c>
      <c r="O111" s="1269" t="s">
        <v>56</v>
      </c>
      <c r="P111" s="16" t="s">
        <v>133</v>
      </c>
      <c r="Q111" s="121"/>
      <c r="R111" s="1280" t="s">
        <v>693</v>
      </c>
      <c r="S111" s="1280" t="s">
        <v>694</v>
      </c>
      <c r="T111" s="1285">
        <v>42412</v>
      </c>
      <c r="U111" s="96" t="s">
        <v>695</v>
      </c>
      <c r="V111" s="1242" t="s">
        <v>304</v>
      </c>
      <c r="W111" s="250">
        <v>1500000</v>
      </c>
      <c r="X111" s="250"/>
      <c r="Y111" s="1263">
        <f t="shared" si="3"/>
        <v>1500000</v>
      </c>
      <c r="Z111" s="1263">
        <v>1500000</v>
      </c>
      <c r="AA111" s="1242" t="s">
        <v>696</v>
      </c>
      <c r="AB111" s="1242" t="s">
        <v>697</v>
      </c>
      <c r="AC111" s="1242" t="s">
        <v>233</v>
      </c>
      <c r="AD111" s="1242" t="s">
        <v>781</v>
      </c>
      <c r="AE111" s="1242" t="s">
        <v>56</v>
      </c>
      <c r="AF111" s="1242" t="s">
        <v>56</v>
      </c>
      <c r="AG111" s="1242" t="s">
        <v>56</v>
      </c>
      <c r="AH111" s="1242" t="s">
        <v>698</v>
      </c>
      <c r="AI111" s="79">
        <v>42412</v>
      </c>
      <c r="AJ111" s="79">
        <v>42440</v>
      </c>
      <c r="AK111" s="1242" t="s">
        <v>397</v>
      </c>
      <c r="AL111" s="1277" t="s">
        <v>398</v>
      </c>
      <c r="AM111" s="117" t="s">
        <v>56</v>
      </c>
      <c r="AN111" s="98">
        <v>1500000</v>
      </c>
      <c r="AO111" s="18"/>
      <c r="AP111" s="18"/>
      <c r="AQ111" s="18"/>
      <c r="AR111" s="18"/>
      <c r="AS111" s="18"/>
      <c r="AT111" s="18"/>
      <c r="AU111" s="18"/>
      <c r="AV111" s="18"/>
      <c r="AW111" s="18"/>
      <c r="AX111" s="18"/>
      <c r="AY111" s="18"/>
      <c r="AZ111" s="18"/>
      <c r="BA111" s="18"/>
    </row>
    <row r="112" spans="1:53" s="49" customFormat="1" ht="84.75" customHeight="1" x14ac:dyDescent="0.25">
      <c r="A112" s="1241">
        <v>84</v>
      </c>
      <c r="B112" s="1243" t="s">
        <v>1012</v>
      </c>
      <c r="C112" s="1243">
        <v>43233004</v>
      </c>
      <c r="D112" s="228" t="s">
        <v>201</v>
      </c>
      <c r="E112" s="1243" t="s">
        <v>132</v>
      </c>
      <c r="F112" s="1267">
        <v>1</v>
      </c>
      <c r="G112" s="1271" t="s">
        <v>167</v>
      </c>
      <c r="H112" s="1287">
        <v>12</v>
      </c>
      <c r="I112" s="1243" t="s">
        <v>148</v>
      </c>
      <c r="J112" s="1243" t="s">
        <v>136</v>
      </c>
      <c r="K112" s="1243" t="s">
        <v>115</v>
      </c>
      <c r="L112" s="1050">
        <f>70000000+4910000</f>
        <v>74910000</v>
      </c>
      <c r="M112" s="1050">
        <v>74910000</v>
      </c>
      <c r="N112" s="943" t="s">
        <v>85</v>
      </c>
      <c r="O112" s="943" t="s">
        <v>56</v>
      </c>
      <c r="P112" s="23" t="s">
        <v>61</v>
      </c>
      <c r="Q112" s="127"/>
      <c r="R112" s="1280" t="s">
        <v>1021</v>
      </c>
      <c r="S112" s="1280" t="s">
        <v>1022</v>
      </c>
      <c r="T112" s="72">
        <v>42451</v>
      </c>
      <c r="U112" s="96" t="s">
        <v>1023</v>
      </c>
      <c r="V112" s="1281" t="s">
        <v>602</v>
      </c>
      <c r="W112" s="1263">
        <v>64500000</v>
      </c>
      <c r="X112" s="1242"/>
      <c r="Y112" s="1263">
        <v>64500000</v>
      </c>
      <c r="Z112" s="1263">
        <v>64500000</v>
      </c>
      <c r="AA112" s="1281" t="s">
        <v>1024</v>
      </c>
      <c r="AB112" s="1281"/>
      <c r="AC112" s="1281" t="s">
        <v>358</v>
      </c>
      <c r="AD112" s="1242"/>
      <c r="AE112" s="1281" t="s">
        <v>56</v>
      </c>
      <c r="AF112" s="1281" t="s">
        <v>56</v>
      </c>
      <c r="AG112" s="1281" t="s">
        <v>56</v>
      </c>
      <c r="AH112" s="200" t="s">
        <v>1025</v>
      </c>
      <c r="AI112" s="74">
        <v>42451</v>
      </c>
      <c r="AJ112" s="74">
        <v>42815</v>
      </c>
      <c r="AK112" s="1281" t="s">
        <v>1026</v>
      </c>
      <c r="AL112" s="1283" t="s">
        <v>361</v>
      </c>
      <c r="AM112" s="229" t="s">
        <v>56</v>
      </c>
      <c r="AN112" s="229" t="s">
        <v>56</v>
      </c>
      <c r="AO112" s="229" t="s">
        <v>56</v>
      </c>
      <c r="AP112" s="229" t="s">
        <v>56</v>
      </c>
      <c r="AQ112" s="18">
        <v>64500000</v>
      </c>
      <c r="AR112" s="229" t="s">
        <v>56</v>
      </c>
      <c r="AS112" s="229" t="s">
        <v>56</v>
      </c>
      <c r="AT112" s="92">
        <v>64500000</v>
      </c>
      <c r="AU112" s="229" t="s">
        <v>56</v>
      </c>
      <c r="AV112" s="229" t="s">
        <v>56</v>
      </c>
      <c r="AW112" s="229" t="s">
        <v>56</v>
      </c>
      <c r="AX112" s="229" t="s">
        <v>56</v>
      </c>
      <c r="AY112" s="229" t="s">
        <v>56</v>
      </c>
      <c r="AZ112" s="229" t="s">
        <v>56</v>
      </c>
      <c r="BA112" s="229" t="s">
        <v>56</v>
      </c>
    </row>
    <row r="113" spans="1:53" s="49" customFormat="1" ht="75" customHeight="1" x14ac:dyDescent="0.25">
      <c r="A113" s="1673">
        <v>85</v>
      </c>
      <c r="B113" s="1519" t="s">
        <v>1012</v>
      </c>
      <c r="C113" s="1519">
        <v>81112501</v>
      </c>
      <c r="D113" s="1674" t="s">
        <v>2793</v>
      </c>
      <c r="E113" s="1519" t="s">
        <v>132</v>
      </c>
      <c r="F113" s="1676">
        <v>1</v>
      </c>
      <c r="G113" s="1678" t="s">
        <v>168</v>
      </c>
      <c r="H113" s="1680">
        <v>12</v>
      </c>
      <c r="I113" s="1682" t="s">
        <v>2591</v>
      </c>
      <c r="J113" s="1264" t="s">
        <v>136</v>
      </c>
      <c r="K113" s="1264" t="s">
        <v>115</v>
      </c>
      <c r="L113" s="1041">
        <v>13115255.199999999</v>
      </c>
      <c r="M113" s="1040">
        <v>13115255.199999999</v>
      </c>
      <c r="N113" s="1665" t="s">
        <v>85</v>
      </c>
      <c r="O113" s="1665" t="s">
        <v>56</v>
      </c>
      <c r="P113" s="1667" t="s">
        <v>61</v>
      </c>
      <c r="Q113" s="127"/>
      <c r="R113" s="1671"/>
      <c r="S113" s="230"/>
      <c r="T113" s="231"/>
      <c r="U113" s="227"/>
      <c r="V113" s="430"/>
      <c r="W113" s="1688"/>
      <c r="X113" s="1671"/>
      <c r="Y113" s="1690">
        <f>SUM(W113+X113)</f>
        <v>0</v>
      </c>
      <c r="Z113" s="1690">
        <v>0</v>
      </c>
      <c r="AA113" s="1671"/>
      <c r="AB113" s="1671"/>
      <c r="AC113" s="1671"/>
      <c r="AD113" s="1671"/>
      <c r="AE113" s="1671"/>
      <c r="AF113" s="1671"/>
      <c r="AG113" s="1671"/>
      <c r="AH113" s="1671"/>
      <c r="AI113" s="1671"/>
      <c r="AJ113" s="1671"/>
      <c r="AK113" s="1671"/>
      <c r="AL113" s="1686"/>
      <c r="AM113" s="1684"/>
      <c r="AN113" s="1671"/>
      <c r="AO113" s="1671"/>
      <c r="AP113" s="1671"/>
      <c r="AQ113" s="1671"/>
      <c r="AR113" s="1671"/>
      <c r="AS113" s="1671"/>
      <c r="AT113" s="1671"/>
      <c r="AU113" s="1671"/>
      <c r="AV113" s="1671"/>
      <c r="AW113" s="1671"/>
      <c r="AX113" s="1671"/>
      <c r="AY113" s="1671"/>
      <c r="AZ113" s="1671"/>
      <c r="BA113" s="1671"/>
    </row>
    <row r="114" spans="1:53" s="49" customFormat="1" ht="61.5" customHeight="1" x14ac:dyDescent="0.25">
      <c r="A114" s="1613"/>
      <c r="B114" s="1520"/>
      <c r="C114" s="1520"/>
      <c r="D114" s="1675"/>
      <c r="E114" s="1520"/>
      <c r="F114" s="1677"/>
      <c r="G114" s="1679"/>
      <c r="H114" s="1681"/>
      <c r="I114" s="1683"/>
      <c r="J114" s="1264" t="s">
        <v>2819</v>
      </c>
      <c r="K114" s="1264" t="s">
        <v>115</v>
      </c>
      <c r="L114" s="1041">
        <v>62782253.799999997</v>
      </c>
      <c r="M114" s="1040">
        <v>62782253.799999997</v>
      </c>
      <c r="N114" s="1666"/>
      <c r="O114" s="1666"/>
      <c r="P114" s="1668"/>
      <c r="Q114" s="127"/>
      <c r="R114" s="1672"/>
      <c r="S114" s="230"/>
      <c r="T114" s="231"/>
      <c r="U114" s="227"/>
      <c r="V114" s="430"/>
      <c r="W114" s="1689"/>
      <c r="X114" s="1672"/>
      <c r="Y114" s="1691"/>
      <c r="Z114" s="1691"/>
      <c r="AA114" s="1672"/>
      <c r="AB114" s="1672"/>
      <c r="AC114" s="1672"/>
      <c r="AD114" s="1672"/>
      <c r="AE114" s="1672"/>
      <c r="AF114" s="1672"/>
      <c r="AG114" s="1672"/>
      <c r="AH114" s="1672"/>
      <c r="AI114" s="1672"/>
      <c r="AJ114" s="1672"/>
      <c r="AK114" s="1672"/>
      <c r="AL114" s="1687"/>
      <c r="AM114" s="1685"/>
      <c r="AN114" s="1672"/>
      <c r="AO114" s="1672"/>
      <c r="AP114" s="1672"/>
      <c r="AQ114" s="1672"/>
      <c r="AR114" s="1672"/>
      <c r="AS114" s="1672"/>
      <c r="AT114" s="1672"/>
      <c r="AU114" s="1672"/>
      <c r="AV114" s="1672"/>
      <c r="AW114" s="1672"/>
      <c r="AX114" s="1672"/>
      <c r="AY114" s="1672"/>
      <c r="AZ114" s="1672"/>
      <c r="BA114" s="1672"/>
    </row>
    <row r="115" spans="1:53" s="49" customFormat="1" ht="100.5" customHeight="1" x14ac:dyDescent="0.25">
      <c r="A115" s="1266">
        <v>86</v>
      </c>
      <c r="B115" s="1264" t="s">
        <v>1012</v>
      </c>
      <c r="C115" s="1264">
        <v>71151007</v>
      </c>
      <c r="D115" s="236" t="s">
        <v>2794</v>
      </c>
      <c r="E115" s="1264" t="s">
        <v>99</v>
      </c>
      <c r="F115" s="1268">
        <v>1</v>
      </c>
      <c r="G115" s="1051" t="s">
        <v>168</v>
      </c>
      <c r="H115" s="1031" t="s">
        <v>3502</v>
      </c>
      <c r="I115" s="1052" t="s">
        <v>2595</v>
      </c>
      <c r="J115" s="1264" t="s">
        <v>136</v>
      </c>
      <c r="K115" s="1264" t="s">
        <v>115</v>
      </c>
      <c r="L115" s="1036">
        <v>62682934</v>
      </c>
      <c r="M115" s="1036">
        <v>62682934</v>
      </c>
      <c r="N115" s="944" t="s">
        <v>85</v>
      </c>
      <c r="O115" s="944" t="s">
        <v>56</v>
      </c>
      <c r="P115" s="61" t="s">
        <v>61</v>
      </c>
      <c r="Q115" s="128"/>
      <c r="R115" s="230"/>
      <c r="S115" s="230"/>
      <c r="T115" s="231"/>
      <c r="U115" s="227"/>
      <c r="V115" s="232"/>
      <c r="W115" s="1187"/>
      <c r="X115" s="266"/>
      <c r="Y115" s="174">
        <f>SUM(W115+X115)</f>
        <v>0</v>
      </c>
      <c r="Z115" s="174">
        <v>0</v>
      </c>
      <c r="AA115" s="430"/>
      <c r="AB115" s="430"/>
      <c r="AC115" s="430"/>
      <c r="AD115" s="266"/>
      <c r="AE115" s="430"/>
      <c r="AF115" s="430"/>
      <c r="AG115" s="430"/>
      <c r="AH115" s="233"/>
      <c r="AI115" s="234"/>
      <c r="AJ115" s="234"/>
      <c r="AK115" s="430"/>
      <c r="AL115" s="235"/>
      <c r="AM115" s="48"/>
      <c r="AN115" s="37"/>
      <c r="AO115" s="37"/>
      <c r="AP115" s="37"/>
      <c r="AQ115" s="37"/>
      <c r="AR115" s="37"/>
      <c r="AS115" s="37"/>
      <c r="AT115" s="37"/>
      <c r="AU115" s="37"/>
      <c r="AV115" s="37"/>
      <c r="AW115" s="37"/>
      <c r="AX115" s="37"/>
      <c r="AY115" s="37"/>
      <c r="AZ115" s="37"/>
      <c r="BA115" s="37"/>
    </row>
    <row r="116" spans="1:53" s="49" customFormat="1" ht="210" customHeight="1" x14ac:dyDescent="0.25">
      <c r="A116" s="1241">
        <v>87</v>
      </c>
      <c r="B116" s="1243" t="s">
        <v>1012</v>
      </c>
      <c r="C116" s="1243">
        <v>93151502</v>
      </c>
      <c r="D116" s="237" t="s">
        <v>140</v>
      </c>
      <c r="E116" s="1243" t="s">
        <v>132</v>
      </c>
      <c r="F116" s="1267">
        <v>1</v>
      </c>
      <c r="G116" s="1053" t="s">
        <v>167</v>
      </c>
      <c r="H116" s="1287">
        <v>12</v>
      </c>
      <c r="I116" s="1054" t="s">
        <v>101</v>
      </c>
      <c r="J116" s="1243" t="s">
        <v>136</v>
      </c>
      <c r="K116" s="1243" t="s">
        <v>115</v>
      </c>
      <c r="L116" s="1037">
        <f>(64000000*1.07+198900000*1.04+20000000)-70000000</f>
        <v>225336000</v>
      </c>
      <c r="M116" s="1033">
        <v>225336000</v>
      </c>
      <c r="N116" s="943" t="s">
        <v>85</v>
      </c>
      <c r="O116" s="943" t="s">
        <v>56</v>
      </c>
      <c r="P116" s="23" t="s">
        <v>61</v>
      </c>
      <c r="Q116" s="127"/>
      <c r="R116" s="1280" t="s">
        <v>1088</v>
      </c>
      <c r="S116" s="1280" t="s">
        <v>1089</v>
      </c>
      <c r="T116" s="1285">
        <v>42405</v>
      </c>
      <c r="U116" s="96" t="s">
        <v>1090</v>
      </c>
      <c r="V116" s="1242" t="s">
        <v>602</v>
      </c>
      <c r="W116" s="270">
        <v>219670546</v>
      </c>
      <c r="X116" s="41"/>
      <c r="Y116" s="1263">
        <f>SUM(W116+X116)</f>
        <v>219670546</v>
      </c>
      <c r="Z116" s="1263">
        <v>219670546</v>
      </c>
      <c r="AA116" s="1281" t="s">
        <v>1091</v>
      </c>
      <c r="AB116" s="1242" t="s">
        <v>1092</v>
      </c>
      <c r="AC116" s="1242" t="s">
        <v>358</v>
      </c>
      <c r="AD116" s="1242" t="s">
        <v>1093</v>
      </c>
      <c r="AE116" s="1242" t="s">
        <v>699</v>
      </c>
      <c r="AF116" s="79">
        <v>42409</v>
      </c>
      <c r="AG116" s="79">
        <v>42409</v>
      </c>
      <c r="AH116" s="1242" t="s">
        <v>1094</v>
      </c>
      <c r="AI116" s="79">
        <v>42409</v>
      </c>
      <c r="AJ116" s="79">
        <v>42774</v>
      </c>
      <c r="AK116" s="1242" t="s">
        <v>1095</v>
      </c>
      <c r="AL116" s="1277" t="s">
        <v>361</v>
      </c>
      <c r="AM116" s="117" t="s">
        <v>56</v>
      </c>
      <c r="AN116" s="117" t="s">
        <v>56</v>
      </c>
      <c r="AO116" s="259">
        <v>169670546</v>
      </c>
      <c r="AP116" s="92">
        <f>SUBTOTAL(9,AO116)</f>
        <v>169670546</v>
      </c>
      <c r="AQ116" s="18">
        <v>50000000</v>
      </c>
      <c r="AR116" s="117" t="s">
        <v>56</v>
      </c>
      <c r="AS116" s="117" t="s">
        <v>56</v>
      </c>
      <c r="AT116" s="92">
        <v>50000000</v>
      </c>
      <c r="AU116" s="117" t="s">
        <v>56</v>
      </c>
      <c r="AV116" s="117" t="s">
        <v>56</v>
      </c>
      <c r="AW116" s="117" t="s">
        <v>56</v>
      </c>
      <c r="AX116" s="117" t="s">
        <v>56</v>
      </c>
      <c r="AY116" s="117" t="s">
        <v>56</v>
      </c>
      <c r="AZ116" s="117" t="s">
        <v>56</v>
      </c>
      <c r="BA116" s="117" t="s">
        <v>56</v>
      </c>
    </row>
    <row r="117" spans="1:53" s="49" customFormat="1" ht="117.75" customHeight="1" x14ac:dyDescent="0.25">
      <c r="A117" s="1241">
        <v>88</v>
      </c>
      <c r="B117" s="1243" t="s">
        <v>1012</v>
      </c>
      <c r="C117" s="1243">
        <v>93151502</v>
      </c>
      <c r="D117" s="237" t="s">
        <v>893</v>
      </c>
      <c r="E117" s="1243" t="s">
        <v>80</v>
      </c>
      <c r="F117" s="1267">
        <v>1</v>
      </c>
      <c r="G117" s="1053" t="s">
        <v>174</v>
      </c>
      <c r="H117" s="1287">
        <v>12</v>
      </c>
      <c r="I117" s="1054" t="s">
        <v>2591</v>
      </c>
      <c r="J117" s="1243" t="s">
        <v>136</v>
      </c>
      <c r="K117" s="1243" t="s">
        <v>115</v>
      </c>
      <c r="L117" s="1037">
        <v>249000000.18000001</v>
      </c>
      <c r="M117" s="1033">
        <v>249000000.18000001</v>
      </c>
      <c r="N117" s="943" t="s">
        <v>85</v>
      </c>
      <c r="O117" s="943" t="s">
        <v>56</v>
      </c>
      <c r="P117" s="23" t="s">
        <v>61</v>
      </c>
      <c r="Q117" s="127"/>
      <c r="R117" s="1280" t="s">
        <v>1116</v>
      </c>
      <c r="S117" s="1280" t="s">
        <v>1434</v>
      </c>
      <c r="T117" s="1285">
        <v>42461</v>
      </c>
      <c r="U117" s="96" t="s">
        <v>1435</v>
      </c>
      <c r="V117" s="1242" t="s">
        <v>602</v>
      </c>
      <c r="W117" s="1276">
        <v>232005998</v>
      </c>
      <c r="X117" s="336"/>
      <c r="Y117" s="250">
        <f>SUM(W117+X117)</f>
        <v>232005998</v>
      </c>
      <c r="Z117" s="250">
        <v>232005998</v>
      </c>
      <c r="AA117" s="1281" t="s">
        <v>1436</v>
      </c>
      <c r="AB117" s="1281" t="s">
        <v>1437</v>
      </c>
      <c r="AC117" s="1281" t="s">
        <v>358</v>
      </c>
      <c r="AD117" s="1242" t="s">
        <v>1438</v>
      </c>
      <c r="AE117" s="1281" t="s">
        <v>699</v>
      </c>
      <c r="AF117" s="74">
        <v>42461</v>
      </c>
      <c r="AG117" s="74">
        <v>42464</v>
      </c>
      <c r="AH117" s="337" t="s">
        <v>1439</v>
      </c>
      <c r="AI117" s="74">
        <v>42464</v>
      </c>
      <c r="AJ117" s="74">
        <v>42828</v>
      </c>
      <c r="AK117" s="1281" t="s">
        <v>1026</v>
      </c>
      <c r="AL117" s="260" t="s">
        <v>1440</v>
      </c>
      <c r="AM117" s="117" t="s">
        <v>56</v>
      </c>
      <c r="AN117" s="20" t="s">
        <v>56</v>
      </c>
      <c r="AO117" s="20" t="s">
        <v>56</v>
      </c>
      <c r="AP117" s="20" t="s">
        <v>56</v>
      </c>
      <c r="AQ117" s="262">
        <v>232005988.5</v>
      </c>
      <c r="AR117" s="20" t="s">
        <v>56</v>
      </c>
      <c r="AS117" s="20" t="s">
        <v>56</v>
      </c>
      <c r="AT117" s="531">
        <v>232005988.5</v>
      </c>
      <c r="AU117" s="20" t="s">
        <v>56</v>
      </c>
      <c r="AV117" s="20" t="s">
        <v>56</v>
      </c>
      <c r="AW117" s="20" t="s">
        <v>56</v>
      </c>
      <c r="AX117" s="20" t="s">
        <v>56</v>
      </c>
      <c r="AY117" s="20" t="s">
        <v>56</v>
      </c>
      <c r="AZ117" s="20" t="s">
        <v>56</v>
      </c>
      <c r="BA117" s="20" t="s">
        <v>56</v>
      </c>
    </row>
    <row r="118" spans="1:53" s="49" customFormat="1" ht="210" customHeight="1" x14ac:dyDescent="0.25">
      <c r="A118" s="1241">
        <v>89</v>
      </c>
      <c r="B118" s="1243" t="s">
        <v>1012</v>
      </c>
      <c r="C118" s="1267">
        <v>80101706</v>
      </c>
      <c r="D118" s="238" t="s">
        <v>141</v>
      </c>
      <c r="E118" s="1267" t="s">
        <v>132</v>
      </c>
      <c r="F118" s="1267">
        <v>1</v>
      </c>
      <c r="G118" s="1055" t="s">
        <v>167</v>
      </c>
      <c r="H118" s="1287">
        <v>11.5</v>
      </c>
      <c r="I118" s="1056" t="s">
        <v>101</v>
      </c>
      <c r="J118" s="1243" t="s">
        <v>136</v>
      </c>
      <c r="K118" s="1267" t="s">
        <v>115</v>
      </c>
      <c r="L118" s="1032">
        <f>(6200000*11.5)</f>
        <v>71300000</v>
      </c>
      <c r="M118" s="1033">
        <v>71300000</v>
      </c>
      <c r="N118" s="1269" t="s">
        <v>85</v>
      </c>
      <c r="O118" s="1269" t="s">
        <v>56</v>
      </c>
      <c r="P118" s="16" t="s">
        <v>61</v>
      </c>
      <c r="Q118" s="129"/>
      <c r="R118" s="1280" t="s">
        <v>1096</v>
      </c>
      <c r="S118" s="239" t="s">
        <v>1097</v>
      </c>
      <c r="T118" s="1285">
        <v>42387</v>
      </c>
      <c r="U118" s="78" t="s">
        <v>362</v>
      </c>
      <c r="V118" s="1242" t="s">
        <v>220</v>
      </c>
      <c r="W118" s="270">
        <v>71300000</v>
      </c>
      <c r="X118" s="240"/>
      <c r="Y118" s="1263">
        <f>SUM(W118+X118)</f>
        <v>71300000</v>
      </c>
      <c r="Z118" s="1263">
        <v>71300000</v>
      </c>
      <c r="AA118" s="1281" t="s">
        <v>357</v>
      </c>
      <c r="AB118" s="1242" t="s">
        <v>1098</v>
      </c>
      <c r="AC118" s="1242" t="s">
        <v>358</v>
      </c>
      <c r="AD118" s="1242" t="s">
        <v>1099</v>
      </c>
      <c r="AE118" s="1242" t="s">
        <v>56</v>
      </c>
      <c r="AF118" s="1242" t="s">
        <v>56</v>
      </c>
      <c r="AG118" s="1242" t="s">
        <v>56</v>
      </c>
      <c r="AH118" s="1242" t="s">
        <v>359</v>
      </c>
      <c r="AI118" s="79">
        <v>42387</v>
      </c>
      <c r="AJ118" s="79">
        <v>42734</v>
      </c>
      <c r="AK118" s="1242" t="s">
        <v>363</v>
      </c>
      <c r="AL118" s="1277" t="s">
        <v>361</v>
      </c>
      <c r="AM118" s="117" t="s">
        <v>56</v>
      </c>
      <c r="AN118" s="259">
        <v>6200000</v>
      </c>
      <c r="AO118" s="259">
        <v>6200000</v>
      </c>
      <c r="AP118" s="535">
        <f>SUBTOTAL(9,AN118:AO118)</f>
        <v>12400000</v>
      </c>
      <c r="AQ118" s="259">
        <v>6200000</v>
      </c>
      <c r="AR118" s="259">
        <v>6200000</v>
      </c>
      <c r="AS118" s="536">
        <v>6200000</v>
      </c>
      <c r="AT118" s="41"/>
      <c r="AU118" s="536">
        <v>6200000</v>
      </c>
      <c r="AV118" s="536">
        <v>6200000</v>
      </c>
      <c r="AW118" s="536">
        <v>6200000</v>
      </c>
      <c r="AX118" s="41"/>
      <c r="AY118" s="41"/>
      <c r="AZ118" s="41"/>
      <c r="BA118" s="41"/>
    </row>
    <row r="119" spans="1:53" s="49" customFormat="1" ht="165" customHeight="1" x14ac:dyDescent="0.25">
      <c r="A119" s="1241">
        <v>90</v>
      </c>
      <c r="B119" s="1243" t="s">
        <v>1012</v>
      </c>
      <c r="C119" s="1267">
        <v>80101706</v>
      </c>
      <c r="D119" s="238" t="s">
        <v>142</v>
      </c>
      <c r="E119" s="1267" t="s">
        <v>132</v>
      </c>
      <c r="F119" s="1267">
        <v>1</v>
      </c>
      <c r="G119" s="1055" t="s">
        <v>167</v>
      </c>
      <c r="H119" s="1287">
        <v>11.5</v>
      </c>
      <c r="I119" s="1056" t="s">
        <v>101</v>
      </c>
      <c r="J119" s="1243" t="s">
        <v>136</v>
      </c>
      <c r="K119" s="1267" t="s">
        <v>115</v>
      </c>
      <c r="L119" s="1032">
        <f>(6200000*11.5)</f>
        <v>71300000</v>
      </c>
      <c r="M119" s="1033">
        <v>71300000</v>
      </c>
      <c r="N119" s="1269" t="s">
        <v>85</v>
      </c>
      <c r="O119" s="1269" t="s">
        <v>56</v>
      </c>
      <c r="P119" s="16" t="s">
        <v>61</v>
      </c>
      <c r="Q119" s="129"/>
      <c r="R119" s="1280" t="s">
        <v>1100</v>
      </c>
      <c r="S119" s="1280" t="s">
        <v>1101</v>
      </c>
      <c r="T119" s="1285">
        <v>42387</v>
      </c>
      <c r="U119" s="78" t="s">
        <v>356</v>
      </c>
      <c r="V119" s="1242" t="s">
        <v>220</v>
      </c>
      <c r="W119" s="338">
        <v>71300000</v>
      </c>
      <c r="X119" s="241"/>
      <c r="Y119" s="1263">
        <f t="shared" si="3"/>
        <v>71300000</v>
      </c>
      <c r="Z119" s="1263">
        <v>71300000</v>
      </c>
      <c r="AA119" s="1281" t="s">
        <v>357</v>
      </c>
      <c r="AB119" s="1242" t="s">
        <v>1102</v>
      </c>
      <c r="AC119" s="1242" t="s">
        <v>358</v>
      </c>
      <c r="AD119" s="1242" t="s">
        <v>1103</v>
      </c>
      <c r="AE119" s="1242" t="s">
        <v>56</v>
      </c>
      <c r="AF119" s="1242" t="s">
        <v>56</v>
      </c>
      <c r="AG119" s="1242" t="s">
        <v>56</v>
      </c>
      <c r="AH119" s="1242" t="s">
        <v>359</v>
      </c>
      <c r="AI119" s="79">
        <v>42387</v>
      </c>
      <c r="AJ119" s="79">
        <v>42734</v>
      </c>
      <c r="AK119" s="1242" t="s">
        <v>360</v>
      </c>
      <c r="AL119" s="1277" t="s">
        <v>361</v>
      </c>
      <c r="AM119" s="117" t="s">
        <v>56</v>
      </c>
      <c r="AN119" s="262">
        <v>6200000</v>
      </c>
      <c r="AO119" s="262">
        <v>6200000</v>
      </c>
      <c r="AP119" s="537">
        <f>SUBTOTAL(9,AN119:AO119)</f>
        <v>12400000</v>
      </c>
      <c r="AQ119" s="262">
        <v>6200000</v>
      </c>
      <c r="AR119" s="262">
        <v>6200000</v>
      </c>
      <c r="AS119" s="538">
        <v>6200000</v>
      </c>
      <c r="AT119" s="241"/>
      <c r="AU119" s="538">
        <v>6200000</v>
      </c>
      <c r="AV119" s="538">
        <v>6200000</v>
      </c>
      <c r="AW119" s="538">
        <v>6200000</v>
      </c>
      <c r="AX119" s="241"/>
      <c r="AY119" s="241"/>
      <c r="AZ119" s="241"/>
      <c r="BA119" s="241"/>
    </row>
    <row r="120" spans="1:53" s="49" customFormat="1" ht="56.25" customHeight="1" x14ac:dyDescent="0.25">
      <c r="A120" s="567">
        <v>91</v>
      </c>
      <c r="B120" s="1042" t="s">
        <v>1012</v>
      </c>
      <c r="C120" s="1042">
        <v>43231514</v>
      </c>
      <c r="D120" s="344" t="s">
        <v>143</v>
      </c>
      <c r="E120" s="1042" t="s">
        <v>80</v>
      </c>
      <c r="F120" s="1042">
        <v>1</v>
      </c>
      <c r="G120" s="1057" t="s">
        <v>173</v>
      </c>
      <c r="H120" s="1058">
        <v>12</v>
      </c>
      <c r="I120" s="1059" t="s">
        <v>93</v>
      </c>
      <c r="J120" s="1042" t="s">
        <v>136</v>
      </c>
      <c r="K120" s="1042" t="s">
        <v>115</v>
      </c>
      <c r="L120" s="1060">
        <v>15699291</v>
      </c>
      <c r="M120" s="1061"/>
      <c r="N120" s="177" t="s">
        <v>85</v>
      </c>
      <c r="O120" s="177" t="s">
        <v>56</v>
      </c>
      <c r="P120" s="178" t="s">
        <v>61</v>
      </c>
      <c r="Q120" s="127"/>
      <c r="R120" s="570"/>
      <c r="S120" s="345"/>
      <c r="T120" s="286"/>
      <c r="U120" s="286"/>
      <c r="V120" s="286"/>
      <c r="W120" s="1192"/>
      <c r="X120" s="286"/>
      <c r="Y120" s="276"/>
      <c r="Z120" s="276"/>
      <c r="AA120" s="286"/>
      <c r="AB120" s="286"/>
      <c r="AC120" s="286"/>
      <c r="AD120" s="286"/>
      <c r="AE120" s="286"/>
      <c r="AF120" s="286"/>
      <c r="AG120" s="286"/>
      <c r="AH120" s="286"/>
      <c r="AI120" s="286"/>
      <c r="AJ120" s="286"/>
      <c r="AK120" s="286"/>
      <c r="AL120" s="288"/>
      <c r="AM120" s="571"/>
      <c r="AN120" s="572"/>
      <c r="AO120" s="572"/>
      <c r="AP120" s="572"/>
      <c r="AQ120" s="572"/>
      <c r="AR120" s="572"/>
      <c r="AS120" s="572"/>
      <c r="AT120" s="572"/>
      <c r="AU120" s="572"/>
      <c r="AV120" s="572"/>
      <c r="AW120" s="572"/>
      <c r="AX120" s="572"/>
      <c r="AY120" s="572"/>
      <c r="AZ120" s="572"/>
      <c r="BA120" s="572"/>
    </row>
    <row r="121" spans="1:53" s="49" customFormat="1" ht="58.5" customHeight="1" x14ac:dyDescent="0.25">
      <c r="A121" s="1673">
        <v>92</v>
      </c>
      <c r="B121" s="1264" t="s">
        <v>1012</v>
      </c>
      <c r="C121" s="1264">
        <v>43223100</v>
      </c>
      <c r="D121" s="1674" t="s">
        <v>656</v>
      </c>
      <c r="E121" s="1519" t="s">
        <v>80</v>
      </c>
      <c r="F121" s="1676">
        <v>1</v>
      </c>
      <c r="G121" s="1678" t="s">
        <v>168</v>
      </c>
      <c r="H121" s="1680">
        <v>1</v>
      </c>
      <c r="I121" s="1682" t="s">
        <v>2591</v>
      </c>
      <c r="J121" s="1264" t="s">
        <v>136</v>
      </c>
      <c r="K121" s="1264" t="s">
        <v>115</v>
      </c>
      <c r="L121" s="1041">
        <v>48640976.079999998</v>
      </c>
      <c r="M121" s="1041">
        <v>48640976.079999998</v>
      </c>
      <c r="N121" s="1665" t="s">
        <v>85</v>
      </c>
      <c r="O121" s="1665" t="s">
        <v>56</v>
      </c>
      <c r="P121" s="1667" t="s">
        <v>61</v>
      </c>
      <c r="Q121" s="127"/>
      <c r="R121" s="242"/>
      <c r="S121" s="161"/>
      <c r="T121" s="160"/>
      <c r="U121" s="160"/>
      <c r="V121" s="160"/>
      <c r="W121" s="1193"/>
      <c r="X121" s="182"/>
      <c r="Y121" s="174">
        <f t="shared" si="3"/>
        <v>0</v>
      </c>
      <c r="Z121" s="174">
        <v>0</v>
      </c>
      <c r="AA121" s="182"/>
      <c r="AB121" s="182"/>
      <c r="AC121" s="182"/>
      <c r="AD121" s="182"/>
      <c r="AE121" s="182"/>
      <c r="AF121" s="182"/>
      <c r="AG121" s="182"/>
      <c r="AH121" s="182"/>
      <c r="AI121" s="182"/>
      <c r="AJ121" s="182"/>
      <c r="AK121" s="182"/>
      <c r="AL121" s="599"/>
      <c r="AM121" s="48"/>
      <c r="AN121" s="37"/>
      <c r="AO121" s="37"/>
      <c r="AP121" s="37"/>
      <c r="AQ121" s="37"/>
      <c r="AR121" s="37"/>
      <c r="AS121" s="37"/>
      <c r="AT121" s="37"/>
      <c r="AU121" s="37"/>
      <c r="AV121" s="37"/>
      <c r="AW121" s="37"/>
      <c r="AX121" s="37"/>
      <c r="AY121" s="37"/>
      <c r="AZ121" s="37"/>
      <c r="BA121" s="37"/>
    </row>
    <row r="122" spans="1:53" s="49" customFormat="1" ht="58.5" customHeight="1" x14ac:dyDescent="0.25">
      <c r="A122" s="1613"/>
      <c r="B122" s="1264" t="s">
        <v>1012</v>
      </c>
      <c r="C122" s="1264">
        <v>43223100</v>
      </c>
      <c r="D122" s="1675"/>
      <c r="E122" s="1520"/>
      <c r="F122" s="1677"/>
      <c r="G122" s="1679"/>
      <c r="H122" s="1681"/>
      <c r="I122" s="1683"/>
      <c r="J122" s="1264" t="s">
        <v>2819</v>
      </c>
      <c r="K122" s="1264" t="s">
        <v>115</v>
      </c>
      <c r="L122" s="1041">
        <v>112174253.92</v>
      </c>
      <c r="M122" s="1041">
        <v>112174253.92</v>
      </c>
      <c r="N122" s="1666"/>
      <c r="O122" s="1666"/>
      <c r="P122" s="1668"/>
      <c r="Q122" s="127"/>
      <c r="R122" s="242"/>
      <c r="S122" s="161"/>
      <c r="T122" s="160"/>
      <c r="U122" s="160"/>
      <c r="V122" s="160"/>
      <c r="W122" s="1193"/>
      <c r="X122" s="182"/>
      <c r="Y122" s="174"/>
      <c r="Z122" s="174"/>
      <c r="AA122" s="182"/>
      <c r="AB122" s="182"/>
      <c r="AC122" s="182"/>
      <c r="AD122" s="182"/>
      <c r="AE122" s="182"/>
      <c r="AF122" s="182"/>
      <c r="AG122" s="182"/>
      <c r="AH122" s="182"/>
      <c r="AI122" s="182"/>
      <c r="AJ122" s="182"/>
      <c r="AK122" s="182"/>
      <c r="AL122" s="599"/>
      <c r="AM122" s="48"/>
      <c r="AN122" s="37"/>
      <c r="AO122" s="37"/>
      <c r="AP122" s="37"/>
      <c r="AQ122" s="37"/>
      <c r="AR122" s="37"/>
      <c r="AS122" s="37"/>
      <c r="AT122" s="37"/>
      <c r="AU122" s="37"/>
      <c r="AV122" s="37"/>
      <c r="AW122" s="37"/>
      <c r="AX122" s="37"/>
      <c r="AY122" s="37"/>
      <c r="AZ122" s="37"/>
      <c r="BA122" s="37"/>
    </row>
    <row r="123" spans="1:53" s="49" customFormat="1" ht="105" customHeight="1" x14ac:dyDescent="0.25">
      <c r="A123" s="567">
        <v>93</v>
      </c>
      <c r="B123" s="1042" t="s">
        <v>1012</v>
      </c>
      <c r="C123" s="1042">
        <v>81112501</v>
      </c>
      <c r="D123" s="344" t="s">
        <v>1516</v>
      </c>
      <c r="E123" s="1042" t="s">
        <v>80</v>
      </c>
      <c r="F123" s="1042">
        <v>1</v>
      </c>
      <c r="G123" s="1057" t="s">
        <v>173</v>
      </c>
      <c r="H123" s="1058">
        <v>12</v>
      </c>
      <c r="I123" s="1059" t="s">
        <v>2591</v>
      </c>
      <c r="J123" s="1042" t="s">
        <v>136</v>
      </c>
      <c r="K123" s="1042" t="s">
        <v>115</v>
      </c>
      <c r="L123" s="1060">
        <f>100000000</f>
        <v>100000000</v>
      </c>
      <c r="M123" s="1061"/>
      <c r="N123" s="177" t="s">
        <v>85</v>
      </c>
      <c r="O123" s="177" t="s">
        <v>56</v>
      </c>
      <c r="P123" s="178" t="s">
        <v>61</v>
      </c>
      <c r="Q123" s="127"/>
      <c r="R123" s="573"/>
      <c r="S123" s="574"/>
      <c r="T123" s="575"/>
      <c r="U123" s="576"/>
      <c r="V123" s="577"/>
      <c r="W123" s="1188"/>
      <c r="X123" s="578"/>
      <c r="Y123" s="276"/>
      <c r="Z123" s="276"/>
      <c r="AA123" s="579"/>
      <c r="AB123" s="577"/>
      <c r="AC123" s="578"/>
      <c r="AD123" s="578"/>
      <c r="AE123" s="578"/>
      <c r="AF123" s="578"/>
      <c r="AG123" s="578"/>
      <c r="AH123" s="580"/>
      <c r="AI123" s="580"/>
      <c r="AJ123" s="581"/>
      <c r="AK123" s="581"/>
      <c r="AL123" s="582"/>
      <c r="AM123" s="571"/>
      <c r="AN123" s="572"/>
      <c r="AO123" s="572"/>
      <c r="AP123" s="572"/>
      <c r="AQ123" s="572"/>
      <c r="AR123" s="572"/>
      <c r="AS123" s="572"/>
      <c r="AT123" s="572"/>
      <c r="AU123" s="572"/>
      <c r="AV123" s="572"/>
      <c r="AW123" s="572"/>
      <c r="AX123" s="572"/>
      <c r="AY123" s="572"/>
      <c r="AZ123" s="572"/>
      <c r="BA123" s="572"/>
    </row>
    <row r="124" spans="1:53" s="49" customFormat="1" ht="135" customHeight="1" x14ac:dyDescent="0.25">
      <c r="A124" s="1241">
        <v>94</v>
      </c>
      <c r="B124" s="1243" t="s">
        <v>1012</v>
      </c>
      <c r="C124" s="1267">
        <v>80101706</v>
      </c>
      <c r="D124" s="238" t="s">
        <v>144</v>
      </c>
      <c r="E124" s="1267" t="s">
        <v>132</v>
      </c>
      <c r="F124" s="1267">
        <v>1</v>
      </c>
      <c r="G124" s="1286" t="s">
        <v>167</v>
      </c>
      <c r="H124" s="1287">
        <v>11.5</v>
      </c>
      <c r="I124" s="1056" t="s">
        <v>101</v>
      </c>
      <c r="J124" s="1243" t="s">
        <v>136</v>
      </c>
      <c r="K124" s="1267" t="s">
        <v>115</v>
      </c>
      <c r="L124" s="1032">
        <f>(3500000*11.5)</f>
        <v>40250000</v>
      </c>
      <c r="M124" s="1033">
        <v>40250000</v>
      </c>
      <c r="N124" s="1269" t="s">
        <v>85</v>
      </c>
      <c r="O124" s="1269" t="s">
        <v>56</v>
      </c>
      <c r="P124" s="16" t="s">
        <v>61</v>
      </c>
      <c r="Q124" s="129"/>
      <c r="R124" s="1280" t="s">
        <v>364</v>
      </c>
      <c r="S124" s="107" t="s">
        <v>365</v>
      </c>
      <c r="T124" s="72">
        <v>42387</v>
      </c>
      <c r="U124" s="73" t="s">
        <v>366</v>
      </c>
      <c r="V124" s="1281" t="s">
        <v>220</v>
      </c>
      <c r="W124" s="1263">
        <v>40250000</v>
      </c>
      <c r="X124" s="1263"/>
      <c r="Y124" s="1263">
        <f t="shared" si="3"/>
        <v>40250000</v>
      </c>
      <c r="Z124" s="1263">
        <v>40250000</v>
      </c>
      <c r="AA124" s="1281" t="s">
        <v>367</v>
      </c>
      <c r="AB124" s="1281" t="s">
        <v>368</v>
      </c>
      <c r="AC124" s="1281" t="s">
        <v>358</v>
      </c>
      <c r="AD124" s="1281" t="s">
        <v>369</v>
      </c>
      <c r="AE124" s="1281" t="s">
        <v>56</v>
      </c>
      <c r="AF124" s="1281" t="s">
        <v>56</v>
      </c>
      <c r="AG124" s="1281" t="s">
        <v>56</v>
      </c>
      <c r="AH124" s="1281" t="s">
        <v>359</v>
      </c>
      <c r="AI124" s="74">
        <v>42387</v>
      </c>
      <c r="AJ124" s="74">
        <v>42734</v>
      </c>
      <c r="AK124" s="1281" t="s">
        <v>370</v>
      </c>
      <c r="AL124" s="1283" t="s">
        <v>361</v>
      </c>
      <c r="AM124" s="1295" t="s">
        <v>56</v>
      </c>
      <c r="AN124" s="1298">
        <v>3500000</v>
      </c>
      <c r="AO124" s="1298">
        <v>3500000</v>
      </c>
      <c r="AP124" s="1288">
        <f>SUBTOTAL(9,AN124:AO124)</f>
        <v>7000000</v>
      </c>
      <c r="AQ124" s="1298">
        <v>3500000</v>
      </c>
      <c r="AR124" s="1298">
        <v>3500000</v>
      </c>
      <c r="AS124" s="539">
        <v>3500000</v>
      </c>
      <c r="AT124" s="201"/>
      <c r="AU124" s="539">
        <v>3500000</v>
      </c>
      <c r="AV124" s="539">
        <v>3500000</v>
      </c>
      <c r="AW124" s="539">
        <v>3500000</v>
      </c>
      <c r="AX124" s="201"/>
      <c r="AY124" s="201"/>
      <c r="AZ124" s="201"/>
      <c r="BA124" s="201"/>
    </row>
    <row r="125" spans="1:53" s="49" customFormat="1" ht="97.5" customHeight="1" x14ac:dyDescent="0.25">
      <c r="A125" s="1241">
        <v>95</v>
      </c>
      <c r="B125" s="1243" t="s">
        <v>1012</v>
      </c>
      <c r="C125" s="1243">
        <v>80101706</v>
      </c>
      <c r="D125" s="237" t="s">
        <v>145</v>
      </c>
      <c r="E125" s="1243" t="s">
        <v>132</v>
      </c>
      <c r="F125" s="1267">
        <v>1</v>
      </c>
      <c r="G125" s="1271" t="s">
        <v>169</v>
      </c>
      <c r="H125" s="1287">
        <v>9</v>
      </c>
      <c r="I125" s="1056" t="s">
        <v>101</v>
      </c>
      <c r="J125" s="1243" t="s">
        <v>136</v>
      </c>
      <c r="K125" s="1243" t="s">
        <v>115</v>
      </c>
      <c r="L125" s="1037">
        <f>4000000*9</f>
        <v>36000000</v>
      </c>
      <c r="M125" s="1033">
        <v>36000000</v>
      </c>
      <c r="N125" s="943" t="s">
        <v>85</v>
      </c>
      <c r="O125" s="943" t="s">
        <v>56</v>
      </c>
      <c r="P125" s="23" t="s">
        <v>61</v>
      </c>
      <c r="Q125" s="127"/>
      <c r="R125" s="1280" t="s">
        <v>1027</v>
      </c>
      <c r="S125" s="1280" t="s">
        <v>1028</v>
      </c>
      <c r="T125" s="72">
        <v>42457</v>
      </c>
      <c r="U125" s="175" t="s">
        <v>1029</v>
      </c>
      <c r="V125" s="1281" t="s">
        <v>220</v>
      </c>
      <c r="W125" s="1263">
        <v>36000000</v>
      </c>
      <c r="X125" s="1242"/>
      <c r="Y125" s="1263">
        <f t="shared" si="3"/>
        <v>36000000</v>
      </c>
      <c r="Z125" s="1263">
        <v>36000000</v>
      </c>
      <c r="AA125" s="1281" t="s">
        <v>1030</v>
      </c>
      <c r="AB125" s="1281" t="s">
        <v>1031</v>
      </c>
      <c r="AC125" s="1281" t="s">
        <v>358</v>
      </c>
      <c r="AD125" s="1242" t="s">
        <v>1032</v>
      </c>
      <c r="AE125" s="1281" t="s">
        <v>56</v>
      </c>
      <c r="AF125" s="1281" t="s">
        <v>56</v>
      </c>
      <c r="AG125" s="1281" t="s">
        <v>56</v>
      </c>
      <c r="AH125" s="200" t="s">
        <v>1033</v>
      </c>
      <c r="AI125" s="74">
        <v>42457</v>
      </c>
      <c r="AJ125" s="74">
        <v>42733</v>
      </c>
      <c r="AK125" s="1281" t="s">
        <v>1034</v>
      </c>
      <c r="AL125" s="1283" t="s">
        <v>361</v>
      </c>
      <c r="AM125" s="229" t="s">
        <v>56</v>
      </c>
      <c r="AN125" s="229" t="s">
        <v>56</v>
      </c>
      <c r="AO125" s="229" t="s">
        <v>56</v>
      </c>
      <c r="AP125" s="229" t="s">
        <v>56</v>
      </c>
      <c r="AQ125" s="259">
        <v>4000000</v>
      </c>
      <c r="AR125" s="259">
        <v>4000000</v>
      </c>
      <c r="AS125" s="540" t="s">
        <v>2892</v>
      </c>
      <c r="AT125" s="18"/>
      <c r="AU125" s="259">
        <v>4000000</v>
      </c>
      <c r="AV125" s="18">
        <v>2800000</v>
      </c>
      <c r="AW125" s="18"/>
      <c r="AX125" s="18"/>
      <c r="AY125" s="18"/>
      <c r="AZ125" s="18"/>
      <c r="BA125" s="18"/>
    </row>
    <row r="126" spans="1:53" s="49" customFormat="1" ht="108" customHeight="1" x14ac:dyDescent="0.25">
      <c r="A126" s="1241">
        <v>96</v>
      </c>
      <c r="B126" s="1243" t="s">
        <v>1012</v>
      </c>
      <c r="C126" s="1243">
        <v>80101706</v>
      </c>
      <c r="D126" s="237" t="s">
        <v>146</v>
      </c>
      <c r="E126" s="1243" t="s">
        <v>80</v>
      </c>
      <c r="F126" s="1267">
        <v>1</v>
      </c>
      <c r="G126" s="1053" t="s">
        <v>169</v>
      </c>
      <c r="H126" s="1287">
        <v>12</v>
      </c>
      <c r="I126" s="1056" t="s">
        <v>101</v>
      </c>
      <c r="J126" s="1243" t="s">
        <v>136</v>
      </c>
      <c r="K126" s="1243" t="s">
        <v>115</v>
      </c>
      <c r="L126" s="1037">
        <f>(369933430)*1.07</f>
        <v>395828770.10000002</v>
      </c>
      <c r="M126" s="1033">
        <v>395828770.10000002</v>
      </c>
      <c r="N126" s="943" t="s">
        <v>85</v>
      </c>
      <c r="O126" s="943" t="s">
        <v>56</v>
      </c>
      <c r="P126" s="23" t="s">
        <v>61</v>
      </c>
      <c r="Q126" s="127"/>
      <c r="R126" s="1280" t="s">
        <v>1117</v>
      </c>
      <c r="S126" s="1280" t="s">
        <v>1118</v>
      </c>
      <c r="T126" s="1285">
        <v>42464</v>
      </c>
      <c r="U126" s="96" t="s">
        <v>1119</v>
      </c>
      <c r="V126" s="1242" t="s">
        <v>602</v>
      </c>
      <c r="W126" s="1263">
        <v>395726000</v>
      </c>
      <c r="X126" s="1242"/>
      <c r="Y126" s="1263">
        <f t="shared" si="3"/>
        <v>395726000</v>
      </c>
      <c r="Z126" s="1263">
        <v>395726000</v>
      </c>
      <c r="AA126" s="1281" t="s">
        <v>1120</v>
      </c>
      <c r="AB126" s="1281" t="s">
        <v>1121</v>
      </c>
      <c r="AC126" s="1281" t="s">
        <v>358</v>
      </c>
      <c r="AD126" s="1242" t="s">
        <v>1122</v>
      </c>
      <c r="AE126" s="1281" t="s">
        <v>699</v>
      </c>
      <c r="AF126" s="74">
        <v>42464</v>
      </c>
      <c r="AG126" s="74">
        <v>42465</v>
      </c>
      <c r="AH126" s="200" t="s">
        <v>1123</v>
      </c>
      <c r="AI126" s="74">
        <v>42464</v>
      </c>
      <c r="AJ126" s="74">
        <v>42734</v>
      </c>
      <c r="AK126" s="1281" t="s">
        <v>1124</v>
      </c>
      <c r="AL126" s="260" t="s">
        <v>355</v>
      </c>
      <c r="AM126" s="108" t="s">
        <v>56</v>
      </c>
      <c r="AN126" s="18" t="s">
        <v>56</v>
      </c>
      <c r="AO126" s="18" t="s">
        <v>56</v>
      </c>
      <c r="AP126" s="18" t="s">
        <v>56</v>
      </c>
      <c r="AQ126" s="18" t="s">
        <v>56</v>
      </c>
      <c r="AR126" s="1299">
        <v>19314000</v>
      </c>
      <c r="AS126" s="1299">
        <v>40352000</v>
      </c>
      <c r="AT126" s="1297"/>
      <c r="AU126" s="1297">
        <v>58383000</v>
      </c>
      <c r="AV126" s="1297">
        <v>45900000</v>
      </c>
      <c r="AW126" s="1297">
        <v>47725000</v>
      </c>
      <c r="AX126" s="1297"/>
      <c r="AY126" s="1297"/>
      <c r="AZ126" s="1297"/>
      <c r="BA126" s="1297"/>
    </row>
    <row r="127" spans="1:53" s="49" customFormat="1" ht="165" customHeight="1" x14ac:dyDescent="0.25">
      <c r="A127" s="1241">
        <v>97</v>
      </c>
      <c r="B127" s="1243" t="s">
        <v>1012</v>
      </c>
      <c r="C127" s="1267">
        <v>80101706</v>
      </c>
      <c r="D127" s="238" t="s">
        <v>147</v>
      </c>
      <c r="E127" s="1267" t="s">
        <v>132</v>
      </c>
      <c r="F127" s="1267">
        <v>1</v>
      </c>
      <c r="G127" s="1286" t="s">
        <v>167</v>
      </c>
      <c r="H127" s="1287">
        <v>11.5</v>
      </c>
      <c r="I127" s="1056" t="s">
        <v>101</v>
      </c>
      <c r="J127" s="1243" t="s">
        <v>136</v>
      </c>
      <c r="K127" s="1267" t="s">
        <v>115</v>
      </c>
      <c r="L127" s="1032">
        <f>(6200000*11.5)</f>
        <v>71300000</v>
      </c>
      <c r="M127" s="1033">
        <v>71300000</v>
      </c>
      <c r="N127" s="1269" t="s">
        <v>85</v>
      </c>
      <c r="O127" s="1269" t="s">
        <v>56</v>
      </c>
      <c r="P127" s="16" t="s">
        <v>61</v>
      </c>
      <c r="Q127" s="129"/>
      <c r="R127" s="1280" t="s">
        <v>371</v>
      </c>
      <c r="S127" s="107" t="s">
        <v>372</v>
      </c>
      <c r="T127" s="72">
        <v>42387</v>
      </c>
      <c r="U127" s="73" t="s">
        <v>362</v>
      </c>
      <c r="V127" s="1281" t="s">
        <v>220</v>
      </c>
      <c r="W127" s="1263">
        <v>71300000</v>
      </c>
      <c r="X127" s="1263"/>
      <c r="Y127" s="1263">
        <f t="shared" si="3"/>
        <v>71300000</v>
      </c>
      <c r="Z127" s="1263">
        <v>71300000</v>
      </c>
      <c r="AA127" s="1281" t="s">
        <v>357</v>
      </c>
      <c r="AB127" s="1281" t="s">
        <v>373</v>
      </c>
      <c r="AC127" s="1281" t="s">
        <v>358</v>
      </c>
      <c r="AD127" s="1281" t="s">
        <v>374</v>
      </c>
      <c r="AE127" s="1281" t="s">
        <v>56</v>
      </c>
      <c r="AF127" s="1281" t="s">
        <v>56</v>
      </c>
      <c r="AG127" s="1281" t="s">
        <v>56</v>
      </c>
      <c r="AH127" s="1281" t="s">
        <v>359</v>
      </c>
      <c r="AI127" s="74">
        <v>42387</v>
      </c>
      <c r="AJ127" s="74">
        <v>42734</v>
      </c>
      <c r="AK127" s="1281" t="s">
        <v>363</v>
      </c>
      <c r="AL127" s="1283" t="s">
        <v>361</v>
      </c>
      <c r="AM127" s="117" t="s">
        <v>56</v>
      </c>
      <c r="AN127" s="259">
        <v>6200000</v>
      </c>
      <c r="AO127" s="259">
        <v>6200000</v>
      </c>
      <c r="AP127" s="541">
        <f>SUBTOTAL(9,AN127:AO127)</f>
        <v>12400000</v>
      </c>
      <c r="AQ127" s="98">
        <v>6200000</v>
      </c>
      <c r="AR127" s="98">
        <v>6200000</v>
      </c>
      <c r="AS127" s="536">
        <v>6200000</v>
      </c>
      <c r="AT127" s="41"/>
      <c r="AU127" s="536">
        <v>6200000</v>
      </c>
      <c r="AV127" s="536">
        <v>6200000</v>
      </c>
      <c r="AW127" s="536">
        <v>6200000</v>
      </c>
      <c r="AX127" s="41"/>
      <c r="AY127" s="41"/>
      <c r="AZ127" s="41"/>
      <c r="BA127" s="41"/>
    </row>
    <row r="128" spans="1:53" s="49" customFormat="1" ht="210" customHeight="1" x14ac:dyDescent="0.25">
      <c r="A128" s="1241">
        <v>98</v>
      </c>
      <c r="B128" s="1243" t="s">
        <v>1012</v>
      </c>
      <c r="C128" s="1267">
        <v>80101706</v>
      </c>
      <c r="D128" s="238" t="s">
        <v>147</v>
      </c>
      <c r="E128" s="1267" t="s">
        <v>132</v>
      </c>
      <c r="F128" s="1267">
        <v>1</v>
      </c>
      <c r="G128" s="1286" t="s">
        <v>167</v>
      </c>
      <c r="H128" s="1287">
        <v>11.5</v>
      </c>
      <c r="I128" s="1056" t="s">
        <v>101</v>
      </c>
      <c r="J128" s="1243" t="s">
        <v>136</v>
      </c>
      <c r="K128" s="1267" t="s">
        <v>115</v>
      </c>
      <c r="L128" s="1032">
        <f>(6200000*11.5)</f>
        <v>71300000</v>
      </c>
      <c r="M128" s="1033">
        <v>71300000</v>
      </c>
      <c r="N128" s="1269" t="s">
        <v>85</v>
      </c>
      <c r="O128" s="1269" t="s">
        <v>56</v>
      </c>
      <c r="P128" s="16" t="s">
        <v>61</v>
      </c>
      <c r="Q128" s="129"/>
      <c r="R128" s="1280" t="s">
        <v>375</v>
      </c>
      <c r="S128" s="107" t="s">
        <v>376</v>
      </c>
      <c r="T128" s="72">
        <v>42387</v>
      </c>
      <c r="U128" s="73" t="s">
        <v>356</v>
      </c>
      <c r="V128" s="1281" t="s">
        <v>220</v>
      </c>
      <c r="W128" s="1263">
        <v>71300000</v>
      </c>
      <c r="X128" s="1263"/>
      <c r="Y128" s="1263">
        <f t="shared" si="3"/>
        <v>71300000</v>
      </c>
      <c r="Z128" s="1263">
        <v>71300000</v>
      </c>
      <c r="AA128" s="1281" t="s">
        <v>357</v>
      </c>
      <c r="AB128" s="1281" t="s">
        <v>377</v>
      </c>
      <c r="AC128" s="1281" t="s">
        <v>358</v>
      </c>
      <c r="AD128" s="1281" t="s">
        <v>378</v>
      </c>
      <c r="AE128" s="1281" t="s">
        <v>56</v>
      </c>
      <c r="AF128" s="1281" t="s">
        <v>56</v>
      </c>
      <c r="AG128" s="1281" t="s">
        <v>56</v>
      </c>
      <c r="AH128" s="1281" t="s">
        <v>359</v>
      </c>
      <c r="AI128" s="74">
        <v>42387</v>
      </c>
      <c r="AJ128" s="74">
        <v>42734</v>
      </c>
      <c r="AK128" s="1281" t="s">
        <v>360</v>
      </c>
      <c r="AL128" s="1283" t="s">
        <v>361</v>
      </c>
      <c r="AM128" s="117" t="s">
        <v>56</v>
      </c>
      <c r="AN128" s="259">
        <v>6200000</v>
      </c>
      <c r="AO128" s="259">
        <v>6200000</v>
      </c>
      <c r="AP128" s="541">
        <f>SUBTOTAL(9,AN128:AO128)</f>
        <v>12400000</v>
      </c>
      <c r="AQ128" s="98">
        <v>6200000</v>
      </c>
      <c r="AR128" s="98">
        <v>6200000</v>
      </c>
      <c r="AS128" s="536">
        <v>6200000</v>
      </c>
      <c r="AT128" s="41"/>
      <c r="AU128" s="536">
        <v>6200000</v>
      </c>
      <c r="AV128" s="536">
        <v>6200000</v>
      </c>
      <c r="AW128" s="536">
        <v>6200000</v>
      </c>
      <c r="AX128" s="41"/>
      <c r="AY128" s="41"/>
      <c r="AZ128" s="41"/>
      <c r="BA128" s="41"/>
    </row>
    <row r="129" spans="1:53" s="739" customFormat="1" ht="162.75" customHeight="1" x14ac:dyDescent="0.25">
      <c r="A129" s="1546">
        <v>99</v>
      </c>
      <c r="B129" s="1548" t="s">
        <v>1012</v>
      </c>
      <c r="C129" s="1548">
        <v>43232303</v>
      </c>
      <c r="D129" s="1565" t="s">
        <v>180</v>
      </c>
      <c r="E129" s="1548" t="s">
        <v>132</v>
      </c>
      <c r="F129" s="1548">
        <v>1</v>
      </c>
      <c r="G129" s="1548" t="s">
        <v>175</v>
      </c>
      <c r="H129" s="1548">
        <v>12</v>
      </c>
      <c r="I129" s="1548" t="s">
        <v>2591</v>
      </c>
      <c r="J129" s="1243" t="s">
        <v>136</v>
      </c>
      <c r="K129" s="1243" t="s">
        <v>115</v>
      </c>
      <c r="L129" s="1037">
        <v>71755658</v>
      </c>
      <c r="M129" s="1037">
        <v>71775658</v>
      </c>
      <c r="N129" s="943" t="s">
        <v>85</v>
      </c>
      <c r="O129" s="943" t="s">
        <v>56</v>
      </c>
      <c r="P129" s="23" t="s">
        <v>61</v>
      </c>
      <c r="Q129" s="129"/>
      <c r="R129" s="1258" t="s">
        <v>3330</v>
      </c>
      <c r="S129" s="953" t="s">
        <v>2674</v>
      </c>
      <c r="T129" s="1285">
        <v>42622</v>
      </c>
      <c r="U129" s="1285" t="s">
        <v>3384</v>
      </c>
      <c r="V129" s="1536" t="s">
        <v>587</v>
      </c>
      <c r="W129" s="250">
        <v>71775658</v>
      </c>
      <c r="X129" s="1242"/>
      <c r="Y129" s="250">
        <f t="shared" si="3"/>
        <v>71775658</v>
      </c>
      <c r="Z129" s="250">
        <v>71775658</v>
      </c>
      <c r="AA129" s="954" t="s">
        <v>2676</v>
      </c>
      <c r="AB129" s="1242" t="s">
        <v>3385</v>
      </c>
      <c r="AC129" s="1281" t="s">
        <v>358</v>
      </c>
      <c r="AD129" s="1242" t="s">
        <v>3386</v>
      </c>
      <c r="AE129" s="1281" t="s">
        <v>56</v>
      </c>
      <c r="AF129" s="1281" t="s">
        <v>56</v>
      </c>
      <c r="AG129" s="1281" t="s">
        <v>56</v>
      </c>
      <c r="AH129" s="73" t="s">
        <v>3387</v>
      </c>
      <c r="AI129" s="79">
        <v>42622</v>
      </c>
      <c r="AJ129" s="74">
        <v>43108</v>
      </c>
      <c r="AK129" s="1281" t="s">
        <v>3388</v>
      </c>
      <c r="AL129" s="260" t="s">
        <v>1500</v>
      </c>
      <c r="AM129" s="117"/>
      <c r="AN129" s="20"/>
      <c r="AO129" s="20"/>
      <c r="AP129" s="20"/>
      <c r="AQ129" s="20"/>
      <c r="AR129" s="20"/>
      <c r="AS129" s="20"/>
      <c r="AT129" s="20"/>
      <c r="AU129" s="20"/>
      <c r="AV129" s="20"/>
      <c r="AW129" s="20"/>
      <c r="AX129" s="20"/>
      <c r="AY129" s="20"/>
      <c r="AZ129" s="20"/>
      <c r="BA129" s="20"/>
    </row>
    <row r="130" spans="1:53" s="739" customFormat="1" ht="63.75" customHeight="1" x14ac:dyDescent="0.25">
      <c r="A130" s="1669"/>
      <c r="B130" s="1658"/>
      <c r="C130" s="1658"/>
      <c r="D130" s="1670"/>
      <c r="E130" s="1658"/>
      <c r="F130" s="1658"/>
      <c r="G130" s="1658"/>
      <c r="H130" s="1658"/>
      <c r="I130" s="1658"/>
      <c r="J130" s="1243" t="s">
        <v>1522</v>
      </c>
      <c r="K130" s="1243" t="s">
        <v>115</v>
      </c>
      <c r="L130" s="1037">
        <v>140361370</v>
      </c>
      <c r="M130" s="1037">
        <v>140361370</v>
      </c>
      <c r="N130" s="943" t="s">
        <v>85</v>
      </c>
      <c r="O130" s="943" t="s">
        <v>56</v>
      </c>
      <c r="P130" s="23" t="s">
        <v>61</v>
      </c>
      <c r="Q130" s="129"/>
      <c r="R130" s="1176"/>
      <c r="S130" s="1177"/>
      <c r="T130" s="1178"/>
      <c r="U130" s="1285"/>
      <c r="V130" s="1659"/>
      <c r="W130" s="250">
        <v>71882324</v>
      </c>
      <c r="X130" s="1242"/>
      <c r="Y130" s="250">
        <v>71882324</v>
      </c>
      <c r="Z130" s="250">
        <v>71882324</v>
      </c>
      <c r="AA130" s="250"/>
      <c r="AB130" s="78"/>
      <c r="AC130" s="1242"/>
      <c r="AD130" s="1242"/>
      <c r="AE130" s="1242"/>
      <c r="AF130" s="1242"/>
      <c r="AG130" s="1242"/>
      <c r="AH130" s="943"/>
      <c r="AI130" s="943"/>
      <c r="AJ130" s="955"/>
      <c r="AK130" s="955"/>
      <c r="AL130" s="956"/>
      <c r="AM130" s="117"/>
      <c r="AN130" s="20"/>
      <c r="AO130" s="20"/>
      <c r="AP130" s="20"/>
      <c r="AQ130" s="20"/>
      <c r="AR130" s="20"/>
      <c r="AS130" s="20"/>
      <c r="AT130" s="20"/>
      <c r="AU130" s="20"/>
      <c r="AV130" s="20"/>
      <c r="AW130" s="20"/>
      <c r="AX130" s="20"/>
      <c r="AY130" s="20"/>
      <c r="AZ130" s="20"/>
      <c r="BA130" s="20"/>
    </row>
    <row r="131" spans="1:53" s="739" customFormat="1" ht="63.75" customHeight="1" x14ac:dyDescent="0.25">
      <c r="A131" s="1547"/>
      <c r="B131" s="1549"/>
      <c r="C131" s="1549"/>
      <c r="D131" s="1566"/>
      <c r="E131" s="1549"/>
      <c r="F131" s="1549"/>
      <c r="G131" s="1549"/>
      <c r="H131" s="1549"/>
      <c r="I131" s="1549"/>
      <c r="J131" s="1243" t="s">
        <v>2819</v>
      </c>
      <c r="K131" s="1243" t="s">
        <v>115</v>
      </c>
      <c r="L131" s="1037">
        <v>210000000</v>
      </c>
      <c r="M131" s="1037">
        <v>210000000</v>
      </c>
      <c r="N131" s="943" t="s">
        <v>85</v>
      </c>
      <c r="O131" s="943" t="s">
        <v>56</v>
      </c>
      <c r="P131" s="23" t="s">
        <v>61</v>
      </c>
      <c r="Q131" s="129"/>
      <c r="R131" s="1179"/>
      <c r="S131" s="1177"/>
      <c r="T131" s="1178"/>
      <c r="U131" s="1285"/>
      <c r="V131" s="1537"/>
      <c r="W131" s="250">
        <v>210000000</v>
      </c>
      <c r="X131" s="1242"/>
      <c r="Y131" s="250">
        <f t="shared" si="3"/>
        <v>210000000</v>
      </c>
      <c r="Z131" s="250">
        <v>210000000</v>
      </c>
      <c r="AA131" s="250"/>
      <c r="AB131" s="78"/>
      <c r="AC131" s="1242"/>
      <c r="AD131" s="1242"/>
      <c r="AE131" s="1242"/>
      <c r="AF131" s="1242"/>
      <c r="AG131" s="1242"/>
      <c r="AH131" s="943"/>
      <c r="AI131" s="943"/>
      <c r="AJ131" s="955"/>
      <c r="AK131" s="955"/>
      <c r="AL131" s="956"/>
      <c r="AM131" s="117"/>
      <c r="AN131" s="20"/>
      <c r="AO131" s="20"/>
      <c r="AP131" s="20"/>
      <c r="AQ131" s="20"/>
      <c r="AR131" s="20"/>
      <c r="AS131" s="20"/>
      <c r="AT131" s="20"/>
      <c r="AU131" s="20"/>
      <c r="AV131" s="20"/>
      <c r="AW131" s="20"/>
      <c r="AX131" s="20"/>
      <c r="AY131" s="20"/>
      <c r="AZ131" s="20"/>
      <c r="BA131" s="20"/>
    </row>
    <row r="132" spans="1:53" s="49" customFormat="1" ht="150" customHeight="1" x14ac:dyDescent="0.25">
      <c r="A132" s="1241">
        <v>100</v>
      </c>
      <c r="B132" s="1243" t="s">
        <v>1012</v>
      </c>
      <c r="C132" s="1267">
        <v>80101706</v>
      </c>
      <c r="D132" s="238" t="s">
        <v>181</v>
      </c>
      <c r="E132" s="1267" t="s">
        <v>132</v>
      </c>
      <c r="F132" s="1267">
        <v>1</v>
      </c>
      <c r="G132" s="1286" t="s">
        <v>167</v>
      </c>
      <c r="H132" s="1287">
        <v>4</v>
      </c>
      <c r="I132" s="1056" t="s">
        <v>101</v>
      </c>
      <c r="J132" s="1243" t="s">
        <v>136</v>
      </c>
      <c r="K132" s="1267" t="s">
        <v>115</v>
      </c>
      <c r="L132" s="1032">
        <v>24800000</v>
      </c>
      <c r="M132" s="1033">
        <v>24800000</v>
      </c>
      <c r="N132" s="1269" t="s">
        <v>85</v>
      </c>
      <c r="O132" s="1269" t="s">
        <v>56</v>
      </c>
      <c r="P132" s="16" t="s">
        <v>61</v>
      </c>
      <c r="Q132" s="129"/>
      <c r="R132" s="1280" t="s">
        <v>379</v>
      </c>
      <c r="S132" s="107" t="s">
        <v>380</v>
      </c>
      <c r="T132" s="72">
        <v>42387</v>
      </c>
      <c r="U132" s="73" t="s">
        <v>381</v>
      </c>
      <c r="V132" s="1281" t="s">
        <v>220</v>
      </c>
      <c r="W132" s="1263">
        <v>24800000</v>
      </c>
      <c r="X132" s="1263"/>
      <c r="Y132" s="1263">
        <f t="shared" si="3"/>
        <v>24800000</v>
      </c>
      <c r="Z132" s="1263">
        <v>24800000</v>
      </c>
      <c r="AA132" s="1281" t="s">
        <v>382</v>
      </c>
      <c r="AB132" s="1281" t="s">
        <v>383</v>
      </c>
      <c r="AC132" s="1281" t="s">
        <v>358</v>
      </c>
      <c r="AD132" s="1281" t="s">
        <v>384</v>
      </c>
      <c r="AE132" s="1281" t="s">
        <v>56</v>
      </c>
      <c r="AF132" s="1281" t="s">
        <v>56</v>
      </c>
      <c r="AG132" s="1281" t="s">
        <v>56</v>
      </c>
      <c r="AH132" s="1281" t="s">
        <v>385</v>
      </c>
      <c r="AI132" s="74">
        <v>42387</v>
      </c>
      <c r="AJ132" s="74">
        <v>42507</v>
      </c>
      <c r="AK132" s="1281" t="s">
        <v>370</v>
      </c>
      <c r="AL132" s="1283" t="s">
        <v>361</v>
      </c>
      <c r="AM132" s="117" t="s">
        <v>56</v>
      </c>
      <c r="AN132" s="259">
        <v>6200000</v>
      </c>
      <c r="AO132" s="259">
        <v>6200000</v>
      </c>
      <c r="AP132" s="535">
        <f>SUBTOTAL(9,AN132:AO132)</f>
        <v>12400000</v>
      </c>
      <c r="AQ132" s="259">
        <v>6200000</v>
      </c>
      <c r="AR132" s="259">
        <v>6200000</v>
      </c>
      <c r="AS132" s="41"/>
      <c r="AT132" s="41"/>
      <c r="AU132" s="41"/>
      <c r="AV132" s="41"/>
      <c r="AW132" s="41"/>
      <c r="AX132" s="41"/>
      <c r="AY132" s="41"/>
      <c r="AZ132" s="41"/>
      <c r="BA132" s="41"/>
    </row>
    <row r="133" spans="1:53" s="49" customFormat="1" ht="165" customHeight="1" x14ac:dyDescent="0.25">
      <c r="A133" s="1241">
        <v>101</v>
      </c>
      <c r="B133" s="1243" t="s">
        <v>1012</v>
      </c>
      <c r="C133" s="1267">
        <v>80101706</v>
      </c>
      <c r="D133" s="238" t="s">
        <v>182</v>
      </c>
      <c r="E133" s="1267" t="s">
        <v>132</v>
      </c>
      <c r="F133" s="1267">
        <v>1</v>
      </c>
      <c r="G133" s="1286" t="s">
        <v>167</v>
      </c>
      <c r="H133" s="1287">
        <v>4</v>
      </c>
      <c r="I133" s="1056" t="s">
        <v>101</v>
      </c>
      <c r="J133" s="1243" t="s">
        <v>136</v>
      </c>
      <c r="K133" s="1267" t="s">
        <v>115</v>
      </c>
      <c r="L133" s="1032">
        <v>24800000</v>
      </c>
      <c r="M133" s="1033">
        <v>24800000</v>
      </c>
      <c r="N133" s="1269" t="s">
        <v>85</v>
      </c>
      <c r="O133" s="1269" t="s">
        <v>56</v>
      </c>
      <c r="P133" s="16" t="s">
        <v>61</v>
      </c>
      <c r="Q133" s="129"/>
      <c r="R133" s="1280" t="s">
        <v>386</v>
      </c>
      <c r="S133" s="107" t="s">
        <v>387</v>
      </c>
      <c r="T133" s="72">
        <v>42387</v>
      </c>
      <c r="U133" s="73" t="s">
        <v>388</v>
      </c>
      <c r="V133" s="1281" t="s">
        <v>220</v>
      </c>
      <c r="W133" s="1263">
        <v>24800000</v>
      </c>
      <c r="X133" s="1263"/>
      <c r="Y133" s="1263">
        <f t="shared" si="3"/>
        <v>24800000</v>
      </c>
      <c r="Z133" s="1263">
        <v>24800000</v>
      </c>
      <c r="AA133" s="1281" t="s">
        <v>382</v>
      </c>
      <c r="AB133" s="1281" t="s">
        <v>389</v>
      </c>
      <c r="AC133" s="1281" t="s">
        <v>358</v>
      </c>
      <c r="AD133" s="1281" t="s">
        <v>390</v>
      </c>
      <c r="AE133" s="1281" t="s">
        <v>56</v>
      </c>
      <c r="AF133" s="1281" t="s">
        <v>56</v>
      </c>
      <c r="AG133" s="1281" t="s">
        <v>56</v>
      </c>
      <c r="AH133" s="1281" t="s">
        <v>385</v>
      </c>
      <c r="AI133" s="74">
        <v>42387</v>
      </c>
      <c r="AJ133" s="74">
        <v>42507</v>
      </c>
      <c r="AK133" s="1281" t="s">
        <v>370</v>
      </c>
      <c r="AL133" s="1283" t="s">
        <v>361</v>
      </c>
      <c r="AM133" s="117" t="s">
        <v>56</v>
      </c>
      <c r="AN133" s="98">
        <v>6200000</v>
      </c>
      <c r="AO133" s="98">
        <v>6200000</v>
      </c>
      <c r="AP133" s="535">
        <f>SUBTOTAL(9,AN133:AO133)</f>
        <v>12400000</v>
      </c>
      <c r="AQ133" s="98">
        <v>6200000</v>
      </c>
      <c r="AR133" s="98">
        <v>6200000</v>
      </c>
      <c r="AS133" s="41"/>
      <c r="AT133" s="41"/>
      <c r="AU133" s="41"/>
      <c r="AV133" s="41"/>
      <c r="AW133" s="41"/>
      <c r="AX133" s="41"/>
      <c r="AY133" s="41"/>
      <c r="AZ133" s="41"/>
      <c r="BA133" s="41"/>
    </row>
    <row r="134" spans="1:53" s="49" customFormat="1" ht="135" customHeight="1" x14ac:dyDescent="0.25">
      <c r="A134" s="1241">
        <v>102</v>
      </c>
      <c r="B134" s="1243" t="s">
        <v>1012</v>
      </c>
      <c r="C134" s="1243">
        <v>80101706</v>
      </c>
      <c r="D134" s="237" t="s">
        <v>189</v>
      </c>
      <c r="E134" s="1243" t="s">
        <v>132</v>
      </c>
      <c r="F134" s="1267">
        <v>1</v>
      </c>
      <c r="G134" s="1271" t="s">
        <v>167</v>
      </c>
      <c r="H134" s="1287">
        <v>4</v>
      </c>
      <c r="I134" s="1056" t="s">
        <v>101</v>
      </c>
      <c r="J134" s="1243" t="s">
        <v>136</v>
      </c>
      <c r="K134" s="1243" t="s">
        <v>115</v>
      </c>
      <c r="L134" s="1037">
        <v>20000000</v>
      </c>
      <c r="M134" s="1033">
        <v>20000000</v>
      </c>
      <c r="N134" s="943" t="s">
        <v>85</v>
      </c>
      <c r="O134" s="943" t="s">
        <v>56</v>
      </c>
      <c r="P134" s="23" t="s">
        <v>61</v>
      </c>
      <c r="Q134" s="127"/>
      <c r="R134" s="1280" t="s">
        <v>428</v>
      </c>
      <c r="S134" s="1280" t="s">
        <v>429</v>
      </c>
      <c r="T134" s="1285">
        <v>42395</v>
      </c>
      <c r="U134" s="78" t="s">
        <v>430</v>
      </c>
      <c r="V134" s="1242" t="s">
        <v>220</v>
      </c>
      <c r="W134" s="250">
        <v>20000000</v>
      </c>
      <c r="X134" s="250"/>
      <c r="Y134" s="1263">
        <f t="shared" si="3"/>
        <v>20000000</v>
      </c>
      <c r="Z134" s="1263">
        <v>20000000</v>
      </c>
      <c r="AA134" s="1242" t="s">
        <v>431</v>
      </c>
      <c r="AB134" s="1242" t="s">
        <v>782</v>
      </c>
      <c r="AC134" s="1242" t="s">
        <v>358</v>
      </c>
      <c r="AD134" s="1242" t="s">
        <v>783</v>
      </c>
      <c r="AE134" s="1242" t="s">
        <v>56</v>
      </c>
      <c r="AF134" s="1242" t="s">
        <v>56</v>
      </c>
      <c r="AG134" s="1242" t="s">
        <v>56</v>
      </c>
      <c r="AH134" s="1242" t="s">
        <v>385</v>
      </c>
      <c r="AI134" s="79">
        <v>42395</v>
      </c>
      <c r="AJ134" s="79">
        <v>42515</v>
      </c>
      <c r="AK134" s="1242" t="s">
        <v>370</v>
      </c>
      <c r="AL134" s="1277" t="s">
        <v>361</v>
      </c>
      <c r="AM134" s="117" t="s">
        <v>56</v>
      </c>
      <c r="AN134" s="259">
        <v>5000000</v>
      </c>
      <c r="AO134" s="259">
        <v>5000000</v>
      </c>
      <c r="AP134" s="535">
        <f>SUBTOTAL(9,AN134:AO134)</f>
        <v>10000000</v>
      </c>
      <c r="AQ134" s="259">
        <v>5000000</v>
      </c>
      <c r="AR134" s="536">
        <v>5000000</v>
      </c>
      <c r="AS134" s="41"/>
      <c r="AT134" s="41"/>
      <c r="AU134" s="41"/>
      <c r="AV134" s="41"/>
      <c r="AW134" s="41"/>
      <c r="AX134" s="41"/>
      <c r="AY134" s="41"/>
      <c r="AZ134" s="41"/>
      <c r="BA134" s="41"/>
    </row>
    <row r="135" spans="1:53" s="340" customFormat="1" ht="75" customHeight="1" x14ac:dyDescent="0.25">
      <c r="A135" s="1241">
        <v>103</v>
      </c>
      <c r="B135" s="1243" t="s">
        <v>1012</v>
      </c>
      <c r="C135" s="1243">
        <v>80101706</v>
      </c>
      <c r="D135" s="237" t="s">
        <v>190</v>
      </c>
      <c r="E135" s="1243" t="s">
        <v>132</v>
      </c>
      <c r="F135" s="1267">
        <v>1</v>
      </c>
      <c r="G135" s="1271" t="s">
        <v>173</v>
      </c>
      <c r="H135" s="1287">
        <v>4</v>
      </c>
      <c r="I135" s="1054" t="s">
        <v>81</v>
      </c>
      <c r="J135" s="1243" t="s">
        <v>136</v>
      </c>
      <c r="K135" s="1243" t="s">
        <v>115</v>
      </c>
      <c r="L135" s="1037">
        <v>20000000</v>
      </c>
      <c r="M135" s="1033">
        <v>20000000</v>
      </c>
      <c r="N135" s="943" t="s">
        <v>85</v>
      </c>
      <c r="O135" s="943" t="s">
        <v>56</v>
      </c>
      <c r="P135" s="23" t="s">
        <v>61</v>
      </c>
      <c r="Q135" s="127"/>
      <c r="R135" s="1280" t="s">
        <v>2622</v>
      </c>
      <c r="S135" s="107" t="s">
        <v>2623</v>
      </c>
      <c r="T135" s="72">
        <v>42538</v>
      </c>
      <c r="U135" s="73" t="s">
        <v>2624</v>
      </c>
      <c r="V135" s="1281" t="s">
        <v>220</v>
      </c>
      <c r="W135" s="1282">
        <v>20000000</v>
      </c>
      <c r="X135" s="1242"/>
      <c r="Y135" s="1263">
        <f t="shared" si="3"/>
        <v>20000000</v>
      </c>
      <c r="Z135" s="1263">
        <v>20000000</v>
      </c>
      <c r="AA135" s="73" t="s">
        <v>2625</v>
      </c>
      <c r="AB135" s="1281" t="s">
        <v>2626</v>
      </c>
      <c r="AC135" s="1281" t="s">
        <v>358</v>
      </c>
      <c r="AD135" s="1242" t="s">
        <v>2627</v>
      </c>
      <c r="AE135" s="1281" t="s">
        <v>56</v>
      </c>
      <c r="AF135" s="1281" t="s">
        <v>56</v>
      </c>
      <c r="AG135" s="1281" t="s">
        <v>56</v>
      </c>
      <c r="AH135" s="1281" t="s">
        <v>2628</v>
      </c>
      <c r="AI135" s="74">
        <v>42538</v>
      </c>
      <c r="AJ135" s="74">
        <v>42690</v>
      </c>
      <c r="AK135" s="1281" t="s">
        <v>2629</v>
      </c>
      <c r="AL135" s="260" t="s">
        <v>1500</v>
      </c>
      <c r="AM135" s="108" t="s">
        <v>56</v>
      </c>
      <c r="AN135" s="18" t="s">
        <v>56</v>
      </c>
      <c r="AO135" s="18" t="s">
        <v>56</v>
      </c>
      <c r="AP135" s="18" t="s">
        <v>56</v>
      </c>
      <c r="AQ135" s="18" t="s">
        <v>56</v>
      </c>
      <c r="AR135" s="18" t="s">
        <v>56</v>
      </c>
      <c r="AS135" s="18" t="s">
        <v>56</v>
      </c>
      <c r="AT135" s="18" t="s">
        <v>56</v>
      </c>
      <c r="AU135" s="18" t="s">
        <v>56</v>
      </c>
      <c r="AV135" s="18" t="s">
        <v>56</v>
      </c>
      <c r="AW135" s="18">
        <v>4000000</v>
      </c>
      <c r="AX135" s="18"/>
      <c r="AY135" s="18"/>
      <c r="AZ135" s="18"/>
      <c r="BA135" s="18"/>
    </row>
    <row r="136" spans="1:53" s="49" customFormat="1" ht="135" customHeight="1" x14ac:dyDescent="0.25">
      <c r="A136" s="1241">
        <v>104</v>
      </c>
      <c r="B136" s="1243" t="s">
        <v>1012</v>
      </c>
      <c r="C136" s="1243">
        <v>80101706</v>
      </c>
      <c r="D136" s="237" t="s">
        <v>183</v>
      </c>
      <c r="E136" s="1243" t="s">
        <v>132</v>
      </c>
      <c r="F136" s="1267">
        <v>1</v>
      </c>
      <c r="G136" s="1271" t="s">
        <v>167</v>
      </c>
      <c r="H136" s="1287">
        <v>2</v>
      </c>
      <c r="I136" s="1056" t="s">
        <v>101</v>
      </c>
      <c r="J136" s="1243" t="s">
        <v>136</v>
      </c>
      <c r="K136" s="1243" t="s">
        <v>115</v>
      </c>
      <c r="L136" s="1037">
        <v>16400000</v>
      </c>
      <c r="M136" s="1033">
        <v>16400000</v>
      </c>
      <c r="N136" s="943" t="s">
        <v>85</v>
      </c>
      <c r="O136" s="943" t="s">
        <v>56</v>
      </c>
      <c r="P136" s="23" t="s">
        <v>61</v>
      </c>
      <c r="Q136" s="127"/>
      <c r="R136" s="1280" t="s">
        <v>432</v>
      </c>
      <c r="S136" s="1280" t="s">
        <v>433</v>
      </c>
      <c r="T136" s="1285">
        <v>42395</v>
      </c>
      <c r="U136" s="78" t="s">
        <v>434</v>
      </c>
      <c r="V136" s="1242" t="s">
        <v>220</v>
      </c>
      <c r="W136" s="250">
        <v>16400000</v>
      </c>
      <c r="X136" s="250"/>
      <c r="Y136" s="1263">
        <f t="shared" si="3"/>
        <v>16400000</v>
      </c>
      <c r="Z136" s="1263">
        <v>16400000</v>
      </c>
      <c r="AA136" s="1242" t="s">
        <v>435</v>
      </c>
      <c r="AB136" s="1242" t="s">
        <v>784</v>
      </c>
      <c r="AC136" s="1242" t="s">
        <v>358</v>
      </c>
      <c r="AD136" s="1242" t="s">
        <v>785</v>
      </c>
      <c r="AE136" s="1242" t="s">
        <v>56</v>
      </c>
      <c r="AF136" s="1242" t="s">
        <v>56</v>
      </c>
      <c r="AG136" s="1242" t="s">
        <v>56</v>
      </c>
      <c r="AH136" s="1242" t="s">
        <v>225</v>
      </c>
      <c r="AI136" s="79">
        <v>42395</v>
      </c>
      <c r="AJ136" s="79">
        <v>42454</v>
      </c>
      <c r="AK136" s="1242" t="s">
        <v>786</v>
      </c>
      <c r="AL136" s="1277" t="s">
        <v>361</v>
      </c>
      <c r="AM136" s="117" t="s">
        <v>56</v>
      </c>
      <c r="AN136" s="259">
        <v>8200000</v>
      </c>
      <c r="AO136" s="259">
        <v>8200000</v>
      </c>
      <c r="AP136" s="41"/>
      <c r="AQ136" s="41"/>
      <c r="AR136" s="41"/>
      <c r="AS136" s="41"/>
      <c r="AT136" s="41"/>
      <c r="AU136" s="41"/>
      <c r="AV136" s="41"/>
      <c r="AW136" s="41"/>
      <c r="AX136" s="41"/>
      <c r="AY136" s="41"/>
      <c r="AZ136" s="41"/>
      <c r="BA136" s="41"/>
    </row>
    <row r="137" spans="1:53" s="49" customFormat="1" ht="104.25" customHeight="1" x14ac:dyDescent="0.25">
      <c r="A137" s="1241">
        <v>105</v>
      </c>
      <c r="B137" s="1243" t="s">
        <v>1012</v>
      </c>
      <c r="C137" s="1243">
        <v>80101706</v>
      </c>
      <c r="D137" s="237" t="s">
        <v>184</v>
      </c>
      <c r="E137" s="1243" t="s">
        <v>132</v>
      </c>
      <c r="F137" s="1267">
        <v>1</v>
      </c>
      <c r="G137" s="1271" t="s">
        <v>167</v>
      </c>
      <c r="H137" s="1287">
        <v>2</v>
      </c>
      <c r="I137" s="1056" t="s">
        <v>101</v>
      </c>
      <c r="J137" s="1243" t="s">
        <v>136</v>
      </c>
      <c r="K137" s="1243" t="s">
        <v>115</v>
      </c>
      <c r="L137" s="1037">
        <v>8000000</v>
      </c>
      <c r="M137" s="1033">
        <v>8000000</v>
      </c>
      <c r="N137" s="943" t="s">
        <v>85</v>
      </c>
      <c r="O137" s="943" t="s">
        <v>56</v>
      </c>
      <c r="P137" s="23" t="s">
        <v>61</v>
      </c>
      <c r="Q137" s="127"/>
      <c r="R137" s="1280" t="s">
        <v>637</v>
      </c>
      <c r="S137" s="1280" t="s">
        <v>638</v>
      </c>
      <c r="T137" s="1285">
        <v>42398</v>
      </c>
      <c r="U137" s="78" t="s">
        <v>639</v>
      </c>
      <c r="V137" s="1242" t="s">
        <v>220</v>
      </c>
      <c r="W137" s="250">
        <v>8000000</v>
      </c>
      <c r="X137" s="250"/>
      <c r="Y137" s="1263">
        <f t="shared" si="3"/>
        <v>8000000</v>
      </c>
      <c r="Z137" s="1263">
        <v>8000000</v>
      </c>
      <c r="AA137" s="1242" t="s">
        <v>640</v>
      </c>
      <c r="AB137" s="1242" t="s">
        <v>641</v>
      </c>
      <c r="AC137" s="1242" t="s">
        <v>358</v>
      </c>
      <c r="AD137" s="1242" t="s">
        <v>787</v>
      </c>
      <c r="AE137" s="1242" t="s">
        <v>56</v>
      </c>
      <c r="AF137" s="1242" t="s">
        <v>56</v>
      </c>
      <c r="AG137" s="1242" t="s">
        <v>56</v>
      </c>
      <c r="AH137" s="1242" t="s">
        <v>225</v>
      </c>
      <c r="AI137" s="79">
        <v>42398</v>
      </c>
      <c r="AJ137" s="79">
        <v>42457</v>
      </c>
      <c r="AK137" s="1242" t="s">
        <v>370</v>
      </c>
      <c r="AL137" s="1277" t="s">
        <v>361</v>
      </c>
      <c r="AM137" s="108" t="s">
        <v>56</v>
      </c>
      <c r="AN137" s="108" t="s">
        <v>56</v>
      </c>
      <c r="AO137" s="108" t="s">
        <v>56</v>
      </c>
      <c r="AP137" s="108" t="s">
        <v>56</v>
      </c>
      <c r="AQ137" s="259">
        <v>4000000</v>
      </c>
      <c r="AR137" s="259">
        <v>4000000</v>
      </c>
      <c r="AS137" s="18"/>
      <c r="AT137" s="18"/>
      <c r="AU137" s="18"/>
      <c r="AV137" s="18"/>
      <c r="AW137" s="18"/>
      <c r="AX137" s="18"/>
      <c r="AY137" s="18"/>
      <c r="AZ137" s="18"/>
      <c r="BA137" s="18"/>
    </row>
    <row r="138" spans="1:53" s="49" customFormat="1" ht="93.75" customHeight="1" x14ac:dyDescent="0.25">
      <c r="A138" s="1241">
        <v>106</v>
      </c>
      <c r="B138" s="1243" t="s">
        <v>1012</v>
      </c>
      <c r="C138" s="1243">
        <v>80101706</v>
      </c>
      <c r="D138" s="237" t="s">
        <v>185</v>
      </c>
      <c r="E138" s="1243" t="s">
        <v>132</v>
      </c>
      <c r="F138" s="1267">
        <v>1</v>
      </c>
      <c r="G138" s="1271" t="s">
        <v>169</v>
      </c>
      <c r="H138" s="1287">
        <v>24</v>
      </c>
      <c r="I138" s="1054" t="s">
        <v>93</v>
      </c>
      <c r="J138" s="1243" t="s">
        <v>136</v>
      </c>
      <c r="K138" s="1243" t="s">
        <v>115</v>
      </c>
      <c r="L138" s="1037">
        <v>6560709</v>
      </c>
      <c r="M138" s="1033">
        <v>6560709</v>
      </c>
      <c r="N138" s="943" t="s">
        <v>85</v>
      </c>
      <c r="O138" s="943" t="s">
        <v>56</v>
      </c>
      <c r="P138" s="23" t="s">
        <v>61</v>
      </c>
      <c r="Q138" s="127"/>
      <c r="R138" s="1280" t="s">
        <v>1345</v>
      </c>
      <c r="S138" s="1280" t="s">
        <v>1346</v>
      </c>
      <c r="T138" s="1285">
        <v>42478</v>
      </c>
      <c r="U138" s="96" t="s">
        <v>1347</v>
      </c>
      <c r="V138" s="1242" t="s">
        <v>602</v>
      </c>
      <c r="W138" s="1276">
        <v>5510000</v>
      </c>
      <c r="X138" s="1242"/>
      <c r="Y138" s="1263">
        <f t="shared" si="3"/>
        <v>5510000</v>
      </c>
      <c r="Z138" s="1263">
        <v>5510000</v>
      </c>
      <c r="AA138" s="1281" t="s">
        <v>1348</v>
      </c>
      <c r="AB138" s="1281" t="s">
        <v>1349</v>
      </c>
      <c r="AC138" s="1281" t="s">
        <v>358</v>
      </c>
      <c r="AD138" s="1242" t="s">
        <v>1350</v>
      </c>
      <c r="AE138" s="1281" t="s">
        <v>56</v>
      </c>
      <c r="AF138" s="1281" t="s">
        <v>56</v>
      </c>
      <c r="AG138" s="1281" t="s">
        <v>56</v>
      </c>
      <c r="AH138" s="200" t="s">
        <v>1351</v>
      </c>
      <c r="AI138" s="74">
        <v>42479</v>
      </c>
      <c r="AJ138" s="74">
        <v>42843</v>
      </c>
      <c r="AK138" s="1281" t="s">
        <v>370</v>
      </c>
      <c r="AL138" s="260" t="s">
        <v>361</v>
      </c>
      <c r="AM138" s="108" t="s">
        <v>56</v>
      </c>
      <c r="AN138" s="108" t="s">
        <v>56</v>
      </c>
      <c r="AO138" s="108" t="s">
        <v>56</v>
      </c>
      <c r="AP138" s="108" t="s">
        <v>56</v>
      </c>
      <c r="AQ138" s="108" t="s">
        <v>56</v>
      </c>
      <c r="AR138" s="108" t="s">
        <v>56</v>
      </c>
      <c r="AS138" s="18">
        <v>5510000</v>
      </c>
      <c r="AT138" s="18"/>
      <c r="AU138" s="18"/>
      <c r="AV138" s="18"/>
      <c r="AW138" s="18"/>
      <c r="AX138" s="18"/>
      <c r="AY138" s="18"/>
      <c r="AZ138" s="18"/>
      <c r="BA138" s="18"/>
    </row>
    <row r="139" spans="1:53" s="49" customFormat="1" ht="75" customHeight="1" x14ac:dyDescent="0.25">
      <c r="A139" s="1241">
        <v>107</v>
      </c>
      <c r="B139" s="1243" t="s">
        <v>1009</v>
      </c>
      <c r="C139" s="1243">
        <v>80101706</v>
      </c>
      <c r="D139" s="220" t="s">
        <v>200</v>
      </c>
      <c r="E139" s="1243" t="s">
        <v>80</v>
      </c>
      <c r="F139" s="1267">
        <v>1</v>
      </c>
      <c r="G139" s="1271" t="s">
        <v>174</v>
      </c>
      <c r="H139" s="1287" t="s">
        <v>642</v>
      </c>
      <c r="I139" s="1243" t="s">
        <v>192</v>
      </c>
      <c r="J139" s="1243" t="s">
        <v>112</v>
      </c>
      <c r="K139" s="1243" t="s">
        <v>55</v>
      </c>
      <c r="L139" s="1037">
        <v>17000000</v>
      </c>
      <c r="M139" s="1038">
        <v>17000000</v>
      </c>
      <c r="N139" s="943" t="s">
        <v>85</v>
      </c>
      <c r="O139" s="943" t="s">
        <v>56</v>
      </c>
      <c r="P139" s="23" t="s">
        <v>193</v>
      </c>
      <c r="Q139" s="131"/>
      <c r="R139" s="107" t="s">
        <v>700</v>
      </c>
      <c r="S139" s="107" t="s">
        <v>701</v>
      </c>
      <c r="T139" s="72">
        <v>42408</v>
      </c>
      <c r="U139" s="175" t="s">
        <v>702</v>
      </c>
      <c r="V139" s="1281" t="s">
        <v>220</v>
      </c>
      <c r="W139" s="1263">
        <v>13500000</v>
      </c>
      <c r="X139" s="250"/>
      <c r="Y139" s="1263">
        <f t="shared" si="3"/>
        <v>13500000</v>
      </c>
      <c r="Z139" s="1263">
        <v>13500000</v>
      </c>
      <c r="AA139" s="1281" t="s">
        <v>703</v>
      </c>
      <c r="AB139" s="1281" t="s">
        <v>704</v>
      </c>
      <c r="AC139" s="1281" t="s">
        <v>35</v>
      </c>
      <c r="AD139" s="1281" t="s">
        <v>705</v>
      </c>
      <c r="AE139" s="1281" t="s">
        <v>56</v>
      </c>
      <c r="AF139" s="1281" t="s">
        <v>56</v>
      </c>
      <c r="AG139" s="1281" t="s">
        <v>56</v>
      </c>
      <c r="AH139" s="1281" t="s">
        <v>706</v>
      </c>
      <c r="AI139" s="74">
        <v>42408</v>
      </c>
      <c r="AJ139" s="74">
        <v>42558</v>
      </c>
      <c r="AK139" s="1281" t="s">
        <v>707</v>
      </c>
      <c r="AL139" s="1283" t="s">
        <v>708</v>
      </c>
      <c r="AM139" s="117" t="s">
        <v>56</v>
      </c>
      <c r="AN139" s="259">
        <v>2700000</v>
      </c>
      <c r="AO139" s="259">
        <v>2700000</v>
      </c>
      <c r="AP139" s="92">
        <f>SUBTOTAL(9,AN139:AO139)</f>
        <v>5400000</v>
      </c>
      <c r="AQ139" s="117" t="s">
        <v>56</v>
      </c>
      <c r="AR139" s="259">
        <v>2700000</v>
      </c>
      <c r="AS139" s="259">
        <v>2700000</v>
      </c>
      <c r="AT139" s="92">
        <f>SUBTOTAL(9,AR139:AS139)</f>
        <v>5400000</v>
      </c>
      <c r="AU139" s="259">
        <v>2700000</v>
      </c>
      <c r="AV139" s="18"/>
      <c r="AW139" s="18"/>
      <c r="AX139" s="18"/>
      <c r="AY139" s="18"/>
      <c r="AZ139" s="18"/>
      <c r="BA139" s="18"/>
    </row>
    <row r="140" spans="1:53" s="49" customFormat="1" ht="57" customHeight="1" x14ac:dyDescent="0.25">
      <c r="A140" s="197">
        <v>108</v>
      </c>
      <c r="B140" s="1042" t="s">
        <v>1005</v>
      </c>
      <c r="C140" s="1042">
        <v>80101706</v>
      </c>
      <c r="D140" s="542" t="s">
        <v>894</v>
      </c>
      <c r="E140" s="1042" t="s">
        <v>99</v>
      </c>
      <c r="F140" s="1042">
        <v>1</v>
      </c>
      <c r="G140" s="1062" t="s">
        <v>175</v>
      </c>
      <c r="H140" s="1058">
        <v>4</v>
      </c>
      <c r="I140" s="1042" t="s">
        <v>192</v>
      </c>
      <c r="J140" s="1042" t="s">
        <v>565</v>
      </c>
      <c r="K140" s="1042" t="s">
        <v>115</v>
      </c>
      <c r="L140" s="1060">
        <v>8400000</v>
      </c>
      <c r="M140" s="1061"/>
      <c r="N140" s="177" t="s">
        <v>85</v>
      </c>
      <c r="O140" s="177" t="s">
        <v>56</v>
      </c>
      <c r="P140" s="544" t="s">
        <v>178</v>
      </c>
      <c r="Q140" s="132"/>
      <c r="R140" s="543"/>
      <c r="S140" s="543"/>
      <c r="T140" s="543"/>
      <c r="U140" s="543"/>
      <c r="V140" s="543"/>
      <c r="W140" s="1185"/>
      <c r="X140" s="543"/>
      <c r="Y140" s="543"/>
      <c r="Z140" s="543"/>
      <c r="AA140" s="543"/>
      <c r="AB140" s="543"/>
      <c r="AC140" s="543"/>
      <c r="AD140" s="543"/>
      <c r="AE140" s="543"/>
      <c r="AF140" s="543"/>
      <c r="AG140" s="543"/>
      <c r="AH140" s="543"/>
      <c r="AI140" s="543"/>
      <c r="AJ140" s="543"/>
      <c r="AK140" s="543"/>
      <c r="AL140" s="1327"/>
      <c r="AM140" s="1328"/>
      <c r="AN140" s="543"/>
      <c r="AO140" s="543"/>
      <c r="AP140" s="543"/>
      <c r="AQ140" s="543"/>
      <c r="AR140" s="543"/>
      <c r="AS140" s="543"/>
      <c r="AT140" s="543"/>
      <c r="AU140" s="543"/>
      <c r="AV140" s="543"/>
      <c r="AW140" s="543"/>
      <c r="AX140" s="543"/>
      <c r="AY140" s="543"/>
      <c r="AZ140" s="543"/>
      <c r="BA140" s="543"/>
    </row>
    <row r="141" spans="1:53" s="49" customFormat="1" ht="72.75" customHeight="1" x14ac:dyDescent="0.25">
      <c r="A141" s="197">
        <v>109</v>
      </c>
      <c r="B141" s="1268" t="s">
        <v>1005</v>
      </c>
      <c r="C141" s="1264">
        <v>56101708</v>
      </c>
      <c r="D141" s="227" t="s">
        <v>895</v>
      </c>
      <c r="E141" s="1264" t="s">
        <v>80</v>
      </c>
      <c r="F141" s="1268">
        <v>1</v>
      </c>
      <c r="G141" s="1272" t="s">
        <v>168</v>
      </c>
      <c r="H141" s="1031" t="s">
        <v>591</v>
      </c>
      <c r="I141" s="1264" t="s">
        <v>2591</v>
      </c>
      <c r="J141" s="1264" t="s">
        <v>565</v>
      </c>
      <c r="K141" s="1264" t="s">
        <v>115</v>
      </c>
      <c r="L141" s="1041">
        <v>64500000</v>
      </c>
      <c r="M141" s="1040">
        <v>64500000</v>
      </c>
      <c r="N141" s="944" t="s">
        <v>85</v>
      </c>
      <c r="O141" s="944" t="s">
        <v>56</v>
      </c>
      <c r="P141" s="30" t="s">
        <v>1767</v>
      </c>
      <c r="Q141" s="132"/>
      <c r="R141" s="126"/>
      <c r="S141" s="116"/>
      <c r="T141" s="32"/>
      <c r="U141" s="33"/>
      <c r="V141" s="34"/>
      <c r="W141" s="1189"/>
      <c r="X141" s="266"/>
      <c r="Y141" s="174">
        <f t="shared" si="3"/>
        <v>0</v>
      </c>
      <c r="Z141" s="174">
        <v>0</v>
      </c>
      <c r="AA141" s="35"/>
      <c r="AB141" s="34"/>
      <c r="AC141" s="266"/>
      <c r="AD141" s="266"/>
      <c r="AE141" s="266"/>
      <c r="AF141" s="266"/>
      <c r="AG141" s="266"/>
      <c r="AH141" s="1270"/>
      <c r="AI141" s="1270"/>
      <c r="AJ141" s="36"/>
      <c r="AK141" s="36"/>
      <c r="AL141" s="113"/>
      <c r="AM141" s="111"/>
      <c r="AN141" s="37"/>
      <c r="AO141" s="37"/>
      <c r="AP141" s="37"/>
      <c r="AQ141" s="37"/>
      <c r="AR141" s="37"/>
      <c r="AS141" s="37"/>
      <c r="AT141" s="37"/>
      <c r="AU141" s="37"/>
      <c r="AV141" s="37"/>
      <c r="AW141" s="37"/>
      <c r="AX141" s="37"/>
      <c r="AY141" s="37"/>
      <c r="AZ141" s="37"/>
      <c r="BA141" s="37"/>
    </row>
    <row r="142" spans="1:53" s="49" customFormat="1" ht="86.25" customHeight="1" x14ac:dyDescent="0.25">
      <c r="A142" s="198">
        <v>110</v>
      </c>
      <c r="B142" s="1267" t="s">
        <v>1005</v>
      </c>
      <c r="C142" s="1243">
        <v>80101706</v>
      </c>
      <c r="D142" s="175" t="s">
        <v>2795</v>
      </c>
      <c r="E142" s="1243" t="s">
        <v>99</v>
      </c>
      <c r="F142" s="1267">
        <v>1</v>
      </c>
      <c r="G142" s="1271" t="s">
        <v>173</v>
      </c>
      <c r="H142" s="1287">
        <v>12</v>
      </c>
      <c r="I142" s="1243" t="s">
        <v>1768</v>
      </c>
      <c r="J142" s="1243" t="s">
        <v>565</v>
      </c>
      <c r="K142" s="1243" t="s">
        <v>115</v>
      </c>
      <c r="L142" s="1037">
        <v>850000000</v>
      </c>
      <c r="M142" s="1038">
        <v>850000000</v>
      </c>
      <c r="N142" s="943" t="s">
        <v>85</v>
      </c>
      <c r="O142" s="943" t="s">
        <v>56</v>
      </c>
      <c r="P142" s="19" t="s">
        <v>1767</v>
      </c>
      <c r="Q142" s="132"/>
      <c r="R142" s="1280" t="s">
        <v>2796</v>
      </c>
      <c r="S142" s="239" t="s">
        <v>2891</v>
      </c>
      <c r="T142" s="1285">
        <v>42551</v>
      </c>
      <c r="U142" s="78" t="s">
        <v>2894</v>
      </c>
      <c r="V142" s="1242" t="s">
        <v>2890</v>
      </c>
      <c r="W142" s="1276">
        <v>850000000</v>
      </c>
      <c r="X142" s="1242"/>
      <c r="Y142" s="1263">
        <f t="shared" si="3"/>
        <v>850000000</v>
      </c>
      <c r="Z142" s="1263">
        <v>850000000</v>
      </c>
      <c r="AA142" s="73" t="s">
        <v>2889</v>
      </c>
      <c r="AB142" s="1281" t="s">
        <v>2888</v>
      </c>
      <c r="AC142" s="1281" t="s">
        <v>2887</v>
      </c>
      <c r="AD142" s="1242" t="s">
        <v>2886</v>
      </c>
      <c r="AE142" s="1281" t="s">
        <v>56</v>
      </c>
      <c r="AF142" s="1281" t="s">
        <v>56</v>
      </c>
      <c r="AG142" s="1281" t="s">
        <v>56</v>
      </c>
      <c r="AH142" s="73" t="s">
        <v>2885</v>
      </c>
      <c r="AI142" s="74">
        <v>42551</v>
      </c>
      <c r="AJ142" s="74">
        <v>42915</v>
      </c>
      <c r="AK142" s="1281" t="s">
        <v>2884</v>
      </c>
      <c r="AL142" s="260" t="s">
        <v>2883</v>
      </c>
      <c r="AM142" s="108" t="s">
        <v>56</v>
      </c>
      <c r="AN142" s="108" t="s">
        <v>56</v>
      </c>
      <c r="AO142" s="108" t="s">
        <v>56</v>
      </c>
      <c r="AP142" s="108" t="s">
        <v>56</v>
      </c>
      <c r="AQ142" s="108" t="s">
        <v>56</v>
      </c>
      <c r="AR142" s="108" t="s">
        <v>56</v>
      </c>
      <c r="AS142" s="108" t="s">
        <v>56</v>
      </c>
      <c r="AT142" s="108" t="s">
        <v>56</v>
      </c>
      <c r="AU142" s="18">
        <v>450000000</v>
      </c>
      <c r="AV142" s="18"/>
      <c r="AW142" s="18"/>
      <c r="AX142" s="18"/>
      <c r="AY142" s="18"/>
      <c r="AZ142" s="18"/>
      <c r="BA142" s="18"/>
    </row>
    <row r="143" spans="1:53" s="49" customFormat="1" ht="120" customHeight="1" x14ac:dyDescent="0.25">
      <c r="A143" s="1241">
        <v>111</v>
      </c>
      <c r="B143" s="1243" t="s">
        <v>1013</v>
      </c>
      <c r="C143" s="1243">
        <v>80101706</v>
      </c>
      <c r="D143" s="237" t="s">
        <v>643</v>
      </c>
      <c r="E143" s="1243" t="s">
        <v>132</v>
      </c>
      <c r="F143" s="1267">
        <v>1</v>
      </c>
      <c r="G143" s="1271" t="s">
        <v>174</v>
      </c>
      <c r="H143" s="1287" t="s">
        <v>644</v>
      </c>
      <c r="I143" s="1063" t="s">
        <v>101</v>
      </c>
      <c r="J143" s="1243" t="s">
        <v>134</v>
      </c>
      <c r="K143" s="1243" t="s">
        <v>115</v>
      </c>
      <c r="L143" s="1037">
        <v>17000000</v>
      </c>
      <c r="M143" s="1038">
        <v>17000000</v>
      </c>
      <c r="N143" s="943" t="s">
        <v>85</v>
      </c>
      <c r="O143" s="943" t="s">
        <v>56</v>
      </c>
      <c r="P143" s="19" t="s">
        <v>133</v>
      </c>
      <c r="Q143" s="129"/>
      <c r="R143" s="1280" t="s">
        <v>709</v>
      </c>
      <c r="S143" s="1280" t="s">
        <v>710</v>
      </c>
      <c r="T143" s="1285">
        <v>42408</v>
      </c>
      <c r="U143" s="96" t="s">
        <v>711</v>
      </c>
      <c r="V143" s="1242" t="s">
        <v>220</v>
      </c>
      <c r="W143" s="250">
        <v>17000000</v>
      </c>
      <c r="X143" s="250"/>
      <c r="Y143" s="1263">
        <f t="shared" si="3"/>
        <v>17000000</v>
      </c>
      <c r="Z143" s="1263">
        <v>17000000</v>
      </c>
      <c r="AA143" s="1242" t="s">
        <v>712</v>
      </c>
      <c r="AB143" s="1242" t="s">
        <v>713</v>
      </c>
      <c r="AC143" s="1242" t="s">
        <v>233</v>
      </c>
      <c r="AD143" s="1242" t="s">
        <v>714</v>
      </c>
      <c r="AE143" s="1242" t="s">
        <v>56</v>
      </c>
      <c r="AF143" s="1242" t="s">
        <v>56</v>
      </c>
      <c r="AG143" s="1242" t="s">
        <v>56</v>
      </c>
      <c r="AH143" s="1242" t="s">
        <v>225</v>
      </c>
      <c r="AI143" s="79">
        <v>42408</v>
      </c>
      <c r="AJ143" s="79">
        <v>42467</v>
      </c>
      <c r="AK143" s="1242" t="s">
        <v>715</v>
      </c>
      <c r="AL143" s="1277" t="s">
        <v>716</v>
      </c>
      <c r="AM143" s="117" t="s">
        <v>56</v>
      </c>
      <c r="AN143" s="98">
        <v>8500000</v>
      </c>
      <c r="AO143" s="98">
        <v>8500000</v>
      </c>
      <c r="AP143" s="18"/>
      <c r="AQ143" s="18"/>
      <c r="AR143" s="18"/>
      <c r="AS143" s="18"/>
      <c r="AT143" s="18"/>
      <c r="AU143" s="18"/>
      <c r="AV143" s="18"/>
      <c r="AW143" s="18"/>
      <c r="AX143" s="18"/>
      <c r="AY143" s="18"/>
      <c r="AZ143" s="18"/>
      <c r="BA143" s="18"/>
    </row>
    <row r="144" spans="1:53" s="49" customFormat="1" ht="175.5" customHeight="1" x14ac:dyDescent="0.25">
      <c r="A144" s="198">
        <v>112</v>
      </c>
      <c r="B144" s="1114" t="s">
        <v>999</v>
      </c>
      <c r="C144" s="1236">
        <v>80101706</v>
      </c>
      <c r="D144" s="272" t="s">
        <v>646</v>
      </c>
      <c r="E144" s="1064" t="s">
        <v>99</v>
      </c>
      <c r="F144" s="1238">
        <v>1</v>
      </c>
      <c r="G144" s="1260" t="s">
        <v>172</v>
      </c>
      <c r="H144" s="1240">
        <v>7</v>
      </c>
      <c r="I144" s="1065" t="s">
        <v>101</v>
      </c>
      <c r="J144" s="1066" t="s">
        <v>647</v>
      </c>
      <c r="K144" s="1238" t="s">
        <v>115</v>
      </c>
      <c r="L144" s="1067">
        <v>36851864</v>
      </c>
      <c r="M144" s="1037">
        <v>36851864</v>
      </c>
      <c r="N144" s="21" t="s">
        <v>85</v>
      </c>
      <c r="O144" s="21" t="s">
        <v>56</v>
      </c>
      <c r="P144" s="15" t="s">
        <v>648</v>
      </c>
      <c r="Q144" s="129"/>
      <c r="R144" s="1280" t="s">
        <v>1277</v>
      </c>
      <c r="S144" s="1280" t="s">
        <v>1278</v>
      </c>
      <c r="T144" s="1285">
        <v>42475</v>
      </c>
      <c r="U144" s="96" t="s">
        <v>1279</v>
      </c>
      <c r="V144" s="1242" t="s">
        <v>220</v>
      </c>
      <c r="W144" s="1276">
        <v>36851864</v>
      </c>
      <c r="X144" s="1242"/>
      <c r="Y144" s="1263">
        <f t="shared" si="3"/>
        <v>36851864</v>
      </c>
      <c r="Z144" s="1263">
        <v>36851864</v>
      </c>
      <c r="AA144" s="1281" t="s">
        <v>1280</v>
      </c>
      <c r="AB144" s="1281" t="s">
        <v>1281</v>
      </c>
      <c r="AC144" s="1281" t="s">
        <v>233</v>
      </c>
      <c r="AD144" s="1242"/>
      <c r="AE144" s="1281" t="s">
        <v>56</v>
      </c>
      <c r="AF144" s="1281" t="s">
        <v>56</v>
      </c>
      <c r="AG144" s="1281" t="s">
        <v>56</v>
      </c>
      <c r="AH144" s="200" t="s">
        <v>1282</v>
      </c>
      <c r="AI144" s="74">
        <v>42475</v>
      </c>
      <c r="AJ144" s="74">
        <v>42688</v>
      </c>
      <c r="AK144" s="1281" t="s">
        <v>1143</v>
      </c>
      <c r="AL144" s="260" t="s">
        <v>803</v>
      </c>
      <c r="AM144" s="115" t="s">
        <v>56</v>
      </c>
      <c r="AN144" s="18" t="s">
        <v>56</v>
      </c>
      <c r="AO144" s="18" t="s">
        <v>56</v>
      </c>
      <c r="AP144" s="18" t="s">
        <v>56</v>
      </c>
      <c r="AQ144" s="18" t="s">
        <v>56</v>
      </c>
      <c r="AR144" s="18">
        <v>5264552</v>
      </c>
      <c r="AS144" s="18">
        <v>5264552</v>
      </c>
      <c r="AT144" s="18"/>
      <c r="AU144" s="18">
        <v>5264552</v>
      </c>
      <c r="AV144" s="18">
        <v>5264552</v>
      </c>
      <c r="AW144" s="18"/>
      <c r="AX144" s="18"/>
      <c r="AY144" s="18"/>
      <c r="AZ144" s="18"/>
      <c r="BA144" s="18"/>
    </row>
    <row r="145" spans="1:53" s="49" customFormat="1" ht="149.25" customHeight="1" x14ac:dyDescent="0.25">
      <c r="A145" s="198">
        <v>113</v>
      </c>
      <c r="B145" s="1114" t="s">
        <v>999</v>
      </c>
      <c r="C145" s="1243">
        <v>80101706</v>
      </c>
      <c r="D145" s="244" t="s">
        <v>871</v>
      </c>
      <c r="E145" s="1068" t="s">
        <v>99</v>
      </c>
      <c r="F145" s="1267">
        <v>1</v>
      </c>
      <c r="G145" s="1271" t="s">
        <v>170</v>
      </c>
      <c r="H145" s="1287">
        <v>6</v>
      </c>
      <c r="I145" s="255" t="s">
        <v>101</v>
      </c>
      <c r="J145" s="1069" t="s">
        <v>647</v>
      </c>
      <c r="K145" s="1267" t="s">
        <v>115</v>
      </c>
      <c r="L145" s="1037">
        <v>45911790</v>
      </c>
      <c r="M145" s="1037">
        <v>45911790</v>
      </c>
      <c r="N145" s="21" t="s">
        <v>85</v>
      </c>
      <c r="O145" s="21" t="s">
        <v>56</v>
      </c>
      <c r="P145" s="15" t="s">
        <v>648</v>
      </c>
      <c r="Q145" s="129"/>
      <c r="R145" s="1280" t="s">
        <v>2630</v>
      </c>
      <c r="S145" s="1280" t="s">
        <v>2631</v>
      </c>
      <c r="T145" s="1285">
        <v>42503</v>
      </c>
      <c r="U145" s="96" t="s">
        <v>2632</v>
      </c>
      <c r="V145" s="1242" t="s">
        <v>220</v>
      </c>
      <c r="W145" s="1276">
        <v>45911790</v>
      </c>
      <c r="X145" s="1242"/>
      <c r="Y145" s="1263">
        <f t="shared" si="3"/>
        <v>45911790</v>
      </c>
      <c r="Z145" s="1263">
        <v>45911790</v>
      </c>
      <c r="AA145" s="334" t="s">
        <v>2633</v>
      </c>
      <c r="AB145" s="1281" t="s">
        <v>2634</v>
      </c>
      <c r="AC145" s="1281" t="s">
        <v>233</v>
      </c>
      <c r="AD145" s="1242" t="s">
        <v>2635</v>
      </c>
      <c r="AE145" s="1281" t="s">
        <v>56</v>
      </c>
      <c r="AF145" s="1281" t="s">
        <v>56</v>
      </c>
      <c r="AG145" s="1281" t="s">
        <v>56</v>
      </c>
      <c r="AH145" s="200" t="s">
        <v>2636</v>
      </c>
      <c r="AI145" s="74">
        <v>42503</v>
      </c>
      <c r="AJ145" s="74">
        <v>42686</v>
      </c>
      <c r="AK145" s="1281" t="s">
        <v>2637</v>
      </c>
      <c r="AL145" s="260" t="s">
        <v>803</v>
      </c>
      <c r="AM145" s="115" t="s">
        <v>56</v>
      </c>
      <c r="AN145" s="18" t="s">
        <v>56</v>
      </c>
      <c r="AO145" s="18" t="s">
        <v>56</v>
      </c>
      <c r="AP145" s="18" t="s">
        <v>56</v>
      </c>
      <c r="AQ145" s="18" t="s">
        <v>56</v>
      </c>
      <c r="AR145" s="18" t="s">
        <v>56</v>
      </c>
      <c r="AS145" s="18">
        <v>7651965</v>
      </c>
      <c r="AT145" s="18"/>
      <c r="AU145" s="18">
        <v>7651965</v>
      </c>
      <c r="AV145" s="18">
        <v>7651965</v>
      </c>
      <c r="AW145" s="18">
        <v>7651965</v>
      </c>
      <c r="AX145" s="18"/>
      <c r="AY145" s="18"/>
      <c r="AZ145" s="18"/>
      <c r="BA145" s="18"/>
    </row>
    <row r="146" spans="1:53" s="49" customFormat="1" ht="149.25" customHeight="1" x14ac:dyDescent="0.25">
      <c r="A146" s="198">
        <v>114</v>
      </c>
      <c r="B146" s="1114" t="s">
        <v>999</v>
      </c>
      <c r="C146" s="1243">
        <v>80101706</v>
      </c>
      <c r="D146" s="244" t="s">
        <v>872</v>
      </c>
      <c r="E146" s="1068" t="s">
        <v>99</v>
      </c>
      <c r="F146" s="1267">
        <v>1</v>
      </c>
      <c r="G146" s="1271" t="s">
        <v>172</v>
      </c>
      <c r="H146" s="1287">
        <v>7</v>
      </c>
      <c r="I146" s="255" t="s">
        <v>101</v>
      </c>
      <c r="J146" s="1069" t="s">
        <v>647</v>
      </c>
      <c r="K146" s="1267" t="s">
        <v>115</v>
      </c>
      <c r="L146" s="1037">
        <v>24500000</v>
      </c>
      <c r="M146" s="1037">
        <v>24500000</v>
      </c>
      <c r="N146" s="21" t="s">
        <v>85</v>
      </c>
      <c r="O146" s="21" t="s">
        <v>56</v>
      </c>
      <c r="P146" s="15" t="s">
        <v>648</v>
      </c>
      <c r="Q146" s="129"/>
      <c r="R146" s="1280" t="s">
        <v>1283</v>
      </c>
      <c r="S146" s="1280" t="s">
        <v>1284</v>
      </c>
      <c r="T146" s="1285">
        <v>42475</v>
      </c>
      <c r="U146" s="96" t="s">
        <v>1285</v>
      </c>
      <c r="V146" s="1242" t="s">
        <v>220</v>
      </c>
      <c r="W146" s="1276">
        <v>24500000</v>
      </c>
      <c r="X146" s="1242"/>
      <c r="Y146" s="1263">
        <f t="shared" si="3"/>
        <v>24500000</v>
      </c>
      <c r="Z146" s="1263">
        <v>24500000</v>
      </c>
      <c r="AA146" s="1281" t="s">
        <v>1286</v>
      </c>
      <c r="AB146" s="1281" t="s">
        <v>1287</v>
      </c>
      <c r="AC146" s="1281" t="s">
        <v>233</v>
      </c>
      <c r="AD146" s="1242"/>
      <c r="AE146" s="1281" t="s">
        <v>56</v>
      </c>
      <c r="AF146" s="1281" t="s">
        <v>56</v>
      </c>
      <c r="AG146" s="1281" t="s">
        <v>56</v>
      </c>
      <c r="AH146" s="200" t="s">
        <v>1282</v>
      </c>
      <c r="AI146" s="74">
        <v>42475</v>
      </c>
      <c r="AJ146" s="74">
        <v>42688</v>
      </c>
      <c r="AK146" s="1281" t="s">
        <v>1143</v>
      </c>
      <c r="AL146" s="260" t="s">
        <v>803</v>
      </c>
      <c r="AM146" s="115" t="s">
        <v>56</v>
      </c>
      <c r="AN146" s="18" t="s">
        <v>56</v>
      </c>
      <c r="AO146" s="18" t="s">
        <v>56</v>
      </c>
      <c r="AP146" s="18" t="s">
        <v>56</v>
      </c>
      <c r="AQ146" s="18" t="s">
        <v>56</v>
      </c>
      <c r="AR146" s="259">
        <v>3500000</v>
      </c>
      <c r="AS146" s="259">
        <v>3500000</v>
      </c>
      <c r="AT146" s="259"/>
      <c r="AU146" s="259">
        <v>3500000</v>
      </c>
      <c r="AV146" s="259">
        <v>3500000</v>
      </c>
      <c r="AW146" s="259">
        <v>3500000</v>
      </c>
      <c r="AX146" s="18"/>
      <c r="AY146" s="18"/>
      <c r="AZ146" s="18"/>
      <c r="BA146" s="18"/>
    </row>
    <row r="147" spans="1:53" s="49" customFormat="1" ht="175.5" customHeight="1" x14ac:dyDescent="0.25">
      <c r="A147" s="198">
        <v>115</v>
      </c>
      <c r="B147" s="1114" t="s">
        <v>999</v>
      </c>
      <c r="C147" s="1243">
        <v>80101706</v>
      </c>
      <c r="D147" s="244" t="s">
        <v>649</v>
      </c>
      <c r="E147" s="1068" t="s">
        <v>99</v>
      </c>
      <c r="F147" s="1267">
        <v>1</v>
      </c>
      <c r="G147" s="1271" t="s">
        <v>172</v>
      </c>
      <c r="H147" s="1287">
        <v>7</v>
      </c>
      <c r="I147" s="255" t="s">
        <v>101</v>
      </c>
      <c r="J147" s="1069" t="s">
        <v>647</v>
      </c>
      <c r="K147" s="1267" t="s">
        <v>115</v>
      </c>
      <c r="L147" s="1037">
        <v>24500000</v>
      </c>
      <c r="M147" s="1037">
        <v>24500000</v>
      </c>
      <c r="N147" s="21" t="s">
        <v>85</v>
      </c>
      <c r="O147" s="21" t="s">
        <v>56</v>
      </c>
      <c r="P147" s="15" t="s">
        <v>648</v>
      </c>
      <c r="Q147" s="129"/>
      <c r="R147" s="1280" t="s">
        <v>1288</v>
      </c>
      <c r="S147" s="1280" t="s">
        <v>1289</v>
      </c>
      <c r="T147" s="1285">
        <v>42475</v>
      </c>
      <c r="U147" s="96" t="s">
        <v>1290</v>
      </c>
      <c r="V147" s="1242" t="s">
        <v>220</v>
      </c>
      <c r="W147" s="1276">
        <v>24500000</v>
      </c>
      <c r="X147" s="1242"/>
      <c r="Y147" s="1263">
        <f t="shared" si="3"/>
        <v>24500000</v>
      </c>
      <c r="Z147" s="1263">
        <v>24500000</v>
      </c>
      <c r="AA147" s="1281" t="s">
        <v>1286</v>
      </c>
      <c r="AB147" s="1281" t="s">
        <v>1291</v>
      </c>
      <c r="AC147" s="1281" t="s">
        <v>233</v>
      </c>
      <c r="AD147" s="1242"/>
      <c r="AE147" s="1281" t="s">
        <v>56</v>
      </c>
      <c r="AF147" s="1281" t="s">
        <v>56</v>
      </c>
      <c r="AG147" s="1281" t="s">
        <v>56</v>
      </c>
      <c r="AH147" s="200" t="s">
        <v>1292</v>
      </c>
      <c r="AI147" s="74">
        <v>42475</v>
      </c>
      <c r="AJ147" s="74">
        <v>42688</v>
      </c>
      <c r="AK147" s="1281" t="s">
        <v>1143</v>
      </c>
      <c r="AL147" s="260" t="s">
        <v>803</v>
      </c>
      <c r="AM147" s="115" t="s">
        <v>56</v>
      </c>
      <c r="AN147" s="18" t="s">
        <v>56</v>
      </c>
      <c r="AO147" s="18" t="s">
        <v>56</v>
      </c>
      <c r="AP147" s="18" t="s">
        <v>56</v>
      </c>
      <c r="AQ147" s="18" t="s">
        <v>56</v>
      </c>
      <c r="AR147" s="259">
        <v>3500000</v>
      </c>
      <c r="AS147" s="540">
        <v>3500000</v>
      </c>
      <c r="AT147" s="18"/>
      <c r="AU147" s="540">
        <v>3500000</v>
      </c>
      <c r="AV147" s="259">
        <v>3500000</v>
      </c>
      <c r="AW147" s="259">
        <v>3500000</v>
      </c>
      <c r="AX147" s="18"/>
      <c r="AY147" s="18"/>
      <c r="AZ147" s="18"/>
      <c r="BA147" s="18"/>
    </row>
    <row r="148" spans="1:53" s="49" customFormat="1" ht="204.75" customHeight="1" x14ac:dyDescent="0.25">
      <c r="A148" s="198">
        <v>116</v>
      </c>
      <c r="B148" s="1114" t="s">
        <v>999</v>
      </c>
      <c r="C148" s="1243">
        <v>80101706</v>
      </c>
      <c r="D148" s="244" t="s">
        <v>873</v>
      </c>
      <c r="E148" s="1068" t="s">
        <v>99</v>
      </c>
      <c r="F148" s="1267">
        <v>1</v>
      </c>
      <c r="G148" s="1271" t="s">
        <v>172</v>
      </c>
      <c r="H148" s="1287">
        <v>7</v>
      </c>
      <c r="I148" s="255" t="s">
        <v>101</v>
      </c>
      <c r="J148" s="1069" t="s">
        <v>647</v>
      </c>
      <c r="K148" s="1267" t="s">
        <v>115</v>
      </c>
      <c r="L148" s="1037">
        <v>22750000</v>
      </c>
      <c r="M148" s="1037">
        <v>22750000</v>
      </c>
      <c r="N148" s="21" t="s">
        <v>85</v>
      </c>
      <c r="O148" s="21" t="s">
        <v>56</v>
      </c>
      <c r="P148" s="15" t="s">
        <v>648</v>
      </c>
      <c r="Q148" s="129"/>
      <c r="R148" s="1280" t="s">
        <v>1293</v>
      </c>
      <c r="S148" s="107" t="s">
        <v>1294</v>
      </c>
      <c r="T148" s="72">
        <v>42475</v>
      </c>
      <c r="U148" s="175" t="s">
        <v>1295</v>
      </c>
      <c r="V148" s="1281" t="s">
        <v>220</v>
      </c>
      <c r="W148" s="1282">
        <v>22750000</v>
      </c>
      <c r="X148" s="1242"/>
      <c r="Y148" s="1263">
        <f t="shared" si="3"/>
        <v>22750000</v>
      </c>
      <c r="Z148" s="1263">
        <v>22750000</v>
      </c>
      <c r="AA148" s="1281" t="s">
        <v>1296</v>
      </c>
      <c r="AB148" s="1281" t="s">
        <v>1297</v>
      </c>
      <c r="AC148" s="1281" t="s">
        <v>233</v>
      </c>
      <c r="AD148" s="1242"/>
      <c r="AE148" s="1281" t="s">
        <v>56</v>
      </c>
      <c r="AF148" s="1281" t="s">
        <v>56</v>
      </c>
      <c r="AG148" s="1281" t="s">
        <v>56</v>
      </c>
      <c r="AH148" s="200" t="s">
        <v>1298</v>
      </c>
      <c r="AI148" s="74">
        <v>42475</v>
      </c>
      <c r="AJ148" s="74">
        <v>42672</v>
      </c>
      <c r="AK148" s="1281" t="s">
        <v>1143</v>
      </c>
      <c r="AL148" s="260" t="s">
        <v>803</v>
      </c>
      <c r="AM148" s="115" t="s">
        <v>56</v>
      </c>
      <c r="AN148" s="18" t="s">
        <v>56</v>
      </c>
      <c r="AO148" s="18" t="s">
        <v>56</v>
      </c>
      <c r="AP148" s="18" t="s">
        <v>56</v>
      </c>
      <c r="AQ148" s="18" t="s">
        <v>56</v>
      </c>
      <c r="AR148" s="259">
        <v>3500000</v>
      </c>
      <c r="AS148" s="540">
        <v>3500000</v>
      </c>
      <c r="AT148" s="18"/>
      <c r="AU148" s="540">
        <v>3500000</v>
      </c>
      <c r="AV148" s="18">
        <v>3500000</v>
      </c>
      <c r="AW148" s="18"/>
      <c r="AX148" s="18"/>
      <c r="AY148" s="18"/>
      <c r="AZ148" s="18"/>
      <c r="BA148" s="18"/>
    </row>
    <row r="149" spans="1:53" s="49" customFormat="1" ht="182.25" customHeight="1" x14ac:dyDescent="0.25">
      <c r="A149" s="198">
        <v>117</v>
      </c>
      <c r="B149" s="1114" t="s">
        <v>999</v>
      </c>
      <c r="C149" s="1243">
        <v>80101706</v>
      </c>
      <c r="D149" s="244" t="s">
        <v>874</v>
      </c>
      <c r="E149" s="1068" t="s">
        <v>99</v>
      </c>
      <c r="F149" s="1267">
        <v>1</v>
      </c>
      <c r="G149" s="1271" t="s">
        <v>172</v>
      </c>
      <c r="H149" s="1287">
        <v>7</v>
      </c>
      <c r="I149" s="255" t="s">
        <v>101</v>
      </c>
      <c r="J149" s="1069" t="s">
        <v>647</v>
      </c>
      <c r="K149" s="1267" t="s">
        <v>115</v>
      </c>
      <c r="L149" s="1037">
        <v>22750000</v>
      </c>
      <c r="M149" s="1037">
        <v>22750000</v>
      </c>
      <c r="N149" s="21" t="s">
        <v>85</v>
      </c>
      <c r="O149" s="21" t="s">
        <v>56</v>
      </c>
      <c r="P149" s="15" t="s">
        <v>648</v>
      </c>
      <c r="Q149" s="129"/>
      <c r="R149" s="1280" t="s">
        <v>1352</v>
      </c>
      <c r="S149" s="1280" t="s">
        <v>1353</v>
      </c>
      <c r="T149" s="1285">
        <v>42478</v>
      </c>
      <c r="U149" s="96" t="s">
        <v>1354</v>
      </c>
      <c r="V149" s="1242" t="s">
        <v>220</v>
      </c>
      <c r="W149" s="1276">
        <v>22750000</v>
      </c>
      <c r="X149" s="1242"/>
      <c r="Y149" s="1263">
        <f t="shared" si="3"/>
        <v>22750000</v>
      </c>
      <c r="Z149" s="1263">
        <v>22750000</v>
      </c>
      <c r="AA149" s="1281" t="s">
        <v>1296</v>
      </c>
      <c r="AB149" s="1281" t="s">
        <v>1355</v>
      </c>
      <c r="AC149" s="1281" t="s">
        <v>233</v>
      </c>
      <c r="AD149" s="1242" t="s">
        <v>1356</v>
      </c>
      <c r="AE149" s="1281" t="s">
        <v>56</v>
      </c>
      <c r="AF149" s="1281" t="s">
        <v>56</v>
      </c>
      <c r="AG149" s="1281" t="s">
        <v>56</v>
      </c>
      <c r="AH149" s="200" t="s">
        <v>1298</v>
      </c>
      <c r="AI149" s="74">
        <v>42479</v>
      </c>
      <c r="AJ149" s="74">
        <v>42675</v>
      </c>
      <c r="AK149" s="1281" t="s">
        <v>1143</v>
      </c>
      <c r="AL149" s="260" t="s">
        <v>803</v>
      </c>
      <c r="AM149" s="115" t="s">
        <v>56</v>
      </c>
      <c r="AN149" s="18" t="s">
        <v>56</v>
      </c>
      <c r="AO149" s="18" t="s">
        <v>56</v>
      </c>
      <c r="AP149" s="18" t="s">
        <v>56</v>
      </c>
      <c r="AQ149" s="18" t="s">
        <v>56</v>
      </c>
      <c r="AR149" s="259">
        <v>3500000</v>
      </c>
      <c r="AS149" s="18">
        <v>3500000</v>
      </c>
      <c r="AT149" s="18"/>
      <c r="AU149" s="18">
        <v>3500000</v>
      </c>
      <c r="AV149" s="18">
        <v>3500000</v>
      </c>
      <c r="AW149" s="18"/>
      <c r="AX149" s="18"/>
      <c r="AY149" s="18"/>
      <c r="AZ149" s="18"/>
      <c r="BA149" s="18"/>
    </row>
    <row r="150" spans="1:53" s="49" customFormat="1" ht="105.75" customHeight="1" thickBot="1" x14ac:dyDescent="0.3">
      <c r="A150" s="198">
        <v>118</v>
      </c>
      <c r="B150" s="1114" t="s">
        <v>999</v>
      </c>
      <c r="C150" s="1243">
        <v>80101706</v>
      </c>
      <c r="D150" s="244" t="s">
        <v>650</v>
      </c>
      <c r="E150" s="1068" t="s">
        <v>99</v>
      </c>
      <c r="F150" s="1267">
        <v>1</v>
      </c>
      <c r="G150" s="1271" t="s">
        <v>175</v>
      </c>
      <c r="H150" s="1287" t="s">
        <v>3389</v>
      </c>
      <c r="I150" s="1070" t="s">
        <v>81</v>
      </c>
      <c r="J150" s="1069" t="s">
        <v>647</v>
      </c>
      <c r="K150" s="1267" t="s">
        <v>115</v>
      </c>
      <c r="L150" s="1037">
        <v>9000000</v>
      </c>
      <c r="M150" s="1037">
        <v>9000000</v>
      </c>
      <c r="N150" s="21" t="s">
        <v>85</v>
      </c>
      <c r="O150" s="21" t="s">
        <v>56</v>
      </c>
      <c r="P150" s="957" t="s">
        <v>648</v>
      </c>
      <c r="Q150" s="129"/>
      <c r="R150" s="1280" t="s">
        <v>3325</v>
      </c>
      <c r="S150" s="1280" t="s">
        <v>3566</v>
      </c>
      <c r="T150" s="1285">
        <v>42595</v>
      </c>
      <c r="U150" s="78" t="s">
        <v>3567</v>
      </c>
      <c r="V150" s="1242" t="s">
        <v>602</v>
      </c>
      <c r="W150" s="1276">
        <v>8500000</v>
      </c>
      <c r="X150" s="1242"/>
      <c r="Y150" s="1263">
        <f t="shared" si="3"/>
        <v>8500000</v>
      </c>
      <c r="Z150" s="1263">
        <v>8500000</v>
      </c>
      <c r="AA150" s="73" t="s">
        <v>3568</v>
      </c>
      <c r="AB150" s="1281" t="s">
        <v>3569</v>
      </c>
      <c r="AC150" s="1281" t="s">
        <v>233</v>
      </c>
      <c r="AD150" s="1242" t="s">
        <v>3570</v>
      </c>
      <c r="AE150" s="1281" t="s">
        <v>56</v>
      </c>
      <c r="AF150" s="1281" t="s">
        <v>56</v>
      </c>
      <c r="AG150" s="1281" t="s">
        <v>56</v>
      </c>
      <c r="AH150" s="73" t="s">
        <v>3571</v>
      </c>
      <c r="AI150" s="79">
        <v>42605</v>
      </c>
      <c r="AJ150" s="74">
        <v>42734</v>
      </c>
      <c r="AK150" s="1281" t="s">
        <v>2637</v>
      </c>
      <c r="AL150" s="260" t="s">
        <v>803</v>
      </c>
      <c r="AM150" s="959"/>
      <c r="AN150" s="1296"/>
      <c r="AO150" s="1296"/>
      <c r="AP150" s="1296"/>
      <c r="AQ150" s="1296"/>
      <c r="AR150" s="1296"/>
      <c r="AS150" s="1296"/>
      <c r="AT150" s="1296"/>
      <c r="AU150" s="1296"/>
      <c r="AV150" s="1296"/>
      <c r="AW150" s="1296"/>
      <c r="AX150" s="1296"/>
      <c r="AY150" s="1296"/>
      <c r="AZ150" s="1296"/>
      <c r="BA150" s="1296"/>
    </row>
    <row r="151" spans="1:53" s="49" customFormat="1" ht="183" customHeight="1" x14ac:dyDescent="0.25">
      <c r="A151" s="198">
        <v>119</v>
      </c>
      <c r="B151" s="1115" t="s">
        <v>999</v>
      </c>
      <c r="C151" s="1243">
        <v>80101706</v>
      </c>
      <c r="D151" s="246" t="s">
        <v>875</v>
      </c>
      <c r="E151" s="1279" t="s">
        <v>80</v>
      </c>
      <c r="F151" s="1243">
        <v>1</v>
      </c>
      <c r="G151" s="1271" t="s">
        <v>172</v>
      </c>
      <c r="H151" s="1287">
        <v>8</v>
      </c>
      <c r="I151" s="255" t="s">
        <v>84</v>
      </c>
      <c r="J151" s="1071" t="s">
        <v>647</v>
      </c>
      <c r="K151" s="1243" t="s">
        <v>115</v>
      </c>
      <c r="L151" s="1037">
        <v>12800000</v>
      </c>
      <c r="M151" s="1037">
        <v>12800000</v>
      </c>
      <c r="N151" s="277" t="s">
        <v>85</v>
      </c>
      <c r="O151" s="277" t="s">
        <v>56</v>
      </c>
      <c r="P151" s="278" t="s">
        <v>648</v>
      </c>
      <c r="Q151" s="129"/>
      <c r="R151" s="1280" t="s">
        <v>1357</v>
      </c>
      <c r="S151" s="1280" t="s">
        <v>1358</v>
      </c>
      <c r="T151" s="1285">
        <v>42472</v>
      </c>
      <c r="U151" s="96" t="s">
        <v>1359</v>
      </c>
      <c r="V151" s="1242" t="s">
        <v>210</v>
      </c>
      <c r="W151" s="1276">
        <v>12800000</v>
      </c>
      <c r="X151" s="261"/>
      <c r="Y151" s="1263">
        <f t="shared" si="3"/>
        <v>12800000</v>
      </c>
      <c r="Z151" s="1263">
        <v>12800000</v>
      </c>
      <c r="AA151" s="1281" t="s">
        <v>1360</v>
      </c>
      <c r="AB151" s="1281" t="s">
        <v>1361</v>
      </c>
      <c r="AC151" s="1281" t="s">
        <v>233</v>
      </c>
      <c r="AD151" s="1242" t="s">
        <v>1362</v>
      </c>
      <c r="AE151" s="1281" t="s">
        <v>56</v>
      </c>
      <c r="AF151" s="1281" t="s">
        <v>56</v>
      </c>
      <c r="AG151" s="1281" t="s">
        <v>56</v>
      </c>
      <c r="AH151" s="200" t="s">
        <v>1363</v>
      </c>
      <c r="AI151" s="74">
        <v>42472</v>
      </c>
      <c r="AJ151" s="74">
        <v>42715</v>
      </c>
      <c r="AK151" s="1281" t="s">
        <v>1143</v>
      </c>
      <c r="AL151" s="260" t="s">
        <v>803</v>
      </c>
      <c r="AM151" s="545" t="s">
        <v>56</v>
      </c>
      <c r="AN151" s="79" t="s">
        <v>56</v>
      </c>
      <c r="AO151" s="1242" t="s">
        <v>56</v>
      </c>
      <c r="AP151" s="1242" t="s">
        <v>56</v>
      </c>
      <c r="AQ151" s="20" t="s">
        <v>56</v>
      </c>
      <c r="AR151" s="532">
        <v>487364</v>
      </c>
      <c r="AS151" s="532">
        <v>487364</v>
      </c>
      <c r="AT151" s="221"/>
      <c r="AU151" s="262">
        <v>1101264</v>
      </c>
      <c r="AV151" s="20">
        <v>1396552</v>
      </c>
      <c r="AW151" s="20" t="s">
        <v>3390</v>
      </c>
      <c r="AX151" s="221"/>
      <c r="AY151" s="221"/>
      <c r="AZ151" s="221"/>
      <c r="BA151" s="221"/>
    </row>
    <row r="152" spans="1:53" s="342" customFormat="1" ht="149.25" customHeight="1" x14ac:dyDescent="0.25">
      <c r="A152" s="1266">
        <v>120</v>
      </c>
      <c r="B152" s="1329" t="s">
        <v>999</v>
      </c>
      <c r="C152" s="1113">
        <v>80101706</v>
      </c>
      <c r="D152" s="247" t="s">
        <v>651</v>
      </c>
      <c r="E152" s="1330" t="s">
        <v>80</v>
      </c>
      <c r="F152" s="1042">
        <v>1</v>
      </c>
      <c r="G152" s="1062" t="s">
        <v>171</v>
      </c>
      <c r="H152" s="1058" t="s">
        <v>3459</v>
      </c>
      <c r="I152" s="1042" t="s">
        <v>2595</v>
      </c>
      <c r="J152" s="1331" t="s">
        <v>647</v>
      </c>
      <c r="K152" s="1042" t="s">
        <v>115</v>
      </c>
      <c r="L152" s="1060">
        <v>25660000</v>
      </c>
      <c r="M152" s="1060"/>
      <c r="N152" s="1332" t="s">
        <v>85</v>
      </c>
      <c r="O152" s="1332" t="s">
        <v>56</v>
      </c>
      <c r="P152" s="745" t="s">
        <v>648</v>
      </c>
      <c r="Q152" s="129"/>
      <c r="R152" s="573"/>
      <c r="S152" s="574"/>
      <c r="T152" s="575"/>
      <c r="U152" s="576"/>
      <c r="V152" s="577"/>
      <c r="W152" s="1188"/>
      <c r="X152" s="578"/>
      <c r="Y152" s="276">
        <f t="shared" si="3"/>
        <v>0</v>
      </c>
      <c r="Z152" s="276">
        <v>0</v>
      </c>
      <c r="AA152" s="579"/>
      <c r="AB152" s="577"/>
      <c r="AC152" s="578"/>
      <c r="AD152" s="578"/>
      <c r="AE152" s="578"/>
      <c r="AF152" s="578"/>
      <c r="AG152" s="578"/>
      <c r="AH152" s="580"/>
      <c r="AI152" s="580"/>
      <c r="AJ152" s="581"/>
      <c r="AK152" s="581"/>
      <c r="AL152" s="582"/>
      <c r="AM152" s="1333"/>
      <c r="AN152" s="1334"/>
      <c r="AO152" s="1334"/>
      <c r="AP152" s="1334"/>
      <c r="AQ152" s="1334"/>
      <c r="AR152" s="1334"/>
      <c r="AS152" s="1334"/>
      <c r="AT152" s="1334"/>
      <c r="AU152" s="1334"/>
      <c r="AV152" s="1334"/>
      <c r="AW152" s="1334"/>
      <c r="AX152" s="1334"/>
      <c r="AY152" s="1334"/>
      <c r="AZ152" s="1334"/>
      <c r="BA152" s="1334"/>
    </row>
    <row r="153" spans="1:53" s="342" customFormat="1" ht="149.25" customHeight="1" x14ac:dyDescent="0.25">
      <c r="A153" s="1266">
        <v>121</v>
      </c>
      <c r="B153" s="1329" t="s">
        <v>999</v>
      </c>
      <c r="C153" s="1113">
        <v>80101706</v>
      </c>
      <c r="D153" s="247" t="s">
        <v>652</v>
      </c>
      <c r="E153" s="1330" t="s">
        <v>80</v>
      </c>
      <c r="F153" s="1042">
        <v>1</v>
      </c>
      <c r="G153" s="1062" t="s">
        <v>171</v>
      </c>
      <c r="H153" s="1058" t="s">
        <v>2598</v>
      </c>
      <c r="I153" s="1042" t="s">
        <v>150</v>
      </c>
      <c r="J153" s="1331" t="s">
        <v>647</v>
      </c>
      <c r="K153" s="1042" t="s">
        <v>115</v>
      </c>
      <c r="L153" s="1060">
        <v>5050075</v>
      </c>
      <c r="M153" s="1060"/>
      <c r="N153" s="1332" t="s">
        <v>85</v>
      </c>
      <c r="O153" s="1332" t="s">
        <v>56</v>
      </c>
      <c r="P153" s="745" t="s">
        <v>648</v>
      </c>
      <c r="Q153" s="129"/>
      <c r="R153" s="573"/>
      <c r="S153" s="574"/>
      <c r="T153" s="575"/>
      <c r="U153" s="576"/>
      <c r="V153" s="577"/>
      <c r="W153" s="1188"/>
      <c r="X153" s="578"/>
      <c r="Y153" s="276">
        <f t="shared" si="3"/>
        <v>0</v>
      </c>
      <c r="Z153" s="276">
        <v>0</v>
      </c>
      <c r="AA153" s="579"/>
      <c r="AB153" s="577"/>
      <c r="AC153" s="578"/>
      <c r="AD153" s="578"/>
      <c r="AE153" s="578"/>
      <c r="AF153" s="578"/>
      <c r="AG153" s="578"/>
      <c r="AH153" s="580"/>
      <c r="AI153" s="580"/>
      <c r="AJ153" s="581"/>
      <c r="AK153" s="581"/>
      <c r="AL153" s="582"/>
      <c r="AM153" s="571"/>
      <c r="AN153" s="572"/>
      <c r="AO153" s="572"/>
      <c r="AP153" s="572"/>
      <c r="AQ153" s="572"/>
      <c r="AR153" s="572"/>
      <c r="AS153" s="572"/>
      <c r="AT153" s="572"/>
      <c r="AU153" s="572"/>
      <c r="AV153" s="572"/>
      <c r="AW153" s="572"/>
      <c r="AX153" s="572"/>
      <c r="AY153" s="572"/>
      <c r="AZ153" s="572"/>
      <c r="BA153" s="572"/>
    </row>
    <row r="154" spans="1:53" s="342" customFormat="1" ht="149.25" customHeight="1" x14ac:dyDescent="0.25">
      <c r="A154" s="1266">
        <v>122</v>
      </c>
      <c r="B154" s="1329" t="s">
        <v>999</v>
      </c>
      <c r="C154" s="1113">
        <v>80101706</v>
      </c>
      <c r="D154" s="247" t="s">
        <v>653</v>
      </c>
      <c r="E154" s="1042" t="s">
        <v>80</v>
      </c>
      <c r="F154" s="1042">
        <v>1</v>
      </c>
      <c r="G154" s="1062" t="s">
        <v>171</v>
      </c>
      <c r="H154" s="1058" t="s">
        <v>2598</v>
      </c>
      <c r="I154" s="1042" t="s">
        <v>150</v>
      </c>
      <c r="J154" s="1331" t="s">
        <v>647</v>
      </c>
      <c r="K154" s="1042" t="s">
        <v>115</v>
      </c>
      <c r="L154" s="1060">
        <v>12352771</v>
      </c>
      <c r="M154" s="1060"/>
      <c r="N154" s="1332" t="s">
        <v>85</v>
      </c>
      <c r="O154" s="1332" t="s">
        <v>56</v>
      </c>
      <c r="P154" s="745" t="s">
        <v>648</v>
      </c>
      <c r="Q154" s="129"/>
      <c r="R154" s="573"/>
      <c r="S154" s="574"/>
      <c r="T154" s="575"/>
      <c r="U154" s="576"/>
      <c r="V154" s="577"/>
      <c r="W154" s="1188"/>
      <c r="X154" s="578"/>
      <c r="Y154" s="276">
        <f t="shared" si="3"/>
        <v>0</v>
      </c>
      <c r="Z154" s="276">
        <v>0</v>
      </c>
      <c r="AA154" s="579"/>
      <c r="AB154" s="577"/>
      <c r="AC154" s="578"/>
      <c r="AD154" s="578"/>
      <c r="AE154" s="578"/>
      <c r="AF154" s="578"/>
      <c r="AG154" s="578"/>
      <c r="AH154" s="580"/>
      <c r="AI154" s="580"/>
      <c r="AJ154" s="581"/>
      <c r="AK154" s="581"/>
      <c r="AL154" s="582"/>
      <c r="AM154" s="571"/>
      <c r="AN154" s="572"/>
      <c r="AO154" s="572"/>
      <c r="AP154" s="572"/>
      <c r="AQ154" s="572"/>
      <c r="AR154" s="572"/>
      <c r="AS154" s="572"/>
      <c r="AT154" s="572"/>
      <c r="AU154" s="572"/>
      <c r="AV154" s="572"/>
      <c r="AW154" s="572"/>
      <c r="AX154" s="572"/>
      <c r="AY154" s="572"/>
      <c r="AZ154" s="572"/>
      <c r="BA154" s="572"/>
    </row>
    <row r="155" spans="1:53" s="49" customFormat="1" ht="102.75" customHeight="1" x14ac:dyDescent="0.25">
      <c r="A155" s="198">
        <v>123</v>
      </c>
      <c r="B155" s="1267" t="s">
        <v>1014</v>
      </c>
      <c r="C155" s="1243">
        <v>80101706</v>
      </c>
      <c r="D155" s="279" t="s">
        <v>654</v>
      </c>
      <c r="E155" s="1236" t="s">
        <v>132</v>
      </c>
      <c r="F155" s="1267">
        <v>1</v>
      </c>
      <c r="G155" s="1271" t="s">
        <v>174</v>
      </c>
      <c r="H155" s="1287" t="s">
        <v>644</v>
      </c>
      <c r="I155" s="1072" t="s">
        <v>101</v>
      </c>
      <c r="J155" s="1243" t="s">
        <v>134</v>
      </c>
      <c r="K155" s="1243" t="s">
        <v>115</v>
      </c>
      <c r="L155" s="1037">
        <v>7000000</v>
      </c>
      <c r="M155" s="1038">
        <v>7000000</v>
      </c>
      <c r="N155" s="943" t="s">
        <v>85</v>
      </c>
      <c r="O155" s="943" t="s">
        <v>56</v>
      </c>
      <c r="P155" s="280" t="s">
        <v>133</v>
      </c>
      <c r="Q155" s="129"/>
      <c r="R155" s="1280" t="s">
        <v>788</v>
      </c>
      <c r="S155" s="1280" t="s">
        <v>789</v>
      </c>
      <c r="T155" s="1285">
        <v>42426</v>
      </c>
      <c r="U155" s="96" t="s">
        <v>790</v>
      </c>
      <c r="V155" s="1242" t="s">
        <v>220</v>
      </c>
      <c r="W155" s="250">
        <v>7000000</v>
      </c>
      <c r="X155" s="250"/>
      <c r="Y155" s="1263">
        <f t="shared" si="3"/>
        <v>7000000</v>
      </c>
      <c r="Z155" s="1263">
        <v>7000000</v>
      </c>
      <c r="AA155" s="1242" t="s">
        <v>791</v>
      </c>
      <c r="AB155" s="1242" t="s">
        <v>792</v>
      </c>
      <c r="AC155" s="1242" t="s">
        <v>233</v>
      </c>
      <c r="AD155" s="1242" t="s">
        <v>793</v>
      </c>
      <c r="AE155" s="1242" t="s">
        <v>56</v>
      </c>
      <c r="AF155" s="1242" t="s">
        <v>56</v>
      </c>
      <c r="AG155" s="1242" t="s">
        <v>56</v>
      </c>
      <c r="AH155" s="123" t="s">
        <v>235</v>
      </c>
      <c r="AI155" s="79">
        <v>42426</v>
      </c>
      <c r="AJ155" s="79">
        <v>42485</v>
      </c>
      <c r="AK155" s="1242" t="s">
        <v>226</v>
      </c>
      <c r="AL155" s="1277" t="s">
        <v>227</v>
      </c>
      <c r="AM155" s="108" t="s">
        <v>56</v>
      </c>
      <c r="AN155" s="18" t="s">
        <v>56</v>
      </c>
      <c r="AO155" s="259">
        <v>3500000</v>
      </c>
      <c r="AP155" s="92">
        <f>SUBTOTAL(9,AO155)</f>
        <v>3500000</v>
      </c>
      <c r="AQ155" s="259">
        <v>3500000</v>
      </c>
      <c r="AR155" s="18"/>
      <c r="AS155" s="18"/>
      <c r="AT155" s="18"/>
      <c r="AU155" s="18"/>
      <c r="AV155" s="18"/>
      <c r="AW155" s="18"/>
      <c r="AX155" s="18"/>
      <c r="AY155" s="18"/>
      <c r="AZ155" s="18"/>
      <c r="BA155" s="18"/>
    </row>
    <row r="156" spans="1:53" s="49" customFormat="1" ht="135" customHeight="1" x14ac:dyDescent="0.25">
      <c r="A156" s="1241">
        <v>124</v>
      </c>
      <c r="B156" s="1267" t="s">
        <v>1003</v>
      </c>
      <c r="C156" s="1069">
        <v>80101706</v>
      </c>
      <c r="D156" s="237" t="s">
        <v>655</v>
      </c>
      <c r="E156" s="1243" t="s">
        <v>132</v>
      </c>
      <c r="F156" s="1267">
        <v>1</v>
      </c>
      <c r="G156" s="1271" t="s">
        <v>174</v>
      </c>
      <c r="H156" s="1287" t="s">
        <v>591</v>
      </c>
      <c r="I156" s="1072" t="s">
        <v>101</v>
      </c>
      <c r="J156" s="1243" t="s">
        <v>134</v>
      </c>
      <c r="K156" s="1243" t="s">
        <v>115</v>
      </c>
      <c r="L156" s="1037">
        <v>1500000</v>
      </c>
      <c r="M156" s="1037">
        <v>1500000</v>
      </c>
      <c r="N156" s="943" t="s">
        <v>85</v>
      </c>
      <c r="O156" s="943" t="s">
        <v>56</v>
      </c>
      <c r="P156" s="23" t="s">
        <v>133</v>
      </c>
      <c r="Q156" s="129"/>
      <c r="R156" s="1280" t="s">
        <v>717</v>
      </c>
      <c r="S156" s="1280" t="s">
        <v>718</v>
      </c>
      <c r="T156" s="1285">
        <v>42412</v>
      </c>
      <c r="U156" s="96" t="s">
        <v>695</v>
      </c>
      <c r="V156" s="1242" t="s">
        <v>304</v>
      </c>
      <c r="W156" s="250">
        <v>1500000</v>
      </c>
      <c r="X156" s="250"/>
      <c r="Y156" s="1263">
        <f t="shared" si="3"/>
        <v>1500000</v>
      </c>
      <c r="Z156" s="1263">
        <v>1500000</v>
      </c>
      <c r="AA156" s="1242" t="s">
        <v>696</v>
      </c>
      <c r="AB156" s="1242" t="s">
        <v>719</v>
      </c>
      <c r="AC156" s="1242" t="s">
        <v>233</v>
      </c>
      <c r="AD156" s="1242" t="s">
        <v>794</v>
      </c>
      <c r="AE156" s="1242" t="s">
        <v>56</v>
      </c>
      <c r="AF156" s="1242" t="s">
        <v>56</v>
      </c>
      <c r="AG156" s="1242" t="s">
        <v>56</v>
      </c>
      <c r="AH156" s="1242" t="s">
        <v>698</v>
      </c>
      <c r="AI156" s="79">
        <v>42412</v>
      </c>
      <c r="AJ156" s="79">
        <v>42440</v>
      </c>
      <c r="AK156" s="1242" t="s">
        <v>397</v>
      </c>
      <c r="AL156" s="1277" t="s">
        <v>398</v>
      </c>
      <c r="AM156" s="117" t="s">
        <v>56</v>
      </c>
      <c r="AN156" s="98">
        <v>1500000</v>
      </c>
      <c r="AO156" s="18"/>
      <c r="AP156" s="18"/>
      <c r="AQ156" s="18"/>
      <c r="AR156" s="18"/>
      <c r="AS156" s="18"/>
      <c r="AT156" s="18"/>
      <c r="AU156" s="18"/>
      <c r="AV156" s="18"/>
      <c r="AW156" s="18"/>
      <c r="AX156" s="18"/>
      <c r="AY156" s="18"/>
      <c r="AZ156" s="18"/>
      <c r="BA156" s="18"/>
    </row>
    <row r="157" spans="1:53" s="49" customFormat="1" ht="169.5" customHeight="1" x14ac:dyDescent="0.25">
      <c r="A157" s="1660">
        <v>125</v>
      </c>
      <c r="B157" s="1662" t="s">
        <v>999</v>
      </c>
      <c r="C157" s="1235">
        <v>8011078</v>
      </c>
      <c r="D157" s="1550" t="s">
        <v>659</v>
      </c>
      <c r="E157" s="1548" t="s">
        <v>99</v>
      </c>
      <c r="F157" s="1552">
        <v>1</v>
      </c>
      <c r="G157" s="1567" t="s">
        <v>174</v>
      </c>
      <c r="H157" s="1556">
        <v>10</v>
      </c>
      <c r="I157" s="1594" t="s">
        <v>101</v>
      </c>
      <c r="J157" s="1243" t="s">
        <v>869</v>
      </c>
      <c r="K157" s="1243" t="s">
        <v>115</v>
      </c>
      <c r="L157" s="1037">
        <v>10000000</v>
      </c>
      <c r="M157" s="1038">
        <v>10000000</v>
      </c>
      <c r="N157" s="1565" t="s">
        <v>85</v>
      </c>
      <c r="O157" s="1565" t="s">
        <v>56</v>
      </c>
      <c r="P157" s="1588" t="s">
        <v>133</v>
      </c>
      <c r="Q157" s="133"/>
      <c r="R157" s="1656" t="s">
        <v>795</v>
      </c>
      <c r="S157" s="1538" t="s">
        <v>796</v>
      </c>
      <c r="T157" s="1570">
        <v>42423</v>
      </c>
      <c r="U157" s="1536" t="s">
        <v>797</v>
      </c>
      <c r="V157" s="1536" t="s">
        <v>220</v>
      </c>
      <c r="W157" s="250">
        <v>10000000</v>
      </c>
      <c r="X157" s="250"/>
      <c r="Y157" s="1263">
        <f t="shared" si="3"/>
        <v>10000000</v>
      </c>
      <c r="Z157" s="1263">
        <v>10000000</v>
      </c>
      <c r="AA157" s="1536" t="s">
        <v>798</v>
      </c>
      <c r="AB157" s="1536" t="s">
        <v>799</v>
      </c>
      <c r="AC157" s="1536" t="s">
        <v>756</v>
      </c>
      <c r="AD157" s="1536" t="s">
        <v>800</v>
      </c>
      <c r="AE157" s="1536" t="s">
        <v>739</v>
      </c>
      <c r="AF157" s="1583">
        <v>42426</v>
      </c>
      <c r="AG157" s="1583">
        <v>42426</v>
      </c>
      <c r="AH157" s="1654" t="s">
        <v>801</v>
      </c>
      <c r="AI157" s="1583">
        <v>42426</v>
      </c>
      <c r="AJ157" s="1583">
        <v>42729</v>
      </c>
      <c r="AK157" s="1536" t="s">
        <v>802</v>
      </c>
      <c r="AL157" s="1649" t="s">
        <v>803</v>
      </c>
      <c r="AM157" s="115" t="s">
        <v>56</v>
      </c>
      <c r="AN157" s="18" t="s">
        <v>56</v>
      </c>
      <c r="AO157" s="259">
        <v>15300000</v>
      </c>
      <c r="AP157" s="92">
        <f>SUBTOTAL(9,AO157)</f>
        <v>15300000</v>
      </c>
      <c r="AQ157" s="259">
        <v>15300000</v>
      </c>
      <c r="AR157" s="259">
        <v>15300000</v>
      </c>
      <c r="AS157" s="18" t="s">
        <v>56</v>
      </c>
      <c r="AT157" s="18"/>
      <c r="AU157" s="18" t="s">
        <v>56</v>
      </c>
      <c r="AV157" s="18">
        <v>3060000</v>
      </c>
      <c r="AW157" s="18"/>
      <c r="AX157" s="18"/>
      <c r="AY157" s="18"/>
      <c r="AZ157" s="18"/>
      <c r="BA157" s="18"/>
    </row>
    <row r="158" spans="1:53" s="49" customFormat="1" ht="81.75" customHeight="1" x14ac:dyDescent="0.25">
      <c r="A158" s="1661"/>
      <c r="B158" s="1663"/>
      <c r="C158" s="1236"/>
      <c r="D158" s="1551"/>
      <c r="E158" s="1549"/>
      <c r="F158" s="1553"/>
      <c r="G158" s="1568"/>
      <c r="H158" s="1664"/>
      <c r="I158" s="1595"/>
      <c r="J158" s="1243" t="s">
        <v>876</v>
      </c>
      <c r="K158" s="1243" t="s">
        <v>115</v>
      </c>
      <c r="L158" s="1037">
        <v>143000000</v>
      </c>
      <c r="M158" s="1038">
        <v>143000000</v>
      </c>
      <c r="N158" s="1566"/>
      <c r="O158" s="1566"/>
      <c r="P158" s="1589"/>
      <c r="Q158" s="159"/>
      <c r="R158" s="1657"/>
      <c r="S158" s="1539"/>
      <c r="T158" s="1571"/>
      <c r="U158" s="1537"/>
      <c r="V158" s="1537"/>
      <c r="W158" s="250">
        <v>143000000</v>
      </c>
      <c r="X158" s="250"/>
      <c r="Y158" s="1263">
        <f t="shared" si="3"/>
        <v>143000000</v>
      </c>
      <c r="Z158" s="1263">
        <v>143000000</v>
      </c>
      <c r="AA158" s="1537"/>
      <c r="AB158" s="1537"/>
      <c r="AC158" s="1537"/>
      <c r="AD158" s="1537"/>
      <c r="AE158" s="1537"/>
      <c r="AF158" s="1584"/>
      <c r="AG158" s="1584"/>
      <c r="AH158" s="1655"/>
      <c r="AI158" s="1584"/>
      <c r="AJ158" s="1584"/>
      <c r="AK158" s="1537"/>
      <c r="AL158" s="1650"/>
      <c r="AM158" s="115"/>
      <c r="AN158" s="18"/>
      <c r="AO158" s="18"/>
      <c r="AP158" s="18"/>
      <c r="AQ158" s="18"/>
      <c r="AR158" s="18"/>
      <c r="AS158" s="18"/>
      <c r="AT158" s="18"/>
      <c r="AU158" s="18"/>
      <c r="AV158" s="18"/>
      <c r="AW158" s="18"/>
      <c r="AX158" s="18"/>
      <c r="AY158" s="18"/>
      <c r="AZ158" s="18"/>
      <c r="BA158" s="18"/>
    </row>
    <row r="159" spans="1:53" s="49" customFormat="1" ht="42.75" customHeight="1" x14ac:dyDescent="0.25">
      <c r="A159" s="1266">
        <v>126</v>
      </c>
      <c r="B159" s="1113" t="s">
        <v>1005</v>
      </c>
      <c r="C159" s="1042">
        <v>20102302</v>
      </c>
      <c r="D159" s="219" t="s">
        <v>804</v>
      </c>
      <c r="E159" s="1042" t="s">
        <v>99</v>
      </c>
      <c r="F159" s="1042">
        <v>1</v>
      </c>
      <c r="G159" s="1042" t="s">
        <v>169</v>
      </c>
      <c r="H159" s="1042">
        <v>1</v>
      </c>
      <c r="I159" s="1042" t="s">
        <v>93</v>
      </c>
      <c r="J159" s="1042" t="s">
        <v>70</v>
      </c>
      <c r="K159" s="1042" t="s">
        <v>55</v>
      </c>
      <c r="L159" s="1042">
        <v>800000</v>
      </c>
      <c r="M159" s="1042"/>
      <c r="N159" s="177" t="s">
        <v>85</v>
      </c>
      <c r="O159" s="177" t="s">
        <v>56</v>
      </c>
      <c r="P159" s="177" t="s">
        <v>86</v>
      </c>
      <c r="Q159" s="129"/>
      <c r="R159" s="177"/>
      <c r="S159" s="177"/>
      <c r="T159" s="177"/>
      <c r="U159" s="177"/>
      <c r="V159" s="177"/>
      <c r="W159" s="1185"/>
      <c r="X159" s="177"/>
      <c r="Y159" s="276">
        <f t="shared" si="3"/>
        <v>0</v>
      </c>
      <c r="Z159" s="276">
        <v>0</v>
      </c>
      <c r="AA159" s="177"/>
      <c r="AB159" s="177"/>
      <c r="AC159" s="177"/>
      <c r="AD159" s="177"/>
      <c r="AE159" s="177"/>
      <c r="AF159" s="177"/>
      <c r="AG159" s="177"/>
      <c r="AH159" s="177"/>
      <c r="AI159" s="177"/>
      <c r="AJ159" s="177"/>
      <c r="AK159" s="177"/>
      <c r="AL159" s="257"/>
      <c r="AM159" s="258"/>
      <c r="AN159" s="177"/>
      <c r="AO159" s="177"/>
      <c r="AP159" s="177"/>
      <c r="AQ159" s="177"/>
      <c r="AR159" s="177"/>
      <c r="AS159" s="177"/>
      <c r="AT159" s="177"/>
      <c r="AU159" s="177"/>
      <c r="AV159" s="177"/>
      <c r="AW159" s="177"/>
      <c r="AX159" s="177"/>
      <c r="AY159" s="177"/>
      <c r="AZ159" s="177"/>
      <c r="BA159" s="177"/>
    </row>
    <row r="160" spans="1:53" s="49" customFormat="1" ht="102.75" customHeight="1" x14ac:dyDescent="0.25">
      <c r="A160" s="1241">
        <v>127</v>
      </c>
      <c r="B160" s="1267" t="s">
        <v>1005</v>
      </c>
      <c r="C160" s="1267">
        <v>55101519</v>
      </c>
      <c r="D160" s="217" t="s">
        <v>805</v>
      </c>
      <c r="E160" s="1267" t="s">
        <v>80</v>
      </c>
      <c r="F160" s="1267">
        <v>1</v>
      </c>
      <c r="G160" s="1271" t="s">
        <v>172</v>
      </c>
      <c r="H160" s="1287">
        <v>10</v>
      </c>
      <c r="I160" s="1267" t="s">
        <v>93</v>
      </c>
      <c r="J160" s="1267" t="s">
        <v>102</v>
      </c>
      <c r="K160" s="1267" t="s">
        <v>55</v>
      </c>
      <c r="L160" s="1032">
        <v>2500000</v>
      </c>
      <c r="M160" s="1033">
        <v>2500000</v>
      </c>
      <c r="N160" s="1269" t="s">
        <v>85</v>
      </c>
      <c r="O160" s="1269" t="s">
        <v>56</v>
      </c>
      <c r="P160" s="16" t="s">
        <v>86</v>
      </c>
      <c r="Q160" s="129"/>
      <c r="R160" s="1280" t="s">
        <v>1441</v>
      </c>
      <c r="S160" s="1280" t="s">
        <v>1442</v>
      </c>
      <c r="T160" s="1285">
        <v>42489</v>
      </c>
      <c r="U160" s="175" t="s">
        <v>1443</v>
      </c>
      <c r="V160" s="1281" t="s">
        <v>602</v>
      </c>
      <c r="W160" s="1276">
        <v>1960000</v>
      </c>
      <c r="X160" s="1242"/>
      <c r="Y160" s="1263">
        <f t="shared" si="3"/>
        <v>1960000</v>
      </c>
      <c r="Z160" s="1263">
        <v>1960000</v>
      </c>
      <c r="AA160" s="1281" t="s">
        <v>1444</v>
      </c>
      <c r="AB160" s="1281" t="s">
        <v>1445</v>
      </c>
      <c r="AC160" s="1281" t="s">
        <v>35</v>
      </c>
      <c r="AD160" s="1242" t="s">
        <v>1446</v>
      </c>
      <c r="AE160" s="1281" t="s">
        <v>56</v>
      </c>
      <c r="AF160" s="1281" t="s">
        <v>56</v>
      </c>
      <c r="AG160" s="1281" t="s">
        <v>56</v>
      </c>
      <c r="AH160" s="200" t="s">
        <v>1447</v>
      </c>
      <c r="AI160" s="74">
        <v>42489</v>
      </c>
      <c r="AJ160" s="74">
        <v>42518</v>
      </c>
      <c r="AK160" s="1281" t="s">
        <v>1448</v>
      </c>
      <c r="AL160" s="260" t="s">
        <v>931</v>
      </c>
      <c r="AM160" s="546" t="s">
        <v>56</v>
      </c>
      <c r="AN160" s="291" t="s">
        <v>56</v>
      </c>
      <c r="AO160" s="291" t="s">
        <v>56</v>
      </c>
      <c r="AP160" s="291" t="s">
        <v>56</v>
      </c>
      <c r="AQ160" s="291" t="s">
        <v>56</v>
      </c>
      <c r="AR160" s="291" t="s">
        <v>56</v>
      </c>
      <c r="AS160" s="291" t="s">
        <v>56</v>
      </c>
      <c r="AT160" s="291" t="s">
        <v>56</v>
      </c>
      <c r="AU160" s="18">
        <v>1960000</v>
      </c>
      <c r="AV160" s="18"/>
      <c r="AW160" s="18"/>
      <c r="AX160" s="18"/>
      <c r="AY160" s="18"/>
      <c r="AZ160" s="18"/>
      <c r="BA160" s="18"/>
    </row>
    <row r="161" spans="1:275" s="49" customFormat="1" ht="119.25" customHeight="1" x14ac:dyDescent="0.25">
      <c r="A161" s="1241">
        <v>128</v>
      </c>
      <c r="B161" s="1267" t="s">
        <v>1005</v>
      </c>
      <c r="C161" s="1243">
        <v>80101706</v>
      </c>
      <c r="D161" s="225" t="s">
        <v>806</v>
      </c>
      <c r="E161" s="1243" t="s">
        <v>80</v>
      </c>
      <c r="F161" s="1243">
        <v>1</v>
      </c>
      <c r="G161" s="1271" t="s">
        <v>172</v>
      </c>
      <c r="H161" s="1287">
        <v>8</v>
      </c>
      <c r="I161" s="1243" t="s">
        <v>81</v>
      </c>
      <c r="J161" s="1243" t="s">
        <v>112</v>
      </c>
      <c r="K161" s="1243" t="s">
        <v>55</v>
      </c>
      <c r="L161" s="1037">
        <v>13450318</v>
      </c>
      <c r="M161" s="1038">
        <v>13450318</v>
      </c>
      <c r="N161" s="943" t="s">
        <v>85</v>
      </c>
      <c r="O161" s="943" t="s">
        <v>56</v>
      </c>
      <c r="P161" s="19" t="s">
        <v>178</v>
      </c>
      <c r="Q161" s="134"/>
      <c r="R161" s="1280" t="s">
        <v>1125</v>
      </c>
      <c r="S161" s="1280" t="s">
        <v>1126</v>
      </c>
      <c r="T161" s="1285">
        <v>42471</v>
      </c>
      <c r="U161" s="96" t="s">
        <v>1127</v>
      </c>
      <c r="V161" s="1242" t="s">
        <v>304</v>
      </c>
      <c r="W161" s="250">
        <v>13448000</v>
      </c>
      <c r="X161" s="1242"/>
      <c r="Y161" s="1263">
        <f t="shared" si="3"/>
        <v>13448000</v>
      </c>
      <c r="Z161" s="1263">
        <v>13448000</v>
      </c>
      <c r="AA161" s="1281" t="s">
        <v>1128</v>
      </c>
      <c r="AB161" s="1281" t="s">
        <v>1129</v>
      </c>
      <c r="AC161" s="1281" t="s">
        <v>35</v>
      </c>
      <c r="AD161" s="1242"/>
      <c r="AE161" s="1281" t="s">
        <v>56</v>
      </c>
      <c r="AF161" s="1281" t="s">
        <v>56</v>
      </c>
      <c r="AG161" s="1281" t="s">
        <v>56</v>
      </c>
      <c r="AH161" s="200" t="s">
        <v>1130</v>
      </c>
      <c r="AI161" s="74">
        <v>42471</v>
      </c>
      <c r="AJ161" s="74">
        <v>42714</v>
      </c>
      <c r="AK161" s="1281" t="s">
        <v>215</v>
      </c>
      <c r="AL161" s="260" t="s">
        <v>736</v>
      </c>
      <c r="AM161" s="115" t="s">
        <v>56</v>
      </c>
      <c r="AN161" s="18" t="s">
        <v>56</v>
      </c>
      <c r="AO161" s="18" t="s">
        <v>56</v>
      </c>
      <c r="AP161" s="18" t="s">
        <v>56</v>
      </c>
      <c r="AQ161" s="18" t="s">
        <v>56</v>
      </c>
      <c r="AR161" s="18">
        <v>1681000</v>
      </c>
      <c r="AS161" s="18">
        <v>1681000</v>
      </c>
      <c r="AT161" s="18"/>
      <c r="AU161" s="18">
        <v>1681000</v>
      </c>
      <c r="AV161" s="18">
        <v>1681000</v>
      </c>
      <c r="AW161" s="18">
        <v>1681000</v>
      </c>
      <c r="AX161" s="18"/>
      <c r="AY161" s="18"/>
      <c r="AZ161" s="18"/>
      <c r="BA161" s="18"/>
    </row>
    <row r="162" spans="1:275" s="49" customFormat="1" ht="99" customHeight="1" x14ac:dyDescent="0.25">
      <c r="A162" s="1241">
        <v>129</v>
      </c>
      <c r="B162" s="1243" t="s">
        <v>1008</v>
      </c>
      <c r="C162" s="1243">
        <v>80101706</v>
      </c>
      <c r="D162" s="225" t="s">
        <v>807</v>
      </c>
      <c r="E162" s="1243" t="s">
        <v>80</v>
      </c>
      <c r="F162" s="1243">
        <v>1</v>
      </c>
      <c r="G162" s="1271" t="s">
        <v>169</v>
      </c>
      <c r="H162" s="1287">
        <v>2</v>
      </c>
      <c r="I162" s="1243" t="s">
        <v>93</v>
      </c>
      <c r="J162" s="1243" t="s">
        <v>112</v>
      </c>
      <c r="K162" s="1243" t="s">
        <v>55</v>
      </c>
      <c r="L162" s="1037">
        <v>7000000</v>
      </c>
      <c r="M162" s="1038">
        <v>7000000</v>
      </c>
      <c r="N162" s="943" t="s">
        <v>85</v>
      </c>
      <c r="O162" s="943" t="s">
        <v>56</v>
      </c>
      <c r="P162" s="19" t="s">
        <v>843</v>
      </c>
      <c r="Q162" s="129"/>
      <c r="R162" s="1280" t="s">
        <v>1364</v>
      </c>
      <c r="S162" s="1280" t="s">
        <v>1365</v>
      </c>
      <c r="T162" s="1285">
        <v>42478</v>
      </c>
      <c r="U162" s="96" t="s">
        <v>1366</v>
      </c>
      <c r="V162" s="1242" t="s">
        <v>602</v>
      </c>
      <c r="W162" s="253">
        <v>5000000</v>
      </c>
      <c r="X162" s="1242"/>
      <c r="Y162" s="1263">
        <f t="shared" si="3"/>
        <v>5000000</v>
      </c>
      <c r="Z162" s="1263">
        <v>5000000</v>
      </c>
      <c r="AA162" s="1281" t="s">
        <v>1367</v>
      </c>
      <c r="AB162" s="1281" t="s">
        <v>1368</v>
      </c>
      <c r="AC162" s="1281" t="s">
        <v>35</v>
      </c>
      <c r="AD162" s="1242" t="s">
        <v>1369</v>
      </c>
      <c r="AE162" s="1281" t="s">
        <v>56</v>
      </c>
      <c r="AF162" s="1281" t="s">
        <v>56</v>
      </c>
      <c r="AG162" s="1281" t="s">
        <v>56</v>
      </c>
      <c r="AH162" s="200" t="s">
        <v>1370</v>
      </c>
      <c r="AI162" s="74">
        <v>42478</v>
      </c>
      <c r="AJ162" s="74">
        <v>42551</v>
      </c>
      <c r="AK162" s="1281" t="s">
        <v>930</v>
      </c>
      <c r="AL162" s="260" t="s">
        <v>931</v>
      </c>
      <c r="AM162" s="115"/>
      <c r="AN162" s="18"/>
      <c r="AO162" s="18"/>
      <c r="AP162" s="18"/>
      <c r="AQ162" s="18"/>
      <c r="AR162" s="18"/>
      <c r="AS162" s="18"/>
      <c r="AT162" s="18"/>
      <c r="AU162" s="18"/>
      <c r="AV162" s="18"/>
      <c r="AW162" s="18"/>
      <c r="AX162" s="18"/>
      <c r="AY162" s="18"/>
      <c r="AZ162" s="18"/>
      <c r="BA162" s="18"/>
    </row>
    <row r="163" spans="1:275" s="49" customFormat="1" ht="71.25" customHeight="1" x14ac:dyDescent="0.25">
      <c r="A163" s="1241">
        <v>130</v>
      </c>
      <c r="B163" s="1267" t="s">
        <v>1005</v>
      </c>
      <c r="C163" s="1243">
        <v>80101706</v>
      </c>
      <c r="D163" s="246" t="s">
        <v>808</v>
      </c>
      <c r="E163" s="1243" t="s">
        <v>80</v>
      </c>
      <c r="F163" s="1243">
        <v>1</v>
      </c>
      <c r="G163" s="1271" t="s">
        <v>173</v>
      </c>
      <c r="H163" s="1287">
        <v>3</v>
      </c>
      <c r="I163" s="1243" t="s">
        <v>93</v>
      </c>
      <c r="J163" s="1243" t="s">
        <v>112</v>
      </c>
      <c r="K163" s="1243" t="s">
        <v>55</v>
      </c>
      <c r="L163" s="1037">
        <v>6355467</v>
      </c>
      <c r="M163" s="1038">
        <v>6355467</v>
      </c>
      <c r="N163" s="943" t="s">
        <v>85</v>
      </c>
      <c r="O163" s="943" t="s">
        <v>56</v>
      </c>
      <c r="P163" s="19" t="s">
        <v>178</v>
      </c>
      <c r="Q163" s="129"/>
      <c r="R163" s="1280" t="s">
        <v>2797</v>
      </c>
      <c r="S163" s="120" t="s">
        <v>2798</v>
      </c>
      <c r="T163" s="72">
        <v>42548</v>
      </c>
      <c r="U163" s="73" t="s">
        <v>2799</v>
      </c>
      <c r="V163" s="1281" t="s">
        <v>602</v>
      </c>
      <c r="W163" s="1282">
        <v>3899804</v>
      </c>
      <c r="X163" s="1242"/>
      <c r="Y163" s="1263">
        <f t="shared" si="3"/>
        <v>3899804</v>
      </c>
      <c r="Z163" s="1263">
        <v>3899804</v>
      </c>
      <c r="AA163" s="73" t="s">
        <v>2800</v>
      </c>
      <c r="AB163" s="1281" t="s">
        <v>2801</v>
      </c>
      <c r="AC163" s="1281" t="s">
        <v>35</v>
      </c>
      <c r="AD163" s="1242" t="s">
        <v>2802</v>
      </c>
      <c r="AE163" s="1281" t="s">
        <v>56</v>
      </c>
      <c r="AF163" s="1281" t="s">
        <v>56</v>
      </c>
      <c r="AG163" s="1281" t="s">
        <v>56</v>
      </c>
      <c r="AH163" s="73" t="s">
        <v>769</v>
      </c>
      <c r="AI163" s="74">
        <v>42549</v>
      </c>
      <c r="AJ163" s="74">
        <v>42578</v>
      </c>
      <c r="AK163" s="1269" t="s">
        <v>215</v>
      </c>
      <c r="AL163" s="260" t="s">
        <v>2619</v>
      </c>
      <c r="AM163" s="115" t="s">
        <v>56</v>
      </c>
      <c r="AN163" s="18" t="s">
        <v>56</v>
      </c>
      <c r="AO163" s="18" t="s">
        <v>56</v>
      </c>
      <c r="AP163" s="18" t="s">
        <v>56</v>
      </c>
      <c r="AQ163" s="18" t="s">
        <v>56</v>
      </c>
      <c r="AR163" s="18" t="s">
        <v>56</v>
      </c>
      <c r="AS163" s="18" t="s">
        <v>56</v>
      </c>
      <c r="AT163" s="18" t="s">
        <v>56</v>
      </c>
      <c r="AU163" s="18" t="s">
        <v>56</v>
      </c>
      <c r="AV163" s="18">
        <v>3899804</v>
      </c>
      <c r="AW163" s="18"/>
      <c r="AX163" s="18"/>
      <c r="AY163" s="18"/>
      <c r="AZ163" s="18"/>
      <c r="BA163" s="18"/>
    </row>
    <row r="164" spans="1:275" s="49" customFormat="1" ht="125.25" customHeight="1" x14ac:dyDescent="0.25">
      <c r="A164" s="1241">
        <v>131</v>
      </c>
      <c r="B164" s="1243" t="s">
        <v>1009</v>
      </c>
      <c r="C164" s="1267">
        <v>204415</v>
      </c>
      <c r="D164" s="217" t="s">
        <v>864</v>
      </c>
      <c r="E164" s="1267" t="s">
        <v>80</v>
      </c>
      <c r="F164" s="1267">
        <v>1</v>
      </c>
      <c r="G164" s="1271" t="s">
        <v>169</v>
      </c>
      <c r="H164" s="1267" t="s">
        <v>863</v>
      </c>
      <c r="I164" s="1267" t="s">
        <v>101</v>
      </c>
      <c r="J164" s="1267" t="s">
        <v>67</v>
      </c>
      <c r="K164" s="1267" t="s">
        <v>55</v>
      </c>
      <c r="L164" s="1037">
        <v>7150000</v>
      </c>
      <c r="M164" s="1073">
        <v>7150000</v>
      </c>
      <c r="N164" s="1269" t="s">
        <v>85</v>
      </c>
      <c r="O164" s="1269" t="s">
        <v>56</v>
      </c>
      <c r="P164" s="16" t="s">
        <v>809</v>
      </c>
      <c r="Q164" s="129"/>
      <c r="R164" s="1280" t="s">
        <v>932</v>
      </c>
      <c r="S164" s="1280" t="s">
        <v>933</v>
      </c>
      <c r="T164" s="1285">
        <v>42445</v>
      </c>
      <c r="U164" s="96" t="s">
        <v>934</v>
      </c>
      <c r="V164" s="1242" t="s">
        <v>587</v>
      </c>
      <c r="W164" s="250">
        <v>7150000</v>
      </c>
      <c r="X164" s="1242"/>
      <c r="Y164" s="1263">
        <f t="shared" si="3"/>
        <v>7150000</v>
      </c>
      <c r="Z164" s="1263">
        <v>7150000</v>
      </c>
      <c r="AA164" s="1242" t="s">
        <v>935</v>
      </c>
      <c r="AB164" s="1242" t="s">
        <v>936</v>
      </c>
      <c r="AC164" s="1242" t="s">
        <v>35</v>
      </c>
      <c r="AD164" s="1242"/>
      <c r="AE164" s="1242"/>
      <c r="AF164" s="1242"/>
      <c r="AG164" s="1242"/>
      <c r="AH164" s="184" t="s">
        <v>937</v>
      </c>
      <c r="AI164" s="79"/>
      <c r="AJ164" s="79"/>
      <c r="AK164" s="1242" t="s">
        <v>707</v>
      </c>
      <c r="AL164" s="1277" t="s">
        <v>708</v>
      </c>
      <c r="AM164" s="108" t="s">
        <v>56</v>
      </c>
      <c r="AN164" s="18" t="s">
        <v>56</v>
      </c>
      <c r="AO164" s="18">
        <v>7150000</v>
      </c>
      <c r="AP164" s="92">
        <f>SUBTOTAL(9,AO164)</f>
        <v>7150000</v>
      </c>
      <c r="AQ164" s="18" t="s">
        <v>56</v>
      </c>
      <c r="AR164" s="18" t="s">
        <v>56</v>
      </c>
      <c r="AS164" s="18" t="s">
        <v>56</v>
      </c>
      <c r="AT164" s="18" t="s">
        <v>56</v>
      </c>
      <c r="AU164" s="18" t="s">
        <v>56</v>
      </c>
      <c r="AV164" s="18" t="s">
        <v>56</v>
      </c>
      <c r="AW164" s="18" t="s">
        <v>56</v>
      </c>
      <c r="AX164" s="18" t="s">
        <v>56</v>
      </c>
      <c r="AY164" s="18" t="s">
        <v>56</v>
      </c>
      <c r="AZ164" s="18" t="s">
        <v>56</v>
      </c>
      <c r="BA164" s="18" t="s">
        <v>56</v>
      </c>
    </row>
    <row r="165" spans="1:275" s="49" customFormat="1" ht="87.75" customHeight="1" x14ac:dyDescent="0.25">
      <c r="A165" s="1241">
        <v>132</v>
      </c>
      <c r="B165" s="1243" t="s">
        <v>1009</v>
      </c>
      <c r="C165" s="1267">
        <v>204415</v>
      </c>
      <c r="D165" s="217" t="s">
        <v>810</v>
      </c>
      <c r="E165" s="1267" t="s">
        <v>80</v>
      </c>
      <c r="F165" s="1267">
        <v>1</v>
      </c>
      <c r="G165" s="1271" t="s">
        <v>169</v>
      </c>
      <c r="H165" s="1267" t="s">
        <v>591</v>
      </c>
      <c r="I165" s="1267" t="s">
        <v>93</v>
      </c>
      <c r="J165" s="1267" t="s">
        <v>67</v>
      </c>
      <c r="K165" s="1267" t="s">
        <v>55</v>
      </c>
      <c r="L165" s="1037">
        <v>700000</v>
      </c>
      <c r="M165" s="1073">
        <v>700000</v>
      </c>
      <c r="N165" s="1269" t="s">
        <v>85</v>
      </c>
      <c r="O165" s="1269" t="s">
        <v>56</v>
      </c>
      <c r="P165" s="16" t="s">
        <v>809</v>
      </c>
      <c r="Q165" s="129"/>
      <c r="R165" s="107" t="s">
        <v>896</v>
      </c>
      <c r="S165" s="107" t="s">
        <v>897</v>
      </c>
      <c r="T165" s="72">
        <v>42437</v>
      </c>
      <c r="U165" s="175" t="s">
        <v>898</v>
      </c>
      <c r="V165" s="1281" t="s">
        <v>587</v>
      </c>
      <c r="W165" s="1263">
        <v>700000</v>
      </c>
      <c r="X165" s="1242"/>
      <c r="Y165" s="1263">
        <f t="shared" si="3"/>
        <v>700000</v>
      </c>
      <c r="Z165" s="1263">
        <v>700000</v>
      </c>
      <c r="AA165" s="1281" t="s">
        <v>899</v>
      </c>
      <c r="AB165" s="1281" t="s">
        <v>900</v>
      </c>
      <c r="AC165" s="1281" t="s">
        <v>35</v>
      </c>
      <c r="AD165" s="1281" t="s">
        <v>901</v>
      </c>
      <c r="AE165" s="1281" t="s">
        <v>56</v>
      </c>
      <c r="AF165" s="1281" t="s">
        <v>56</v>
      </c>
      <c r="AG165" s="1281" t="s">
        <v>56</v>
      </c>
      <c r="AH165" s="176" t="s">
        <v>902</v>
      </c>
      <c r="AI165" s="74">
        <v>42437</v>
      </c>
      <c r="AJ165" s="74">
        <v>42467</v>
      </c>
      <c r="AK165" s="1281" t="s">
        <v>903</v>
      </c>
      <c r="AL165" s="1283" t="s">
        <v>708</v>
      </c>
      <c r="AM165" s="108" t="s">
        <v>56</v>
      </c>
      <c r="AN165" s="18" t="s">
        <v>56</v>
      </c>
      <c r="AO165" s="18">
        <v>700000</v>
      </c>
      <c r="AP165" s="18"/>
      <c r="AQ165" s="18"/>
      <c r="AR165" s="18"/>
      <c r="AS165" s="18"/>
      <c r="AT165" s="18"/>
      <c r="AU165" s="18"/>
      <c r="AV165" s="18"/>
      <c r="AW165" s="18"/>
      <c r="AX165" s="18"/>
      <c r="AY165" s="18"/>
      <c r="AZ165" s="18"/>
      <c r="BA165" s="18"/>
    </row>
    <row r="166" spans="1:275" s="49" customFormat="1" ht="90" customHeight="1" x14ac:dyDescent="0.25">
      <c r="A166" s="1241">
        <v>133</v>
      </c>
      <c r="B166" s="1243" t="s">
        <v>1005</v>
      </c>
      <c r="C166" s="1243">
        <v>84131603</v>
      </c>
      <c r="D166" s="307" t="s">
        <v>105</v>
      </c>
      <c r="E166" s="1243" t="s">
        <v>80</v>
      </c>
      <c r="F166" s="1243">
        <v>1</v>
      </c>
      <c r="G166" s="1271" t="s">
        <v>172</v>
      </c>
      <c r="H166" s="1287">
        <v>1</v>
      </c>
      <c r="I166" s="1243" t="s">
        <v>84</v>
      </c>
      <c r="J166" s="1243" t="s">
        <v>65</v>
      </c>
      <c r="K166" s="1243" t="s">
        <v>55</v>
      </c>
      <c r="L166" s="1037">
        <v>536462</v>
      </c>
      <c r="M166" s="1038">
        <v>536462</v>
      </c>
      <c r="N166" s="943" t="s">
        <v>85</v>
      </c>
      <c r="O166" s="943" t="s">
        <v>56</v>
      </c>
      <c r="P166" s="19" t="s">
        <v>86</v>
      </c>
      <c r="Q166" s="129"/>
      <c r="R166" s="1280" t="s">
        <v>1371</v>
      </c>
      <c r="S166" s="1280" t="s">
        <v>1372</v>
      </c>
      <c r="T166" s="1285">
        <v>42478</v>
      </c>
      <c r="U166" s="96" t="s">
        <v>1373</v>
      </c>
      <c r="V166" s="1242" t="s">
        <v>587</v>
      </c>
      <c r="W166" s="1276">
        <v>271603</v>
      </c>
      <c r="X166" s="281"/>
      <c r="Y166" s="1263">
        <f t="shared" si="3"/>
        <v>271603</v>
      </c>
      <c r="Z166" s="1263">
        <v>271603</v>
      </c>
      <c r="AA166" s="1281" t="s">
        <v>1374</v>
      </c>
      <c r="AB166" s="1281" t="s">
        <v>1375</v>
      </c>
      <c r="AC166" s="1281" t="s">
        <v>233</v>
      </c>
      <c r="AD166" s="1242" t="s">
        <v>1376</v>
      </c>
      <c r="AE166" s="1281" t="s">
        <v>56</v>
      </c>
      <c r="AF166" s="1281" t="s">
        <v>56</v>
      </c>
      <c r="AG166" s="1281" t="s">
        <v>56</v>
      </c>
      <c r="AH166" s="200" t="s">
        <v>1377</v>
      </c>
      <c r="AI166" s="74">
        <v>42479</v>
      </c>
      <c r="AJ166" s="74">
        <v>42735</v>
      </c>
      <c r="AK166" s="1281" t="s">
        <v>215</v>
      </c>
      <c r="AL166" s="260" t="s">
        <v>736</v>
      </c>
      <c r="AM166" s="546" t="s">
        <v>56</v>
      </c>
      <c r="AN166" s="546" t="s">
        <v>56</v>
      </c>
      <c r="AO166" s="546" t="s">
        <v>56</v>
      </c>
      <c r="AP166" s="546" t="s">
        <v>56</v>
      </c>
      <c r="AQ166" s="547">
        <v>271603</v>
      </c>
      <c r="AR166" s="546" t="s">
        <v>56</v>
      </c>
      <c r="AS166" s="546" t="s">
        <v>56</v>
      </c>
      <c r="AT166" s="535">
        <v>271603</v>
      </c>
      <c r="AU166" s="546" t="s">
        <v>56</v>
      </c>
      <c r="AV166" s="546" t="s">
        <v>56</v>
      </c>
      <c r="AW166" s="546" t="s">
        <v>56</v>
      </c>
      <c r="AX166" s="546" t="s">
        <v>56</v>
      </c>
      <c r="AY166" s="546" t="s">
        <v>56</v>
      </c>
      <c r="AZ166" s="546" t="s">
        <v>56</v>
      </c>
      <c r="BA166" s="546" t="s">
        <v>56</v>
      </c>
    </row>
    <row r="167" spans="1:275" s="49" customFormat="1" ht="131.25" customHeight="1" x14ac:dyDescent="0.25">
      <c r="A167" s="1546">
        <v>134</v>
      </c>
      <c r="B167" s="1552" t="s">
        <v>1001</v>
      </c>
      <c r="C167" s="1237">
        <v>80101706</v>
      </c>
      <c r="D167" s="1530" t="s">
        <v>852</v>
      </c>
      <c r="E167" s="1552" t="s">
        <v>132</v>
      </c>
      <c r="F167" s="1552">
        <v>1</v>
      </c>
      <c r="G167" s="1567" t="s">
        <v>169</v>
      </c>
      <c r="H167" s="1556" t="s">
        <v>853</v>
      </c>
      <c r="I167" s="1548" t="s">
        <v>101</v>
      </c>
      <c r="J167" s="1243" t="s">
        <v>861</v>
      </c>
      <c r="K167" s="1267" t="s">
        <v>115</v>
      </c>
      <c r="L167" s="1037">
        <v>25541000</v>
      </c>
      <c r="M167" s="1073">
        <v>25541000</v>
      </c>
      <c r="N167" s="1269" t="s">
        <v>85</v>
      </c>
      <c r="O167" s="1269" t="s">
        <v>56</v>
      </c>
      <c r="P167" s="15" t="s">
        <v>133</v>
      </c>
      <c r="Q167" s="129"/>
      <c r="R167" s="1538" t="s">
        <v>904</v>
      </c>
      <c r="S167" s="1538" t="s">
        <v>251</v>
      </c>
      <c r="T167" s="1570">
        <v>42443</v>
      </c>
      <c r="U167" s="1536" t="s">
        <v>905</v>
      </c>
      <c r="V167" s="1536" t="s">
        <v>220</v>
      </c>
      <c r="W167" s="195">
        <v>25541000</v>
      </c>
      <c r="X167" s="191"/>
      <c r="Y167" s="195">
        <v>25541000</v>
      </c>
      <c r="Z167" s="195">
        <v>25541000</v>
      </c>
      <c r="AA167" s="1536" t="s">
        <v>906</v>
      </c>
      <c r="AB167" s="1536" t="s">
        <v>907</v>
      </c>
      <c r="AC167" s="1536" t="s">
        <v>756</v>
      </c>
      <c r="AD167" s="1536"/>
      <c r="AE167" s="1536" t="s">
        <v>56</v>
      </c>
      <c r="AF167" s="1536" t="s">
        <v>56</v>
      </c>
      <c r="AG167" s="1536" t="s">
        <v>56</v>
      </c>
      <c r="AH167" s="1596" t="s">
        <v>908</v>
      </c>
      <c r="AI167" s="1583">
        <v>42443</v>
      </c>
      <c r="AJ167" s="1583">
        <v>42734</v>
      </c>
      <c r="AK167" s="1536" t="s">
        <v>1481</v>
      </c>
      <c r="AL167" s="1649" t="s">
        <v>249</v>
      </c>
      <c r="AM167" s="1534" t="s">
        <v>56</v>
      </c>
      <c r="AN167" s="1523" t="s">
        <v>56</v>
      </c>
      <c r="AO167" s="1523" t="s">
        <v>56</v>
      </c>
      <c r="AP167" s="1523" t="s">
        <v>56</v>
      </c>
      <c r="AQ167" s="1525">
        <v>6266186</v>
      </c>
      <c r="AR167" s="1525">
        <v>6266186</v>
      </c>
      <c r="AS167" s="1651">
        <v>5266186</v>
      </c>
      <c r="AT167" s="1515"/>
      <c r="AU167" s="1525">
        <v>5266186</v>
      </c>
      <c r="AV167" s="1651">
        <f>(7350000+1715000)</f>
        <v>9065000</v>
      </c>
      <c r="AW167" s="1525">
        <v>5226186</v>
      </c>
      <c r="AX167" s="1515"/>
      <c r="AY167" s="1515"/>
      <c r="AZ167" s="1515"/>
      <c r="BA167" s="1515"/>
    </row>
    <row r="168" spans="1:275" s="49" customFormat="1" ht="56.25" customHeight="1" x14ac:dyDescent="0.25">
      <c r="A168" s="1547"/>
      <c r="B168" s="1553"/>
      <c r="C168" s="1238"/>
      <c r="D168" s="1531"/>
      <c r="E168" s="1553"/>
      <c r="F168" s="1553"/>
      <c r="G168" s="1568"/>
      <c r="H168" s="1557"/>
      <c r="I168" s="1549"/>
      <c r="J168" s="1243" t="s">
        <v>862</v>
      </c>
      <c r="K168" s="1267" t="s">
        <v>115</v>
      </c>
      <c r="L168" s="1037">
        <v>25541000</v>
      </c>
      <c r="M168" s="1073">
        <v>25541000</v>
      </c>
      <c r="N168" s="1269" t="s">
        <v>85</v>
      </c>
      <c r="O168" s="1269" t="s">
        <v>56</v>
      </c>
      <c r="P168" s="15" t="s">
        <v>133</v>
      </c>
      <c r="Q168" s="129"/>
      <c r="R168" s="1539"/>
      <c r="S168" s="1539"/>
      <c r="T168" s="1571"/>
      <c r="U168" s="1537"/>
      <c r="V168" s="1537"/>
      <c r="W168" s="195">
        <v>25541000</v>
      </c>
      <c r="X168" s="191"/>
      <c r="Y168" s="195">
        <v>25541000</v>
      </c>
      <c r="Z168" s="195">
        <v>25541000</v>
      </c>
      <c r="AA168" s="1537"/>
      <c r="AB168" s="1537"/>
      <c r="AC168" s="1537"/>
      <c r="AD168" s="1537"/>
      <c r="AE168" s="1537"/>
      <c r="AF168" s="1537"/>
      <c r="AG168" s="1537"/>
      <c r="AH168" s="1597"/>
      <c r="AI168" s="1584"/>
      <c r="AJ168" s="1584"/>
      <c r="AK168" s="1537"/>
      <c r="AL168" s="1650"/>
      <c r="AM168" s="1562"/>
      <c r="AN168" s="1524"/>
      <c r="AO168" s="1524"/>
      <c r="AP168" s="1524"/>
      <c r="AQ168" s="1653"/>
      <c r="AR168" s="1524"/>
      <c r="AS168" s="1652"/>
      <c r="AT168" s="1622"/>
      <c r="AU168" s="1524"/>
      <c r="AV168" s="1524"/>
      <c r="AW168" s="1524"/>
      <c r="AX168" s="1622"/>
      <c r="AY168" s="1622"/>
      <c r="AZ168" s="1622"/>
      <c r="BA168" s="1622"/>
    </row>
    <row r="169" spans="1:275" s="282" customFormat="1" ht="104.25" customHeight="1" x14ac:dyDescent="0.25">
      <c r="A169" s="1546">
        <v>135</v>
      </c>
      <c r="B169" s="1552" t="s">
        <v>1001</v>
      </c>
      <c r="C169" s="1237">
        <v>80101706</v>
      </c>
      <c r="D169" s="1530" t="s">
        <v>852</v>
      </c>
      <c r="E169" s="1552" t="s">
        <v>132</v>
      </c>
      <c r="F169" s="1552">
        <v>1</v>
      </c>
      <c r="G169" s="1567" t="s">
        <v>169</v>
      </c>
      <c r="H169" s="1556" t="s">
        <v>853</v>
      </c>
      <c r="I169" s="1548" t="s">
        <v>101</v>
      </c>
      <c r="J169" s="1243" t="s">
        <v>861</v>
      </c>
      <c r="K169" s="1267" t="s">
        <v>115</v>
      </c>
      <c r="L169" s="1037">
        <v>28095000</v>
      </c>
      <c r="M169" s="1073">
        <v>28095000</v>
      </c>
      <c r="N169" s="1269" t="s">
        <v>85</v>
      </c>
      <c r="O169" s="1269" t="s">
        <v>56</v>
      </c>
      <c r="P169" s="15" t="s">
        <v>133</v>
      </c>
      <c r="Q169" s="129"/>
      <c r="R169" s="1538" t="s">
        <v>909</v>
      </c>
      <c r="S169" s="1538" t="s">
        <v>290</v>
      </c>
      <c r="T169" s="1570">
        <v>42443</v>
      </c>
      <c r="U169" s="1536" t="s">
        <v>910</v>
      </c>
      <c r="V169" s="1536" t="s">
        <v>220</v>
      </c>
      <c r="W169" s="195">
        <v>28095000</v>
      </c>
      <c r="X169" s="191"/>
      <c r="Y169" s="195">
        <v>28095000</v>
      </c>
      <c r="Z169" s="195">
        <v>28095000</v>
      </c>
      <c r="AA169" s="1536" t="s">
        <v>911</v>
      </c>
      <c r="AB169" s="1536" t="s">
        <v>912</v>
      </c>
      <c r="AC169" s="1536" t="s">
        <v>756</v>
      </c>
      <c r="AD169" s="1536"/>
      <c r="AE169" s="1536" t="s">
        <v>56</v>
      </c>
      <c r="AF169" s="1536" t="s">
        <v>56</v>
      </c>
      <c r="AG169" s="1536" t="s">
        <v>56</v>
      </c>
      <c r="AH169" s="1596" t="s">
        <v>908</v>
      </c>
      <c r="AI169" s="1583">
        <v>42443</v>
      </c>
      <c r="AJ169" s="1583">
        <v>42734</v>
      </c>
      <c r="AK169" s="1536" t="s">
        <v>1481</v>
      </c>
      <c r="AL169" s="1649" t="s">
        <v>249</v>
      </c>
      <c r="AM169" s="1534" t="s">
        <v>56</v>
      </c>
      <c r="AN169" s="1642" t="s">
        <v>56</v>
      </c>
      <c r="AO169" s="1525">
        <v>5775000</v>
      </c>
      <c r="AP169" s="1644">
        <f>SUBTOTAL(9,AO169)</f>
        <v>5775000</v>
      </c>
      <c r="AQ169" s="1645">
        <v>5775000</v>
      </c>
      <c r="AR169" s="1647">
        <v>5775000</v>
      </c>
      <c r="AS169" s="1523" t="s">
        <v>56</v>
      </c>
      <c r="AT169" s="1515"/>
      <c r="AU169" s="1525">
        <v>5775000</v>
      </c>
      <c r="AV169" s="1641">
        <v>5775000</v>
      </c>
      <c r="AW169" s="1560">
        <v>5775000</v>
      </c>
      <c r="AX169" s="1515"/>
      <c r="AY169" s="1515"/>
      <c r="AZ169" s="1515"/>
      <c r="BA169" s="1515"/>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c r="GX169" s="49"/>
      <c r="GY169" s="49"/>
      <c r="GZ169" s="49"/>
      <c r="HA169" s="49"/>
      <c r="HB169" s="49"/>
      <c r="HC169" s="49"/>
      <c r="HD169" s="49"/>
      <c r="HE169" s="49"/>
      <c r="HF169" s="49"/>
      <c r="HG169" s="49"/>
      <c r="HH169" s="49"/>
      <c r="HI169" s="49"/>
      <c r="HJ169" s="49"/>
      <c r="HK169" s="49"/>
      <c r="HL169" s="49"/>
      <c r="HM169" s="49"/>
      <c r="HN169" s="49"/>
      <c r="HO169" s="49"/>
      <c r="HP169" s="49"/>
      <c r="HQ169" s="49"/>
      <c r="HR169" s="49"/>
      <c r="HS169" s="49"/>
      <c r="HT169" s="49"/>
      <c r="HU169" s="49"/>
      <c r="HV169" s="49"/>
      <c r="HW169" s="49"/>
      <c r="HX169" s="49"/>
      <c r="HY169" s="49"/>
      <c r="HZ169" s="49"/>
      <c r="IA169" s="49"/>
      <c r="IB169" s="49"/>
      <c r="IC169" s="49"/>
      <c r="ID169" s="49"/>
      <c r="IE169" s="49"/>
      <c r="IF169" s="49"/>
      <c r="IG169" s="49"/>
      <c r="IH169" s="49"/>
      <c r="II169" s="49"/>
      <c r="IJ169" s="49"/>
      <c r="IK169" s="49"/>
      <c r="IL169" s="49"/>
      <c r="IM169" s="49"/>
      <c r="IN169" s="49"/>
      <c r="IO169" s="49"/>
      <c r="IP169" s="49"/>
      <c r="IQ169" s="49"/>
      <c r="IR169" s="49"/>
      <c r="IS169" s="49"/>
      <c r="IT169" s="49"/>
      <c r="IU169" s="49"/>
      <c r="IV169" s="49"/>
      <c r="IW169" s="49"/>
      <c r="IX169" s="49"/>
      <c r="IY169" s="49"/>
      <c r="IZ169" s="49"/>
      <c r="JA169" s="49"/>
      <c r="JB169" s="49"/>
      <c r="JC169" s="49"/>
      <c r="JD169" s="49"/>
      <c r="JE169" s="49"/>
      <c r="JF169" s="49"/>
      <c r="JG169" s="49"/>
      <c r="JH169" s="49"/>
      <c r="JI169" s="49"/>
      <c r="JJ169" s="49"/>
      <c r="JK169" s="49"/>
      <c r="JL169" s="49"/>
      <c r="JM169" s="49"/>
      <c r="JN169" s="49"/>
      <c r="JO169" s="49"/>
    </row>
    <row r="170" spans="1:275" s="282" customFormat="1" ht="31.5" customHeight="1" x14ac:dyDescent="0.25">
      <c r="A170" s="1547"/>
      <c r="B170" s="1553"/>
      <c r="C170" s="1238"/>
      <c r="D170" s="1531"/>
      <c r="E170" s="1553"/>
      <c r="F170" s="1553"/>
      <c r="G170" s="1568"/>
      <c r="H170" s="1557"/>
      <c r="I170" s="1549"/>
      <c r="J170" s="1243" t="s">
        <v>862</v>
      </c>
      <c r="K170" s="1267" t="s">
        <v>115</v>
      </c>
      <c r="L170" s="1037">
        <v>28095000</v>
      </c>
      <c r="M170" s="1073">
        <v>28095000</v>
      </c>
      <c r="N170" s="1269" t="s">
        <v>85</v>
      </c>
      <c r="O170" s="1269" t="s">
        <v>56</v>
      </c>
      <c r="P170" s="15" t="s">
        <v>133</v>
      </c>
      <c r="Q170" s="129"/>
      <c r="R170" s="1539"/>
      <c r="S170" s="1539"/>
      <c r="T170" s="1571"/>
      <c r="U170" s="1537"/>
      <c r="V170" s="1537"/>
      <c r="W170" s="195">
        <v>28095000</v>
      </c>
      <c r="X170" s="191"/>
      <c r="Y170" s="195">
        <v>28095000</v>
      </c>
      <c r="Z170" s="195">
        <v>28095000</v>
      </c>
      <c r="AA170" s="1537"/>
      <c r="AB170" s="1537"/>
      <c r="AC170" s="1537"/>
      <c r="AD170" s="1537"/>
      <c r="AE170" s="1537"/>
      <c r="AF170" s="1537"/>
      <c r="AG170" s="1537"/>
      <c r="AH170" s="1597"/>
      <c r="AI170" s="1584"/>
      <c r="AJ170" s="1584"/>
      <c r="AK170" s="1537"/>
      <c r="AL170" s="1650"/>
      <c r="AM170" s="1535"/>
      <c r="AN170" s="1643"/>
      <c r="AO170" s="1524"/>
      <c r="AP170" s="1524"/>
      <c r="AQ170" s="1646"/>
      <c r="AR170" s="1648"/>
      <c r="AS170" s="1524"/>
      <c r="AT170" s="1516"/>
      <c r="AU170" s="1524"/>
      <c r="AV170" s="1524"/>
      <c r="AW170" s="1545"/>
      <c r="AX170" s="1516"/>
      <c r="AY170" s="1516"/>
      <c r="AZ170" s="1516"/>
      <c r="BA170" s="1516"/>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c r="GX170" s="49"/>
      <c r="GY170" s="49"/>
      <c r="GZ170" s="49"/>
      <c r="HA170" s="49"/>
      <c r="HB170" s="49"/>
      <c r="HC170" s="49"/>
      <c r="HD170" s="49"/>
      <c r="HE170" s="49"/>
      <c r="HF170" s="49"/>
      <c r="HG170" s="49"/>
      <c r="HH170" s="49"/>
      <c r="HI170" s="49"/>
      <c r="HJ170" s="49"/>
      <c r="HK170" s="49"/>
      <c r="HL170" s="49"/>
      <c r="HM170" s="49"/>
      <c r="HN170" s="49"/>
      <c r="HO170" s="49"/>
      <c r="HP170" s="49"/>
      <c r="HQ170" s="49"/>
      <c r="HR170" s="49"/>
      <c r="HS170" s="49"/>
      <c r="HT170" s="49"/>
      <c r="HU170" s="49"/>
      <c r="HV170" s="49"/>
      <c r="HW170" s="49"/>
      <c r="HX170" s="49"/>
      <c r="HY170" s="49"/>
      <c r="HZ170" s="49"/>
      <c r="IA170" s="49"/>
      <c r="IB170" s="49"/>
      <c r="IC170" s="49"/>
      <c r="ID170" s="49"/>
      <c r="IE170" s="49"/>
      <c r="IF170" s="49"/>
      <c r="IG170" s="49"/>
      <c r="IH170" s="49"/>
      <c r="II170" s="49"/>
      <c r="IJ170" s="49"/>
      <c r="IK170" s="49"/>
      <c r="IL170" s="49"/>
      <c r="IM170" s="49"/>
      <c r="IN170" s="49"/>
      <c r="IO170" s="49"/>
      <c r="IP170" s="49"/>
      <c r="IQ170" s="49"/>
      <c r="IR170" s="49"/>
      <c r="IS170" s="49"/>
      <c r="IT170" s="49"/>
      <c r="IU170" s="49"/>
      <c r="IV170" s="49"/>
      <c r="IW170" s="49"/>
      <c r="IX170" s="49"/>
      <c r="IY170" s="49"/>
      <c r="IZ170" s="49"/>
      <c r="JA170" s="49"/>
      <c r="JB170" s="49"/>
      <c r="JC170" s="49"/>
      <c r="JD170" s="49"/>
      <c r="JE170" s="49"/>
      <c r="JF170" s="49"/>
      <c r="JG170" s="49"/>
      <c r="JH170" s="49"/>
      <c r="JI170" s="49"/>
      <c r="JJ170" s="49"/>
      <c r="JK170" s="49"/>
      <c r="JL170" s="49"/>
      <c r="JM170" s="49"/>
      <c r="JN170" s="49"/>
      <c r="JO170" s="49"/>
    </row>
    <row r="171" spans="1:275" s="282" customFormat="1" ht="57" customHeight="1" x14ac:dyDescent="0.25">
      <c r="A171" s="1241">
        <v>136</v>
      </c>
      <c r="B171" s="1267" t="s">
        <v>1014</v>
      </c>
      <c r="C171" s="1267">
        <v>80101706</v>
      </c>
      <c r="D171" s="244" t="s">
        <v>913</v>
      </c>
      <c r="E171" s="1267" t="s">
        <v>132</v>
      </c>
      <c r="F171" s="1267">
        <v>1</v>
      </c>
      <c r="G171" s="1271" t="s">
        <v>169</v>
      </c>
      <c r="H171" s="1287" t="s">
        <v>853</v>
      </c>
      <c r="I171" s="1243" t="s">
        <v>101</v>
      </c>
      <c r="J171" s="1243" t="s">
        <v>854</v>
      </c>
      <c r="K171" s="1267" t="s">
        <v>115</v>
      </c>
      <c r="L171" s="1037">
        <v>102165000</v>
      </c>
      <c r="M171" s="1073">
        <v>102165000</v>
      </c>
      <c r="N171" s="1269" t="s">
        <v>85</v>
      </c>
      <c r="O171" s="1269" t="s">
        <v>56</v>
      </c>
      <c r="P171" s="15" t="s">
        <v>133</v>
      </c>
      <c r="Q171" s="129"/>
      <c r="R171" s="1280" t="s">
        <v>914</v>
      </c>
      <c r="S171" s="1280" t="s">
        <v>264</v>
      </c>
      <c r="T171" s="1285">
        <v>42443</v>
      </c>
      <c r="U171" s="96" t="s">
        <v>915</v>
      </c>
      <c r="V171" s="1242" t="s">
        <v>220</v>
      </c>
      <c r="W171" s="250">
        <v>102165000</v>
      </c>
      <c r="X171" s="183"/>
      <c r="Y171" s="1263">
        <f t="shared" ref="Y171:Z224" si="4">SUM(W171+X171)</f>
        <v>102165000</v>
      </c>
      <c r="Z171" s="1263">
        <v>102165000</v>
      </c>
      <c r="AA171" s="1242" t="s">
        <v>916</v>
      </c>
      <c r="AB171" s="1242" t="s">
        <v>917</v>
      </c>
      <c r="AC171" s="1242" t="s">
        <v>233</v>
      </c>
      <c r="AD171" s="1242"/>
      <c r="AE171" s="1242" t="s">
        <v>699</v>
      </c>
      <c r="AF171" s="79">
        <v>42443</v>
      </c>
      <c r="AG171" s="79">
        <v>42443</v>
      </c>
      <c r="AH171" s="123" t="s">
        <v>918</v>
      </c>
      <c r="AI171" s="79">
        <v>42443</v>
      </c>
      <c r="AJ171" s="79">
        <v>42734</v>
      </c>
      <c r="AK171" s="1242" t="s">
        <v>618</v>
      </c>
      <c r="AL171" s="1277" t="s">
        <v>227</v>
      </c>
      <c r="AM171" s="1262" t="s">
        <v>56</v>
      </c>
      <c r="AN171" s="1262" t="s">
        <v>56</v>
      </c>
      <c r="AO171" s="1262" t="s">
        <v>56</v>
      </c>
      <c r="AP171" s="1262" t="s">
        <v>56</v>
      </c>
      <c r="AQ171" s="1252">
        <v>10500000</v>
      </c>
      <c r="AR171" s="1252">
        <v>10500000</v>
      </c>
      <c r="AS171" s="548">
        <v>10500000</v>
      </c>
      <c r="AT171" s="201"/>
      <c r="AU171" s="548">
        <v>10500000</v>
      </c>
      <c r="AV171" s="548">
        <v>10500000</v>
      </c>
      <c r="AW171" s="548">
        <v>10500000</v>
      </c>
      <c r="AX171" s="201"/>
      <c r="AY171" s="201"/>
      <c r="AZ171" s="201"/>
      <c r="BA171" s="201"/>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c r="GX171" s="49"/>
      <c r="GY171" s="49"/>
      <c r="GZ171" s="49"/>
      <c r="HA171" s="49"/>
      <c r="HB171" s="49"/>
      <c r="HC171" s="49"/>
      <c r="HD171" s="49"/>
      <c r="HE171" s="49"/>
      <c r="HF171" s="49"/>
      <c r="HG171" s="49"/>
      <c r="HH171" s="49"/>
      <c r="HI171" s="49"/>
      <c r="HJ171" s="49"/>
      <c r="HK171" s="49"/>
      <c r="HL171" s="49"/>
      <c r="HM171" s="49"/>
      <c r="HN171" s="49"/>
      <c r="HO171" s="49"/>
      <c r="HP171" s="49"/>
      <c r="HQ171" s="49"/>
      <c r="HR171" s="49"/>
      <c r="HS171" s="49"/>
      <c r="HT171" s="49"/>
      <c r="HU171" s="49"/>
      <c r="HV171" s="49"/>
      <c r="HW171" s="49"/>
      <c r="HX171" s="49"/>
      <c r="HY171" s="49"/>
      <c r="HZ171" s="49"/>
      <c r="IA171" s="49"/>
      <c r="IB171" s="49"/>
      <c r="IC171" s="49"/>
      <c r="ID171" s="49"/>
      <c r="IE171" s="49"/>
      <c r="IF171" s="49"/>
      <c r="IG171" s="49"/>
      <c r="IH171" s="49"/>
      <c r="II171" s="49"/>
      <c r="IJ171" s="49"/>
      <c r="IK171" s="49"/>
      <c r="IL171" s="49"/>
      <c r="IM171" s="49"/>
      <c r="IN171" s="49"/>
      <c r="IO171" s="49"/>
      <c r="IP171" s="49"/>
      <c r="IQ171" s="49"/>
      <c r="IR171" s="49"/>
      <c r="IS171" s="49"/>
      <c r="IT171" s="49"/>
      <c r="IU171" s="49"/>
      <c r="IV171" s="49"/>
      <c r="IW171" s="49"/>
      <c r="IX171" s="49"/>
      <c r="IY171" s="49"/>
      <c r="IZ171" s="49"/>
      <c r="JA171" s="49"/>
      <c r="JB171" s="49"/>
      <c r="JC171" s="49"/>
      <c r="JD171" s="49"/>
      <c r="JE171" s="49"/>
      <c r="JF171" s="49"/>
      <c r="JG171" s="49"/>
      <c r="JH171" s="49"/>
      <c r="JI171" s="49"/>
      <c r="JJ171" s="49"/>
      <c r="JK171" s="49"/>
      <c r="JL171" s="49"/>
      <c r="JM171" s="49"/>
      <c r="JN171" s="49"/>
      <c r="JO171" s="49"/>
    </row>
    <row r="172" spans="1:275" s="282" customFormat="1" ht="54.75" customHeight="1" x14ac:dyDescent="0.25">
      <c r="A172" s="1241">
        <v>137</v>
      </c>
      <c r="B172" s="1267" t="s">
        <v>1014</v>
      </c>
      <c r="C172" s="1267">
        <v>80101706</v>
      </c>
      <c r="D172" s="244" t="s">
        <v>855</v>
      </c>
      <c r="E172" s="1267" t="s">
        <v>132</v>
      </c>
      <c r="F172" s="1267">
        <v>1</v>
      </c>
      <c r="G172" s="1271" t="s">
        <v>169</v>
      </c>
      <c r="H172" s="1287">
        <v>2</v>
      </c>
      <c r="I172" s="1243" t="s">
        <v>101</v>
      </c>
      <c r="J172" s="1243" t="s">
        <v>135</v>
      </c>
      <c r="K172" s="1267" t="s">
        <v>115</v>
      </c>
      <c r="L172" s="1037">
        <v>10815000</v>
      </c>
      <c r="M172" s="1073">
        <v>10815000</v>
      </c>
      <c r="N172" s="1269" t="s">
        <v>85</v>
      </c>
      <c r="O172" s="1269" t="s">
        <v>56</v>
      </c>
      <c r="P172" s="15" t="s">
        <v>133</v>
      </c>
      <c r="Q172" s="129"/>
      <c r="R172" s="1280" t="s">
        <v>1041</v>
      </c>
      <c r="S172" s="1280" t="s">
        <v>275</v>
      </c>
      <c r="T172" s="1285">
        <v>42452</v>
      </c>
      <c r="U172" s="96" t="s">
        <v>1042</v>
      </c>
      <c r="V172" s="1242" t="s">
        <v>220</v>
      </c>
      <c r="W172" s="250">
        <v>10815000</v>
      </c>
      <c r="X172" s="250"/>
      <c r="Y172" s="1263">
        <f t="shared" si="4"/>
        <v>10815000</v>
      </c>
      <c r="Z172" s="1263">
        <v>10815000</v>
      </c>
      <c r="AA172" s="1281" t="s">
        <v>1043</v>
      </c>
      <c r="AB172" s="1281" t="s">
        <v>1044</v>
      </c>
      <c r="AC172" s="1281" t="s">
        <v>223</v>
      </c>
      <c r="AD172" s="1242" t="s">
        <v>1045</v>
      </c>
      <c r="AE172" s="1281" t="s">
        <v>56</v>
      </c>
      <c r="AF172" s="1281" t="s">
        <v>56</v>
      </c>
      <c r="AG172" s="1281" t="s">
        <v>56</v>
      </c>
      <c r="AH172" s="200" t="s">
        <v>1046</v>
      </c>
      <c r="AI172" s="74">
        <v>42452</v>
      </c>
      <c r="AJ172" s="74">
        <v>42512</v>
      </c>
      <c r="AK172" s="1281" t="s">
        <v>618</v>
      </c>
      <c r="AL172" s="1277" t="s">
        <v>227</v>
      </c>
      <c r="AM172" s="546" t="s">
        <v>56</v>
      </c>
      <c r="AN172" s="546" t="s">
        <v>56</v>
      </c>
      <c r="AO172" s="546" t="s">
        <v>56</v>
      </c>
      <c r="AP172" s="546" t="s">
        <v>56</v>
      </c>
      <c r="AQ172" s="547">
        <v>5407500</v>
      </c>
      <c r="AR172" s="547">
        <v>5407500</v>
      </c>
      <c r="AS172" s="41"/>
      <c r="AT172" s="41"/>
      <c r="AU172" s="41"/>
      <c r="AV172" s="41"/>
      <c r="AW172" s="41"/>
      <c r="AX172" s="41"/>
      <c r="AY172" s="41"/>
      <c r="AZ172" s="41"/>
      <c r="BA172" s="41"/>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c r="GX172" s="49"/>
      <c r="GY172" s="49"/>
      <c r="GZ172" s="49"/>
      <c r="HA172" s="49"/>
      <c r="HB172" s="49"/>
      <c r="HC172" s="49"/>
      <c r="HD172" s="49"/>
      <c r="HE172" s="49"/>
      <c r="HF172" s="49"/>
      <c r="HG172" s="49"/>
      <c r="HH172" s="49"/>
      <c r="HI172" s="49"/>
      <c r="HJ172" s="49"/>
      <c r="HK172" s="49"/>
      <c r="HL172" s="49"/>
      <c r="HM172" s="49"/>
      <c r="HN172" s="49"/>
      <c r="HO172" s="49"/>
      <c r="HP172" s="49"/>
      <c r="HQ172" s="49"/>
      <c r="HR172" s="49"/>
      <c r="HS172" s="49"/>
      <c r="HT172" s="49"/>
      <c r="HU172" s="49"/>
      <c r="HV172" s="49"/>
      <c r="HW172" s="49"/>
      <c r="HX172" s="49"/>
      <c r="HY172" s="49"/>
      <c r="HZ172" s="49"/>
      <c r="IA172" s="49"/>
      <c r="IB172" s="49"/>
      <c r="IC172" s="49"/>
      <c r="ID172" s="49"/>
      <c r="IE172" s="49"/>
      <c r="IF172" s="49"/>
      <c r="IG172" s="49"/>
      <c r="IH172" s="49"/>
      <c r="II172" s="49"/>
      <c r="IJ172" s="49"/>
      <c r="IK172" s="49"/>
      <c r="IL172" s="49"/>
      <c r="IM172" s="49"/>
      <c r="IN172" s="49"/>
      <c r="IO172" s="49"/>
      <c r="IP172" s="49"/>
      <c r="IQ172" s="49"/>
      <c r="IR172" s="49"/>
      <c r="IS172" s="49"/>
      <c r="IT172" s="49"/>
      <c r="IU172" s="49"/>
      <c r="IV172" s="49"/>
      <c r="IW172" s="49"/>
      <c r="IX172" s="49"/>
      <c r="IY172" s="49"/>
      <c r="IZ172" s="49"/>
      <c r="JA172" s="49"/>
      <c r="JB172" s="49"/>
      <c r="JC172" s="49"/>
      <c r="JD172" s="49"/>
      <c r="JE172" s="49"/>
      <c r="JF172" s="49"/>
      <c r="JG172" s="49"/>
      <c r="JH172" s="49"/>
      <c r="JI172" s="49"/>
      <c r="JJ172" s="49"/>
      <c r="JK172" s="49"/>
      <c r="JL172" s="49"/>
      <c r="JM172" s="49"/>
      <c r="JN172" s="49"/>
      <c r="JO172" s="49"/>
    </row>
    <row r="173" spans="1:275" s="282" customFormat="1" ht="57" customHeight="1" x14ac:dyDescent="0.25">
      <c r="A173" s="1241">
        <v>138</v>
      </c>
      <c r="B173" s="1243" t="s">
        <v>1014</v>
      </c>
      <c r="C173" s="1243">
        <v>80101706</v>
      </c>
      <c r="D173" s="246" t="s">
        <v>856</v>
      </c>
      <c r="E173" s="1243" t="s">
        <v>132</v>
      </c>
      <c r="F173" s="1074">
        <v>1</v>
      </c>
      <c r="G173" s="1271" t="s">
        <v>169</v>
      </c>
      <c r="H173" s="1287">
        <v>2</v>
      </c>
      <c r="I173" s="1243" t="s">
        <v>101</v>
      </c>
      <c r="J173" s="1243" t="s">
        <v>854</v>
      </c>
      <c r="K173" s="1243" t="s">
        <v>115</v>
      </c>
      <c r="L173" s="1037">
        <v>6489000</v>
      </c>
      <c r="M173" s="1075">
        <v>6489000</v>
      </c>
      <c r="N173" s="943" t="s">
        <v>85</v>
      </c>
      <c r="O173" s="943" t="s">
        <v>56</v>
      </c>
      <c r="P173" s="19" t="s">
        <v>133</v>
      </c>
      <c r="Q173" s="202"/>
      <c r="R173" s="1280" t="s">
        <v>1131</v>
      </c>
      <c r="S173" s="1280" t="s">
        <v>1132</v>
      </c>
      <c r="T173" s="1285">
        <v>42464</v>
      </c>
      <c r="U173" s="96" t="s">
        <v>1133</v>
      </c>
      <c r="V173" s="1242" t="s">
        <v>220</v>
      </c>
      <c r="W173" s="250">
        <v>6489000</v>
      </c>
      <c r="X173" s="549"/>
      <c r="Y173" s="1263">
        <f t="shared" si="4"/>
        <v>6489000</v>
      </c>
      <c r="Z173" s="1263">
        <v>6489000</v>
      </c>
      <c r="AA173" s="1281" t="s">
        <v>1134</v>
      </c>
      <c r="AB173" s="1281" t="s">
        <v>1135</v>
      </c>
      <c r="AC173" s="1281" t="s">
        <v>233</v>
      </c>
      <c r="AD173" s="1242" t="s">
        <v>1136</v>
      </c>
      <c r="AE173" s="1281" t="s">
        <v>56</v>
      </c>
      <c r="AF173" s="1281" t="s">
        <v>56</v>
      </c>
      <c r="AG173" s="1281" t="s">
        <v>56</v>
      </c>
      <c r="AH173" s="200" t="s">
        <v>1071</v>
      </c>
      <c r="AI173" s="74">
        <v>42464</v>
      </c>
      <c r="AJ173" s="74">
        <v>42524</v>
      </c>
      <c r="AK173" s="1281" t="s">
        <v>618</v>
      </c>
      <c r="AL173" s="1277" t="s">
        <v>227</v>
      </c>
      <c r="AM173" s="550" t="s">
        <v>56</v>
      </c>
      <c r="AN173" s="550" t="s">
        <v>56</v>
      </c>
      <c r="AO173" s="550" t="s">
        <v>56</v>
      </c>
      <c r="AP173" s="550" t="s">
        <v>56</v>
      </c>
      <c r="AQ173" s="550" t="s">
        <v>56</v>
      </c>
      <c r="AR173" s="551">
        <v>3244500</v>
      </c>
      <c r="AS173" s="551">
        <v>3244500</v>
      </c>
      <c r="AT173" s="203"/>
      <c r="AU173" s="203"/>
      <c r="AV173" s="203"/>
      <c r="AW173" s="203"/>
      <c r="AX173" s="203"/>
      <c r="AY173" s="203"/>
      <c r="AZ173" s="203"/>
      <c r="BA173" s="203"/>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c r="GX173" s="49"/>
      <c r="GY173" s="49"/>
      <c r="GZ173" s="49"/>
      <c r="HA173" s="49"/>
      <c r="HB173" s="49"/>
      <c r="HC173" s="49"/>
      <c r="HD173" s="49"/>
      <c r="HE173" s="49"/>
      <c r="HF173" s="49"/>
      <c r="HG173" s="49"/>
      <c r="HH173" s="49"/>
      <c r="HI173" s="49"/>
      <c r="HJ173" s="49"/>
      <c r="HK173" s="49"/>
      <c r="HL173" s="49"/>
      <c r="HM173" s="49"/>
      <c r="HN173" s="49"/>
      <c r="HO173" s="49"/>
      <c r="HP173" s="49"/>
      <c r="HQ173" s="49"/>
      <c r="HR173" s="49"/>
      <c r="HS173" s="49"/>
      <c r="HT173" s="49"/>
      <c r="HU173" s="49"/>
      <c r="HV173" s="49"/>
      <c r="HW173" s="49"/>
      <c r="HX173" s="49"/>
      <c r="HY173" s="49"/>
      <c r="HZ173" s="49"/>
      <c r="IA173" s="49"/>
      <c r="IB173" s="49"/>
      <c r="IC173" s="49"/>
      <c r="ID173" s="49"/>
      <c r="IE173" s="49"/>
      <c r="IF173" s="49"/>
      <c r="IG173" s="49"/>
      <c r="IH173" s="49"/>
      <c r="II173" s="49"/>
      <c r="IJ173" s="49"/>
      <c r="IK173" s="49"/>
      <c r="IL173" s="49"/>
      <c r="IM173" s="49"/>
      <c r="IN173" s="49"/>
      <c r="IO173" s="49"/>
      <c r="IP173" s="49"/>
      <c r="IQ173" s="49"/>
      <c r="IR173" s="49"/>
      <c r="IS173" s="49"/>
      <c r="IT173" s="49"/>
      <c r="IU173" s="49"/>
      <c r="IV173" s="49"/>
      <c r="IW173" s="49"/>
      <c r="IX173" s="49"/>
      <c r="IY173" s="49"/>
      <c r="IZ173" s="49"/>
      <c r="JA173" s="49"/>
      <c r="JB173" s="49"/>
      <c r="JC173" s="49"/>
      <c r="JD173" s="49"/>
      <c r="JE173" s="49"/>
      <c r="JF173" s="49"/>
      <c r="JG173" s="49"/>
      <c r="JH173" s="49"/>
      <c r="JI173" s="49"/>
      <c r="JJ173" s="49"/>
      <c r="JK173" s="49"/>
      <c r="JL173" s="49"/>
      <c r="JM173" s="49"/>
      <c r="JN173" s="49"/>
      <c r="JO173" s="49"/>
    </row>
    <row r="174" spans="1:275" s="282" customFormat="1" ht="56.25" customHeight="1" x14ac:dyDescent="0.25">
      <c r="A174" s="1241">
        <v>139</v>
      </c>
      <c r="B174" s="1267" t="s">
        <v>1014</v>
      </c>
      <c r="C174" s="1267">
        <v>80101706</v>
      </c>
      <c r="D174" s="244" t="s">
        <v>857</v>
      </c>
      <c r="E174" s="1267" t="s">
        <v>132</v>
      </c>
      <c r="F174" s="1267">
        <v>1</v>
      </c>
      <c r="G174" s="1271" t="s">
        <v>169</v>
      </c>
      <c r="H174" s="1287">
        <v>2</v>
      </c>
      <c r="I174" s="1243" t="s">
        <v>101</v>
      </c>
      <c r="J174" s="1243" t="s">
        <v>854</v>
      </c>
      <c r="K174" s="1267" t="s">
        <v>115</v>
      </c>
      <c r="L174" s="1037">
        <v>19950000</v>
      </c>
      <c r="M174" s="1073">
        <v>19950000</v>
      </c>
      <c r="N174" s="1269" t="s">
        <v>85</v>
      </c>
      <c r="O174" s="1269" t="s">
        <v>56</v>
      </c>
      <c r="P174" s="15" t="s">
        <v>133</v>
      </c>
      <c r="Q174" s="129"/>
      <c r="R174" s="1280" t="s">
        <v>938</v>
      </c>
      <c r="S174" s="1280" t="s">
        <v>270</v>
      </c>
      <c r="T174" s="1285">
        <v>42445</v>
      </c>
      <c r="U174" s="96" t="s">
        <v>939</v>
      </c>
      <c r="V174" s="1242" t="s">
        <v>220</v>
      </c>
      <c r="W174" s="250">
        <v>19950000</v>
      </c>
      <c r="X174" s="291">
        <f>(-9975000)</f>
        <v>-9975000</v>
      </c>
      <c r="Y174" s="1263">
        <f>SUM(W174+X174)</f>
        <v>9975000</v>
      </c>
      <c r="Z174" s="1263">
        <v>9975000</v>
      </c>
      <c r="AA174" s="1242" t="s">
        <v>940</v>
      </c>
      <c r="AB174" s="1242" t="s">
        <v>941</v>
      </c>
      <c r="AC174" s="1242" t="s">
        <v>233</v>
      </c>
      <c r="AD174" s="1242" t="s">
        <v>942</v>
      </c>
      <c r="AE174" s="1242" t="s">
        <v>56</v>
      </c>
      <c r="AF174" s="1242" t="s">
        <v>56</v>
      </c>
      <c r="AG174" s="1242" t="s">
        <v>56</v>
      </c>
      <c r="AH174" s="184" t="s">
        <v>943</v>
      </c>
      <c r="AI174" s="79">
        <v>42445</v>
      </c>
      <c r="AJ174" s="79">
        <v>42505</v>
      </c>
      <c r="AK174" s="1242" t="s">
        <v>618</v>
      </c>
      <c r="AL174" s="1277" t="s">
        <v>227</v>
      </c>
      <c r="AM174" s="552" t="s">
        <v>56</v>
      </c>
      <c r="AN174" s="552" t="s">
        <v>56</v>
      </c>
      <c r="AO174" s="552" t="s">
        <v>56</v>
      </c>
      <c r="AP174" s="552" t="s">
        <v>56</v>
      </c>
      <c r="AQ174" s="552">
        <v>9975000</v>
      </c>
      <c r="AR174" s="41"/>
      <c r="AS174" s="41"/>
      <c r="AT174" s="41"/>
      <c r="AU174" s="41"/>
      <c r="AV174" s="41"/>
      <c r="AW174" s="41"/>
      <c r="AX174" s="41"/>
      <c r="AY174" s="41"/>
      <c r="AZ174" s="41"/>
      <c r="BA174" s="41"/>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c r="GX174" s="49"/>
      <c r="GY174" s="49"/>
      <c r="GZ174" s="49"/>
      <c r="HA174" s="49"/>
      <c r="HB174" s="49"/>
      <c r="HC174" s="49"/>
      <c r="HD174" s="49"/>
      <c r="HE174" s="49"/>
      <c r="HF174" s="49"/>
      <c r="HG174" s="49"/>
      <c r="HH174" s="49"/>
      <c r="HI174" s="49"/>
      <c r="HJ174" s="49"/>
      <c r="HK174" s="49"/>
      <c r="HL174" s="49"/>
      <c r="HM174" s="49"/>
      <c r="HN174" s="49"/>
      <c r="HO174" s="49"/>
      <c r="HP174" s="49"/>
      <c r="HQ174" s="49"/>
      <c r="HR174" s="49"/>
      <c r="HS174" s="49"/>
      <c r="HT174" s="49"/>
      <c r="HU174" s="49"/>
      <c r="HV174" s="49"/>
      <c r="HW174" s="49"/>
      <c r="HX174" s="49"/>
      <c r="HY174" s="49"/>
      <c r="HZ174" s="49"/>
      <c r="IA174" s="49"/>
      <c r="IB174" s="49"/>
      <c r="IC174" s="49"/>
      <c r="ID174" s="49"/>
      <c r="IE174" s="49"/>
      <c r="IF174" s="49"/>
      <c r="IG174" s="49"/>
      <c r="IH174" s="49"/>
      <c r="II174" s="49"/>
      <c r="IJ174" s="49"/>
      <c r="IK174" s="49"/>
      <c r="IL174" s="49"/>
      <c r="IM174" s="49"/>
      <c r="IN174" s="49"/>
      <c r="IO174" s="49"/>
      <c r="IP174" s="49"/>
      <c r="IQ174" s="49"/>
      <c r="IR174" s="49"/>
      <c r="IS174" s="49"/>
      <c r="IT174" s="49"/>
      <c r="IU174" s="49"/>
      <c r="IV174" s="49"/>
      <c r="IW174" s="49"/>
      <c r="IX174" s="49"/>
      <c r="IY174" s="49"/>
      <c r="IZ174" s="49"/>
      <c r="JA174" s="49"/>
      <c r="JB174" s="49"/>
      <c r="JC174" s="49"/>
      <c r="JD174" s="49"/>
      <c r="JE174" s="49"/>
      <c r="JF174" s="49"/>
      <c r="JG174" s="49"/>
      <c r="JH174" s="49"/>
      <c r="JI174" s="49"/>
      <c r="JJ174" s="49"/>
      <c r="JK174" s="49"/>
      <c r="JL174" s="49"/>
      <c r="JM174" s="49"/>
      <c r="JN174" s="49"/>
      <c r="JO174" s="49"/>
    </row>
    <row r="175" spans="1:275" s="282" customFormat="1" ht="56.25" customHeight="1" x14ac:dyDescent="0.25">
      <c r="A175" s="1241">
        <v>140</v>
      </c>
      <c r="B175" s="1267" t="s">
        <v>1014</v>
      </c>
      <c r="C175" s="1267">
        <v>80101706</v>
      </c>
      <c r="D175" s="244" t="s">
        <v>858</v>
      </c>
      <c r="E175" s="1267" t="s">
        <v>132</v>
      </c>
      <c r="F175" s="1267">
        <v>1</v>
      </c>
      <c r="G175" s="1271" t="s">
        <v>169</v>
      </c>
      <c r="H175" s="1287">
        <v>2</v>
      </c>
      <c r="I175" s="1243" t="s">
        <v>101</v>
      </c>
      <c r="J175" s="1243" t="s">
        <v>854</v>
      </c>
      <c r="K175" s="1267" t="s">
        <v>115</v>
      </c>
      <c r="L175" s="1037">
        <v>6489000</v>
      </c>
      <c r="M175" s="1073">
        <v>6489000</v>
      </c>
      <c r="N175" s="1269" t="s">
        <v>85</v>
      </c>
      <c r="O175" s="1269" t="s">
        <v>56</v>
      </c>
      <c r="P175" s="15" t="s">
        <v>133</v>
      </c>
      <c r="Q175" s="129"/>
      <c r="R175" s="1280" t="s">
        <v>1067</v>
      </c>
      <c r="S175" s="1280" t="s">
        <v>285</v>
      </c>
      <c r="T175" s="1285">
        <v>42459</v>
      </c>
      <c r="U175" s="96" t="s">
        <v>1068</v>
      </c>
      <c r="V175" s="1242" t="s">
        <v>220</v>
      </c>
      <c r="W175" s="250">
        <v>6489000</v>
      </c>
      <c r="X175" s="549"/>
      <c r="Y175" s="250">
        <f t="shared" si="4"/>
        <v>6489000</v>
      </c>
      <c r="Z175" s="250">
        <v>6489000</v>
      </c>
      <c r="AA175" s="1281" t="s">
        <v>1069</v>
      </c>
      <c r="AB175" s="1242" t="s">
        <v>1070</v>
      </c>
      <c r="AC175" s="1242" t="s">
        <v>233</v>
      </c>
      <c r="AD175" s="1242"/>
      <c r="AE175" s="1242" t="s">
        <v>56</v>
      </c>
      <c r="AF175" s="1242" t="s">
        <v>56</v>
      </c>
      <c r="AG175" s="1242" t="s">
        <v>56</v>
      </c>
      <c r="AH175" s="184" t="s">
        <v>1071</v>
      </c>
      <c r="AI175" s="79">
        <v>42459</v>
      </c>
      <c r="AJ175" s="79">
        <v>42519</v>
      </c>
      <c r="AK175" s="1242" t="s">
        <v>618</v>
      </c>
      <c r="AL175" s="1277" t="s">
        <v>227</v>
      </c>
      <c r="AM175" s="550" t="s">
        <v>56</v>
      </c>
      <c r="AN175" s="550" t="s">
        <v>56</v>
      </c>
      <c r="AO175" s="550" t="s">
        <v>56</v>
      </c>
      <c r="AP175" s="550" t="s">
        <v>56</v>
      </c>
      <c r="AQ175" s="550" t="s">
        <v>56</v>
      </c>
      <c r="AR175" s="551">
        <v>3244500</v>
      </c>
      <c r="AS175" s="551">
        <v>3244500</v>
      </c>
      <c r="AT175" s="203"/>
      <c r="AU175" s="203"/>
      <c r="AV175" s="203"/>
      <c r="AW175" s="203"/>
      <c r="AX175" s="203"/>
      <c r="AY175" s="203"/>
      <c r="AZ175" s="203"/>
      <c r="BA175" s="203"/>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c r="GX175" s="49"/>
      <c r="GY175" s="49"/>
      <c r="GZ175" s="49"/>
      <c r="HA175" s="49"/>
      <c r="HB175" s="49"/>
      <c r="HC175" s="49"/>
      <c r="HD175" s="49"/>
      <c r="HE175" s="49"/>
      <c r="HF175" s="49"/>
      <c r="HG175" s="49"/>
      <c r="HH175" s="49"/>
      <c r="HI175" s="49"/>
      <c r="HJ175" s="49"/>
      <c r="HK175" s="49"/>
      <c r="HL175" s="49"/>
      <c r="HM175" s="49"/>
      <c r="HN175" s="49"/>
      <c r="HO175" s="49"/>
      <c r="HP175" s="49"/>
      <c r="HQ175" s="49"/>
      <c r="HR175" s="49"/>
      <c r="HS175" s="49"/>
      <c r="HT175" s="49"/>
      <c r="HU175" s="49"/>
      <c r="HV175" s="49"/>
      <c r="HW175" s="49"/>
      <c r="HX175" s="49"/>
      <c r="HY175" s="49"/>
      <c r="HZ175" s="49"/>
      <c r="IA175" s="49"/>
      <c r="IB175" s="49"/>
      <c r="IC175" s="49"/>
      <c r="ID175" s="49"/>
      <c r="IE175" s="49"/>
      <c r="IF175" s="49"/>
      <c r="IG175" s="49"/>
      <c r="IH175" s="49"/>
      <c r="II175" s="49"/>
      <c r="IJ175" s="49"/>
      <c r="IK175" s="49"/>
      <c r="IL175" s="49"/>
      <c r="IM175" s="49"/>
      <c r="IN175" s="49"/>
      <c r="IO175" s="49"/>
      <c r="IP175" s="49"/>
      <c r="IQ175" s="49"/>
      <c r="IR175" s="49"/>
      <c r="IS175" s="49"/>
      <c r="IT175" s="49"/>
      <c r="IU175" s="49"/>
      <c r="IV175" s="49"/>
      <c r="IW175" s="49"/>
      <c r="IX175" s="49"/>
      <c r="IY175" s="49"/>
      <c r="IZ175" s="49"/>
      <c r="JA175" s="49"/>
      <c r="JB175" s="49"/>
      <c r="JC175" s="49"/>
      <c r="JD175" s="49"/>
      <c r="JE175" s="49"/>
      <c r="JF175" s="49"/>
      <c r="JG175" s="49"/>
      <c r="JH175" s="49"/>
      <c r="JI175" s="49"/>
      <c r="JJ175" s="49"/>
      <c r="JK175" s="49"/>
      <c r="JL175" s="49"/>
      <c r="JM175" s="49"/>
      <c r="JN175" s="49"/>
      <c r="JO175" s="49"/>
    </row>
    <row r="176" spans="1:275" s="282" customFormat="1" ht="135.75" customHeight="1" x14ac:dyDescent="0.25">
      <c r="A176" s="1241">
        <v>141</v>
      </c>
      <c r="B176" s="1267" t="s">
        <v>1004</v>
      </c>
      <c r="C176" s="1237">
        <v>80101706</v>
      </c>
      <c r="D176" s="245" t="s">
        <v>859</v>
      </c>
      <c r="E176" s="1237" t="s">
        <v>132</v>
      </c>
      <c r="F176" s="1237">
        <v>1</v>
      </c>
      <c r="G176" s="1259" t="s">
        <v>169</v>
      </c>
      <c r="H176" s="1239" t="s">
        <v>860</v>
      </c>
      <c r="I176" s="1235" t="s">
        <v>101</v>
      </c>
      <c r="J176" s="1235" t="s">
        <v>854</v>
      </c>
      <c r="K176" s="1267" t="s">
        <v>115</v>
      </c>
      <c r="L176" s="1076">
        <v>23167000</v>
      </c>
      <c r="M176" s="1077">
        <v>23167000</v>
      </c>
      <c r="N176" s="1294" t="s">
        <v>85</v>
      </c>
      <c r="O176" s="1294" t="s">
        <v>56</v>
      </c>
      <c r="P176" s="204" t="s">
        <v>133</v>
      </c>
      <c r="Q176" s="129"/>
      <c r="R176" s="1280" t="s">
        <v>1047</v>
      </c>
      <c r="S176" s="1280" t="s">
        <v>238</v>
      </c>
      <c r="T176" s="1285">
        <v>42452</v>
      </c>
      <c r="U176" s="96" t="s">
        <v>1048</v>
      </c>
      <c r="V176" s="1242" t="s">
        <v>220</v>
      </c>
      <c r="W176" s="253">
        <v>23167000</v>
      </c>
      <c r="X176" s="201"/>
      <c r="Y176" s="1263">
        <f t="shared" si="4"/>
        <v>23167000</v>
      </c>
      <c r="Z176" s="1263">
        <v>23167000</v>
      </c>
      <c r="AA176" s="1281" t="s">
        <v>1049</v>
      </c>
      <c r="AB176" s="1242" t="s">
        <v>1050</v>
      </c>
      <c r="AC176" s="1242" t="s">
        <v>233</v>
      </c>
      <c r="AD176" s="1242" t="s">
        <v>1051</v>
      </c>
      <c r="AE176" s="1242" t="s">
        <v>56</v>
      </c>
      <c r="AF176" s="1242" t="s">
        <v>56</v>
      </c>
      <c r="AG176" s="1242" t="s">
        <v>56</v>
      </c>
      <c r="AH176" s="184" t="s">
        <v>1052</v>
      </c>
      <c r="AI176" s="79">
        <v>42452</v>
      </c>
      <c r="AJ176" s="79">
        <v>42734</v>
      </c>
      <c r="AK176" s="1242" t="s">
        <v>1053</v>
      </c>
      <c r="AL176" s="264" t="s">
        <v>1054</v>
      </c>
      <c r="AM176" s="546" t="s">
        <v>56</v>
      </c>
      <c r="AN176" s="546" t="s">
        <v>56</v>
      </c>
      <c r="AO176" s="546" t="s">
        <v>56</v>
      </c>
      <c r="AP176" s="546" t="s">
        <v>56</v>
      </c>
      <c r="AQ176" s="546" t="s">
        <v>56</v>
      </c>
      <c r="AR176" s="547">
        <v>2500000</v>
      </c>
      <c r="AS176" s="547">
        <v>2500000</v>
      </c>
      <c r="AT176" s="41"/>
      <c r="AU176" s="547">
        <v>2500000</v>
      </c>
      <c r="AV176" s="547">
        <v>2500000</v>
      </c>
      <c r="AW176" s="547">
        <v>2500000</v>
      </c>
      <c r="AX176" s="41"/>
      <c r="AY176" s="41"/>
      <c r="AZ176" s="41"/>
      <c r="BA176" s="41"/>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c r="GX176" s="49"/>
      <c r="GY176" s="49"/>
      <c r="GZ176" s="49"/>
      <c r="HA176" s="49"/>
      <c r="HB176" s="49"/>
      <c r="HC176" s="49"/>
      <c r="HD176" s="49"/>
      <c r="HE176" s="49"/>
      <c r="HF176" s="49"/>
      <c r="HG176" s="49"/>
      <c r="HH176" s="49"/>
      <c r="HI176" s="49"/>
      <c r="HJ176" s="49"/>
      <c r="HK176" s="49"/>
      <c r="HL176" s="49"/>
      <c r="HM176" s="49"/>
      <c r="HN176" s="49"/>
      <c r="HO176" s="49"/>
      <c r="HP176" s="49"/>
      <c r="HQ176" s="49"/>
      <c r="HR176" s="49"/>
      <c r="HS176" s="49"/>
      <c r="HT176" s="49"/>
      <c r="HU176" s="49"/>
      <c r="HV176" s="49"/>
      <c r="HW176" s="49"/>
      <c r="HX176" s="49"/>
      <c r="HY176" s="49"/>
      <c r="HZ176" s="49"/>
      <c r="IA176" s="49"/>
      <c r="IB176" s="49"/>
      <c r="IC176" s="49"/>
      <c r="ID176" s="49"/>
      <c r="IE176" s="49"/>
      <c r="IF176" s="49"/>
      <c r="IG176" s="49"/>
      <c r="IH176" s="49"/>
      <c r="II176" s="49"/>
      <c r="IJ176" s="49"/>
      <c r="IK176" s="49"/>
      <c r="IL176" s="49"/>
      <c r="IM176" s="49"/>
      <c r="IN176" s="49"/>
      <c r="IO176" s="49"/>
      <c r="IP176" s="49"/>
      <c r="IQ176" s="49"/>
      <c r="IR176" s="49"/>
      <c r="IS176" s="49"/>
      <c r="IT176" s="49"/>
      <c r="IU176" s="49"/>
      <c r="IV176" s="49"/>
      <c r="IW176" s="49"/>
      <c r="IX176" s="49"/>
      <c r="IY176" s="49"/>
      <c r="IZ176" s="49"/>
      <c r="JA176" s="49"/>
      <c r="JB176" s="49"/>
      <c r="JC176" s="49"/>
      <c r="JD176" s="49"/>
      <c r="JE176" s="49"/>
      <c r="JF176" s="49"/>
      <c r="JG176" s="49"/>
      <c r="JH176" s="49"/>
      <c r="JI176" s="49"/>
      <c r="JJ176" s="49"/>
      <c r="JK176" s="49"/>
      <c r="JL176" s="49"/>
      <c r="JM176" s="49"/>
      <c r="JN176" s="49"/>
      <c r="JO176" s="49"/>
    </row>
    <row r="177" spans="1:275" s="282" customFormat="1" ht="57.75" customHeight="1" x14ac:dyDescent="0.25">
      <c r="A177" s="1572">
        <v>142</v>
      </c>
      <c r="B177" s="1574" t="s">
        <v>1005</v>
      </c>
      <c r="C177" s="1267">
        <v>72101516</v>
      </c>
      <c r="D177" s="1636" t="s">
        <v>870</v>
      </c>
      <c r="E177" s="1574" t="s">
        <v>80</v>
      </c>
      <c r="F177" s="1574">
        <v>1</v>
      </c>
      <c r="G177" s="1638" t="s">
        <v>173</v>
      </c>
      <c r="H177" s="1640">
        <v>1</v>
      </c>
      <c r="I177" s="1574" t="s">
        <v>93</v>
      </c>
      <c r="J177" s="1267" t="s">
        <v>1006</v>
      </c>
      <c r="K177" s="1243" t="s">
        <v>55</v>
      </c>
      <c r="L177" s="1078">
        <v>2400000</v>
      </c>
      <c r="M177" s="1079">
        <v>2400000</v>
      </c>
      <c r="N177" s="1576" t="s">
        <v>85</v>
      </c>
      <c r="O177" s="1576" t="s">
        <v>56</v>
      </c>
      <c r="P177" s="1576" t="s">
        <v>86</v>
      </c>
      <c r="Q177" s="129"/>
      <c r="R177" s="1538" t="s">
        <v>2638</v>
      </c>
      <c r="S177" s="1540" t="s">
        <v>2639</v>
      </c>
      <c r="T177" s="1542">
        <v>42536</v>
      </c>
      <c r="U177" s="1530" t="s">
        <v>2640</v>
      </c>
      <c r="V177" s="1530" t="s">
        <v>602</v>
      </c>
      <c r="W177" s="600">
        <v>1125463</v>
      </c>
      <c r="X177" s="1632"/>
      <c r="Y177" s="195">
        <f t="shared" si="4"/>
        <v>1125463</v>
      </c>
      <c r="Z177" s="195">
        <v>1125463</v>
      </c>
      <c r="AA177" s="1530" t="s">
        <v>2641</v>
      </c>
      <c r="AB177" s="1621" t="s">
        <v>2882</v>
      </c>
      <c r="AC177" s="1530" t="s">
        <v>35</v>
      </c>
      <c r="AD177" s="1530" t="s">
        <v>2881</v>
      </c>
      <c r="AE177" s="1626" t="s">
        <v>2880</v>
      </c>
      <c r="AF177" s="1631">
        <v>42544</v>
      </c>
      <c r="AG177" s="1625">
        <v>42548</v>
      </c>
      <c r="AH177" s="1621" t="s">
        <v>2879</v>
      </c>
      <c r="AI177" s="1625">
        <v>42548</v>
      </c>
      <c r="AJ177" s="1625">
        <v>42577</v>
      </c>
      <c r="AK177" s="1626" t="s">
        <v>2878</v>
      </c>
      <c r="AL177" s="1627" t="s">
        <v>2619</v>
      </c>
      <c r="AM177" s="1629"/>
      <c r="AN177" s="1621"/>
      <c r="AO177" s="1621"/>
      <c r="AP177" s="1621"/>
      <c r="AQ177" s="1621"/>
      <c r="AR177" s="1621"/>
      <c r="AS177" s="1621"/>
      <c r="AT177" s="1621"/>
      <c r="AU177" s="1621"/>
      <c r="AV177" s="1560">
        <v>1125463</v>
      </c>
      <c r="AW177" s="1621"/>
      <c r="AX177" s="1621"/>
      <c r="AY177" s="1621"/>
      <c r="AZ177" s="1621"/>
      <c r="BA177" s="1621"/>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c r="GX177" s="49"/>
      <c r="GY177" s="49"/>
      <c r="GZ177" s="49"/>
      <c r="HA177" s="49"/>
      <c r="HB177" s="49"/>
      <c r="HC177" s="49"/>
      <c r="HD177" s="49"/>
      <c r="HE177" s="49"/>
      <c r="HF177" s="49"/>
      <c r="HG177" s="49"/>
      <c r="HH177" s="49"/>
      <c r="HI177" s="49"/>
      <c r="HJ177" s="49"/>
      <c r="HK177" s="49"/>
      <c r="HL177" s="49"/>
      <c r="HM177" s="49"/>
      <c r="HN177" s="49"/>
      <c r="HO177" s="49"/>
      <c r="HP177" s="49"/>
      <c r="HQ177" s="49"/>
      <c r="HR177" s="49"/>
      <c r="HS177" s="49"/>
      <c r="HT177" s="49"/>
      <c r="HU177" s="49"/>
      <c r="HV177" s="49"/>
      <c r="HW177" s="49"/>
      <c r="HX177" s="49"/>
      <c r="HY177" s="49"/>
      <c r="HZ177" s="49"/>
      <c r="IA177" s="49"/>
      <c r="IB177" s="49"/>
      <c r="IC177" s="49"/>
      <c r="ID177" s="49"/>
      <c r="IE177" s="49"/>
      <c r="IF177" s="49"/>
      <c r="IG177" s="49"/>
      <c r="IH177" s="49"/>
      <c r="II177" s="49"/>
      <c r="IJ177" s="49"/>
      <c r="IK177" s="49"/>
      <c r="IL177" s="49"/>
      <c r="IM177" s="49"/>
      <c r="IN177" s="49"/>
      <c r="IO177" s="49"/>
      <c r="IP177" s="49"/>
      <c r="IQ177" s="49"/>
      <c r="IR177" s="49"/>
      <c r="IS177" s="49"/>
      <c r="IT177" s="49"/>
      <c r="IU177" s="49"/>
      <c r="IV177" s="49"/>
      <c r="IW177" s="49"/>
      <c r="IX177" s="49"/>
      <c r="IY177" s="49"/>
      <c r="IZ177" s="49"/>
      <c r="JA177" s="49"/>
      <c r="JB177" s="49"/>
      <c r="JC177" s="49"/>
      <c r="JD177" s="49"/>
      <c r="JE177" s="49"/>
      <c r="JF177" s="49"/>
      <c r="JG177" s="49"/>
      <c r="JH177" s="49"/>
      <c r="JI177" s="49"/>
      <c r="JJ177" s="49"/>
      <c r="JK177" s="49"/>
      <c r="JL177" s="49"/>
      <c r="JM177" s="49"/>
      <c r="JN177" s="49"/>
      <c r="JO177" s="49"/>
    </row>
    <row r="178" spans="1:275" s="282" customFormat="1" ht="42.75" customHeight="1" x14ac:dyDescent="0.25">
      <c r="A178" s="1547"/>
      <c r="B178" s="1553"/>
      <c r="C178" s="1238"/>
      <c r="D178" s="1637"/>
      <c r="E178" s="1553"/>
      <c r="F178" s="1553"/>
      <c r="G178" s="1639"/>
      <c r="H178" s="1557"/>
      <c r="I178" s="1553"/>
      <c r="J178" s="1080" t="s">
        <v>1275</v>
      </c>
      <c r="K178" s="1236" t="s">
        <v>55</v>
      </c>
      <c r="L178" s="1081">
        <v>100000</v>
      </c>
      <c r="M178" s="1082">
        <v>100000</v>
      </c>
      <c r="N178" s="1634"/>
      <c r="O178" s="1634"/>
      <c r="P178" s="1635"/>
      <c r="Q178" s="129"/>
      <c r="R178" s="1539"/>
      <c r="S178" s="1541"/>
      <c r="T178" s="1543"/>
      <c r="U178" s="1531"/>
      <c r="V178" s="1531"/>
      <c r="W178" s="601">
        <v>100000</v>
      </c>
      <c r="X178" s="1633"/>
      <c r="Y178" s="254">
        <f t="shared" si="4"/>
        <v>100000</v>
      </c>
      <c r="Z178" s="254">
        <v>100000</v>
      </c>
      <c r="AA178" s="1531"/>
      <c r="AB178" s="1622"/>
      <c r="AC178" s="1545"/>
      <c r="AD178" s="1545"/>
      <c r="AE178" s="1545"/>
      <c r="AF178" s="1545"/>
      <c r="AG178" s="1545"/>
      <c r="AH178" s="1622"/>
      <c r="AI178" s="1545"/>
      <c r="AJ178" s="1545"/>
      <c r="AK178" s="1545"/>
      <c r="AL178" s="1628"/>
      <c r="AM178" s="1630"/>
      <c r="AN178" s="1622"/>
      <c r="AO178" s="1622"/>
      <c r="AP178" s="1622"/>
      <c r="AQ178" s="1622"/>
      <c r="AR178" s="1622"/>
      <c r="AS178" s="1622"/>
      <c r="AT178" s="1622"/>
      <c r="AU178" s="1622"/>
      <c r="AV178" s="1545"/>
      <c r="AW178" s="1622"/>
      <c r="AX178" s="1622"/>
      <c r="AY178" s="1622"/>
      <c r="AZ178" s="1622"/>
      <c r="BA178" s="1622"/>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c r="GX178" s="49"/>
      <c r="GY178" s="49"/>
      <c r="GZ178" s="49"/>
      <c r="HA178" s="49"/>
      <c r="HB178" s="49"/>
      <c r="HC178" s="49"/>
      <c r="HD178" s="49"/>
      <c r="HE178" s="49"/>
      <c r="HF178" s="49"/>
      <c r="HG178" s="49"/>
      <c r="HH178" s="49"/>
      <c r="HI178" s="49"/>
      <c r="HJ178" s="49"/>
      <c r="HK178" s="49"/>
      <c r="HL178" s="49"/>
      <c r="HM178" s="49"/>
      <c r="HN178" s="49"/>
      <c r="HO178" s="49"/>
      <c r="HP178" s="49"/>
      <c r="HQ178" s="49"/>
      <c r="HR178" s="49"/>
      <c r="HS178" s="49"/>
      <c r="HT178" s="49"/>
      <c r="HU178" s="49"/>
      <c r="HV178" s="49"/>
      <c r="HW178" s="49"/>
      <c r="HX178" s="49"/>
      <c r="HY178" s="49"/>
      <c r="HZ178" s="49"/>
      <c r="IA178" s="49"/>
      <c r="IB178" s="49"/>
      <c r="IC178" s="49"/>
      <c r="ID178" s="49"/>
      <c r="IE178" s="49"/>
      <c r="IF178" s="49"/>
      <c r="IG178" s="49"/>
      <c r="IH178" s="49"/>
      <c r="II178" s="49"/>
      <c r="IJ178" s="49"/>
      <c r="IK178" s="49"/>
      <c r="IL178" s="49"/>
      <c r="IM178" s="49"/>
      <c r="IN178" s="49"/>
      <c r="IO178" s="49"/>
      <c r="IP178" s="49"/>
      <c r="IQ178" s="49"/>
      <c r="IR178" s="49"/>
      <c r="IS178" s="49"/>
      <c r="IT178" s="49"/>
      <c r="IU178" s="49"/>
      <c r="IV178" s="49"/>
      <c r="IW178" s="49"/>
      <c r="IX178" s="49"/>
      <c r="IY178" s="49"/>
      <c r="IZ178" s="49"/>
      <c r="JA178" s="49"/>
      <c r="JB178" s="49"/>
      <c r="JC178" s="49"/>
      <c r="JD178" s="49"/>
      <c r="JE178" s="49"/>
      <c r="JF178" s="49"/>
      <c r="JG178" s="49"/>
      <c r="JH178" s="49"/>
      <c r="JI178" s="49"/>
      <c r="JJ178" s="49"/>
      <c r="JK178" s="49"/>
      <c r="JL178" s="49"/>
      <c r="JM178" s="49"/>
      <c r="JN178" s="49"/>
    </row>
    <row r="179" spans="1:275" s="282" customFormat="1" ht="57" customHeight="1" x14ac:dyDescent="0.25">
      <c r="A179" s="1241">
        <v>143</v>
      </c>
      <c r="B179" s="1235" t="s">
        <v>998</v>
      </c>
      <c r="C179" s="1235">
        <v>80101706</v>
      </c>
      <c r="D179" s="265" t="s">
        <v>944</v>
      </c>
      <c r="E179" s="1235" t="s">
        <v>132</v>
      </c>
      <c r="F179" s="1235">
        <v>1</v>
      </c>
      <c r="G179" s="1271" t="s">
        <v>173</v>
      </c>
      <c r="H179" s="1239" t="s">
        <v>1312</v>
      </c>
      <c r="I179" s="1243" t="s">
        <v>101</v>
      </c>
      <c r="J179" s="1235" t="s">
        <v>854</v>
      </c>
      <c r="K179" s="1243" t="s">
        <v>115</v>
      </c>
      <c r="L179" s="1076">
        <v>45000000</v>
      </c>
      <c r="M179" s="1076">
        <v>45000000</v>
      </c>
      <c r="N179" s="1261" t="s">
        <v>85</v>
      </c>
      <c r="O179" s="1261" t="s">
        <v>56</v>
      </c>
      <c r="P179" s="19" t="s">
        <v>133</v>
      </c>
      <c r="Q179" s="129"/>
      <c r="R179" s="1280" t="s">
        <v>2642</v>
      </c>
      <c r="S179" s="1280" t="s">
        <v>2643</v>
      </c>
      <c r="T179" s="1285">
        <v>42506</v>
      </c>
      <c r="U179" s="96" t="s">
        <v>2644</v>
      </c>
      <c r="V179" s="1242" t="s">
        <v>220</v>
      </c>
      <c r="W179" s="1276">
        <v>42000000</v>
      </c>
      <c r="X179" s="41"/>
      <c r="Y179" s="1263">
        <f t="shared" si="4"/>
        <v>42000000</v>
      </c>
      <c r="Z179" s="1263">
        <v>42000000</v>
      </c>
      <c r="AA179" s="334" t="s">
        <v>2645</v>
      </c>
      <c r="AB179" s="1281" t="s">
        <v>2646</v>
      </c>
      <c r="AC179" s="1281" t="s">
        <v>233</v>
      </c>
      <c r="AD179" s="1242" t="s">
        <v>2647</v>
      </c>
      <c r="AE179" s="1281" t="s">
        <v>56</v>
      </c>
      <c r="AF179" s="1281" t="s">
        <v>56</v>
      </c>
      <c r="AG179" s="1281" t="s">
        <v>56</v>
      </c>
      <c r="AH179" s="200" t="s">
        <v>1282</v>
      </c>
      <c r="AI179" s="74">
        <v>42506</v>
      </c>
      <c r="AJ179" s="74">
        <v>42719</v>
      </c>
      <c r="AK179" s="1281" t="s">
        <v>2648</v>
      </c>
      <c r="AL179" s="260" t="s">
        <v>1457</v>
      </c>
      <c r="AM179" s="546" t="s">
        <v>56</v>
      </c>
      <c r="AN179" s="291" t="s">
        <v>56</v>
      </c>
      <c r="AO179" s="291" t="s">
        <v>56</v>
      </c>
      <c r="AP179" s="291" t="s">
        <v>56</v>
      </c>
      <c r="AQ179" s="291" t="s">
        <v>56</v>
      </c>
      <c r="AR179" s="291" t="s">
        <v>56</v>
      </c>
      <c r="AS179" s="536">
        <v>6000000</v>
      </c>
      <c r="AT179" s="41"/>
      <c r="AU179" s="536">
        <v>6000000</v>
      </c>
      <c r="AV179" s="960">
        <v>6000000</v>
      </c>
      <c r="AW179" s="960">
        <v>6000000</v>
      </c>
      <c r="AX179" s="41"/>
      <c r="AY179" s="41"/>
      <c r="AZ179" s="41"/>
      <c r="BA179" s="41"/>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c r="GX179" s="49"/>
      <c r="GY179" s="49"/>
      <c r="GZ179" s="49"/>
      <c r="HA179" s="49"/>
      <c r="HB179" s="49"/>
      <c r="HC179" s="49"/>
      <c r="HD179" s="49"/>
      <c r="HE179" s="49"/>
      <c r="HF179" s="49"/>
      <c r="HG179" s="49"/>
      <c r="HH179" s="49"/>
      <c r="HI179" s="49"/>
      <c r="HJ179" s="49"/>
      <c r="HK179" s="49"/>
      <c r="HL179" s="49"/>
      <c r="HM179" s="49"/>
      <c r="HN179" s="49"/>
      <c r="HO179" s="49"/>
      <c r="HP179" s="49"/>
      <c r="HQ179" s="49"/>
      <c r="HR179" s="49"/>
      <c r="HS179" s="49"/>
      <c r="HT179" s="49"/>
      <c r="HU179" s="49"/>
      <c r="HV179" s="49"/>
      <c r="HW179" s="49"/>
      <c r="HX179" s="49"/>
      <c r="HY179" s="49"/>
      <c r="HZ179" s="49"/>
      <c r="IA179" s="49"/>
      <c r="IB179" s="49"/>
      <c r="IC179" s="49"/>
      <c r="ID179" s="49"/>
      <c r="IE179" s="49"/>
      <c r="IF179" s="49"/>
      <c r="IG179" s="49"/>
      <c r="IH179" s="49"/>
      <c r="II179" s="49"/>
      <c r="IJ179" s="49"/>
      <c r="IK179" s="49"/>
      <c r="IL179" s="49"/>
      <c r="IM179" s="49"/>
      <c r="IN179" s="49"/>
      <c r="IO179" s="49"/>
      <c r="IP179" s="49"/>
      <c r="IQ179" s="49"/>
      <c r="IR179" s="49"/>
      <c r="IS179" s="49"/>
      <c r="IT179" s="49"/>
      <c r="IU179" s="49"/>
      <c r="IV179" s="49"/>
      <c r="IW179" s="49"/>
      <c r="IX179" s="49"/>
      <c r="IY179" s="49"/>
      <c r="IZ179" s="49"/>
      <c r="JA179" s="49"/>
      <c r="JB179" s="49"/>
      <c r="JC179" s="49"/>
      <c r="JD179" s="49"/>
      <c r="JE179" s="49"/>
      <c r="JF179" s="49"/>
      <c r="JG179" s="49"/>
      <c r="JH179" s="49"/>
      <c r="JI179" s="49"/>
      <c r="JJ179" s="49"/>
      <c r="JK179" s="49"/>
      <c r="JL179" s="49"/>
      <c r="JM179" s="49"/>
      <c r="JN179" s="49"/>
    </row>
    <row r="180" spans="1:275" s="282" customFormat="1" ht="90" customHeight="1" x14ac:dyDescent="0.25">
      <c r="A180" s="1241">
        <v>144</v>
      </c>
      <c r="B180" s="1235" t="s">
        <v>998</v>
      </c>
      <c r="C180" s="1235">
        <v>80101706</v>
      </c>
      <c r="D180" s="265" t="s">
        <v>1378</v>
      </c>
      <c r="E180" s="1235" t="s">
        <v>132</v>
      </c>
      <c r="F180" s="1235">
        <v>1</v>
      </c>
      <c r="G180" s="1259" t="s">
        <v>172</v>
      </c>
      <c r="H180" s="1239">
        <v>5</v>
      </c>
      <c r="I180" s="1243" t="s">
        <v>101</v>
      </c>
      <c r="J180" s="1235" t="s">
        <v>854</v>
      </c>
      <c r="K180" s="1243" t="s">
        <v>115</v>
      </c>
      <c r="L180" s="1076">
        <v>35000000</v>
      </c>
      <c r="M180" s="1076">
        <v>35000000</v>
      </c>
      <c r="N180" s="1261" t="s">
        <v>85</v>
      </c>
      <c r="O180" s="1261" t="s">
        <v>56</v>
      </c>
      <c r="P180" s="290" t="s">
        <v>133</v>
      </c>
      <c r="Q180" s="129"/>
      <c r="R180" s="1280" t="s">
        <v>1449</v>
      </c>
      <c r="S180" s="1280" t="s">
        <v>1450</v>
      </c>
      <c r="T180" s="1285">
        <v>42487</v>
      </c>
      <c r="U180" s="175" t="s">
        <v>1451</v>
      </c>
      <c r="V180" s="1281" t="s">
        <v>220</v>
      </c>
      <c r="W180" s="1276">
        <v>35000000</v>
      </c>
      <c r="X180" s="41"/>
      <c r="Y180" s="1263">
        <f t="shared" si="4"/>
        <v>35000000</v>
      </c>
      <c r="Z180" s="1263">
        <v>35000000</v>
      </c>
      <c r="AA180" s="1281" t="s">
        <v>1452</v>
      </c>
      <c r="AB180" s="1281" t="s">
        <v>1453</v>
      </c>
      <c r="AC180" s="1281" t="s">
        <v>233</v>
      </c>
      <c r="AD180" s="1242" t="s">
        <v>1454</v>
      </c>
      <c r="AE180" s="1281" t="s">
        <v>56</v>
      </c>
      <c r="AF180" s="1281" t="s">
        <v>56</v>
      </c>
      <c r="AG180" s="1281" t="s">
        <v>56</v>
      </c>
      <c r="AH180" s="200" t="s">
        <v>1455</v>
      </c>
      <c r="AI180" s="74">
        <v>42487</v>
      </c>
      <c r="AJ180" s="74">
        <v>42639</v>
      </c>
      <c r="AK180" s="1281" t="s">
        <v>1456</v>
      </c>
      <c r="AL180" s="260" t="s">
        <v>1457</v>
      </c>
      <c r="AM180" s="1335" t="s">
        <v>56</v>
      </c>
      <c r="AN180" s="339" t="s">
        <v>56</v>
      </c>
      <c r="AO180" s="339" t="s">
        <v>56</v>
      </c>
      <c r="AP180" s="339" t="s">
        <v>56</v>
      </c>
      <c r="AQ180" s="339" t="s">
        <v>56</v>
      </c>
      <c r="AR180" s="339" t="s">
        <v>56</v>
      </c>
      <c r="AS180" s="547">
        <v>7000000</v>
      </c>
      <c r="AT180" s="41"/>
      <c r="AU180" s="547">
        <v>7000000</v>
      </c>
      <c r="AV180" s="547">
        <v>7000000</v>
      </c>
      <c r="AW180" s="41"/>
      <c r="AX180" s="41"/>
      <c r="AY180" s="41"/>
      <c r="AZ180" s="41"/>
      <c r="BA180" s="41"/>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c r="GX180" s="49"/>
      <c r="GY180" s="49"/>
      <c r="GZ180" s="49"/>
      <c r="HA180" s="49"/>
      <c r="HB180" s="49"/>
      <c r="HC180" s="49"/>
      <c r="HD180" s="49"/>
      <c r="HE180" s="49"/>
      <c r="HF180" s="49"/>
      <c r="HG180" s="49"/>
      <c r="HH180" s="49"/>
      <c r="HI180" s="49"/>
      <c r="HJ180" s="49"/>
      <c r="HK180" s="49"/>
      <c r="HL180" s="49"/>
      <c r="HM180" s="49"/>
      <c r="HN180" s="49"/>
      <c r="HO180" s="49"/>
      <c r="HP180" s="49"/>
      <c r="HQ180" s="49"/>
      <c r="HR180" s="49"/>
      <c r="HS180" s="49"/>
      <c r="HT180" s="49"/>
      <c r="HU180" s="49"/>
      <c r="HV180" s="49"/>
      <c r="HW180" s="49"/>
      <c r="HX180" s="49"/>
      <c r="HY180" s="49"/>
      <c r="HZ180" s="49"/>
      <c r="IA180" s="49"/>
      <c r="IB180" s="49"/>
      <c r="IC180" s="49"/>
      <c r="ID180" s="49"/>
      <c r="IE180" s="49"/>
      <c r="IF180" s="49"/>
      <c r="IG180" s="49"/>
      <c r="IH180" s="49"/>
      <c r="II180" s="49"/>
      <c r="IJ180" s="49"/>
      <c r="IK180" s="49"/>
      <c r="IL180" s="49"/>
      <c r="IM180" s="49"/>
      <c r="IN180" s="49"/>
      <c r="IO180" s="49"/>
      <c r="IP180" s="49"/>
      <c r="IQ180" s="49"/>
      <c r="IR180" s="49"/>
      <c r="IS180" s="49"/>
      <c r="IT180" s="49"/>
      <c r="IU180" s="49"/>
      <c r="IV180" s="49"/>
      <c r="IW180" s="49"/>
      <c r="IX180" s="49"/>
      <c r="IY180" s="49"/>
      <c r="IZ180" s="49"/>
      <c r="JA180" s="49"/>
      <c r="JB180" s="49"/>
      <c r="JC180" s="49"/>
      <c r="JD180" s="49"/>
      <c r="JE180" s="49"/>
      <c r="JF180" s="49"/>
      <c r="JG180" s="49"/>
      <c r="JH180" s="49"/>
      <c r="JI180" s="49"/>
      <c r="JJ180" s="49"/>
      <c r="JK180" s="49"/>
      <c r="JL180" s="49"/>
      <c r="JM180" s="49"/>
      <c r="JN180" s="49"/>
    </row>
    <row r="181" spans="1:275" s="341" customFormat="1" ht="57" customHeight="1" x14ac:dyDescent="0.25">
      <c r="A181" s="1241">
        <v>145</v>
      </c>
      <c r="B181" s="1235" t="s">
        <v>998</v>
      </c>
      <c r="C181" s="1235">
        <v>80101706</v>
      </c>
      <c r="D181" s="265" t="s">
        <v>947</v>
      </c>
      <c r="E181" s="1235" t="s">
        <v>132</v>
      </c>
      <c r="F181" s="1235">
        <v>1</v>
      </c>
      <c r="G181" s="1271" t="s">
        <v>979</v>
      </c>
      <c r="H181" s="1239">
        <v>6</v>
      </c>
      <c r="I181" s="1243" t="s">
        <v>101</v>
      </c>
      <c r="J181" s="1235" t="s">
        <v>854</v>
      </c>
      <c r="K181" s="1243" t="s">
        <v>115</v>
      </c>
      <c r="L181" s="1076">
        <v>48000000</v>
      </c>
      <c r="M181" s="1076">
        <v>48000000</v>
      </c>
      <c r="N181" s="1261" t="s">
        <v>85</v>
      </c>
      <c r="O181" s="1261" t="s">
        <v>56</v>
      </c>
      <c r="P181" s="19" t="s">
        <v>133</v>
      </c>
      <c r="Q181" s="129"/>
      <c r="R181" s="1280" t="s">
        <v>2649</v>
      </c>
      <c r="S181" s="1280" t="s">
        <v>2650</v>
      </c>
      <c r="T181" s="1285">
        <v>42506</v>
      </c>
      <c r="U181" s="96" t="s">
        <v>2651</v>
      </c>
      <c r="V181" s="1242" t="s">
        <v>220</v>
      </c>
      <c r="W181" s="1276">
        <v>35000000</v>
      </c>
      <c r="X181" s="41"/>
      <c r="Y181" s="1263">
        <f>SUM(W181+X181)</f>
        <v>35000000</v>
      </c>
      <c r="Z181" s="1263">
        <v>35000000</v>
      </c>
      <c r="AA181" s="334" t="s">
        <v>2652</v>
      </c>
      <c r="AB181" s="1281" t="s">
        <v>2653</v>
      </c>
      <c r="AC181" s="1281" t="s">
        <v>233</v>
      </c>
      <c r="AD181" s="1242" t="s">
        <v>2654</v>
      </c>
      <c r="AE181" s="1281" t="s">
        <v>56</v>
      </c>
      <c r="AF181" s="1281" t="s">
        <v>56</v>
      </c>
      <c r="AG181" s="1281" t="s">
        <v>56</v>
      </c>
      <c r="AH181" s="200" t="s">
        <v>1282</v>
      </c>
      <c r="AI181" s="74">
        <v>42506</v>
      </c>
      <c r="AJ181" s="74">
        <v>42719</v>
      </c>
      <c r="AK181" s="1281" t="s">
        <v>2648</v>
      </c>
      <c r="AL181" s="260" t="s">
        <v>1457</v>
      </c>
      <c r="AM181" s="546" t="s">
        <v>56</v>
      </c>
      <c r="AN181" s="291" t="s">
        <v>56</v>
      </c>
      <c r="AO181" s="291" t="s">
        <v>56</v>
      </c>
      <c r="AP181" s="291" t="s">
        <v>56</v>
      </c>
      <c r="AQ181" s="291" t="s">
        <v>56</v>
      </c>
      <c r="AR181" s="291" t="s">
        <v>56</v>
      </c>
      <c r="AS181" s="536">
        <v>5000000</v>
      </c>
      <c r="AT181" s="41"/>
      <c r="AU181" s="536">
        <v>5000000</v>
      </c>
      <c r="AV181" s="547">
        <v>5000000</v>
      </c>
      <c r="AW181" s="547">
        <v>5000000</v>
      </c>
      <c r="AX181" s="41"/>
      <c r="AY181" s="41"/>
      <c r="AZ181" s="41"/>
      <c r="BA181" s="41"/>
      <c r="BB181" s="340"/>
      <c r="BC181" s="340"/>
      <c r="BD181" s="340"/>
      <c r="BE181" s="340"/>
      <c r="BF181" s="340"/>
      <c r="BG181" s="340"/>
      <c r="BH181" s="340"/>
      <c r="BI181" s="340"/>
      <c r="BJ181" s="340"/>
      <c r="BK181" s="340"/>
      <c r="BL181" s="340"/>
      <c r="BM181" s="340"/>
      <c r="BN181" s="340"/>
      <c r="BO181" s="340"/>
      <c r="BP181" s="340"/>
      <c r="BQ181" s="340"/>
      <c r="BR181" s="340"/>
      <c r="BS181" s="340"/>
      <c r="BT181" s="340"/>
      <c r="BU181" s="340"/>
      <c r="BV181" s="340"/>
      <c r="BW181" s="340"/>
      <c r="BX181" s="340"/>
      <c r="BY181" s="340"/>
      <c r="BZ181" s="340"/>
      <c r="CA181" s="340"/>
      <c r="CB181" s="340"/>
      <c r="CC181" s="340"/>
      <c r="CD181" s="340"/>
      <c r="CE181" s="340"/>
      <c r="CF181" s="340"/>
      <c r="CG181" s="340"/>
      <c r="CH181" s="340"/>
      <c r="CI181" s="340"/>
      <c r="CJ181" s="340"/>
      <c r="CK181" s="340"/>
      <c r="CL181" s="340"/>
      <c r="CM181" s="340"/>
      <c r="CN181" s="340"/>
      <c r="CO181" s="340"/>
      <c r="CP181" s="340"/>
      <c r="CQ181" s="340"/>
      <c r="CR181" s="340"/>
      <c r="CS181" s="340"/>
      <c r="CT181" s="340"/>
      <c r="CU181" s="340"/>
      <c r="CV181" s="340"/>
      <c r="CW181" s="340"/>
      <c r="CX181" s="340"/>
      <c r="CY181" s="340"/>
      <c r="CZ181" s="340"/>
      <c r="DA181" s="340"/>
      <c r="DB181" s="340"/>
      <c r="DC181" s="340"/>
      <c r="DD181" s="340"/>
      <c r="DE181" s="340"/>
      <c r="DF181" s="340"/>
      <c r="DG181" s="340"/>
      <c r="DH181" s="340"/>
      <c r="DI181" s="340"/>
      <c r="DJ181" s="340"/>
      <c r="DK181" s="340"/>
      <c r="DL181" s="340"/>
      <c r="DM181" s="340"/>
      <c r="DN181" s="340"/>
      <c r="DO181" s="340"/>
      <c r="DP181" s="340"/>
      <c r="DQ181" s="340"/>
      <c r="DR181" s="340"/>
      <c r="DS181" s="340"/>
      <c r="DT181" s="340"/>
      <c r="DU181" s="340"/>
      <c r="DV181" s="340"/>
      <c r="DW181" s="340"/>
      <c r="DX181" s="340"/>
      <c r="DY181" s="340"/>
      <c r="DZ181" s="340"/>
      <c r="EA181" s="340"/>
      <c r="EB181" s="340"/>
      <c r="EC181" s="340"/>
      <c r="ED181" s="340"/>
      <c r="EE181" s="340"/>
      <c r="EF181" s="340"/>
      <c r="EG181" s="340"/>
      <c r="EH181" s="340"/>
      <c r="EI181" s="340"/>
      <c r="EJ181" s="340"/>
      <c r="EK181" s="340"/>
      <c r="EL181" s="340"/>
      <c r="EM181" s="340"/>
      <c r="EN181" s="340"/>
      <c r="EO181" s="340"/>
      <c r="EP181" s="340"/>
      <c r="EQ181" s="340"/>
      <c r="ER181" s="340"/>
      <c r="ES181" s="340"/>
      <c r="ET181" s="340"/>
      <c r="EU181" s="340"/>
      <c r="EV181" s="340"/>
      <c r="EW181" s="340"/>
      <c r="EX181" s="340"/>
      <c r="EY181" s="340"/>
      <c r="EZ181" s="340"/>
      <c r="FA181" s="340"/>
      <c r="FB181" s="340"/>
      <c r="FC181" s="340"/>
      <c r="FD181" s="340"/>
      <c r="FE181" s="340"/>
      <c r="FF181" s="340"/>
      <c r="FG181" s="340"/>
      <c r="FH181" s="340"/>
      <c r="FI181" s="340"/>
      <c r="FJ181" s="340"/>
      <c r="FK181" s="340"/>
      <c r="FL181" s="340"/>
      <c r="FM181" s="340"/>
      <c r="FN181" s="340"/>
      <c r="FO181" s="340"/>
      <c r="FP181" s="340"/>
      <c r="FQ181" s="340"/>
      <c r="FR181" s="340"/>
      <c r="FS181" s="340"/>
      <c r="FT181" s="340"/>
      <c r="FU181" s="340"/>
      <c r="FV181" s="340"/>
      <c r="FW181" s="340"/>
      <c r="FX181" s="340"/>
      <c r="FY181" s="340"/>
      <c r="FZ181" s="340"/>
      <c r="GA181" s="340"/>
      <c r="GB181" s="340"/>
      <c r="GC181" s="340"/>
      <c r="GD181" s="340"/>
      <c r="GE181" s="340"/>
      <c r="GF181" s="340"/>
      <c r="GG181" s="340"/>
      <c r="GH181" s="340"/>
      <c r="GI181" s="340"/>
      <c r="GJ181" s="340"/>
      <c r="GK181" s="340"/>
      <c r="GL181" s="340"/>
      <c r="GM181" s="340"/>
      <c r="GN181" s="340"/>
      <c r="GO181" s="340"/>
      <c r="GP181" s="340"/>
      <c r="GQ181" s="340"/>
      <c r="GR181" s="340"/>
      <c r="GS181" s="340"/>
      <c r="GT181" s="340"/>
      <c r="GU181" s="340"/>
      <c r="GV181" s="340"/>
      <c r="GW181" s="340"/>
      <c r="GX181" s="340"/>
      <c r="GY181" s="340"/>
      <c r="GZ181" s="340"/>
      <c r="HA181" s="340"/>
      <c r="HB181" s="340"/>
      <c r="HC181" s="340"/>
      <c r="HD181" s="340"/>
      <c r="HE181" s="340"/>
      <c r="HF181" s="340"/>
      <c r="HG181" s="340"/>
      <c r="HH181" s="340"/>
      <c r="HI181" s="340"/>
      <c r="HJ181" s="340"/>
      <c r="HK181" s="340"/>
      <c r="HL181" s="340"/>
      <c r="HM181" s="340"/>
      <c r="HN181" s="340"/>
      <c r="HO181" s="340"/>
      <c r="HP181" s="340"/>
      <c r="HQ181" s="340"/>
      <c r="HR181" s="340"/>
      <c r="HS181" s="340"/>
      <c r="HT181" s="340"/>
      <c r="HU181" s="340"/>
      <c r="HV181" s="340"/>
      <c r="HW181" s="340"/>
      <c r="HX181" s="340"/>
      <c r="HY181" s="340"/>
      <c r="HZ181" s="340"/>
      <c r="IA181" s="340"/>
      <c r="IB181" s="340"/>
      <c r="IC181" s="340"/>
      <c r="ID181" s="340"/>
      <c r="IE181" s="340"/>
      <c r="IF181" s="340"/>
      <c r="IG181" s="340"/>
      <c r="IH181" s="340"/>
      <c r="II181" s="340"/>
      <c r="IJ181" s="340"/>
      <c r="IK181" s="340"/>
      <c r="IL181" s="340"/>
      <c r="IM181" s="340"/>
      <c r="IN181" s="340"/>
      <c r="IO181" s="340"/>
      <c r="IP181" s="340"/>
      <c r="IQ181" s="340"/>
      <c r="IR181" s="340"/>
      <c r="IS181" s="340"/>
      <c r="IT181" s="340"/>
      <c r="IU181" s="340"/>
      <c r="IV181" s="340"/>
      <c r="IW181" s="340"/>
      <c r="IX181" s="340"/>
      <c r="IY181" s="340"/>
      <c r="IZ181" s="340"/>
      <c r="JA181" s="340"/>
      <c r="JB181" s="340"/>
      <c r="JC181" s="340"/>
      <c r="JD181" s="340"/>
      <c r="JE181" s="340"/>
      <c r="JF181" s="340"/>
      <c r="JG181" s="340"/>
      <c r="JH181" s="340"/>
      <c r="JI181" s="340"/>
      <c r="JJ181" s="340"/>
      <c r="JK181" s="340"/>
      <c r="JL181" s="340"/>
      <c r="JM181" s="340"/>
      <c r="JN181" s="340"/>
    </row>
    <row r="182" spans="1:275" s="282" customFormat="1" ht="120" customHeight="1" x14ac:dyDescent="0.25">
      <c r="A182" s="1241">
        <v>146</v>
      </c>
      <c r="B182" s="1235" t="s">
        <v>998</v>
      </c>
      <c r="C182" s="1235">
        <v>80101706</v>
      </c>
      <c r="D182" s="265" t="s">
        <v>945</v>
      </c>
      <c r="E182" s="1235" t="s">
        <v>132</v>
      </c>
      <c r="F182" s="1235">
        <v>1</v>
      </c>
      <c r="G182" s="1259" t="s">
        <v>170</v>
      </c>
      <c r="H182" s="1239" t="s">
        <v>1312</v>
      </c>
      <c r="I182" s="1243" t="s">
        <v>101</v>
      </c>
      <c r="J182" s="1235" t="s">
        <v>135</v>
      </c>
      <c r="K182" s="1243" t="s">
        <v>115</v>
      </c>
      <c r="L182" s="1076">
        <v>25987500</v>
      </c>
      <c r="M182" s="1076">
        <v>25987500</v>
      </c>
      <c r="N182" s="1261" t="s">
        <v>85</v>
      </c>
      <c r="O182" s="1261" t="s">
        <v>56</v>
      </c>
      <c r="P182" s="290" t="s">
        <v>133</v>
      </c>
      <c r="Q182" s="129"/>
      <c r="R182" s="1280" t="s">
        <v>1458</v>
      </c>
      <c r="S182" s="1280" t="s">
        <v>830</v>
      </c>
      <c r="T182" s="1285">
        <v>42492</v>
      </c>
      <c r="U182" s="175" t="s">
        <v>1459</v>
      </c>
      <c r="V182" s="1281" t="s">
        <v>220</v>
      </c>
      <c r="W182" s="253">
        <v>25987500</v>
      </c>
      <c r="X182" s="41"/>
      <c r="Y182" s="1263">
        <f t="shared" si="4"/>
        <v>25987500</v>
      </c>
      <c r="Z182" s="1263">
        <v>25987500</v>
      </c>
      <c r="AA182" s="334" t="s">
        <v>1460</v>
      </c>
      <c r="AB182" s="1281" t="s">
        <v>1461</v>
      </c>
      <c r="AC182" s="1281" t="s">
        <v>223</v>
      </c>
      <c r="AD182" s="1242" t="s">
        <v>1462</v>
      </c>
      <c r="AE182" s="1281" t="s">
        <v>56</v>
      </c>
      <c r="AF182" s="1281" t="s">
        <v>56</v>
      </c>
      <c r="AG182" s="1281" t="s">
        <v>56</v>
      </c>
      <c r="AH182" s="200" t="s">
        <v>1463</v>
      </c>
      <c r="AI182" s="74">
        <v>42492</v>
      </c>
      <c r="AJ182" s="74">
        <v>42720</v>
      </c>
      <c r="AK182" s="1281" t="s">
        <v>751</v>
      </c>
      <c r="AL182" s="260" t="s">
        <v>1457</v>
      </c>
      <c r="AM182" s="546" t="s">
        <v>56</v>
      </c>
      <c r="AN182" s="546" t="s">
        <v>56</v>
      </c>
      <c r="AO182" s="546" t="s">
        <v>56</v>
      </c>
      <c r="AP182" s="546" t="s">
        <v>56</v>
      </c>
      <c r="AQ182" s="546" t="s">
        <v>56</v>
      </c>
      <c r="AR182" s="546" t="s">
        <v>56</v>
      </c>
      <c r="AS182" s="547">
        <v>3465000</v>
      </c>
      <c r="AT182" s="41"/>
      <c r="AU182" s="547">
        <v>3465000</v>
      </c>
      <c r="AV182" s="547">
        <v>3465000</v>
      </c>
      <c r="AW182" s="547">
        <v>3465000</v>
      </c>
      <c r="AX182" s="41"/>
      <c r="AY182" s="41"/>
      <c r="AZ182" s="41"/>
      <c r="BA182" s="41"/>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c r="GX182" s="49"/>
      <c r="GY182" s="49"/>
      <c r="GZ182" s="49"/>
      <c r="HA182" s="49"/>
      <c r="HB182" s="49"/>
      <c r="HC182" s="49"/>
      <c r="HD182" s="49"/>
      <c r="HE182" s="49"/>
      <c r="HF182" s="49"/>
      <c r="HG182" s="49"/>
      <c r="HH182" s="49"/>
      <c r="HI182" s="49"/>
      <c r="HJ182" s="49"/>
      <c r="HK182" s="49"/>
      <c r="HL182" s="49"/>
      <c r="HM182" s="49"/>
      <c r="HN182" s="49"/>
      <c r="HO182" s="49"/>
      <c r="HP182" s="49"/>
      <c r="HQ182" s="49"/>
      <c r="HR182" s="49"/>
      <c r="HS182" s="49"/>
      <c r="HT182" s="49"/>
      <c r="HU182" s="49"/>
      <c r="HV182" s="49"/>
      <c r="HW182" s="49"/>
      <c r="HX182" s="49"/>
      <c r="HY182" s="49"/>
      <c r="HZ182" s="49"/>
      <c r="IA182" s="49"/>
      <c r="IB182" s="49"/>
      <c r="IC182" s="49"/>
      <c r="ID182" s="49"/>
      <c r="IE182" s="49"/>
      <c r="IF182" s="49"/>
      <c r="IG182" s="49"/>
      <c r="IH182" s="49"/>
      <c r="II182" s="49"/>
      <c r="IJ182" s="49"/>
      <c r="IK182" s="49"/>
      <c r="IL182" s="49"/>
      <c r="IM182" s="49"/>
      <c r="IN182" s="49"/>
      <c r="IO182" s="49"/>
      <c r="IP182" s="49"/>
      <c r="IQ182" s="49"/>
      <c r="IR182" s="49"/>
      <c r="IS182" s="49"/>
      <c r="IT182" s="49"/>
      <c r="IU182" s="49"/>
      <c r="IV182" s="49"/>
      <c r="IW182" s="49"/>
      <c r="IX182" s="49"/>
      <c r="IY182" s="49"/>
      <c r="IZ182" s="49"/>
      <c r="JA182" s="49"/>
      <c r="JB182" s="49"/>
      <c r="JC182" s="49"/>
      <c r="JD182" s="49"/>
      <c r="JE182" s="49"/>
      <c r="JF182" s="49"/>
      <c r="JG182" s="49"/>
      <c r="JH182" s="49"/>
      <c r="JI182" s="49"/>
      <c r="JJ182" s="49"/>
      <c r="JK182" s="49"/>
      <c r="JL182" s="49"/>
      <c r="JM182" s="49"/>
      <c r="JN182" s="49"/>
    </row>
    <row r="183" spans="1:275" s="282" customFormat="1" ht="120" customHeight="1" x14ac:dyDescent="0.25">
      <c r="A183" s="1241">
        <v>147</v>
      </c>
      <c r="B183" s="1235" t="s">
        <v>998</v>
      </c>
      <c r="C183" s="1235">
        <v>80101706</v>
      </c>
      <c r="D183" s="265" t="s">
        <v>945</v>
      </c>
      <c r="E183" s="1235" t="s">
        <v>132</v>
      </c>
      <c r="F183" s="1235">
        <v>1</v>
      </c>
      <c r="G183" s="1259" t="s">
        <v>170</v>
      </c>
      <c r="H183" s="1239" t="s">
        <v>1312</v>
      </c>
      <c r="I183" s="1243" t="s">
        <v>101</v>
      </c>
      <c r="J183" s="1235" t="s">
        <v>135</v>
      </c>
      <c r="K183" s="1243" t="s">
        <v>115</v>
      </c>
      <c r="L183" s="1076">
        <v>25987500</v>
      </c>
      <c r="M183" s="1076">
        <v>25987500</v>
      </c>
      <c r="N183" s="1261" t="s">
        <v>85</v>
      </c>
      <c r="O183" s="1261" t="s">
        <v>56</v>
      </c>
      <c r="P183" s="205" t="s">
        <v>133</v>
      </c>
      <c r="Q183" s="129"/>
      <c r="R183" s="1280" t="s">
        <v>1464</v>
      </c>
      <c r="S183" s="1280" t="s">
        <v>746</v>
      </c>
      <c r="T183" s="1285">
        <v>42493</v>
      </c>
      <c r="U183" s="175" t="s">
        <v>1459</v>
      </c>
      <c r="V183" s="1281" t="s">
        <v>220</v>
      </c>
      <c r="W183" s="253">
        <v>25987500</v>
      </c>
      <c r="X183" s="240"/>
      <c r="Y183" s="250">
        <f t="shared" si="4"/>
        <v>25987500</v>
      </c>
      <c r="Z183" s="250">
        <v>25987500</v>
      </c>
      <c r="AA183" s="334" t="s">
        <v>1460</v>
      </c>
      <c r="AB183" s="1281" t="s">
        <v>1465</v>
      </c>
      <c r="AC183" s="1281" t="s">
        <v>223</v>
      </c>
      <c r="AD183" s="1242" t="s">
        <v>1466</v>
      </c>
      <c r="AE183" s="1281" t="s">
        <v>56</v>
      </c>
      <c r="AF183" s="1281" t="s">
        <v>56</v>
      </c>
      <c r="AG183" s="1281" t="s">
        <v>56</v>
      </c>
      <c r="AH183" s="200" t="s">
        <v>1463</v>
      </c>
      <c r="AI183" s="74">
        <v>42493</v>
      </c>
      <c r="AJ183" s="74">
        <v>42721</v>
      </c>
      <c r="AK183" s="1281" t="s">
        <v>751</v>
      </c>
      <c r="AL183" s="260" t="s">
        <v>1457</v>
      </c>
      <c r="AM183" s="546" t="s">
        <v>56</v>
      </c>
      <c r="AN183" s="546" t="s">
        <v>56</v>
      </c>
      <c r="AO183" s="546" t="s">
        <v>56</v>
      </c>
      <c r="AP183" s="546" t="s">
        <v>56</v>
      </c>
      <c r="AQ183" s="546" t="s">
        <v>56</v>
      </c>
      <c r="AR183" s="546" t="s">
        <v>56</v>
      </c>
      <c r="AS183" s="547">
        <v>3465000</v>
      </c>
      <c r="AT183" s="41"/>
      <c r="AU183" s="547">
        <v>3465000</v>
      </c>
      <c r="AV183" s="547">
        <v>3465000</v>
      </c>
      <c r="AW183" s="547">
        <v>3465000</v>
      </c>
      <c r="AX183" s="41"/>
      <c r="AY183" s="41"/>
      <c r="AZ183" s="41"/>
      <c r="BA183" s="41"/>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c r="GX183" s="49"/>
      <c r="GY183" s="49"/>
      <c r="GZ183" s="49"/>
      <c r="HA183" s="49"/>
      <c r="HB183" s="49"/>
      <c r="HC183" s="49"/>
      <c r="HD183" s="49"/>
      <c r="HE183" s="49"/>
      <c r="HF183" s="49"/>
      <c r="HG183" s="49"/>
      <c r="HH183" s="49"/>
      <c r="HI183" s="49"/>
      <c r="HJ183" s="49"/>
      <c r="HK183" s="49"/>
      <c r="HL183" s="49"/>
      <c r="HM183" s="49"/>
      <c r="HN183" s="49"/>
      <c r="HO183" s="49"/>
      <c r="HP183" s="49"/>
      <c r="HQ183" s="49"/>
      <c r="HR183" s="49"/>
      <c r="HS183" s="49"/>
      <c r="HT183" s="49"/>
      <c r="HU183" s="49"/>
      <c r="HV183" s="49"/>
      <c r="HW183" s="49"/>
      <c r="HX183" s="49"/>
      <c r="HY183" s="49"/>
      <c r="HZ183" s="49"/>
      <c r="IA183" s="49"/>
      <c r="IB183" s="49"/>
      <c r="IC183" s="49"/>
      <c r="ID183" s="49"/>
      <c r="IE183" s="49"/>
      <c r="IF183" s="49"/>
      <c r="IG183" s="49"/>
      <c r="IH183" s="49"/>
      <c r="II183" s="49"/>
      <c r="IJ183" s="49"/>
      <c r="IK183" s="49"/>
      <c r="IL183" s="49"/>
      <c r="IM183" s="49"/>
      <c r="IN183" s="49"/>
      <c r="IO183" s="49"/>
      <c r="IP183" s="49"/>
      <c r="IQ183" s="49"/>
      <c r="IR183" s="49"/>
      <c r="IS183" s="49"/>
      <c r="IT183" s="49"/>
      <c r="IU183" s="49"/>
      <c r="IV183" s="49"/>
      <c r="IW183" s="49"/>
      <c r="IX183" s="49"/>
      <c r="IY183" s="49"/>
      <c r="IZ183" s="49"/>
      <c r="JA183" s="49"/>
      <c r="JB183" s="49"/>
      <c r="JC183" s="49"/>
      <c r="JD183" s="49"/>
      <c r="JE183" s="49"/>
      <c r="JF183" s="49"/>
      <c r="JG183" s="49"/>
      <c r="JH183" s="49"/>
      <c r="JI183" s="49"/>
      <c r="JJ183" s="49"/>
      <c r="JK183" s="49"/>
      <c r="JL183" s="49"/>
      <c r="JM183" s="49"/>
      <c r="JN183" s="49"/>
    </row>
    <row r="184" spans="1:275" s="282" customFormat="1" ht="118.5" customHeight="1" x14ac:dyDescent="0.25">
      <c r="A184" s="1241">
        <v>148</v>
      </c>
      <c r="B184" s="1235" t="s">
        <v>998</v>
      </c>
      <c r="C184" s="1235">
        <v>80101706</v>
      </c>
      <c r="D184" s="265" t="s">
        <v>946</v>
      </c>
      <c r="E184" s="1235" t="s">
        <v>132</v>
      </c>
      <c r="F184" s="1235">
        <v>1</v>
      </c>
      <c r="G184" s="1259" t="s">
        <v>170</v>
      </c>
      <c r="H184" s="1239">
        <v>6</v>
      </c>
      <c r="I184" s="1243" t="s">
        <v>101</v>
      </c>
      <c r="J184" s="1235" t="s">
        <v>854</v>
      </c>
      <c r="K184" s="1243" t="s">
        <v>115</v>
      </c>
      <c r="L184" s="1076">
        <v>48000000</v>
      </c>
      <c r="M184" s="1076">
        <v>48000000</v>
      </c>
      <c r="N184" s="1261" t="s">
        <v>85</v>
      </c>
      <c r="O184" s="1261" t="s">
        <v>56</v>
      </c>
      <c r="P184" s="205" t="s">
        <v>133</v>
      </c>
      <c r="Q184" s="129"/>
      <c r="R184" s="1280" t="s">
        <v>1467</v>
      </c>
      <c r="S184" s="1280" t="s">
        <v>1468</v>
      </c>
      <c r="T184" s="1285">
        <v>42496</v>
      </c>
      <c r="U184" s="96" t="s">
        <v>1469</v>
      </c>
      <c r="V184" s="1242" t="s">
        <v>220</v>
      </c>
      <c r="W184" s="1276">
        <v>48000000</v>
      </c>
      <c r="X184" s="41"/>
      <c r="Y184" s="1263">
        <f t="shared" si="4"/>
        <v>48000000</v>
      </c>
      <c r="Z184" s="1263">
        <v>48000000</v>
      </c>
      <c r="AA184" s="334" t="s">
        <v>1470</v>
      </c>
      <c r="AB184" s="1281" t="s">
        <v>1471</v>
      </c>
      <c r="AC184" s="1281" t="s">
        <v>233</v>
      </c>
      <c r="AD184" s="1242" t="s">
        <v>1472</v>
      </c>
      <c r="AE184" s="1281" t="s">
        <v>56</v>
      </c>
      <c r="AF184" s="1281" t="s">
        <v>56</v>
      </c>
      <c r="AG184" s="1281" t="s">
        <v>56</v>
      </c>
      <c r="AH184" s="200" t="s">
        <v>1473</v>
      </c>
      <c r="AI184" s="74">
        <v>42496</v>
      </c>
      <c r="AJ184" s="74">
        <v>42681</v>
      </c>
      <c r="AK184" s="1281" t="s">
        <v>1474</v>
      </c>
      <c r="AL184" s="260" t="s">
        <v>1457</v>
      </c>
      <c r="AM184" s="687" t="s">
        <v>56</v>
      </c>
      <c r="AN184" s="687" t="s">
        <v>56</v>
      </c>
      <c r="AO184" s="687" t="s">
        <v>56</v>
      </c>
      <c r="AP184" s="687" t="s">
        <v>56</v>
      </c>
      <c r="AQ184" s="687" t="s">
        <v>56</v>
      </c>
      <c r="AR184" s="687" t="s">
        <v>56</v>
      </c>
      <c r="AS184" s="686">
        <v>8000000</v>
      </c>
      <c r="AT184" s="41"/>
      <c r="AU184" s="686">
        <v>8000000</v>
      </c>
      <c r="AV184" s="547">
        <v>8000000</v>
      </c>
      <c r="AW184" s="547">
        <v>8000000</v>
      </c>
      <c r="AX184" s="41"/>
      <c r="AY184" s="41"/>
      <c r="AZ184" s="41"/>
      <c r="BA184" s="41"/>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c r="GX184" s="49"/>
      <c r="GY184" s="49"/>
      <c r="GZ184" s="49"/>
      <c r="HA184" s="49"/>
      <c r="HB184" s="49"/>
      <c r="HC184" s="49"/>
      <c r="HD184" s="49"/>
      <c r="HE184" s="49"/>
      <c r="HF184" s="49"/>
      <c r="HG184" s="49"/>
      <c r="HH184" s="49"/>
      <c r="HI184" s="49"/>
      <c r="HJ184" s="49"/>
      <c r="HK184" s="49"/>
      <c r="HL184" s="49"/>
      <c r="HM184" s="49"/>
      <c r="HN184" s="49"/>
      <c r="HO184" s="49"/>
      <c r="HP184" s="49"/>
      <c r="HQ184" s="49"/>
      <c r="HR184" s="49"/>
      <c r="HS184" s="49"/>
      <c r="HT184" s="49"/>
      <c r="HU184" s="49"/>
      <c r="HV184" s="49"/>
      <c r="HW184" s="49"/>
      <c r="HX184" s="49"/>
      <c r="HY184" s="49"/>
      <c r="HZ184" s="49"/>
      <c r="IA184" s="49"/>
      <c r="IB184" s="49"/>
      <c r="IC184" s="49"/>
      <c r="ID184" s="49"/>
      <c r="IE184" s="49"/>
      <c r="IF184" s="49"/>
      <c r="IG184" s="49"/>
      <c r="IH184" s="49"/>
      <c r="II184" s="49"/>
      <c r="IJ184" s="49"/>
      <c r="IK184" s="49"/>
      <c r="IL184" s="49"/>
      <c r="IM184" s="49"/>
      <c r="IN184" s="49"/>
      <c r="IO184" s="49"/>
      <c r="IP184" s="49"/>
      <c r="IQ184" s="49"/>
      <c r="IR184" s="49"/>
      <c r="IS184" s="49"/>
      <c r="IT184" s="49"/>
      <c r="IU184" s="49"/>
      <c r="IV184" s="49"/>
      <c r="IW184" s="49"/>
      <c r="IX184" s="49"/>
      <c r="IY184" s="49"/>
      <c r="IZ184" s="49"/>
      <c r="JA184" s="49"/>
      <c r="JB184" s="49"/>
      <c r="JC184" s="49"/>
      <c r="JD184" s="49"/>
      <c r="JE184" s="49"/>
      <c r="JF184" s="49"/>
      <c r="JG184" s="49"/>
      <c r="JH184" s="49"/>
      <c r="JI184" s="49"/>
      <c r="JJ184" s="49"/>
      <c r="JK184" s="49"/>
      <c r="JL184" s="49"/>
      <c r="JM184" s="49"/>
      <c r="JN184" s="49"/>
    </row>
    <row r="185" spans="1:275" s="347" customFormat="1" ht="174.75" customHeight="1" x14ac:dyDescent="0.25">
      <c r="A185" s="1241">
        <v>149</v>
      </c>
      <c r="B185" s="1235" t="s">
        <v>998</v>
      </c>
      <c r="C185" s="1235">
        <v>80101706</v>
      </c>
      <c r="D185" s="265" t="s">
        <v>2921</v>
      </c>
      <c r="E185" s="1235" t="s">
        <v>132</v>
      </c>
      <c r="F185" s="1235">
        <v>1</v>
      </c>
      <c r="G185" s="1271" t="s">
        <v>173</v>
      </c>
      <c r="H185" s="1239" t="s">
        <v>1312</v>
      </c>
      <c r="I185" s="1243" t="s">
        <v>101</v>
      </c>
      <c r="J185" s="1235" t="s">
        <v>854</v>
      </c>
      <c r="K185" s="1243" t="s">
        <v>115</v>
      </c>
      <c r="L185" s="1076">
        <v>45000000</v>
      </c>
      <c r="M185" s="1076">
        <v>45000000</v>
      </c>
      <c r="N185" s="1261" t="s">
        <v>85</v>
      </c>
      <c r="O185" s="1261" t="s">
        <v>56</v>
      </c>
      <c r="P185" s="19" t="s">
        <v>133</v>
      </c>
      <c r="Q185" s="129"/>
      <c r="R185" s="1280" t="s">
        <v>2922</v>
      </c>
      <c r="S185" s="1280" t="s">
        <v>3238</v>
      </c>
      <c r="T185" s="1285">
        <v>42576</v>
      </c>
      <c r="U185" s="78" t="s">
        <v>3239</v>
      </c>
      <c r="V185" s="1242" t="s">
        <v>220</v>
      </c>
      <c r="W185" s="1276">
        <v>30000000</v>
      </c>
      <c r="X185" s="41"/>
      <c r="Y185" s="1263">
        <f t="shared" si="4"/>
        <v>30000000</v>
      </c>
      <c r="Z185" s="1263">
        <f t="shared" si="4"/>
        <v>30000000</v>
      </c>
      <c r="AA185" s="73" t="s">
        <v>3240</v>
      </c>
      <c r="AB185" s="1281" t="s">
        <v>3241</v>
      </c>
      <c r="AC185" s="1281" t="s">
        <v>233</v>
      </c>
      <c r="AD185" s="1242" t="s">
        <v>3242</v>
      </c>
      <c r="AE185" s="1281" t="s">
        <v>56</v>
      </c>
      <c r="AF185" s="1281" t="s">
        <v>56</v>
      </c>
      <c r="AG185" s="1281" t="s">
        <v>56</v>
      </c>
      <c r="AH185" s="73" t="s">
        <v>2932</v>
      </c>
      <c r="AI185" s="74">
        <v>42576</v>
      </c>
      <c r="AJ185" s="74">
        <v>42728</v>
      </c>
      <c r="AK185" s="1281" t="s">
        <v>2648</v>
      </c>
      <c r="AL185" s="260" t="s">
        <v>1457</v>
      </c>
      <c r="AM185" s="741"/>
      <c r="AN185" s="742"/>
      <c r="AO185" s="742"/>
      <c r="AP185" s="742"/>
      <c r="AQ185" s="742"/>
      <c r="AR185" s="742"/>
      <c r="AS185" s="743"/>
      <c r="AT185" s="740"/>
      <c r="AU185" s="743"/>
      <c r="AV185" s="740"/>
      <c r="AW185" s="961">
        <v>6000000</v>
      </c>
      <c r="AX185" s="740"/>
      <c r="AY185" s="740"/>
      <c r="AZ185" s="740"/>
      <c r="BA185" s="740"/>
      <c r="BB185" s="346"/>
      <c r="BC185" s="346"/>
      <c r="BD185" s="346"/>
      <c r="BE185" s="346"/>
      <c r="BF185" s="346"/>
      <c r="BG185" s="346"/>
      <c r="BH185" s="346"/>
      <c r="BI185" s="346"/>
      <c r="BJ185" s="346"/>
      <c r="BK185" s="346"/>
      <c r="BL185" s="346"/>
      <c r="BM185" s="346"/>
      <c r="BN185" s="346"/>
      <c r="BO185" s="346"/>
      <c r="BP185" s="346"/>
      <c r="BQ185" s="346"/>
      <c r="BR185" s="346"/>
      <c r="BS185" s="346"/>
      <c r="BT185" s="346"/>
      <c r="BU185" s="346"/>
      <c r="BV185" s="346"/>
      <c r="BW185" s="346"/>
      <c r="BX185" s="346"/>
      <c r="BY185" s="346"/>
      <c r="BZ185" s="346"/>
      <c r="CA185" s="346"/>
      <c r="CB185" s="346"/>
      <c r="CC185" s="346"/>
      <c r="CD185" s="346"/>
      <c r="CE185" s="346"/>
      <c r="CF185" s="346"/>
      <c r="CG185" s="346"/>
      <c r="CH185" s="346"/>
      <c r="CI185" s="346"/>
      <c r="CJ185" s="346"/>
      <c r="CK185" s="346"/>
      <c r="CL185" s="346"/>
      <c r="CM185" s="346"/>
      <c r="CN185" s="346"/>
      <c r="CO185" s="346"/>
      <c r="CP185" s="346"/>
      <c r="CQ185" s="346"/>
      <c r="CR185" s="346"/>
      <c r="CS185" s="346"/>
      <c r="CT185" s="346"/>
      <c r="CU185" s="346"/>
      <c r="CV185" s="346"/>
      <c r="CW185" s="346"/>
      <c r="CX185" s="346"/>
      <c r="CY185" s="346"/>
      <c r="CZ185" s="346"/>
      <c r="DA185" s="346"/>
      <c r="DB185" s="346"/>
      <c r="DC185" s="346"/>
      <c r="DD185" s="346"/>
      <c r="DE185" s="346"/>
      <c r="DF185" s="346"/>
      <c r="DG185" s="346"/>
      <c r="DH185" s="346"/>
      <c r="DI185" s="346"/>
      <c r="DJ185" s="346"/>
      <c r="DK185" s="346"/>
      <c r="DL185" s="346"/>
      <c r="DM185" s="346"/>
      <c r="DN185" s="346"/>
      <c r="DO185" s="346"/>
      <c r="DP185" s="346"/>
      <c r="DQ185" s="346"/>
      <c r="DR185" s="346"/>
      <c r="DS185" s="346"/>
      <c r="DT185" s="346"/>
      <c r="DU185" s="346"/>
      <c r="DV185" s="346"/>
      <c r="DW185" s="346"/>
      <c r="DX185" s="346"/>
      <c r="DY185" s="346"/>
      <c r="DZ185" s="346"/>
      <c r="EA185" s="346"/>
      <c r="EB185" s="346"/>
      <c r="EC185" s="346"/>
      <c r="ED185" s="346"/>
      <c r="EE185" s="346"/>
      <c r="EF185" s="346"/>
      <c r="EG185" s="346"/>
      <c r="EH185" s="346"/>
      <c r="EI185" s="346"/>
      <c r="EJ185" s="346"/>
      <c r="EK185" s="346"/>
      <c r="EL185" s="346"/>
      <c r="EM185" s="346"/>
      <c r="EN185" s="346"/>
      <c r="EO185" s="346"/>
      <c r="EP185" s="346"/>
      <c r="EQ185" s="346"/>
      <c r="ER185" s="346"/>
      <c r="ES185" s="346"/>
      <c r="ET185" s="346"/>
      <c r="EU185" s="346"/>
      <c r="EV185" s="346"/>
      <c r="EW185" s="346"/>
      <c r="EX185" s="346"/>
      <c r="EY185" s="346"/>
      <c r="EZ185" s="346"/>
      <c r="FA185" s="346"/>
      <c r="FB185" s="346"/>
      <c r="FC185" s="346"/>
      <c r="FD185" s="346"/>
      <c r="FE185" s="346"/>
      <c r="FF185" s="346"/>
      <c r="FG185" s="346"/>
      <c r="FH185" s="346"/>
      <c r="FI185" s="346"/>
      <c r="FJ185" s="346"/>
      <c r="FK185" s="346"/>
      <c r="FL185" s="346"/>
      <c r="FM185" s="346"/>
      <c r="FN185" s="346"/>
      <c r="FO185" s="346"/>
      <c r="FP185" s="346"/>
      <c r="FQ185" s="346"/>
      <c r="FR185" s="346"/>
      <c r="FS185" s="346"/>
      <c r="FT185" s="346"/>
      <c r="FU185" s="346"/>
      <c r="FV185" s="346"/>
      <c r="FW185" s="346"/>
      <c r="FX185" s="346"/>
      <c r="FY185" s="346"/>
      <c r="FZ185" s="346"/>
      <c r="GA185" s="346"/>
      <c r="GB185" s="346"/>
      <c r="GC185" s="346"/>
      <c r="GD185" s="346"/>
      <c r="GE185" s="346"/>
      <c r="GF185" s="346"/>
      <c r="GG185" s="346"/>
      <c r="GH185" s="346"/>
      <c r="GI185" s="346"/>
      <c r="GJ185" s="346"/>
      <c r="GK185" s="346"/>
      <c r="GL185" s="346"/>
      <c r="GM185" s="346"/>
      <c r="GN185" s="346"/>
      <c r="GO185" s="346"/>
      <c r="GP185" s="346"/>
      <c r="GQ185" s="346"/>
      <c r="GR185" s="346"/>
      <c r="GS185" s="346"/>
      <c r="GT185" s="346"/>
      <c r="GU185" s="346"/>
      <c r="GV185" s="346"/>
      <c r="GW185" s="346"/>
      <c r="GX185" s="346"/>
      <c r="GY185" s="346"/>
      <c r="GZ185" s="346"/>
      <c r="HA185" s="346"/>
      <c r="HB185" s="346"/>
      <c r="HC185" s="346"/>
      <c r="HD185" s="346"/>
      <c r="HE185" s="346"/>
      <c r="HF185" s="346"/>
      <c r="HG185" s="346"/>
      <c r="HH185" s="346"/>
      <c r="HI185" s="346"/>
      <c r="HJ185" s="346"/>
      <c r="HK185" s="346"/>
      <c r="HL185" s="346"/>
      <c r="HM185" s="346"/>
      <c r="HN185" s="346"/>
      <c r="HO185" s="346"/>
      <c r="HP185" s="346"/>
      <c r="HQ185" s="346"/>
      <c r="HR185" s="346"/>
      <c r="HS185" s="346"/>
      <c r="HT185" s="346"/>
      <c r="HU185" s="346"/>
      <c r="HV185" s="346"/>
      <c r="HW185" s="346"/>
      <c r="HX185" s="346"/>
      <c r="HY185" s="346"/>
      <c r="HZ185" s="346"/>
      <c r="IA185" s="346"/>
      <c r="IB185" s="346"/>
      <c r="IC185" s="346"/>
      <c r="ID185" s="346"/>
      <c r="IE185" s="346"/>
      <c r="IF185" s="346"/>
      <c r="IG185" s="346"/>
      <c r="IH185" s="346"/>
      <c r="II185" s="346"/>
      <c r="IJ185" s="346"/>
      <c r="IK185" s="346"/>
      <c r="IL185" s="346"/>
      <c r="IM185" s="346"/>
      <c r="IN185" s="346"/>
      <c r="IO185" s="346"/>
      <c r="IP185" s="346"/>
      <c r="IQ185" s="346"/>
      <c r="IR185" s="346"/>
      <c r="IS185" s="346"/>
      <c r="IT185" s="346"/>
      <c r="IU185" s="346"/>
      <c r="IV185" s="346"/>
      <c r="IW185" s="346"/>
      <c r="IX185" s="346"/>
      <c r="IY185" s="346"/>
      <c r="IZ185" s="346"/>
      <c r="JA185" s="346"/>
      <c r="JB185" s="346"/>
      <c r="JC185" s="346"/>
      <c r="JD185" s="346"/>
      <c r="JE185" s="346"/>
      <c r="JF185" s="346"/>
      <c r="JG185" s="346"/>
      <c r="JH185" s="346"/>
      <c r="JI185" s="346"/>
      <c r="JJ185" s="346"/>
      <c r="JK185" s="346"/>
      <c r="JL185" s="346"/>
      <c r="JM185" s="346"/>
      <c r="JN185" s="346"/>
    </row>
    <row r="186" spans="1:275" s="282" customFormat="1" ht="56.25" customHeight="1" x14ac:dyDescent="0.25">
      <c r="A186" s="1266">
        <v>150</v>
      </c>
      <c r="B186" s="1116" t="s">
        <v>999</v>
      </c>
      <c r="C186" s="1083">
        <v>80101706</v>
      </c>
      <c r="D186" s="284" t="s">
        <v>948</v>
      </c>
      <c r="E186" s="1083" t="s">
        <v>132</v>
      </c>
      <c r="F186" s="1083">
        <v>1</v>
      </c>
      <c r="G186" s="1084" t="s">
        <v>172</v>
      </c>
      <c r="H186" s="1085">
        <v>4</v>
      </c>
      <c r="I186" s="1042" t="s">
        <v>101</v>
      </c>
      <c r="J186" s="1083" t="s">
        <v>854</v>
      </c>
      <c r="K186" s="1042" t="s">
        <v>115</v>
      </c>
      <c r="L186" s="1086">
        <v>24000000</v>
      </c>
      <c r="M186" s="1087"/>
      <c r="N186" s="283" t="s">
        <v>85</v>
      </c>
      <c r="O186" s="283" t="s">
        <v>56</v>
      </c>
      <c r="P186" s="285" t="s">
        <v>133</v>
      </c>
      <c r="Q186" s="129"/>
      <c r="R186" s="286"/>
      <c r="S186" s="287"/>
      <c r="T186" s="286"/>
      <c r="U186" s="286"/>
      <c r="V186" s="286"/>
      <c r="W186" s="1192"/>
      <c r="X186" s="286"/>
      <c r="Y186" s="276"/>
      <c r="Z186" s="276"/>
      <c r="AA186" s="286"/>
      <c r="AB186" s="286"/>
      <c r="AC186" s="286"/>
      <c r="AD186" s="286"/>
      <c r="AE186" s="286"/>
      <c r="AF186" s="286"/>
      <c r="AG186" s="286"/>
      <c r="AH186" s="286"/>
      <c r="AI186" s="286"/>
      <c r="AJ186" s="286"/>
      <c r="AK186" s="286"/>
      <c r="AL186" s="288"/>
      <c r="AM186" s="289"/>
      <c r="AN186" s="286"/>
      <c r="AO186" s="286"/>
      <c r="AP186" s="286"/>
      <c r="AQ186" s="286"/>
      <c r="AR186" s="286"/>
      <c r="AS186" s="286"/>
      <c r="AT186" s="286"/>
      <c r="AU186" s="286"/>
      <c r="AV186" s="286"/>
      <c r="AW186" s="286"/>
      <c r="AX186" s="286"/>
      <c r="AY186" s="286"/>
      <c r="AZ186" s="286"/>
      <c r="BA186" s="286"/>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c r="GX186" s="49"/>
      <c r="GY186" s="49"/>
      <c r="GZ186" s="49"/>
      <c r="HA186" s="49"/>
      <c r="HB186" s="49"/>
      <c r="HC186" s="49"/>
      <c r="HD186" s="49"/>
      <c r="HE186" s="49"/>
      <c r="HF186" s="49"/>
      <c r="HG186" s="49"/>
      <c r="HH186" s="49"/>
      <c r="HI186" s="49"/>
      <c r="HJ186" s="49"/>
      <c r="HK186" s="49"/>
      <c r="HL186" s="49"/>
      <c r="HM186" s="49"/>
      <c r="HN186" s="49"/>
      <c r="HO186" s="49"/>
      <c r="HP186" s="49"/>
      <c r="HQ186" s="49"/>
      <c r="HR186" s="49"/>
      <c r="HS186" s="49"/>
      <c r="HT186" s="49"/>
      <c r="HU186" s="49"/>
      <c r="HV186" s="49"/>
      <c r="HW186" s="49"/>
      <c r="HX186" s="49"/>
      <c r="HY186" s="49"/>
      <c r="HZ186" s="49"/>
      <c r="IA186" s="49"/>
      <c r="IB186" s="49"/>
      <c r="IC186" s="49"/>
      <c r="ID186" s="49"/>
      <c r="IE186" s="49"/>
      <c r="IF186" s="49"/>
      <c r="IG186" s="49"/>
      <c r="IH186" s="49"/>
      <c r="II186" s="49"/>
      <c r="IJ186" s="49"/>
      <c r="IK186" s="49"/>
      <c r="IL186" s="49"/>
      <c r="IM186" s="49"/>
      <c r="IN186" s="49"/>
      <c r="IO186" s="49"/>
      <c r="IP186" s="49"/>
      <c r="IQ186" s="49"/>
      <c r="IR186" s="49"/>
      <c r="IS186" s="49"/>
      <c r="IT186" s="49"/>
      <c r="IU186" s="49"/>
      <c r="IV186" s="49"/>
      <c r="IW186" s="49"/>
      <c r="IX186" s="49"/>
      <c r="IY186" s="49"/>
      <c r="IZ186" s="49"/>
      <c r="JA186" s="49"/>
      <c r="JB186" s="49"/>
      <c r="JC186" s="49"/>
      <c r="JD186" s="49"/>
      <c r="JE186" s="49"/>
      <c r="JF186" s="49"/>
      <c r="JG186" s="49"/>
      <c r="JH186" s="49"/>
      <c r="JI186" s="49"/>
      <c r="JJ186" s="49"/>
      <c r="JK186" s="49"/>
      <c r="JL186" s="49"/>
      <c r="JM186" s="49"/>
      <c r="JN186" s="49"/>
    </row>
    <row r="187" spans="1:275" s="347" customFormat="1" ht="139.5" customHeight="1" x14ac:dyDescent="0.25">
      <c r="A187" s="1241">
        <v>151</v>
      </c>
      <c r="B187" s="1114" t="s">
        <v>999</v>
      </c>
      <c r="C187" s="1235">
        <v>80101706</v>
      </c>
      <c r="D187" s="265" t="s">
        <v>2823</v>
      </c>
      <c r="E187" s="1235" t="s">
        <v>132</v>
      </c>
      <c r="F187" s="1235">
        <v>1</v>
      </c>
      <c r="G187" s="1271" t="s">
        <v>979</v>
      </c>
      <c r="H187" s="1239">
        <v>4</v>
      </c>
      <c r="I187" s="1243" t="s">
        <v>101</v>
      </c>
      <c r="J187" s="1235" t="s">
        <v>851</v>
      </c>
      <c r="K187" s="1243" t="s">
        <v>115</v>
      </c>
      <c r="L187" s="1088">
        <v>48000000</v>
      </c>
      <c r="M187" s="1077">
        <v>48000000</v>
      </c>
      <c r="N187" s="1261" t="s">
        <v>85</v>
      </c>
      <c r="O187" s="1261" t="s">
        <v>56</v>
      </c>
      <c r="P187" s="19" t="s">
        <v>133</v>
      </c>
      <c r="Q187" s="129"/>
      <c r="R187" s="1280" t="s">
        <v>2923</v>
      </c>
      <c r="S187" s="1280" t="s">
        <v>3243</v>
      </c>
      <c r="T187" s="1285">
        <v>42576</v>
      </c>
      <c r="U187" s="78" t="s">
        <v>3244</v>
      </c>
      <c r="V187" s="1242" t="s">
        <v>220</v>
      </c>
      <c r="W187" s="1276">
        <v>48000000</v>
      </c>
      <c r="X187" s="41"/>
      <c r="Y187" s="1263">
        <f t="shared" ref="Y187" si="5">SUM(W187+X187)</f>
        <v>48000000</v>
      </c>
      <c r="Z187" s="1263">
        <v>48000000</v>
      </c>
      <c r="AA187" s="73" t="s">
        <v>3245</v>
      </c>
      <c r="AB187" s="1281" t="s">
        <v>3246</v>
      </c>
      <c r="AC187" s="1281" t="s">
        <v>233</v>
      </c>
      <c r="AD187" s="1242" t="s">
        <v>3247</v>
      </c>
      <c r="AE187" s="1281" t="s">
        <v>56</v>
      </c>
      <c r="AF187" s="1281" t="s">
        <v>56</v>
      </c>
      <c r="AG187" s="1281" t="s">
        <v>56</v>
      </c>
      <c r="AH187" s="73" t="s">
        <v>2693</v>
      </c>
      <c r="AI187" s="74">
        <v>42576</v>
      </c>
      <c r="AJ187" s="74">
        <v>42698</v>
      </c>
      <c r="AK187" s="1281" t="s">
        <v>2637</v>
      </c>
      <c r="AL187" s="260" t="s">
        <v>803</v>
      </c>
      <c r="AM187" s="546" t="s">
        <v>56</v>
      </c>
      <c r="AN187" s="546" t="s">
        <v>56</v>
      </c>
      <c r="AO187" s="546" t="s">
        <v>56</v>
      </c>
      <c r="AP187" s="546" t="s">
        <v>56</v>
      </c>
      <c r="AQ187" s="546" t="s">
        <v>56</v>
      </c>
      <c r="AR187" s="546" t="s">
        <v>56</v>
      </c>
      <c r="AS187" s="546" t="s">
        <v>56</v>
      </c>
      <c r="AT187" s="546" t="s">
        <v>56</v>
      </c>
      <c r="AU187" s="546" t="s">
        <v>56</v>
      </c>
      <c r="AV187" s="546" t="s">
        <v>56</v>
      </c>
      <c r="AW187" s="547">
        <v>12000000</v>
      </c>
      <c r="AX187" s="41"/>
      <c r="AY187" s="41"/>
      <c r="AZ187" s="41"/>
      <c r="BA187" s="41"/>
      <c r="BB187" s="346"/>
      <c r="BC187" s="346"/>
      <c r="BD187" s="346"/>
      <c r="BE187" s="346"/>
      <c r="BF187" s="346"/>
      <c r="BG187" s="346"/>
      <c r="BH187" s="346"/>
      <c r="BI187" s="346"/>
      <c r="BJ187" s="346"/>
      <c r="BK187" s="346"/>
      <c r="BL187" s="346"/>
      <c r="BM187" s="346"/>
      <c r="BN187" s="346"/>
      <c r="BO187" s="346"/>
      <c r="BP187" s="346"/>
      <c r="BQ187" s="346"/>
      <c r="BR187" s="346"/>
      <c r="BS187" s="346"/>
      <c r="BT187" s="346"/>
      <c r="BU187" s="346"/>
      <c r="BV187" s="346"/>
      <c r="BW187" s="346"/>
      <c r="BX187" s="346"/>
      <c r="BY187" s="346"/>
      <c r="BZ187" s="346"/>
      <c r="CA187" s="346"/>
      <c r="CB187" s="346"/>
      <c r="CC187" s="346"/>
      <c r="CD187" s="346"/>
      <c r="CE187" s="346"/>
      <c r="CF187" s="346"/>
      <c r="CG187" s="346"/>
      <c r="CH187" s="346"/>
      <c r="CI187" s="346"/>
      <c r="CJ187" s="346"/>
      <c r="CK187" s="346"/>
      <c r="CL187" s="346"/>
      <c r="CM187" s="346"/>
      <c r="CN187" s="346"/>
      <c r="CO187" s="346"/>
      <c r="CP187" s="346"/>
      <c r="CQ187" s="346"/>
      <c r="CR187" s="346"/>
      <c r="CS187" s="346"/>
      <c r="CT187" s="346"/>
      <c r="CU187" s="346"/>
      <c r="CV187" s="346"/>
      <c r="CW187" s="346"/>
      <c r="CX187" s="346"/>
      <c r="CY187" s="346"/>
      <c r="CZ187" s="346"/>
      <c r="DA187" s="346"/>
      <c r="DB187" s="346"/>
      <c r="DC187" s="346"/>
      <c r="DD187" s="346"/>
      <c r="DE187" s="346"/>
      <c r="DF187" s="346"/>
      <c r="DG187" s="346"/>
      <c r="DH187" s="346"/>
      <c r="DI187" s="346"/>
      <c r="DJ187" s="346"/>
      <c r="DK187" s="346"/>
      <c r="DL187" s="346"/>
      <c r="DM187" s="346"/>
      <c r="DN187" s="346"/>
      <c r="DO187" s="346"/>
      <c r="DP187" s="346"/>
      <c r="DQ187" s="346"/>
      <c r="DR187" s="346"/>
      <c r="DS187" s="346"/>
      <c r="DT187" s="346"/>
      <c r="DU187" s="346"/>
      <c r="DV187" s="346"/>
      <c r="DW187" s="346"/>
      <c r="DX187" s="346"/>
      <c r="DY187" s="346"/>
      <c r="DZ187" s="346"/>
      <c r="EA187" s="346"/>
      <c r="EB187" s="346"/>
      <c r="EC187" s="346"/>
      <c r="ED187" s="346"/>
      <c r="EE187" s="346"/>
      <c r="EF187" s="346"/>
      <c r="EG187" s="346"/>
      <c r="EH187" s="346"/>
      <c r="EI187" s="346"/>
      <c r="EJ187" s="346"/>
      <c r="EK187" s="346"/>
      <c r="EL187" s="346"/>
      <c r="EM187" s="346"/>
      <c r="EN187" s="346"/>
      <c r="EO187" s="346"/>
      <c r="EP187" s="346"/>
      <c r="EQ187" s="346"/>
      <c r="ER187" s="346"/>
      <c r="ES187" s="346"/>
      <c r="ET187" s="346"/>
      <c r="EU187" s="346"/>
      <c r="EV187" s="346"/>
      <c r="EW187" s="346"/>
      <c r="EX187" s="346"/>
      <c r="EY187" s="346"/>
      <c r="EZ187" s="346"/>
      <c r="FA187" s="346"/>
      <c r="FB187" s="346"/>
      <c r="FC187" s="346"/>
      <c r="FD187" s="346"/>
      <c r="FE187" s="346"/>
      <c r="FF187" s="346"/>
      <c r="FG187" s="346"/>
      <c r="FH187" s="346"/>
      <c r="FI187" s="346"/>
      <c r="FJ187" s="346"/>
      <c r="FK187" s="346"/>
      <c r="FL187" s="346"/>
      <c r="FM187" s="346"/>
      <c r="FN187" s="346"/>
      <c r="FO187" s="346"/>
      <c r="FP187" s="346"/>
      <c r="FQ187" s="346"/>
      <c r="FR187" s="346"/>
      <c r="FS187" s="346"/>
      <c r="FT187" s="346"/>
      <c r="FU187" s="346"/>
      <c r="FV187" s="346"/>
      <c r="FW187" s="346"/>
      <c r="FX187" s="346"/>
      <c r="FY187" s="346"/>
      <c r="FZ187" s="346"/>
      <c r="GA187" s="346"/>
      <c r="GB187" s="346"/>
      <c r="GC187" s="346"/>
      <c r="GD187" s="346"/>
      <c r="GE187" s="346"/>
      <c r="GF187" s="346"/>
      <c r="GG187" s="346"/>
      <c r="GH187" s="346"/>
      <c r="GI187" s="346"/>
      <c r="GJ187" s="346"/>
      <c r="GK187" s="346"/>
      <c r="GL187" s="346"/>
      <c r="GM187" s="346"/>
      <c r="GN187" s="346"/>
      <c r="GO187" s="346"/>
      <c r="GP187" s="346"/>
      <c r="GQ187" s="346"/>
      <c r="GR187" s="346"/>
      <c r="GS187" s="346"/>
      <c r="GT187" s="346"/>
      <c r="GU187" s="346"/>
      <c r="GV187" s="346"/>
      <c r="GW187" s="346"/>
      <c r="GX187" s="346"/>
      <c r="GY187" s="346"/>
      <c r="GZ187" s="346"/>
      <c r="HA187" s="346"/>
      <c r="HB187" s="346"/>
      <c r="HC187" s="346"/>
      <c r="HD187" s="346"/>
      <c r="HE187" s="346"/>
      <c r="HF187" s="346"/>
      <c r="HG187" s="346"/>
      <c r="HH187" s="346"/>
      <c r="HI187" s="346"/>
      <c r="HJ187" s="346"/>
      <c r="HK187" s="346"/>
      <c r="HL187" s="346"/>
      <c r="HM187" s="346"/>
      <c r="HN187" s="346"/>
      <c r="HO187" s="346"/>
      <c r="HP187" s="346"/>
      <c r="HQ187" s="346"/>
      <c r="HR187" s="346"/>
      <c r="HS187" s="346"/>
      <c r="HT187" s="346"/>
      <c r="HU187" s="346"/>
      <c r="HV187" s="346"/>
      <c r="HW187" s="346"/>
      <c r="HX187" s="346"/>
      <c r="HY187" s="346"/>
      <c r="HZ187" s="346"/>
      <c r="IA187" s="346"/>
      <c r="IB187" s="346"/>
      <c r="IC187" s="346"/>
      <c r="ID187" s="346"/>
      <c r="IE187" s="346"/>
      <c r="IF187" s="346"/>
      <c r="IG187" s="346"/>
      <c r="IH187" s="346"/>
      <c r="II187" s="346"/>
      <c r="IJ187" s="346"/>
      <c r="IK187" s="346"/>
      <c r="IL187" s="346"/>
      <c r="IM187" s="346"/>
      <c r="IN187" s="346"/>
      <c r="IO187" s="346"/>
      <c r="IP187" s="346"/>
      <c r="IQ187" s="346"/>
      <c r="IR187" s="346"/>
      <c r="IS187" s="346"/>
      <c r="IT187" s="346"/>
      <c r="IU187" s="346"/>
      <c r="IV187" s="346"/>
      <c r="IW187" s="346"/>
      <c r="IX187" s="346"/>
      <c r="IY187" s="346"/>
      <c r="IZ187" s="346"/>
      <c r="JA187" s="346"/>
      <c r="JB187" s="346"/>
      <c r="JC187" s="346"/>
      <c r="JD187" s="346"/>
      <c r="JE187" s="346"/>
      <c r="JF187" s="346"/>
      <c r="JG187" s="346"/>
      <c r="JH187" s="346"/>
      <c r="JI187" s="346"/>
      <c r="JJ187" s="346"/>
      <c r="JK187" s="346"/>
      <c r="JL187" s="346"/>
      <c r="JM187" s="346"/>
      <c r="JN187" s="346"/>
    </row>
    <row r="188" spans="1:275" s="282" customFormat="1" ht="92.25" customHeight="1" x14ac:dyDescent="0.25">
      <c r="A188" s="1241">
        <v>152</v>
      </c>
      <c r="B188" s="1114" t="s">
        <v>999</v>
      </c>
      <c r="C188" s="1235">
        <v>80101706</v>
      </c>
      <c r="D188" s="265" t="s">
        <v>949</v>
      </c>
      <c r="E188" s="1235" t="s">
        <v>132</v>
      </c>
      <c r="F188" s="1235">
        <v>1</v>
      </c>
      <c r="G188" s="1259" t="s">
        <v>169</v>
      </c>
      <c r="H188" s="1239">
        <v>9</v>
      </c>
      <c r="I188" s="1243" t="s">
        <v>101</v>
      </c>
      <c r="J188" s="1235" t="s">
        <v>135</v>
      </c>
      <c r="K188" s="1243" t="s">
        <v>115</v>
      </c>
      <c r="L188" s="1076">
        <v>98658000</v>
      </c>
      <c r="M188" s="1089">
        <v>98658000</v>
      </c>
      <c r="N188" s="1261" t="s">
        <v>85</v>
      </c>
      <c r="O188" s="1261" t="s">
        <v>56</v>
      </c>
      <c r="P188" s="290" t="s">
        <v>133</v>
      </c>
      <c r="Q188" s="129"/>
      <c r="R188" s="1280" t="s">
        <v>1137</v>
      </c>
      <c r="S188" s="1280" t="s">
        <v>343</v>
      </c>
      <c r="T188" s="1285">
        <v>42461</v>
      </c>
      <c r="U188" s="96" t="s">
        <v>1138</v>
      </c>
      <c r="V188" s="1242" t="s">
        <v>220</v>
      </c>
      <c r="W188" s="253">
        <v>98658000</v>
      </c>
      <c r="X188" s="41"/>
      <c r="Y188" s="1263">
        <f t="shared" si="4"/>
        <v>98658000</v>
      </c>
      <c r="Z188" s="1263">
        <v>98658000</v>
      </c>
      <c r="AA188" s="1281" t="s">
        <v>1139</v>
      </c>
      <c r="AB188" s="1242" t="s">
        <v>1140</v>
      </c>
      <c r="AC188" s="1242" t="s">
        <v>223</v>
      </c>
      <c r="AD188" s="1242" t="s">
        <v>1141</v>
      </c>
      <c r="AE188" s="1242" t="s">
        <v>56</v>
      </c>
      <c r="AF188" s="1242" t="s">
        <v>56</v>
      </c>
      <c r="AG188" s="1242" t="s">
        <v>56</v>
      </c>
      <c r="AH188" s="184" t="s">
        <v>1142</v>
      </c>
      <c r="AI188" s="79">
        <v>42461</v>
      </c>
      <c r="AJ188" s="79">
        <v>42735</v>
      </c>
      <c r="AK188" s="1242" t="s">
        <v>1143</v>
      </c>
      <c r="AL188" s="264" t="s">
        <v>803</v>
      </c>
      <c r="AM188" s="546" t="s">
        <v>56</v>
      </c>
      <c r="AN188" s="546" t="s">
        <v>56</v>
      </c>
      <c r="AO188" s="546" t="s">
        <v>56</v>
      </c>
      <c r="AP188" s="546" t="s">
        <v>56</v>
      </c>
      <c r="AQ188" s="546" t="s">
        <v>56</v>
      </c>
      <c r="AR188" s="547">
        <v>10962000</v>
      </c>
      <c r="AS188" s="547">
        <v>10962000</v>
      </c>
      <c r="AT188" s="41"/>
      <c r="AU188" s="547">
        <v>40</v>
      </c>
      <c r="AV188" s="547">
        <v>10962000</v>
      </c>
      <c r="AW188" s="553">
        <v>10962000</v>
      </c>
      <c r="AX188" s="41"/>
      <c r="AY188" s="41"/>
      <c r="AZ188" s="41"/>
      <c r="BA188" s="41"/>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c r="GX188" s="49"/>
      <c r="GY188" s="49"/>
      <c r="GZ188" s="49"/>
      <c r="HA188" s="49"/>
      <c r="HB188" s="49"/>
      <c r="HC188" s="49"/>
      <c r="HD188" s="49"/>
      <c r="HE188" s="49"/>
      <c r="HF188" s="49"/>
      <c r="HG188" s="49"/>
      <c r="HH188" s="49"/>
      <c r="HI188" s="49"/>
      <c r="HJ188" s="49"/>
      <c r="HK188" s="49"/>
      <c r="HL188" s="49"/>
      <c r="HM188" s="49"/>
      <c r="HN188" s="49"/>
      <c r="HO188" s="49"/>
      <c r="HP188" s="49"/>
      <c r="HQ188" s="49"/>
      <c r="HR188" s="49"/>
      <c r="HS188" s="49"/>
      <c r="HT188" s="49"/>
      <c r="HU188" s="49"/>
      <c r="HV188" s="49"/>
      <c r="HW188" s="49"/>
      <c r="HX188" s="49"/>
      <c r="HY188" s="49"/>
      <c r="HZ188" s="49"/>
      <c r="IA188" s="49"/>
      <c r="IB188" s="49"/>
      <c r="IC188" s="49"/>
      <c r="ID188" s="49"/>
      <c r="IE188" s="49"/>
      <c r="IF188" s="49"/>
      <c r="IG188" s="49"/>
      <c r="IH188" s="49"/>
      <c r="II188" s="49"/>
      <c r="IJ188" s="49"/>
      <c r="IK188" s="49"/>
      <c r="IL188" s="49"/>
      <c r="IM188" s="49"/>
      <c r="IN188" s="49"/>
      <c r="IO188" s="49"/>
      <c r="IP188" s="49"/>
      <c r="IQ188" s="49"/>
      <c r="IR188" s="49"/>
      <c r="IS188" s="49"/>
      <c r="IT188" s="49"/>
      <c r="IU188" s="49"/>
      <c r="IV188" s="49"/>
      <c r="IW188" s="49"/>
      <c r="IX188" s="49"/>
      <c r="IY188" s="49"/>
      <c r="IZ188" s="49"/>
      <c r="JA188" s="49"/>
      <c r="JB188" s="49"/>
      <c r="JC188" s="49"/>
      <c r="JD188" s="49"/>
      <c r="JE188" s="49"/>
      <c r="JF188" s="49"/>
      <c r="JG188" s="49"/>
      <c r="JH188" s="49"/>
      <c r="JI188" s="49"/>
      <c r="JJ188" s="49"/>
      <c r="JK188" s="49"/>
      <c r="JL188" s="49"/>
      <c r="JM188" s="49"/>
      <c r="JN188" s="49"/>
    </row>
    <row r="189" spans="1:275" s="282" customFormat="1" ht="108.75" customHeight="1" x14ac:dyDescent="0.25">
      <c r="A189" s="1241">
        <v>153</v>
      </c>
      <c r="B189" s="1114" t="s">
        <v>999</v>
      </c>
      <c r="C189" s="1235">
        <v>80101706</v>
      </c>
      <c r="D189" s="265" t="s">
        <v>950</v>
      </c>
      <c r="E189" s="1235" t="s">
        <v>132</v>
      </c>
      <c r="F189" s="1235">
        <v>1</v>
      </c>
      <c r="G189" s="1259" t="s">
        <v>169</v>
      </c>
      <c r="H189" s="1239">
        <v>9</v>
      </c>
      <c r="I189" s="1243" t="s">
        <v>101</v>
      </c>
      <c r="J189" s="1235" t="s">
        <v>135</v>
      </c>
      <c r="K189" s="1243" t="s">
        <v>115</v>
      </c>
      <c r="L189" s="1076">
        <v>37800000</v>
      </c>
      <c r="M189" s="1089">
        <v>37800000</v>
      </c>
      <c r="N189" s="1261" t="s">
        <v>85</v>
      </c>
      <c r="O189" s="1261" t="s">
        <v>56</v>
      </c>
      <c r="P189" s="205" t="s">
        <v>133</v>
      </c>
      <c r="Q189" s="129"/>
      <c r="R189" s="1280" t="s">
        <v>1144</v>
      </c>
      <c r="S189" s="1280" t="s">
        <v>406</v>
      </c>
      <c r="T189" s="1285">
        <v>42461</v>
      </c>
      <c r="U189" s="96" t="s">
        <v>1145</v>
      </c>
      <c r="V189" s="1242" t="s">
        <v>220</v>
      </c>
      <c r="W189" s="253">
        <v>37800000</v>
      </c>
      <c r="X189" s="41"/>
      <c r="Y189" s="1263">
        <f t="shared" si="4"/>
        <v>37800000</v>
      </c>
      <c r="Z189" s="1263">
        <v>37800000</v>
      </c>
      <c r="AA189" s="1281" t="s">
        <v>1146</v>
      </c>
      <c r="AB189" s="1281" t="s">
        <v>1147</v>
      </c>
      <c r="AC189" s="1281" t="s">
        <v>223</v>
      </c>
      <c r="AD189" s="1242" t="s">
        <v>1148</v>
      </c>
      <c r="AE189" s="1281" t="s">
        <v>56</v>
      </c>
      <c r="AF189" s="1281" t="s">
        <v>56</v>
      </c>
      <c r="AG189" s="1281" t="s">
        <v>56</v>
      </c>
      <c r="AH189" s="200" t="s">
        <v>1142</v>
      </c>
      <c r="AI189" s="74">
        <v>42461</v>
      </c>
      <c r="AJ189" s="74">
        <v>42735</v>
      </c>
      <c r="AK189" s="1281" t="s">
        <v>1143</v>
      </c>
      <c r="AL189" s="260" t="s">
        <v>803</v>
      </c>
      <c r="AM189" s="546" t="s">
        <v>56</v>
      </c>
      <c r="AN189" s="546" t="s">
        <v>56</v>
      </c>
      <c r="AO189" s="546" t="s">
        <v>56</v>
      </c>
      <c r="AP189" s="546" t="s">
        <v>56</v>
      </c>
      <c r="AQ189" s="546" t="s">
        <v>56</v>
      </c>
      <c r="AR189" s="547">
        <v>4200000</v>
      </c>
      <c r="AS189" s="547">
        <v>4200000</v>
      </c>
      <c r="AT189" s="41"/>
      <c r="AU189" s="547">
        <v>4200000</v>
      </c>
      <c r="AV189" s="547">
        <v>4200000</v>
      </c>
      <c r="AW189" s="553">
        <v>4200000</v>
      </c>
      <c r="AX189" s="41"/>
      <c r="AY189" s="41"/>
      <c r="AZ189" s="41"/>
      <c r="BA189" s="41"/>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c r="GX189" s="49"/>
      <c r="GY189" s="49"/>
      <c r="GZ189" s="49"/>
      <c r="HA189" s="49"/>
      <c r="HB189" s="49"/>
      <c r="HC189" s="49"/>
      <c r="HD189" s="49"/>
      <c r="HE189" s="49"/>
      <c r="HF189" s="49"/>
      <c r="HG189" s="49"/>
      <c r="HH189" s="49"/>
      <c r="HI189" s="49"/>
      <c r="HJ189" s="49"/>
      <c r="HK189" s="49"/>
      <c r="HL189" s="49"/>
      <c r="HM189" s="49"/>
      <c r="HN189" s="49"/>
      <c r="HO189" s="49"/>
      <c r="HP189" s="49"/>
      <c r="HQ189" s="49"/>
      <c r="HR189" s="49"/>
      <c r="HS189" s="49"/>
      <c r="HT189" s="49"/>
      <c r="HU189" s="49"/>
      <c r="HV189" s="49"/>
      <c r="HW189" s="49"/>
      <c r="HX189" s="49"/>
      <c r="HY189" s="49"/>
      <c r="HZ189" s="49"/>
      <c r="IA189" s="49"/>
      <c r="IB189" s="49"/>
      <c r="IC189" s="49"/>
      <c r="ID189" s="49"/>
      <c r="IE189" s="49"/>
      <c r="IF189" s="49"/>
      <c r="IG189" s="49"/>
      <c r="IH189" s="49"/>
      <c r="II189" s="49"/>
      <c r="IJ189" s="49"/>
      <c r="IK189" s="49"/>
      <c r="IL189" s="49"/>
      <c r="IM189" s="49"/>
      <c r="IN189" s="49"/>
      <c r="IO189" s="49"/>
      <c r="IP189" s="49"/>
      <c r="IQ189" s="49"/>
      <c r="IR189" s="49"/>
      <c r="IS189" s="49"/>
      <c r="IT189" s="49"/>
      <c r="IU189" s="49"/>
      <c r="IV189" s="49"/>
      <c r="IW189" s="49"/>
      <c r="IX189" s="49"/>
      <c r="IY189" s="49"/>
      <c r="IZ189" s="49"/>
      <c r="JA189" s="49"/>
      <c r="JB189" s="49"/>
      <c r="JC189" s="49"/>
      <c r="JD189" s="49"/>
      <c r="JE189" s="49"/>
      <c r="JF189" s="49"/>
      <c r="JG189" s="49"/>
      <c r="JH189" s="49"/>
      <c r="JI189" s="49"/>
      <c r="JJ189" s="49"/>
      <c r="JK189" s="49"/>
      <c r="JL189" s="49"/>
      <c r="JM189" s="49"/>
      <c r="JN189" s="49"/>
    </row>
    <row r="190" spans="1:275" s="282" customFormat="1" ht="90" customHeight="1" x14ac:dyDescent="0.25">
      <c r="A190" s="1241">
        <v>154</v>
      </c>
      <c r="B190" s="1114" t="s">
        <v>999</v>
      </c>
      <c r="C190" s="1235">
        <v>80101706</v>
      </c>
      <c r="D190" s="265" t="s">
        <v>951</v>
      </c>
      <c r="E190" s="1235" t="s">
        <v>132</v>
      </c>
      <c r="F190" s="1235">
        <v>1</v>
      </c>
      <c r="G190" s="1259" t="s">
        <v>169</v>
      </c>
      <c r="H190" s="1239">
        <v>9</v>
      </c>
      <c r="I190" s="1235" t="s">
        <v>101</v>
      </c>
      <c r="J190" s="1235" t="s">
        <v>135</v>
      </c>
      <c r="K190" s="1235" t="s">
        <v>115</v>
      </c>
      <c r="L190" s="1076">
        <v>37800000</v>
      </c>
      <c r="M190" s="1089">
        <v>37800000</v>
      </c>
      <c r="N190" s="1261" t="s">
        <v>85</v>
      </c>
      <c r="O190" s="1261" t="s">
        <v>56</v>
      </c>
      <c r="P190" s="205" t="s">
        <v>133</v>
      </c>
      <c r="Q190" s="129"/>
      <c r="R190" s="1280" t="s">
        <v>1149</v>
      </c>
      <c r="S190" s="1280" t="s">
        <v>1150</v>
      </c>
      <c r="T190" s="1285">
        <v>42464</v>
      </c>
      <c r="U190" s="96" t="s">
        <v>1151</v>
      </c>
      <c r="V190" s="1242" t="s">
        <v>220</v>
      </c>
      <c r="W190" s="253">
        <v>37800000</v>
      </c>
      <c r="X190" s="41"/>
      <c r="Y190" s="1263">
        <f t="shared" si="4"/>
        <v>37800000</v>
      </c>
      <c r="Z190" s="1263">
        <v>37800000</v>
      </c>
      <c r="AA190" s="1281" t="s">
        <v>1152</v>
      </c>
      <c r="AB190" s="1281" t="s">
        <v>1153</v>
      </c>
      <c r="AC190" s="1281" t="s">
        <v>233</v>
      </c>
      <c r="AD190" s="1242" t="s">
        <v>1154</v>
      </c>
      <c r="AE190" s="1281" t="s">
        <v>56</v>
      </c>
      <c r="AF190" s="1281" t="s">
        <v>56</v>
      </c>
      <c r="AG190" s="1281" t="s">
        <v>56</v>
      </c>
      <c r="AH190" s="200" t="s">
        <v>1123</v>
      </c>
      <c r="AI190" s="74">
        <v>42464</v>
      </c>
      <c r="AJ190" s="74">
        <v>42734</v>
      </c>
      <c r="AK190" s="1281" t="s">
        <v>1143</v>
      </c>
      <c r="AL190" s="260" t="s">
        <v>803</v>
      </c>
      <c r="AM190" s="546" t="s">
        <v>56</v>
      </c>
      <c r="AN190" s="546" t="s">
        <v>56</v>
      </c>
      <c r="AO190" s="546" t="s">
        <v>56</v>
      </c>
      <c r="AP190" s="546" t="s">
        <v>56</v>
      </c>
      <c r="AQ190" s="546" t="s">
        <v>56</v>
      </c>
      <c r="AR190" s="547">
        <v>4200000</v>
      </c>
      <c r="AS190" s="547">
        <v>4200000</v>
      </c>
      <c r="AT190" s="41"/>
      <c r="AU190" s="547">
        <v>4200000</v>
      </c>
      <c r="AV190" s="547">
        <v>4200000</v>
      </c>
      <c r="AW190" s="547">
        <v>4200000</v>
      </c>
      <c r="AX190" s="41"/>
      <c r="AY190" s="41"/>
      <c r="AZ190" s="41"/>
      <c r="BA190" s="41"/>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c r="GX190" s="49"/>
      <c r="GY190" s="49"/>
      <c r="GZ190" s="49"/>
      <c r="HA190" s="49"/>
      <c r="HB190" s="49"/>
      <c r="HC190" s="49"/>
      <c r="HD190" s="49"/>
      <c r="HE190" s="49"/>
      <c r="HF190" s="49"/>
      <c r="HG190" s="49"/>
      <c r="HH190" s="49"/>
      <c r="HI190" s="49"/>
      <c r="HJ190" s="49"/>
      <c r="HK190" s="49"/>
      <c r="HL190" s="49"/>
      <c r="HM190" s="49"/>
      <c r="HN190" s="49"/>
      <c r="HO190" s="49"/>
      <c r="HP190" s="49"/>
      <c r="HQ190" s="49"/>
      <c r="HR190" s="49"/>
      <c r="HS190" s="49"/>
      <c r="HT190" s="49"/>
      <c r="HU190" s="49"/>
      <c r="HV190" s="49"/>
      <c r="HW190" s="49"/>
      <c r="HX190" s="49"/>
      <c r="HY190" s="49"/>
      <c r="HZ190" s="49"/>
      <c r="IA190" s="49"/>
      <c r="IB190" s="49"/>
      <c r="IC190" s="49"/>
      <c r="ID190" s="49"/>
      <c r="IE190" s="49"/>
      <c r="IF190" s="49"/>
      <c r="IG190" s="49"/>
      <c r="IH190" s="49"/>
      <c r="II190" s="49"/>
      <c r="IJ190" s="49"/>
      <c r="IK190" s="49"/>
      <c r="IL190" s="49"/>
      <c r="IM190" s="49"/>
      <c r="IN190" s="49"/>
      <c r="IO190" s="49"/>
      <c r="IP190" s="49"/>
      <c r="IQ190" s="49"/>
      <c r="IR190" s="49"/>
      <c r="IS190" s="49"/>
      <c r="IT190" s="49"/>
      <c r="IU190" s="49"/>
      <c r="IV190" s="49"/>
      <c r="IW190" s="49"/>
      <c r="IX190" s="49"/>
      <c r="IY190" s="49"/>
      <c r="IZ190" s="49"/>
      <c r="JA190" s="49"/>
      <c r="JB190" s="49"/>
      <c r="JC190" s="49"/>
      <c r="JD190" s="49"/>
      <c r="JE190" s="49"/>
      <c r="JF190" s="49"/>
      <c r="JG190" s="49"/>
      <c r="JH190" s="49"/>
      <c r="JI190" s="49"/>
      <c r="JJ190" s="49"/>
      <c r="JK190" s="49"/>
      <c r="JL190" s="49"/>
      <c r="JM190" s="49"/>
      <c r="JN190" s="49"/>
    </row>
    <row r="191" spans="1:275" s="282" customFormat="1" ht="94.5" customHeight="1" x14ac:dyDescent="0.25">
      <c r="A191" s="1241">
        <v>155</v>
      </c>
      <c r="B191" s="1267" t="s">
        <v>1001</v>
      </c>
      <c r="C191" s="1243">
        <v>80101706</v>
      </c>
      <c r="D191" s="246" t="s">
        <v>1155</v>
      </c>
      <c r="E191" s="1243" t="s">
        <v>132</v>
      </c>
      <c r="F191" s="1243">
        <v>1</v>
      </c>
      <c r="G191" s="1271" t="s">
        <v>172</v>
      </c>
      <c r="H191" s="1273">
        <v>9</v>
      </c>
      <c r="I191" s="1243" t="s">
        <v>101</v>
      </c>
      <c r="J191" s="1243" t="s">
        <v>854</v>
      </c>
      <c r="K191" s="1243" t="s">
        <v>115</v>
      </c>
      <c r="L191" s="1037">
        <v>58500000</v>
      </c>
      <c r="M191" s="1075">
        <v>58500000</v>
      </c>
      <c r="N191" s="1261" t="s">
        <v>85</v>
      </c>
      <c r="O191" s="1261" t="s">
        <v>56</v>
      </c>
      <c r="P191" s="205" t="s">
        <v>133</v>
      </c>
      <c r="Q191" s="129"/>
      <c r="R191" s="1280" t="s">
        <v>1156</v>
      </c>
      <c r="S191" s="1280" t="s">
        <v>620</v>
      </c>
      <c r="T191" s="1285">
        <v>42461</v>
      </c>
      <c r="U191" s="96" t="s">
        <v>1157</v>
      </c>
      <c r="V191" s="1242" t="s">
        <v>220</v>
      </c>
      <c r="W191" s="253">
        <v>58500000</v>
      </c>
      <c r="X191" s="41"/>
      <c r="Y191" s="1263">
        <f t="shared" si="4"/>
        <v>58500000</v>
      </c>
      <c r="Z191" s="1263">
        <v>58500000</v>
      </c>
      <c r="AA191" s="1242" t="s">
        <v>1158</v>
      </c>
      <c r="AB191" s="1242" t="s">
        <v>1159</v>
      </c>
      <c r="AC191" s="1242" t="s">
        <v>233</v>
      </c>
      <c r="AD191" s="1242"/>
      <c r="AE191" s="1242" t="s">
        <v>56</v>
      </c>
      <c r="AF191" s="1242" t="s">
        <v>56</v>
      </c>
      <c r="AG191" s="1242" t="s">
        <v>56</v>
      </c>
      <c r="AH191" s="184" t="s">
        <v>1160</v>
      </c>
      <c r="AI191" s="79">
        <v>42461</v>
      </c>
      <c r="AJ191" s="79">
        <v>42735</v>
      </c>
      <c r="AK191" s="1242" t="s">
        <v>1161</v>
      </c>
      <c r="AL191" s="264" t="s">
        <v>249</v>
      </c>
      <c r="AM191" s="546" t="s">
        <v>56</v>
      </c>
      <c r="AN191" s="546" t="s">
        <v>56</v>
      </c>
      <c r="AO191" s="546" t="s">
        <v>56</v>
      </c>
      <c r="AP191" s="546" t="s">
        <v>56</v>
      </c>
      <c r="AQ191" s="546" t="s">
        <v>56</v>
      </c>
      <c r="AR191" s="547">
        <v>6500000</v>
      </c>
      <c r="AS191" s="547">
        <v>6500000</v>
      </c>
      <c r="AT191" s="41"/>
      <c r="AU191" s="547">
        <v>6500000</v>
      </c>
      <c r="AV191" s="547">
        <v>6500000</v>
      </c>
      <c r="AW191" s="553">
        <v>6500000</v>
      </c>
      <c r="AX191" s="41"/>
      <c r="AY191" s="41"/>
      <c r="AZ191" s="41"/>
      <c r="BA191" s="41"/>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c r="FF191" s="49"/>
      <c r="FG191" s="49"/>
      <c r="FH191" s="49"/>
      <c r="FI191" s="49"/>
      <c r="FJ191" s="49"/>
      <c r="FK191" s="49"/>
      <c r="FL191" s="49"/>
      <c r="FM191" s="49"/>
      <c r="FN191" s="49"/>
      <c r="FO191" s="49"/>
      <c r="FP191" s="49"/>
      <c r="FQ191" s="49"/>
      <c r="FR191" s="49"/>
      <c r="FS191" s="49"/>
      <c r="FT191" s="49"/>
      <c r="FU191" s="49"/>
      <c r="FV191" s="49"/>
      <c r="FW191" s="49"/>
      <c r="FX191" s="49"/>
      <c r="FY191" s="49"/>
      <c r="FZ191" s="49"/>
      <c r="GA191" s="49"/>
      <c r="GB191" s="49"/>
      <c r="GC191" s="49"/>
      <c r="GD191" s="49"/>
      <c r="GE191" s="49"/>
      <c r="GF191" s="49"/>
      <c r="GG191" s="49"/>
      <c r="GH191" s="49"/>
      <c r="GI191" s="49"/>
      <c r="GJ191" s="49"/>
      <c r="GK191" s="49"/>
      <c r="GL191" s="49"/>
      <c r="GM191" s="49"/>
      <c r="GN191" s="49"/>
      <c r="GO191" s="49"/>
      <c r="GP191" s="49"/>
      <c r="GQ191" s="49"/>
      <c r="GR191" s="49"/>
      <c r="GS191" s="49"/>
      <c r="GT191" s="49"/>
      <c r="GU191" s="49"/>
      <c r="GV191" s="49"/>
      <c r="GW191" s="49"/>
      <c r="GX191" s="49"/>
      <c r="GY191" s="49"/>
      <c r="GZ191" s="49"/>
      <c r="HA191" s="49"/>
      <c r="HB191" s="49"/>
      <c r="HC191" s="49"/>
      <c r="HD191" s="49"/>
      <c r="HE191" s="49"/>
      <c r="HF191" s="49"/>
      <c r="HG191" s="49"/>
      <c r="HH191" s="49"/>
      <c r="HI191" s="49"/>
      <c r="HJ191" s="49"/>
      <c r="HK191" s="49"/>
      <c r="HL191" s="49"/>
      <c r="HM191" s="49"/>
      <c r="HN191" s="49"/>
      <c r="HO191" s="49"/>
      <c r="HP191" s="49"/>
      <c r="HQ191" s="49"/>
      <c r="HR191" s="49"/>
      <c r="HS191" s="49"/>
      <c r="HT191" s="49"/>
      <c r="HU191" s="49"/>
      <c r="HV191" s="49"/>
      <c r="HW191" s="49"/>
      <c r="HX191" s="49"/>
      <c r="HY191" s="49"/>
      <c r="HZ191" s="49"/>
      <c r="IA191" s="49"/>
      <c r="IB191" s="49"/>
      <c r="IC191" s="49"/>
      <c r="ID191" s="49"/>
      <c r="IE191" s="49"/>
      <c r="IF191" s="49"/>
      <c r="IG191" s="49"/>
      <c r="IH191" s="49"/>
      <c r="II191" s="49"/>
      <c r="IJ191" s="49"/>
      <c r="IK191" s="49"/>
      <c r="IL191" s="49"/>
      <c r="IM191" s="49"/>
      <c r="IN191" s="49"/>
      <c r="IO191" s="49"/>
      <c r="IP191" s="49"/>
      <c r="IQ191" s="49"/>
      <c r="IR191" s="49"/>
      <c r="IS191" s="49"/>
      <c r="IT191" s="49"/>
      <c r="IU191" s="49"/>
      <c r="IV191" s="49"/>
      <c r="IW191" s="49"/>
      <c r="IX191" s="49"/>
      <c r="IY191" s="49"/>
      <c r="IZ191" s="49"/>
      <c r="JA191" s="49"/>
      <c r="JB191" s="49"/>
      <c r="JC191" s="49"/>
      <c r="JD191" s="49"/>
      <c r="JE191" s="49"/>
      <c r="JF191" s="49"/>
      <c r="JG191" s="49"/>
      <c r="JH191" s="49"/>
      <c r="JI191" s="49"/>
      <c r="JJ191" s="49"/>
      <c r="JK191" s="49"/>
      <c r="JL191" s="49"/>
      <c r="JM191" s="49"/>
      <c r="JN191" s="49"/>
    </row>
    <row r="192" spans="1:275" s="282" customFormat="1" ht="90" customHeight="1" x14ac:dyDescent="0.25">
      <c r="A192" s="1241">
        <v>156</v>
      </c>
      <c r="B192" s="1267" t="s">
        <v>1001</v>
      </c>
      <c r="C192" s="1243">
        <v>80101706</v>
      </c>
      <c r="D192" s="246" t="s">
        <v>952</v>
      </c>
      <c r="E192" s="1243" t="s">
        <v>132</v>
      </c>
      <c r="F192" s="1243">
        <v>1</v>
      </c>
      <c r="G192" s="1271" t="s">
        <v>169</v>
      </c>
      <c r="H192" s="1273">
        <v>9.3000000000000007</v>
      </c>
      <c r="I192" s="1243" t="s">
        <v>101</v>
      </c>
      <c r="J192" s="1243" t="s">
        <v>854</v>
      </c>
      <c r="K192" s="1243" t="s">
        <v>115</v>
      </c>
      <c r="L192" s="1037">
        <v>26271000</v>
      </c>
      <c r="M192" s="1075">
        <v>26271000</v>
      </c>
      <c r="N192" s="1261" t="s">
        <v>85</v>
      </c>
      <c r="O192" s="1261" t="s">
        <v>56</v>
      </c>
      <c r="P192" s="205" t="s">
        <v>133</v>
      </c>
      <c r="Q192" s="129"/>
      <c r="R192" s="1280" t="s">
        <v>1055</v>
      </c>
      <c r="S192" s="1280" t="s">
        <v>302</v>
      </c>
      <c r="T192" s="1285">
        <v>42452</v>
      </c>
      <c r="U192" s="96" t="s">
        <v>1056</v>
      </c>
      <c r="V192" s="1242" t="s">
        <v>220</v>
      </c>
      <c r="W192" s="250">
        <v>26271000</v>
      </c>
      <c r="X192" s="41"/>
      <c r="Y192" s="1263">
        <f t="shared" si="4"/>
        <v>26271000</v>
      </c>
      <c r="Z192" s="1263">
        <v>26271000</v>
      </c>
      <c r="AA192" s="1281" t="s">
        <v>1057</v>
      </c>
      <c r="AB192" s="1242" t="s">
        <v>1058</v>
      </c>
      <c r="AC192" s="1242" t="s">
        <v>233</v>
      </c>
      <c r="AD192" s="1242" t="s">
        <v>1059</v>
      </c>
      <c r="AE192" s="1242" t="s">
        <v>56</v>
      </c>
      <c r="AF192" s="1242" t="s">
        <v>56</v>
      </c>
      <c r="AG192" s="1242" t="s">
        <v>56</v>
      </c>
      <c r="AH192" s="184" t="s">
        <v>1052</v>
      </c>
      <c r="AI192" s="79">
        <v>42452</v>
      </c>
      <c r="AJ192" s="79">
        <v>42734</v>
      </c>
      <c r="AK192" s="1242" t="s">
        <v>2924</v>
      </c>
      <c r="AL192" s="264" t="s">
        <v>249</v>
      </c>
      <c r="AM192" s="546" t="s">
        <v>56</v>
      </c>
      <c r="AN192" s="546" t="s">
        <v>56</v>
      </c>
      <c r="AO192" s="546" t="s">
        <v>56</v>
      </c>
      <c r="AP192" s="546" t="s">
        <v>56</v>
      </c>
      <c r="AQ192" s="546" t="s">
        <v>56</v>
      </c>
      <c r="AR192" s="547">
        <v>2835000</v>
      </c>
      <c r="AS192" s="547">
        <v>2835000</v>
      </c>
      <c r="AT192" s="41"/>
      <c r="AU192" s="547">
        <v>2835000</v>
      </c>
      <c r="AV192" s="547">
        <v>2835000</v>
      </c>
      <c r="AW192" s="41"/>
      <c r="AX192" s="41"/>
      <c r="AY192" s="41"/>
      <c r="AZ192" s="41"/>
      <c r="BA192" s="41"/>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c r="FF192" s="49"/>
      <c r="FG192" s="49"/>
      <c r="FH192" s="49"/>
      <c r="FI192" s="49"/>
      <c r="FJ192" s="49"/>
      <c r="FK192" s="49"/>
      <c r="FL192" s="49"/>
      <c r="FM192" s="49"/>
      <c r="FN192" s="49"/>
      <c r="FO192" s="49"/>
      <c r="FP192" s="49"/>
      <c r="FQ192" s="49"/>
      <c r="FR192" s="49"/>
      <c r="FS192" s="49"/>
      <c r="FT192" s="49"/>
      <c r="FU192" s="49"/>
      <c r="FV192" s="49"/>
      <c r="FW192" s="49"/>
      <c r="FX192" s="49"/>
      <c r="FY192" s="49"/>
      <c r="FZ192" s="49"/>
      <c r="GA192" s="49"/>
      <c r="GB192" s="49"/>
      <c r="GC192" s="49"/>
      <c r="GD192" s="49"/>
      <c r="GE192" s="49"/>
      <c r="GF192" s="49"/>
      <c r="GG192" s="49"/>
      <c r="GH192" s="49"/>
      <c r="GI192" s="49"/>
      <c r="GJ192" s="49"/>
      <c r="GK192" s="49"/>
      <c r="GL192" s="49"/>
      <c r="GM192" s="49"/>
      <c r="GN192" s="49"/>
      <c r="GO192" s="49"/>
      <c r="GP192" s="49"/>
      <c r="GQ192" s="49"/>
      <c r="GR192" s="49"/>
      <c r="GS192" s="49"/>
      <c r="GT192" s="49"/>
      <c r="GU192" s="49"/>
      <c r="GV192" s="49"/>
      <c r="GW192" s="49"/>
      <c r="GX192" s="49"/>
      <c r="GY192" s="49"/>
      <c r="GZ192" s="49"/>
      <c r="HA192" s="49"/>
      <c r="HB192" s="49"/>
      <c r="HC192" s="49"/>
      <c r="HD192" s="49"/>
      <c r="HE192" s="49"/>
      <c r="HF192" s="49"/>
      <c r="HG192" s="49"/>
      <c r="HH192" s="49"/>
      <c r="HI192" s="49"/>
      <c r="HJ192" s="49"/>
      <c r="HK192" s="49"/>
      <c r="HL192" s="49"/>
      <c r="HM192" s="49"/>
      <c r="HN192" s="49"/>
      <c r="HO192" s="49"/>
      <c r="HP192" s="49"/>
      <c r="HQ192" s="49"/>
      <c r="HR192" s="49"/>
      <c r="HS192" s="49"/>
      <c r="HT192" s="49"/>
      <c r="HU192" s="49"/>
      <c r="HV192" s="49"/>
      <c r="HW192" s="49"/>
      <c r="HX192" s="49"/>
      <c r="HY192" s="49"/>
      <c r="HZ192" s="49"/>
      <c r="IA192" s="49"/>
      <c r="IB192" s="49"/>
      <c r="IC192" s="49"/>
      <c r="ID192" s="49"/>
      <c r="IE192" s="49"/>
      <c r="IF192" s="49"/>
      <c r="IG192" s="49"/>
      <c r="IH192" s="49"/>
      <c r="II192" s="49"/>
      <c r="IJ192" s="49"/>
      <c r="IK192" s="49"/>
      <c r="IL192" s="49"/>
      <c r="IM192" s="49"/>
      <c r="IN192" s="49"/>
      <c r="IO192" s="49"/>
      <c r="IP192" s="49"/>
      <c r="IQ192" s="49"/>
      <c r="IR192" s="49"/>
      <c r="IS192" s="49"/>
      <c r="IT192" s="49"/>
      <c r="IU192" s="49"/>
      <c r="IV192" s="49"/>
      <c r="IW192" s="49"/>
      <c r="IX192" s="49"/>
      <c r="IY192" s="49"/>
      <c r="IZ192" s="49"/>
      <c r="JA192" s="49"/>
      <c r="JB192" s="49"/>
      <c r="JC192" s="49"/>
      <c r="JD192" s="49"/>
      <c r="JE192" s="49"/>
      <c r="JF192" s="49"/>
      <c r="JG192" s="49"/>
      <c r="JH192" s="49"/>
      <c r="JI192" s="49"/>
      <c r="JJ192" s="49"/>
      <c r="JK192" s="49"/>
      <c r="JL192" s="49"/>
      <c r="JM192" s="49"/>
      <c r="JN192" s="49"/>
    </row>
    <row r="193" spans="1:274" s="282" customFormat="1" ht="90" customHeight="1" x14ac:dyDescent="0.25">
      <c r="A193" s="1241">
        <v>157</v>
      </c>
      <c r="B193" s="1267" t="s">
        <v>1001</v>
      </c>
      <c r="C193" s="1243">
        <v>80101706</v>
      </c>
      <c r="D193" s="246" t="s">
        <v>953</v>
      </c>
      <c r="E193" s="1243" t="s">
        <v>132</v>
      </c>
      <c r="F193" s="1243">
        <v>1</v>
      </c>
      <c r="G193" s="1271" t="s">
        <v>169</v>
      </c>
      <c r="H193" s="1273">
        <v>9.3000000000000007</v>
      </c>
      <c r="I193" s="1243" t="s">
        <v>101</v>
      </c>
      <c r="J193" s="1243" t="s">
        <v>854</v>
      </c>
      <c r="K193" s="1243" t="s">
        <v>115</v>
      </c>
      <c r="L193" s="1037">
        <v>68110000.000000015</v>
      </c>
      <c r="M193" s="1075">
        <v>68110000.000000015</v>
      </c>
      <c r="N193" s="1261" t="s">
        <v>85</v>
      </c>
      <c r="O193" s="1261" t="s">
        <v>56</v>
      </c>
      <c r="P193" s="205" t="s">
        <v>133</v>
      </c>
      <c r="Q193" s="129"/>
      <c r="R193" s="1280" t="s">
        <v>1060</v>
      </c>
      <c r="S193" s="1280" t="s">
        <v>314</v>
      </c>
      <c r="T193" s="1285">
        <v>42452</v>
      </c>
      <c r="U193" s="96" t="s">
        <v>1061</v>
      </c>
      <c r="V193" s="1242" t="s">
        <v>220</v>
      </c>
      <c r="W193" s="250">
        <v>68110000</v>
      </c>
      <c r="X193" s="41"/>
      <c r="Y193" s="1263">
        <f t="shared" si="4"/>
        <v>68110000</v>
      </c>
      <c r="Z193" s="1263">
        <v>68110000</v>
      </c>
      <c r="AA193" s="1281" t="s">
        <v>1062</v>
      </c>
      <c r="AB193" s="1281" t="s">
        <v>1063</v>
      </c>
      <c r="AC193" s="1281" t="s">
        <v>233</v>
      </c>
      <c r="AD193" s="1242" t="s">
        <v>1064</v>
      </c>
      <c r="AE193" s="1281" t="s">
        <v>56</v>
      </c>
      <c r="AF193" s="1281" t="s">
        <v>56</v>
      </c>
      <c r="AG193" s="1281" t="s">
        <v>56</v>
      </c>
      <c r="AH193" s="200" t="s">
        <v>1052</v>
      </c>
      <c r="AI193" s="74">
        <v>42451</v>
      </c>
      <c r="AJ193" s="74">
        <v>42734</v>
      </c>
      <c r="AK193" s="1281" t="s">
        <v>2924</v>
      </c>
      <c r="AL193" s="1283" t="s">
        <v>249</v>
      </c>
      <c r="AM193" s="546" t="s">
        <v>56</v>
      </c>
      <c r="AN193" s="546" t="s">
        <v>56</v>
      </c>
      <c r="AO193" s="546" t="s">
        <v>56</v>
      </c>
      <c r="AP193" s="546" t="s">
        <v>56</v>
      </c>
      <c r="AQ193" s="546" t="s">
        <v>56</v>
      </c>
      <c r="AR193" s="547">
        <v>7350000</v>
      </c>
      <c r="AS193" s="536">
        <v>7350000</v>
      </c>
      <c r="AT193" s="41"/>
      <c r="AU193" s="536">
        <v>7350000</v>
      </c>
      <c r="AV193" s="536">
        <f>(7350000+1715000)</f>
        <v>9065000</v>
      </c>
      <c r="AW193" s="41"/>
      <c r="AX193" s="41"/>
      <c r="AY193" s="41"/>
      <c r="AZ193" s="41"/>
      <c r="BA193" s="41"/>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c r="FF193" s="49"/>
      <c r="FG193" s="49"/>
      <c r="FH193" s="49"/>
      <c r="FI193" s="49"/>
      <c r="FJ193" s="49"/>
      <c r="FK193" s="49"/>
      <c r="FL193" s="49"/>
      <c r="FM193" s="49"/>
      <c r="FN193" s="49"/>
      <c r="FO193" s="49"/>
      <c r="FP193" s="49"/>
      <c r="FQ193" s="49"/>
      <c r="FR193" s="49"/>
      <c r="FS193" s="49"/>
      <c r="FT193" s="49"/>
      <c r="FU193" s="49"/>
      <c r="FV193" s="49"/>
      <c r="FW193" s="49"/>
      <c r="FX193" s="49"/>
      <c r="FY193" s="49"/>
      <c r="FZ193" s="49"/>
      <c r="GA193" s="49"/>
      <c r="GB193" s="49"/>
      <c r="GC193" s="49"/>
      <c r="GD193" s="49"/>
      <c r="GE193" s="49"/>
      <c r="GF193" s="49"/>
      <c r="GG193" s="49"/>
      <c r="GH193" s="49"/>
      <c r="GI193" s="49"/>
      <c r="GJ193" s="49"/>
      <c r="GK193" s="49"/>
      <c r="GL193" s="49"/>
      <c r="GM193" s="49"/>
      <c r="GN193" s="49"/>
      <c r="GO193" s="49"/>
      <c r="GP193" s="49"/>
      <c r="GQ193" s="49"/>
      <c r="GR193" s="49"/>
      <c r="GS193" s="49"/>
      <c r="GT193" s="49"/>
      <c r="GU193" s="49"/>
      <c r="GV193" s="49"/>
      <c r="GW193" s="49"/>
      <c r="GX193" s="49"/>
      <c r="GY193" s="49"/>
      <c r="GZ193" s="49"/>
      <c r="HA193" s="49"/>
      <c r="HB193" s="49"/>
      <c r="HC193" s="49"/>
      <c r="HD193" s="49"/>
      <c r="HE193" s="49"/>
      <c r="HF193" s="49"/>
      <c r="HG193" s="49"/>
      <c r="HH193" s="49"/>
      <c r="HI193" s="49"/>
      <c r="HJ193" s="49"/>
      <c r="HK193" s="49"/>
      <c r="HL193" s="49"/>
      <c r="HM193" s="49"/>
      <c r="HN193" s="49"/>
      <c r="HO193" s="49"/>
      <c r="HP193" s="49"/>
      <c r="HQ193" s="49"/>
      <c r="HR193" s="49"/>
      <c r="HS193" s="49"/>
      <c r="HT193" s="49"/>
      <c r="HU193" s="49"/>
      <c r="HV193" s="49"/>
      <c r="HW193" s="49"/>
      <c r="HX193" s="49"/>
      <c r="HY193" s="49"/>
      <c r="HZ193" s="49"/>
      <c r="IA193" s="49"/>
      <c r="IB193" s="49"/>
      <c r="IC193" s="49"/>
      <c r="ID193" s="49"/>
      <c r="IE193" s="49"/>
      <c r="IF193" s="49"/>
      <c r="IG193" s="49"/>
      <c r="IH193" s="49"/>
      <c r="II193" s="49"/>
      <c r="IJ193" s="49"/>
      <c r="IK193" s="49"/>
      <c r="IL193" s="49"/>
      <c r="IM193" s="49"/>
      <c r="IN193" s="49"/>
      <c r="IO193" s="49"/>
      <c r="IP193" s="49"/>
      <c r="IQ193" s="49"/>
      <c r="IR193" s="49"/>
      <c r="IS193" s="49"/>
      <c r="IT193" s="49"/>
      <c r="IU193" s="49"/>
      <c r="IV193" s="49"/>
      <c r="IW193" s="49"/>
      <c r="IX193" s="49"/>
      <c r="IY193" s="49"/>
      <c r="IZ193" s="49"/>
      <c r="JA193" s="49"/>
      <c r="JB193" s="49"/>
      <c r="JC193" s="49"/>
      <c r="JD193" s="49"/>
      <c r="JE193" s="49"/>
      <c r="JF193" s="49"/>
      <c r="JG193" s="49"/>
      <c r="JH193" s="49"/>
      <c r="JI193" s="49"/>
      <c r="JJ193" s="49"/>
      <c r="JK193" s="49"/>
      <c r="JL193" s="49"/>
      <c r="JM193" s="49"/>
      <c r="JN193" s="49"/>
    </row>
    <row r="194" spans="1:274" s="282" customFormat="1" ht="81.75" customHeight="1" x14ac:dyDescent="0.25">
      <c r="A194" s="1241">
        <v>158</v>
      </c>
      <c r="B194" s="1267" t="s">
        <v>1001</v>
      </c>
      <c r="C194" s="1243">
        <v>80101706</v>
      </c>
      <c r="D194" s="246" t="s">
        <v>954</v>
      </c>
      <c r="E194" s="1243" t="s">
        <v>132</v>
      </c>
      <c r="F194" s="1243">
        <v>1</v>
      </c>
      <c r="G194" s="1271" t="s">
        <v>172</v>
      </c>
      <c r="H194" s="1273">
        <v>9</v>
      </c>
      <c r="I194" s="1243" t="s">
        <v>101</v>
      </c>
      <c r="J194" s="1243" t="s">
        <v>854</v>
      </c>
      <c r="K194" s="1243" t="s">
        <v>115</v>
      </c>
      <c r="L194" s="1037">
        <v>39600000</v>
      </c>
      <c r="M194" s="1037">
        <v>39600000</v>
      </c>
      <c r="N194" s="1261" t="s">
        <v>85</v>
      </c>
      <c r="O194" s="1261" t="s">
        <v>56</v>
      </c>
      <c r="P194" s="205" t="s">
        <v>133</v>
      </c>
      <c r="Q194" s="129"/>
      <c r="R194" s="1280" t="s">
        <v>1299</v>
      </c>
      <c r="S194" s="1280" t="s">
        <v>1300</v>
      </c>
      <c r="T194" s="1285">
        <v>42475</v>
      </c>
      <c r="U194" s="96" t="s">
        <v>1301</v>
      </c>
      <c r="V194" s="1242" t="s">
        <v>220</v>
      </c>
      <c r="W194" s="1276">
        <v>31237500</v>
      </c>
      <c r="X194" s="41"/>
      <c r="Y194" s="1263">
        <f t="shared" si="4"/>
        <v>31237500</v>
      </c>
      <c r="Z194" s="1263">
        <v>31237500</v>
      </c>
      <c r="AA194" s="1281" t="s">
        <v>1302</v>
      </c>
      <c r="AB194" s="1281" t="s">
        <v>1303</v>
      </c>
      <c r="AC194" s="1281" t="s">
        <v>233</v>
      </c>
      <c r="AD194" s="1242" t="s">
        <v>1304</v>
      </c>
      <c r="AE194" s="1281" t="s">
        <v>56</v>
      </c>
      <c r="AF194" s="1281" t="s">
        <v>56</v>
      </c>
      <c r="AG194" s="1281" t="s">
        <v>56</v>
      </c>
      <c r="AH194" s="200" t="s">
        <v>1305</v>
      </c>
      <c r="AI194" s="74">
        <v>42475</v>
      </c>
      <c r="AJ194" s="74">
        <v>42734</v>
      </c>
      <c r="AK194" s="1281" t="s">
        <v>1161</v>
      </c>
      <c r="AL194" s="260" t="s">
        <v>249</v>
      </c>
      <c r="AM194" s="546" t="s">
        <v>56</v>
      </c>
      <c r="AN194" s="546" t="s">
        <v>56</v>
      </c>
      <c r="AO194" s="546" t="s">
        <v>56</v>
      </c>
      <c r="AP194" s="546" t="s">
        <v>56</v>
      </c>
      <c r="AQ194" s="546" t="s">
        <v>56</v>
      </c>
      <c r="AR194" s="547">
        <v>3675000</v>
      </c>
      <c r="AS194" s="536">
        <v>3675000</v>
      </c>
      <c r="AT194" s="41"/>
      <c r="AU194" s="536">
        <v>3675000</v>
      </c>
      <c r="AV194" s="692" t="s">
        <v>2895</v>
      </c>
      <c r="AW194" s="41"/>
      <c r="AX194" s="41"/>
      <c r="AY194" s="41"/>
      <c r="AZ194" s="41"/>
      <c r="BA194" s="41"/>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c r="FF194" s="49"/>
      <c r="FG194" s="49"/>
      <c r="FH194" s="49"/>
      <c r="FI194" s="49"/>
      <c r="FJ194" s="49"/>
      <c r="FK194" s="49"/>
      <c r="FL194" s="49"/>
      <c r="FM194" s="49"/>
      <c r="FN194" s="49"/>
      <c r="FO194" s="49"/>
      <c r="FP194" s="49"/>
      <c r="FQ194" s="49"/>
      <c r="FR194" s="49"/>
      <c r="FS194" s="49"/>
      <c r="FT194" s="49"/>
      <c r="FU194" s="49"/>
      <c r="FV194" s="49"/>
      <c r="FW194" s="49"/>
      <c r="FX194" s="49"/>
      <c r="FY194" s="49"/>
      <c r="FZ194" s="49"/>
      <c r="GA194" s="49"/>
      <c r="GB194" s="49"/>
      <c r="GC194" s="49"/>
      <c r="GD194" s="49"/>
      <c r="GE194" s="49"/>
      <c r="GF194" s="49"/>
      <c r="GG194" s="49"/>
      <c r="GH194" s="49"/>
      <c r="GI194" s="49"/>
      <c r="GJ194" s="49"/>
      <c r="GK194" s="49"/>
      <c r="GL194" s="49"/>
      <c r="GM194" s="49"/>
      <c r="GN194" s="49"/>
      <c r="GO194" s="49"/>
      <c r="GP194" s="49"/>
      <c r="GQ194" s="49"/>
      <c r="GR194" s="49"/>
      <c r="GS194" s="49"/>
      <c r="GT194" s="49"/>
      <c r="GU194" s="49"/>
      <c r="GV194" s="49"/>
      <c r="GW194" s="49"/>
      <c r="GX194" s="49"/>
      <c r="GY194" s="49"/>
      <c r="GZ194" s="49"/>
      <c r="HA194" s="49"/>
      <c r="HB194" s="49"/>
      <c r="HC194" s="49"/>
      <c r="HD194" s="49"/>
      <c r="HE194" s="49"/>
      <c r="HF194" s="49"/>
      <c r="HG194" s="49"/>
      <c r="HH194" s="49"/>
      <c r="HI194" s="49"/>
      <c r="HJ194" s="49"/>
      <c r="HK194" s="49"/>
      <c r="HL194" s="49"/>
      <c r="HM194" s="49"/>
      <c r="HN194" s="49"/>
      <c r="HO194" s="49"/>
      <c r="HP194" s="49"/>
      <c r="HQ194" s="49"/>
      <c r="HR194" s="49"/>
      <c r="HS194" s="49"/>
      <c r="HT194" s="49"/>
      <c r="HU194" s="49"/>
      <c r="HV194" s="49"/>
      <c r="HW194" s="49"/>
      <c r="HX194" s="49"/>
      <c r="HY194" s="49"/>
      <c r="HZ194" s="49"/>
      <c r="IA194" s="49"/>
      <c r="IB194" s="49"/>
      <c r="IC194" s="49"/>
      <c r="ID194" s="49"/>
      <c r="IE194" s="49"/>
      <c r="IF194" s="49"/>
      <c r="IG194" s="49"/>
      <c r="IH194" s="49"/>
      <c r="II194" s="49"/>
      <c r="IJ194" s="49"/>
      <c r="IK194" s="49"/>
      <c r="IL194" s="49"/>
      <c r="IM194" s="49"/>
      <c r="IN194" s="49"/>
      <c r="IO194" s="49"/>
      <c r="IP194" s="49"/>
      <c r="IQ194" s="49"/>
      <c r="IR194" s="49"/>
      <c r="IS194" s="49"/>
      <c r="IT194" s="49"/>
      <c r="IU194" s="49"/>
      <c r="IV194" s="49"/>
      <c r="IW194" s="49"/>
      <c r="IX194" s="49"/>
      <c r="IY194" s="49"/>
      <c r="IZ194" s="49"/>
      <c r="JA194" s="49"/>
      <c r="JB194" s="49"/>
      <c r="JC194" s="49"/>
      <c r="JD194" s="49"/>
      <c r="JE194" s="49"/>
      <c r="JF194" s="49"/>
      <c r="JG194" s="49"/>
      <c r="JH194" s="49"/>
      <c r="JI194" s="49"/>
      <c r="JJ194" s="49"/>
      <c r="JK194" s="49"/>
      <c r="JL194" s="49"/>
      <c r="JM194" s="49"/>
      <c r="JN194" s="49"/>
    </row>
    <row r="195" spans="1:274" s="282" customFormat="1" ht="68.25" customHeight="1" x14ac:dyDescent="0.25">
      <c r="A195" s="1241">
        <v>159</v>
      </c>
      <c r="B195" s="1267" t="s">
        <v>1001</v>
      </c>
      <c r="C195" s="1243">
        <v>80101706</v>
      </c>
      <c r="D195" s="246" t="s">
        <v>1379</v>
      </c>
      <c r="E195" s="1243" t="s">
        <v>132</v>
      </c>
      <c r="F195" s="1243">
        <v>1</v>
      </c>
      <c r="G195" s="1271" t="s">
        <v>172</v>
      </c>
      <c r="H195" s="1273">
        <v>9</v>
      </c>
      <c r="I195" s="1243" t="s">
        <v>101</v>
      </c>
      <c r="J195" s="1243" t="s">
        <v>854</v>
      </c>
      <c r="K195" s="1243" t="s">
        <v>115</v>
      </c>
      <c r="L195" s="1037">
        <v>55250000</v>
      </c>
      <c r="M195" s="1075">
        <v>55250000</v>
      </c>
      <c r="N195" s="1261" t="s">
        <v>85</v>
      </c>
      <c r="O195" s="1261" t="s">
        <v>56</v>
      </c>
      <c r="P195" s="19" t="s">
        <v>133</v>
      </c>
      <c r="Q195" s="129"/>
      <c r="R195" s="1280" t="s">
        <v>1380</v>
      </c>
      <c r="S195" s="1280" t="s">
        <v>1381</v>
      </c>
      <c r="T195" s="1285">
        <v>42478</v>
      </c>
      <c r="U195" s="96" t="s">
        <v>1382</v>
      </c>
      <c r="V195" s="1242" t="s">
        <v>220</v>
      </c>
      <c r="W195" s="1276">
        <v>55250000</v>
      </c>
      <c r="X195" s="41"/>
      <c r="Y195" s="1263">
        <f t="shared" si="4"/>
        <v>55250000</v>
      </c>
      <c r="Z195" s="1263">
        <v>55250000</v>
      </c>
      <c r="AA195" s="1281" t="s">
        <v>1383</v>
      </c>
      <c r="AB195" s="1281" t="s">
        <v>1384</v>
      </c>
      <c r="AC195" s="1281" t="s">
        <v>233</v>
      </c>
      <c r="AD195" s="1242" t="s">
        <v>1385</v>
      </c>
      <c r="AE195" s="1281" t="s">
        <v>56</v>
      </c>
      <c r="AF195" s="1281" t="s">
        <v>56</v>
      </c>
      <c r="AG195" s="1281" t="s">
        <v>56</v>
      </c>
      <c r="AH195" s="200" t="s">
        <v>1386</v>
      </c>
      <c r="AI195" s="74">
        <v>42478</v>
      </c>
      <c r="AJ195" s="74">
        <v>42734</v>
      </c>
      <c r="AK195" s="1281" t="s">
        <v>1161</v>
      </c>
      <c r="AL195" s="260" t="s">
        <v>249</v>
      </c>
      <c r="AM195" s="546" t="s">
        <v>56</v>
      </c>
      <c r="AN195" s="546" t="s">
        <v>56</v>
      </c>
      <c r="AO195" s="546" t="s">
        <v>56</v>
      </c>
      <c r="AP195" s="546" t="s">
        <v>56</v>
      </c>
      <c r="AQ195" s="546" t="s">
        <v>56</v>
      </c>
      <c r="AR195" s="547">
        <v>6500000</v>
      </c>
      <c r="AS195" s="536">
        <v>6500000</v>
      </c>
      <c r="AT195" s="41"/>
      <c r="AU195" s="536">
        <v>6500000</v>
      </c>
      <c r="AV195" s="41"/>
      <c r="AW195" s="41"/>
      <c r="AX195" s="41"/>
      <c r="AY195" s="41"/>
      <c r="AZ195" s="41"/>
      <c r="BA195" s="41"/>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c r="FF195" s="49"/>
      <c r="FG195" s="49"/>
      <c r="FH195" s="49"/>
      <c r="FI195" s="49"/>
      <c r="FJ195" s="49"/>
      <c r="FK195" s="49"/>
      <c r="FL195" s="49"/>
      <c r="FM195" s="49"/>
      <c r="FN195" s="49"/>
      <c r="FO195" s="49"/>
      <c r="FP195" s="49"/>
      <c r="FQ195" s="49"/>
      <c r="FR195" s="49"/>
      <c r="FS195" s="49"/>
      <c r="FT195" s="49"/>
      <c r="FU195" s="49"/>
      <c r="FV195" s="49"/>
      <c r="FW195" s="49"/>
      <c r="FX195" s="49"/>
      <c r="FY195" s="49"/>
      <c r="FZ195" s="49"/>
      <c r="GA195" s="49"/>
      <c r="GB195" s="49"/>
      <c r="GC195" s="49"/>
      <c r="GD195" s="49"/>
      <c r="GE195" s="49"/>
      <c r="GF195" s="49"/>
      <c r="GG195" s="49"/>
      <c r="GH195" s="49"/>
      <c r="GI195" s="49"/>
      <c r="GJ195" s="49"/>
      <c r="GK195" s="49"/>
      <c r="GL195" s="49"/>
      <c r="GM195" s="49"/>
      <c r="GN195" s="49"/>
      <c r="GO195" s="49"/>
      <c r="GP195" s="49"/>
      <c r="GQ195" s="49"/>
      <c r="GR195" s="49"/>
      <c r="GS195" s="49"/>
      <c r="GT195" s="49"/>
      <c r="GU195" s="49"/>
      <c r="GV195" s="49"/>
      <c r="GW195" s="49"/>
      <c r="GX195" s="49"/>
      <c r="GY195" s="49"/>
      <c r="GZ195" s="49"/>
      <c r="HA195" s="49"/>
      <c r="HB195" s="49"/>
      <c r="HC195" s="49"/>
      <c r="HD195" s="49"/>
      <c r="HE195" s="49"/>
      <c r="HF195" s="49"/>
      <c r="HG195" s="49"/>
      <c r="HH195" s="49"/>
      <c r="HI195" s="49"/>
      <c r="HJ195" s="49"/>
      <c r="HK195" s="49"/>
      <c r="HL195" s="49"/>
      <c r="HM195" s="49"/>
      <c r="HN195" s="49"/>
      <c r="HO195" s="49"/>
      <c r="HP195" s="49"/>
      <c r="HQ195" s="49"/>
      <c r="HR195" s="49"/>
      <c r="HS195" s="49"/>
      <c r="HT195" s="49"/>
      <c r="HU195" s="49"/>
      <c r="HV195" s="49"/>
      <c r="HW195" s="49"/>
      <c r="HX195" s="49"/>
      <c r="HY195" s="49"/>
      <c r="HZ195" s="49"/>
      <c r="IA195" s="49"/>
      <c r="IB195" s="49"/>
      <c r="IC195" s="49"/>
      <c r="ID195" s="49"/>
      <c r="IE195" s="49"/>
      <c r="IF195" s="49"/>
      <c r="IG195" s="49"/>
      <c r="IH195" s="49"/>
      <c r="II195" s="49"/>
      <c r="IJ195" s="49"/>
      <c r="IK195" s="49"/>
      <c r="IL195" s="49"/>
      <c r="IM195" s="49"/>
      <c r="IN195" s="49"/>
      <c r="IO195" s="49"/>
      <c r="IP195" s="49"/>
      <c r="IQ195" s="49"/>
      <c r="IR195" s="49"/>
      <c r="IS195" s="49"/>
      <c r="IT195" s="49"/>
      <c r="IU195" s="49"/>
      <c r="IV195" s="49"/>
      <c r="IW195" s="49"/>
      <c r="IX195" s="49"/>
      <c r="IY195" s="49"/>
      <c r="IZ195" s="49"/>
      <c r="JA195" s="49"/>
      <c r="JB195" s="49"/>
      <c r="JC195" s="49"/>
      <c r="JD195" s="49"/>
      <c r="JE195" s="49"/>
      <c r="JF195" s="49"/>
      <c r="JG195" s="49"/>
      <c r="JH195" s="49"/>
      <c r="JI195" s="49"/>
      <c r="JJ195" s="49"/>
      <c r="JK195" s="49"/>
      <c r="JL195" s="49"/>
      <c r="JM195" s="49"/>
      <c r="JN195" s="49"/>
    </row>
    <row r="196" spans="1:274" s="282" customFormat="1" ht="86.25" customHeight="1" x14ac:dyDescent="0.25">
      <c r="A196" s="1241">
        <v>160</v>
      </c>
      <c r="B196" s="1267" t="s">
        <v>1001</v>
      </c>
      <c r="C196" s="1243">
        <v>80101706</v>
      </c>
      <c r="D196" s="246" t="s">
        <v>955</v>
      </c>
      <c r="E196" s="1243" t="s">
        <v>132</v>
      </c>
      <c r="F196" s="1243">
        <v>1</v>
      </c>
      <c r="G196" s="1271" t="s">
        <v>169</v>
      </c>
      <c r="H196" s="1273">
        <v>9</v>
      </c>
      <c r="I196" s="1243" t="s">
        <v>101</v>
      </c>
      <c r="J196" s="1243" t="s">
        <v>854</v>
      </c>
      <c r="K196" s="1243" t="s">
        <v>115</v>
      </c>
      <c r="L196" s="1037">
        <v>27000000</v>
      </c>
      <c r="M196" s="1075">
        <v>27000000</v>
      </c>
      <c r="N196" s="1261" t="s">
        <v>85</v>
      </c>
      <c r="O196" s="1261" t="s">
        <v>56</v>
      </c>
      <c r="P196" s="290" t="s">
        <v>133</v>
      </c>
      <c r="Q196" s="129"/>
      <c r="R196" s="1280" t="s">
        <v>1162</v>
      </c>
      <c r="S196" s="1280" t="s">
        <v>1163</v>
      </c>
      <c r="T196" s="1285">
        <v>42461</v>
      </c>
      <c r="U196" s="96" t="s">
        <v>1164</v>
      </c>
      <c r="V196" s="1242" t="s">
        <v>220</v>
      </c>
      <c r="W196" s="1276">
        <v>26200000</v>
      </c>
      <c r="X196" s="41"/>
      <c r="Y196" s="1263">
        <f t="shared" si="4"/>
        <v>26200000</v>
      </c>
      <c r="Z196" s="1263">
        <v>26200000</v>
      </c>
      <c r="AA196" s="1281" t="s">
        <v>1165</v>
      </c>
      <c r="AB196" s="1242" t="s">
        <v>1166</v>
      </c>
      <c r="AC196" s="1242" t="s">
        <v>233</v>
      </c>
      <c r="AD196" s="1242" t="s">
        <v>1167</v>
      </c>
      <c r="AE196" s="1242" t="s">
        <v>56</v>
      </c>
      <c r="AF196" s="1242" t="s">
        <v>56</v>
      </c>
      <c r="AG196" s="1242" t="s">
        <v>56</v>
      </c>
      <c r="AH196" s="184" t="s">
        <v>1168</v>
      </c>
      <c r="AI196" s="79">
        <v>42461</v>
      </c>
      <c r="AJ196" s="79">
        <v>42726</v>
      </c>
      <c r="AK196" s="1242" t="s">
        <v>1161</v>
      </c>
      <c r="AL196" s="264" t="s">
        <v>249</v>
      </c>
      <c r="AM196" s="546" t="s">
        <v>56</v>
      </c>
      <c r="AN196" s="546" t="s">
        <v>56</v>
      </c>
      <c r="AO196" s="546" t="s">
        <v>56</v>
      </c>
      <c r="AP196" s="546" t="s">
        <v>56</v>
      </c>
      <c r="AQ196" s="546" t="s">
        <v>56</v>
      </c>
      <c r="AR196" s="547">
        <v>3000000</v>
      </c>
      <c r="AS196" s="547">
        <v>3000000</v>
      </c>
      <c r="AT196" s="546" t="s">
        <v>56</v>
      </c>
      <c r="AU196" s="547">
        <v>3000000</v>
      </c>
      <c r="AV196" s="547">
        <v>3000000</v>
      </c>
      <c r="AW196" s="553">
        <v>3000000</v>
      </c>
      <c r="AX196" s="41"/>
      <c r="AY196" s="41"/>
      <c r="AZ196" s="41"/>
      <c r="BA196" s="41"/>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c r="FF196" s="49"/>
      <c r="FG196" s="49"/>
      <c r="FH196" s="49"/>
      <c r="FI196" s="49"/>
      <c r="FJ196" s="49"/>
      <c r="FK196" s="49"/>
      <c r="FL196" s="49"/>
      <c r="FM196" s="49"/>
      <c r="FN196" s="49"/>
      <c r="FO196" s="49"/>
      <c r="FP196" s="49"/>
      <c r="FQ196" s="49"/>
      <c r="FR196" s="49"/>
      <c r="FS196" s="49"/>
      <c r="FT196" s="49"/>
      <c r="FU196" s="49"/>
      <c r="FV196" s="49"/>
      <c r="FW196" s="49"/>
      <c r="FX196" s="49"/>
      <c r="FY196" s="49"/>
      <c r="FZ196" s="49"/>
      <c r="GA196" s="49"/>
      <c r="GB196" s="49"/>
      <c r="GC196" s="49"/>
      <c r="GD196" s="49"/>
      <c r="GE196" s="49"/>
      <c r="GF196" s="49"/>
      <c r="GG196" s="49"/>
      <c r="GH196" s="49"/>
      <c r="GI196" s="49"/>
      <c r="GJ196" s="49"/>
      <c r="GK196" s="49"/>
      <c r="GL196" s="49"/>
      <c r="GM196" s="49"/>
      <c r="GN196" s="49"/>
      <c r="GO196" s="49"/>
      <c r="GP196" s="49"/>
      <c r="GQ196" s="49"/>
      <c r="GR196" s="49"/>
      <c r="GS196" s="49"/>
      <c r="GT196" s="49"/>
      <c r="GU196" s="49"/>
      <c r="GV196" s="49"/>
      <c r="GW196" s="49"/>
      <c r="GX196" s="49"/>
      <c r="GY196" s="49"/>
      <c r="GZ196" s="49"/>
      <c r="HA196" s="49"/>
      <c r="HB196" s="49"/>
      <c r="HC196" s="49"/>
      <c r="HD196" s="49"/>
      <c r="HE196" s="49"/>
      <c r="HF196" s="49"/>
      <c r="HG196" s="49"/>
      <c r="HH196" s="49"/>
      <c r="HI196" s="49"/>
      <c r="HJ196" s="49"/>
      <c r="HK196" s="49"/>
      <c r="HL196" s="49"/>
      <c r="HM196" s="49"/>
      <c r="HN196" s="49"/>
      <c r="HO196" s="49"/>
      <c r="HP196" s="49"/>
      <c r="HQ196" s="49"/>
      <c r="HR196" s="49"/>
      <c r="HS196" s="49"/>
      <c r="HT196" s="49"/>
      <c r="HU196" s="49"/>
      <c r="HV196" s="49"/>
      <c r="HW196" s="49"/>
      <c r="HX196" s="49"/>
      <c r="HY196" s="49"/>
      <c r="HZ196" s="49"/>
      <c r="IA196" s="49"/>
      <c r="IB196" s="49"/>
      <c r="IC196" s="49"/>
      <c r="ID196" s="49"/>
      <c r="IE196" s="49"/>
      <c r="IF196" s="49"/>
      <c r="IG196" s="49"/>
      <c r="IH196" s="49"/>
      <c r="II196" s="49"/>
      <c r="IJ196" s="49"/>
      <c r="IK196" s="49"/>
      <c r="IL196" s="49"/>
      <c r="IM196" s="49"/>
      <c r="IN196" s="49"/>
      <c r="IO196" s="49"/>
      <c r="IP196" s="49"/>
      <c r="IQ196" s="49"/>
      <c r="IR196" s="49"/>
      <c r="IS196" s="49"/>
      <c r="IT196" s="49"/>
      <c r="IU196" s="49"/>
      <c r="IV196" s="49"/>
      <c r="IW196" s="49"/>
      <c r="IX196" s="49"/>
      <c r="IY196" s="49"/>
      <c r="IZ196" s="49"/>
      <c r="JA196" s="49"/>
      <c r="JB196" s="49"/>
      <c r="JC196" s="49"/>
      <c r="JD196" s="49"/>
      <c r="JE196" s="49"/>
      <c r="JF196" s="49"/>
      <c r="JG196" s="49"/>
      <c r="JH196" s="49"/>
      <c r="JI196" s="49"/>
      <c r="JJ196" s="49"/>
      <c r="JK196" s="49"/>
      <c r="JL196" s="49"/>
      <c r="JM196" s="49"/>
      <c r="JN196" s="49"/>
    </row>
    <row r="197" spans="1:274" s="341" customFormat="1" ht="84" customHeight="1" x14ac:dyDescent="0.25">
      <c r="A197" s="1241">
        <v>161</v>
      </c>
      <c r="B197" s="1267" t="s">
        <v>1001</v>
      </c>
      <c r="C197" s="1243">
        <v>80101706</v>
      </c>
      <c r="D197" s="246" t="s">
        <v>956</v>
      </c>
      <c r="E197" s="1243" t="s">
        <v>132</v>
      </c>
      <c r="F197" s="1243">
        <v>1</v>
      </c>
      <c r="G197" s="1271" t="s">
        <v>172</v>
      </c>
      <c r="H197" s="1273">
        <v>8</v>
      </c>
      <c r="I197" s="1243" t="s">
        <v>101</v>
      </c>
      <c r="J197" s="1243" t="s">
        <v>854</v>
      </c>
      <c r="K197" s="1243" t="s">
        <v>115</v>
      </c>
      <c r="L197" s="1037">
        <v>29400000</v>
      </c>
      <c r="M197" s="1037">
        <v>29400000</v>
      </c>
      <c r="N197" s="1261" t="s">
        <v>85</v>
      </c>
      <c r="O197" s="1261" t="s">
        <v>56</v>
      </c>
      <c r="P197" s="205" t="s">
        <v>133</v>
      </c>
      <c r="Q197" s="129"/>
      <c r="R197" s="1280" t="s">
        <v>1475</v>
      </c>
      <c r="S197" s="1280" t="s">
        <v>1476</v>
      </c>
      <c r="T197" s="1285">
        <v>42488</v>
      </c>
      <c r="U197" s="96" t="s">
        <v>1477</v>
      </c>
      <c r="V197" s="1242" t="s">
        <v>220</v>
      </c>
      <c r="W197" s="1276">
        <v>29400000</v>
      </c>
      <c r="X197" s="41"/>
      <c r="Y197" s="1263">
        <f t="shared" si="4"/>
        <v>29400000</v>
      </c>
      <c r="Z197" s="1263">
        <v>29400000</v>
      </c>
      <c r="AA197" s="1281" t="s">
        <v>1478</v>
      </c>
      <c r="AB197" s="1281" t="s">
        <v>1479</v>
      </c>
      <c r="AC197" s="1281" t="s">
        <v>233</v>
      </c>
      <c r="AD197" s="1242" t="s">
        <v>1480</v>
      </c>
      <c r="AE197" s="1281" t="s">
        <v>56</v>
      </c>
      <c r="AF197" s="1281" t="s">
        <v>56</v>
      </c>
      <c r="AG197" s="1281" t="s">
        <v>56</v>
      </c>
      <c r="AH197" s="200" t="s">
        <v>1455</v>
      </c>
      <c r="AI197" s="74">
        <v>42488</v>
      </c>
      <c r="AJ197" s="74">
        <v>42640</v>
      </c>
      <c r="AK197" s="1281" t="s">
        <v>1481</v>
      </c>
      <c r="AL197" s="260" t="s">
        <v>249</v>
      </c>
      <c r="AM197" s="546" t="s">
        <v>56</v>
      </c>
      <c r="AN197" s="546" t="s">
        <v>56</v>
      </c>
      <c r="AO197" s="546" t="s">
        <v>56</v>
      </c>
      <c r="AP197" s="546" t="s">
        <v>56</v>
      </c>
      <c r="AQ197" s="546" t="s">
        <v>56</v>
      </c>
      <c r="AR197" s="547">
        <v>3675000</v>
      </c>
      <c r="AS197" s="547">
        <v>3675000</v>
      </c>
      <c r="AT197" s="41"/>
      <c r="AU197" s="547">
        <v>3675000</v>
      </c>
      <c r="AV197" s="686">
        <v>3675000</v>
      </c>
      <c r="AW197" s="41"/>
      <c r="AX197" s="41"/>
      <c r="AY197" s="41"/>
      <c r="AZ197" s="41"/>
      <c r="BA197" s="41"/>
      <c r="BB197" s="340"/>
      <c r="BC197" s="340"/>
      <c r="BD197" s="340"/>
      <c r="BE197" s="340"/>
      <c r="BF197" s="340"/>
      <c r="BG197" s="340"/>
      <c r="BH197" s="340"/>
      <c r="BI197" s="340"/>
      <c r="BJ197" s="340"/>
      <c r="BK197" s="340"/>
      <c r="BL197" s="340"/>
      <c r="BM197" s="340"/>
      <c r="BN197" s="340"/>
      <c r="BO197" s="340"/>
      <c r="BP197" s="340"/>
      <c r="BQ197" s="340"/>
      <c r="BR197" s="340"/>
      <c r="BS197" s="340"/>
      <c r="BT197" s="340"/>
      <c r="BU197" s="340"/>
      <c r="BV197" s="340"/>
      <c r="BW197" s="340"/>
      <c r="BX197" s="340"/>
      <c r="BY197" s="340"/>
      <c r="BZ197" s="340"/>
      <c r="CA197" s="340"/>
      <c r="CB197" s="340"/>
      <c r="CC197" s="340"/>
      <c r="CD197" s="340"/>
      <c r="CE197" s="340"/>
      <c r="CF197" s="340"/>
      <c r="CG197" s="340"/>
      <c r="CH197" s="340"/>
      <c r="CI197" s="340"/>
      <c r="CJ197" s="340"/>
      <c r="CK197" s="340"/>
      <c r="CL197" s="340"/>
      <c r="CM197" s="340"/>
      <c r="CN197" s="340"/>
      <c r="CO197" s="340"/>
      <c r="CP197" s="340"/>
      <c r="CQ197" s="340"/>
      <c r="CR197" s="340"/>
      <c r="CS197" s="340"/>
      <c r="CT197" s="340"/>
      <c r="CU197" s="340"/>
      <c r="CV197" s="340"/>
      <c r="CW197" s="340"/>
      <c r="CX197" s="340"/>
      <c r="CY197" s="340"/>
      <c r="CZ197" s="340"/>
      <c r="DA197" s="340"/>
      <c r="DB197" s="340"/>
      <c r="DC197" s="340"/>
      <c r="DD197" s="340"/>
      <c r="DE197" s="340"/>
      <c r="DF197" s="340"/>
      <c r="DG197" s="340"/>
      <c r="DH197" s="340"/>
      <c r="DI197" s="340"/>
      <c r="DJ197" s="340"/>
      <c r="DK197" s="340"/>
      <c r="DL197" s="340"/>
      <c r="DM197" s="340"/>
      <c r="DN197" s="340"/>
      <c r="DO197" s="340"/>
      <c r="DP197" s="340"/>
      <c r="DQ197" s="340"/>
      <c r="DR197" s="340"/>
      <c r="DS197" s="340"/>
      <c r="DT197" s="340"/>
      <c r="DU197" s="340"/>
      <c r="DV197" s="340"/>
      <c r="DW197" s="340"/>
      <c r="DX197" s="340"/>
      <c r="DY197" s="340"/>
      <c r="DZ197" s="340"/>
      <c r="EA197" s="340"/>
      <c r="EB197" s="340"/>
      <c r="EC197" s="340"/>
      <c r="ED197" s="340"/>
      <c r="EE197" s="340"/>
      <c r="EF197" s="340"/>
      <c r="EG197" s="340"/>
      <c r="EH197" s="340"/>
      <c r="EI197" s="340"/>
      <c r="EJ197" s="340"/>
      <c r="EK197" s="340"/>
      <c r="EL197" s="340"/>
      <c r="EM197" s="340"/>
      <c r="EN197" s="340"/>
      <c r="EO197" s="340"/>
      <c r="EP197" s="340"/>
      <c r="EQ197" s="340"/>
      <c r="ER197" s="340"/>
      <c r="ES197" s="340"/>
      <c r="ET197" s="340"/>
      <c r="EU197" s="340"/>
      <c r="EV197" s="340"/>
      <c r="EW197" s="340"/>
      <c r="EX197" s="340"/>
      <c r="EY197" s="340"/>
      <c r="EZ197" s="340"/>
      <c r="FA197" s="340"/>
      <c r="FB197" s="340"/>
      <c r="FC197" s="340"/>
      <c r="FD197" s="340"/>
      <c r="FE197" s="340"/>
      <c r="FF197" s="340"/>
      <c r="FG197" s="340"/>
      <c r="FH197" s="340"/>
      <c r="FI197" s="340"/>
      <c r="FJ197" s="340"/>
      <c r="FK197" s="340"/>
      <c r="FL197" s="340"/>
      <c r="FM197" s="340"/>
      <c r="FN197" s="340"/>
      <c r="FO197" s="340"/>
      <c r="FP197" s="340"/>
      <c r="FQ197" s="340"/>
      <c r="FR197" s="340"/>
      <c r="FS197" s="340"/>
      <c r="FT197" s="340"/>
      <c r="FU197" s="340"/>
      <c r="FV197" s="340"/>
      <c r="FW197" s="340"/>
      <c r="FX197" s="340"/>
      <c r="FY197" s="340"/>
      <c r="FZ197" s="340"/>
      <c r="GA197" s="340"/>
      <c r="GB197" s="340"/>
      <c r="GC197" s="340"/>
      <c r="GD197" s="340"/>
      <c r="GE197" s="340"/>
      <c r="GF197" s="340"/>
      <c r="GG197" s="340"/>
      <c r="GH197" s="340"/>
      <c r="GI197" s="340"/>
      <c r="GJ197" s="340"/>
      <c r="GK197" s="340"/>
      <c r="GL197" s="340"/>
      <c r="GM197" s="340"/>
      <c r="GN197" s="340"/>
      <c r="GO197" s="340"/>
      <c r="GP197" s="340"/>
      <c r="GQ197" s="340"/>
      <c r="GR197" s="340"/>
      <c r="GS197" s="340"/>
      <c r="GT197" s="340"/>
      <c r="GU197" s="340"/>
      <c r="GV197" s="340"/>
      <c r="GW197" s="340"/>
      <c r="GX197" s="340"/>
      <c r="GY197" s="340"/>
      <c r="GZ197" s="340"/>
      <c r="HA197" s="340"/>
      <c r="HB197" s="340"/>
      <c r="HC197" s="340"/>
      <c r="HD197" s="340"/>
      <c r="HE197" s="340"/>
      <c r="HF197" s="340"/>
      <c r="HG197" s="340"/>
      <c r="HH197" s="340"/>
      <c r="HI197" s="340"/>
      <c r="HJ197" s="340"/>
      <c r="HK197" s="340"/>
      <c r="HL197" s="340"/>
      <c r="HM197" s="340"/>
      <c r="HN197" s="340"/>
      <c r="HO197" s="340"/>
      <c r="HP197" s="340"/>
      <c r="HQ197" s="340"/>
      <c r="HR197" s="340"/>
      <c r="HS197" s="340"/>
      <c r="HT197" s="340"/>
      <c r="HU197" s="340"/>
      <c r="HV197" s="340"/>
      <c r="HW197" s="340"/>
      <c r="HX197" s="340"/>
      <c r="HY197" s="340"/>
      <c r="HZ197" s="340"/>
      <c r="IA197" s="340"/>
      <c r="IB197" s="340"/>
      <c r="IC197" s="340"/>
      <c r="ID197" s="340"/>
      <c r="IE197" s="340"/>
      <c r="IF197" s="340"/>
      <c r="IG197" s="340"/>
      <c r="IH197" s="340"/>
      <c r="II197" s="340"/>
      <c r="IJ197" s="340"/>
      <c r="IK197" s="340"/>
      <c r="IL197" s="340"/>
      <c r="IM197" s="340"/>
      <c r="IN197" s="340"/>
      <c r="IO197" s="340"/>
      <c r="IP197" s="340"/>
      <c r="IQ197" s="340"/>
      <c r="IR197" s="340"/>
      <c r="IS197" s="340"/>
      <c r="IT197" s="340"/>
      <c r="IU197" s="340"/>
      <c r="IV197" s="340"/>
      <c r="IW197" s="340"/>
      <c r="IX197" s="340"/>
      <c r="IY197" s="340"/>
      <c r="IZ197" s="340"/>
      <c r="JA197" s="340"/>
      <c r="JB197" s="340"/>
      <c r="JC197" s="340"/>
      <c r="JD197" s="340"/>
      <c r="JE197" s="340"/>
      <c r="JF197" s="340"/>
      <c r="JG197" s="340"/>
      <c r="JH197" s="340"/>
      <c r="JI197" s="340"/>
      <c r="JJ197" s="340"/>
      <c r="JK197" s="340"/>
      <c r="JL197" s="340"/>
      <c r="JM197" s="340"/>
      <c r="JN197" s="340"/>
    </row>
    <row r="198" spans="1:274" s="282" customFormat="1" ht="54.75" customHeight="1" x14ac:dyDescent="0.25">
      <c r="A198" s="1241">
        <v>162</v>
      </c>
      <c r="B198" s="1267" t="s">
        <v>1001</v>
      </c>
      <c r="C198" s="1243">
        <v>80101706</v>
      </c>
      <c r="D198" s="246" t="s">
        <v>957</v>
      </c>
      <c r="E198" s="1243" t="s">
        <v>132</v>
      </c>
      <c r="F198" s="1243">
        <v>1</v>
      </c>
      <c r="G198" s="1271" t="s">
        <v>172</v>
      </c>
      <c r="H198" s="1273">
        <v>3.2</v>
      </c>
      <c r="I198" s="1243" t="s">
        <v>101</v>
      </c>
      <c r="J198" s="1243" t="s">
        <v>854</v>
      </c>
      <c r="K198" s="1243" t="s">
        <v>115</v>
      </c>
      <c r="L198" s="1037">
        <v>20832000</v>
      </c>
      <c r="M198" s="1037">
        <v>20832000</v>
      </c>
      <c r="N198" s="1261" t="s">
        <v>85</v>
      </c>
      <c r="O198" s="1261" t="s">
        <v>56</v>
      </c>
      <c r="P198" s="205" t="s">
        <v>133</v>
      </c>
      <c r="Q198" s="129"/>
      <c r="R198" s="1280" t="s">
        <v>1169</v>
      </c>
      <c r="S198" s="1280" t="s">
        <v>400</v>
      </c>
      <c r="T198" s="1285">
        <v>42468</v>
      </c>
      <c r="U198" s="96" t="s">
        <v>1170</v>
      </c>
      <c r="V198" s="1242" t="s">
        <v>220</v>
      </c>
      <c r="W198" s="1276">
        <v>19530000</v>
      </c>
      <c r="X198" s="41"/>
      <c r="Y198" s="1263">
        <f t="shared" si="4"/>
        <v>19530000</v>
      </c>
      <c r="Z198" s="1263">
        <v>19530000</v>
      </c>
      <c r="AA198" s="1281" t="s">
        <v>1171</v>
      </c>
      <c r="AB198" s="1281" t="s">
        <v>1172</v>
      </c>
      <c r="AC198" s="1281" t="s">
        <v>233</v>
      </c>
      <c r="AD198" s="1242" t="s">
        <v>1173</v>
      </c>
      <c r="AE198" s="1281" t="s">
        <v>56</v>
      </c>
      <c r="AF198" s="1281" t="s">
        <v>56</v>
      </c>
      <c r="AG198" s="1281" t="s">
        <v>56</v>
      </c>
      <c r="AH198" s="200" t="s">
        <v>1174</v>
      </c>
      <c r="AI198" s="74">
        <v>42468</v>
      </c>
      <c r="AJ198" s="74">
        <v>42558</v>
      </c>
      <c r="AK198" s="1281" t="s">
        <v>1161</v>
      </c>
      <c r="AL198" s="260" t="s">
        <v>249</v>
      </c>
      <c r="AM198" s="546" t="s">
        <v>56</v>
      </c>
      <c r="AN198" s="546" t="s">
        <v>56</v>
      </c>
      <c r="AO198" s="546" t="s">
        <v>56</v>
      </c>
      <c r="AP198" s="546" t="s">
        <v>56</v>
      </c>
      <c r="AQ198" s="546" t="s">
        <v>56</v>
      </c>
      <c r="AR198" s="547">
        <v>6510000</v>
      </c>
      <c r="AS198" s="547">
        <v>6510000</v>
      </c>
      <c r="AT198" s="41"/>
      <c r="AU198" s="547">
        <v>6510000</v>
      </c>
      <c r="AV198" s="41"/>
      <c r="AW198" s="41"/>
      <c r="AX198" s="41"/>
      <c r="AY198" s="41"/>
      <c r="AZ198" s="41"/>
      <c r="BA198" s="41"/>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c r="FF198" s="49"/>
      <c r="FG198" s="49"/>
      <c r="FH198" s="49"/>
      <c r="FI198" s="49"/>
      <c r="FJ198" s="49"/>
      <c r="FK198" s="49"/>
      <c r="FL198" s="49"/>
      <c r="FM198" s="49"/>
      <c r="FN198" s="49"/>
      <c r="FO198" s="49"/>
      <c r="FP198" s="49"/>
      <c r="FQ198" s="49"/>
      <c r="FR198" s="49"/>
      <c r="FS198" s="49"/>
      <c r="FT198" s="49"/>
      <c r="FU198" s="49"/>
      <c r="FV198" s="49"/>
      <c r="FW198" s="49"/>
      <c r="FX198" s="49"/>
      <c r="FY198" s="49"/>
      <c r="FZ198" s="49"/>
      <c r="GA198" s="49"/>
      <c r="GB198" s="49"/>
      <c r="GC198" s="49"/>
      <c r="GD198" s="49"/>
      <c r="GE198" s="49"/>
      <c r="GF198" s="49"/>
      <c r="GG198" s="49"/>
      <c r="GH198" s="49"/>
      <c r="GI198" s="49"/>
      <c r="GJ198" s="49"/>
      <c r="GK198" s="49"/>
      <c r="GL198" s="49"/>
      <c r="GM198" s="49"/>
      <c r="GN198" s="49"/>
      <c r="GO198" s="49"/>
      <c r="GP198" s="49"/>
      <c r="GQ198" s="49"/>
      <c r="GR198" s="49"/>
      <c r="GS198" s="49"/>
      <c r="GT198" s="49"/>
      <c r="GU198" s="49"/>
      <c r="GV198" s="49"/>
      <c r="GW198" s="49"/>
      <c r="GX198" s="49"/>
      <c r="GY198" s="49"/>
      <c r="GZ198" s="49"/>
      <c r="HA198" s="49"/>
      <c r="HB198" s="49"/>
      <c r="HC198" s="49"/>
      <c r="HD198" s="49"/>
      <c r="HE198" s="49"/>
      <c r="HF198" s="49"/>
      <c r="HG198" s="49"/>
      <c r="HH198" s="49"/>
      <c r="HI198" s="49"/>
      <c r="HJ198" s="49"/>
      <c r="HK198" s="49"/>
      <c r="HL198" s="49"/>
      <c r="HM198" s="49"/>
      <c r="HN198" s="49"/>
      <c r="HO198" s="49"/>
      <c r="HP198" s="49"/>
      <c r="HQ198" s="49"/>
      <c r="HR198" s="49"/>
      <c r="HS198" s="49"/>
      <c r="HT198" s="49"/>
      <c r="HU198" s="49"/>
      <c r="HV198" s="49"/>
      <c r="HW198" s="49"/>
      <c r="HX198" s="49"/>
      <c r="HY198" s="49"/>
      <c r="HZ198" s="49"/>
      <c r="IA198" s="49"/>
      <c r="IB198" s="49"/>
      <c r="IC198" s="49"/>
      <c r="ID198" s="49"/>
      <c r="IE198" s="49"/>
      <c r="IF198" s="49"/>
      <c r="IG198" s="49"/>
      <c r="IH198" s="49"/>
      <c r="II198" s="49"/>
      <c r="IJ198" s="49"/>
      <c r="IK198" s="49"/>
      <c r="IL198" s="49"/>
      <c r="IM198" s="49"/>
      <c r="IN198" s="49"/>
      <c r="IO198" s="49"/>
      <c r="IP198" s="49"/>
      <c r="IQ198" s="49"/>
      <c r="IR198" s="49"/>
      <c r="IS198" s="49"/>
      <c r="IT198" s="49"/>
      <c r="IU198" s="49"/>
      <c r="IV198" s="49"/>
      <c r="IW198" s="49"/>
      <c r="IX198" s="49"/>
      <c r="IY198" s="49"/>
      <c r="IZ198" s="49"/>
      <c r="JA198" s="49"/>
      <c r="JB198" s="49"/>
      <c r="JC198" s="49"/>
      <c r="JD198" s="49"/>
      <c r="JE198" s="49"/>
      <c r="JF198" s="49"/>
      <c r="JG198" s="49"/>
      <c r="JH198" s="49"/>
      <c r="JI198" s="49"/>
      <c r="JJ198" s="49"/>
      <c r="JK198" s="49"/>
      <c r="JL198" s="49"/>
      <c r="JM198" s="49"/>
      <c r="JN198" s="49"/>
    </row>
    <row r="199" spans="1:274" s="343" customFormat="1" ht="46.5" customHeight="1" x14ac:dyDescent="0.25">
      <c r="A199" s="1266">
        <v>163</v>
      </c>
      <c r="B199" s="1042" t="s">
        <v>1003</v>
      </c>
      <c r="C199" s="1042">
        <v>80101706</v>
      </c>
      <c r="D199" s="247" t="s">
        <v>958</v>
      </c>
      <c r="E199" s="1042" t="s">
        <v>132</v>
      </c>
      <c r="F199" s="1042">
        <v>1</v>
      </c>
      <c r="G199" s="1062" t="s">
        <v>169</v>
      </c>
      <c r="H199" s="1058">
        <v>2</v>
      </c>
      <c r="I199" s="1042" t="s">
        <v>101</v>
      </c>
      <c r="J199" s="1042" t="s">
        <v>136</v>
      </c>
      <c r="K199" s="1042" t="s">
        <v>115</v>
      </c>
      <c r="L199" s="1060">
        <v>17220000</v>
      </c>
      <c r="M199" s="1090"/>
      <c r="N199" s="206" t="s">
        <v>85</v>
      </c>
      <c r="O199" s="206" t="s">
        <v>56</v>
      </c>
      <c r="P199" s="207" t="s">
        <v>133</v>
      </c>
      <c r="Q199" s="129"/>
      <c r="R199" s="286"/>
      <c r="S199" s="287"/>
      <c r="T199" s="286"/>
      <c r="U199" s="286"/>
      <c r="V199" s="286"/>
      <c r="W199" s="1192"/>
      <c r="X199" s="286"/>
      <c r="Y199" s="276"/>
      <c r="Z199" s="276"/>
      <c r="AA199" s="286"/>
      <c r="AB199" s="286"/>
      <c r="AC199" s="286"/>
      <c r="AD199" s="286"/>
      <c r="AE199" s="286"/>
      <c r="AF199" s="286"/>
      <c r="AG199" s="286"/>
      <c r="AH199" s="286"/>
      <c r="AI199" s="286"/>
      <c r="AJ199" s="286"/>
      <c r="AK199" s="286"/>
      <c r="AL199" s="288"/>
      <c r="AM199" s="289"/>
      <c r="AN199" s="286"/>
      <c r="AO199" s="286"/>
      <c r="AP199" s="286"/>
      <c r="AQ199" s="286"/>
      <c r="AR199" s="286"/>
      <c r="AS199" s="286"/>
      <c r="AT199" s="286"/>
      <c r="AU199" s="286"/>
      <c r="AV199" s="286"/>
      <c r="AW199" s="286"/>
      <c r="AX199" s="286"/>
      <c r="AY199" s="286"/>
      <c r="AZ199" s="286"/>
      <c r="BA199" s="286"/>
      <c r="BB199" s="342"/>
      <c r="BC199" s="342"/>
      <c r="BD199" s="342"/>
      <c r="BE199" s="342"/>
      <c r="BF199" s="342"/>
      <c r="BG199" s="342"/>
      <c r="BH199" s="342"/>
      <c r="BI199" s="342"/>
      <c r="BJ199" s="342"/>
      <c r="BK199" s="342"/>
      <c r="BL199" s="342"/>
      <c r="BM199" s="342"/>
      <c r="BN199" s="342"/>
      <c r="BO199" s="342"/>
      <c r="BP199" s="342"/>
      <c r="BQ199" s="342"/>
      <c r="BR199" s="342"/>
      <c r="BS199" s="342"/>
      <c r="BT199" s="342"/>
      <c r="BU199" s="342"/>
      <c r="BV199" s="342"/>
      <c r="BW199" s="342"/>
      <c r="BX199" s="342"/>
      <c r="BY199" s="342"/>
      <c r="BZ199" s="342"/>
      <c r="CA199" s="342"/>
      <c r="CB199" s="342"/>
      <c r="CC199" s="342"/>
      <c r="CD199" s="342"/>
      <c r="CE199" s="342"/>
      <c r="CF199" s="342"/>
      <c r="CG199" s="342"/>
      <c r="CH199" s="342"/>
      <c r="CI199" s="342"/>
      <c r="CJ199" s="342"/>
      <c r="CK199" s="342"/>
      <c r="CL199" s="342"/>
      <c r="CM199" s="342"/>
      <c r="CN199" s="342"/>
      <c r="CO199" s="342"/>
      <c r="CP199" s="342"/>
      <c r="CQ199" s="342"/>
      <c r="CR199" s="342"/>
      <c r="CS199" s="342"/>
      <c r="CT199" s="342"/>
      <c r="CU199" s="342"/>
      <c r="CV199" s="342"/>
      <c r="CW199" s="342"/>
      <c r="CX199" s="342"/>
      <c r="CY199" s="342"/>
      <c r="CZ199" s="342"/>
      <c r="DA199" s="342"/>
      <c r="DB199" s="342"/>
      <c r="DC199" s="342"/>
      <c r="DD199" s="342"/>
      <c r="DE199" s="342"/>
      <c r="DF199" s="342"/>
      <c r="DG199" s="342"/>
      <c r="DH199" s="342"/>
      <c r="DI199" s="342"/>
      <c r="DJ199" s="342"/>
      <c r="DK199" s="342"/>
      <c r="DL199" s="342"/>
      <c r="DM199" s="342"/>
      <c r="DN199" s="342"/>
      <c r="DO199" s="342"/>
      <c r="DP199" s="342"/>
      <c r="DQ199" s="342"/>
      <c r="DR199" s="342"/>
      <c r="DS199" s="342"/>
      <c r="DT199" s="342"/>
      <c r="DU199" s="342"/>
      <c r="DV199" s="342"/>
      <c r="DW199" s="342"/>
      <c r="DX199" s="342"/>
      <c r="DY199" s="342"/>
      <c r="DZ199" s="342"/>
      <c r="EA199" s="342"/>
      <c r="EB199" s="342"/>
      <c r="EC199" s="342"/>
      <c r="ED199" s="342"/>
      <c r="EE199" s="342"/>
      <c r="EF199" s="342"/>
      <c r="EG199" s="342"/>
      <c r="EH199" s="342"/>
      <c r="EI199" s="342"/>
      <c r="EJ199" s="342"/>
      <c r="EK199" s="342"/>
      <c r="EL199" s="342"/>
      <c r="EM199" s="342"/>
      <c r="EN199" s="342"/>
      <c r="EO199" s="342"/>
      <c r="EP199" s="342"/>
      <c r="EQ199" s="342"/>
      <c r="ER199" s="342"/>
      <c r="ES199" s="342"/>
      <c r="ET199" s="342"/>
      <c r="EU199" s="342"/>
      <c r="EV199" s="342"/>
      <c r="EW199" s="342"/>
      <c r="EX199" s="342"/>
      <c r="EY199" s="342"/>
      <c r="EZ199" s="342"/>
      <c r="FA199" s="342"/>
      <c r="FB199" s="342"/>
      <c r="FC199" s="342"/>
      <c r="FD199" s="342"/>
      <c r="FE199" s="342"/>
      <c r="FF199" s="342"/>
      <c r="FG199" s="342"/>
      <c r="FH199" s="342"/>
      <c r="FI199" s="342"/>
      <c r="FJ199" s="342"/>
      <c r="FK199" s="342"/>
      <c r="FL199" s="342"/>
      <c r="FM199" s="342"/>
      <c r="FN199" s="342"/>
      <c r="FO199" s="342"/>
      <c r="FP199" s="342"/>
      <c r="FQ199" s="342"/>
      <c r="FR199" s="342"/>
      <c r="FS199" s="342"/>
      <c r="FT199" s="342"/>
      <c r="FU199" s="342"/>
      <c r="FV199" s="342"/>
      <c r="FW199" s="342"/>
      <c r="FX199" s="342"/>
      <c r="FY199" s="342"/>
      <c r="FZ199" s="342"/>
      <c r="GA199" s="342"/>
      <c r="GB199" s="342"/>
      <c r="GC199" s="342"/>
      <c r="GD199" s="342"/>
      <c r="GE199" s="342"/>
      <c r="GF199" s="342"/>
      <c r="GG199" s="342"/>
      <c r="GH199" s="342"/>
      <c r="GI199" s="342"/>
      <c r="GJ199" s="342"/>
      <c r="GK199" s="342"/>
      <c r="GL199" s="342"/>
      <c r="GM199" s="342"/>
      <c r="GN199" s="342"/>
      <c r="GO199" s="342"/>
      <c r="GP199" s="342"/>
      <c r="GQ199" s="342"/>
      <c r="GR199" s="342"/>
      <c r="GS199" s="342"/>
      <c r="GT199" s="342"/>
      <c r="GU199" s="342"/>
      <c r="GV199" s="342"/>
      <c r="GW199" s="342"/>
      <c r="GX199" s="342"/>
      <c r="GY199" s="342"/>
      <c r="GZ199" s="342"/>
      <c r="HA199" s="342"/>
      <c r="HB199" s="342"/>
      <c r="HC199" s="342"/>
      <c r="HD199" s="342"/>
      <c r="HE199" s="342"/>
      <c r="HF199" s="342"/>
      <c r="HG199" s="342"/>
      <c r="HH199" s="342"/>
      <c r="HI199" s="342"/>
      <c r="HJ199" s="342"/>
      <c r="HK199" s="342"/>
      <c r="HL199" s="342"/>
      <c r="HM199" s="342"/>
      <c r="HN199" s="342"/>
      <c r="HO199" s="342"/>
      <c r="HP199" s="342"/>
      <c r="HQ199" s="342"/>
      <c r="HR199" s="342"/>
      <c r="HS199" s="342"/>
      <c r="HT199" s="342"/>
      <c r="HU199" s="342"/>
      <c r="HV199" s="342"/>
      <c r="HW199" s="342"/>
      <c r="HX199" s="342"/>
      <c r="HY199" s="342"/>
      <c r="HZ199" s="342"/>
      <c r="IA199" s="342"/>
      <c r="IB199" s="342"/>
      <c r="IC199" s="342"/>
      <c r="ID199" s="342"/>
      <c r="IE199" s="342"/>
      <c r="IF199" s="342"/>
      <c r="IG199" s="342"/>
      <c r="IH199" s="342"/>
      <c r="II199" s="342"/>
      <c r="IJ199" s="342"/>
      <c r="IK199" s="342"/>
      <c r="IL199" s="342"/>
      <c r="IM199" s="342"/>
      <c r="IN199" s="342"/>
      <c r="IO199" s="342"/>
      <c r="IP199" s="342"/>
      <c r="IQ199" s="342"/>
      <c r="IR199" s="342"/>
      <c r="IS199" s="342"/>
      <c r="IT199" s="342"/>
      <c r="IU199" s="342"/>
      <c r="IV199" s="342"/>
      <c r="IW199" s="342"/>
      <c r="IX199" s="342"/>
      <c r="IY199" s="342"/>
      <c r="IZ199" s="342"/>
      <c r="JA199" s="342"/>
      <c r="JB199" s="342"/>
      <c r="JC199" s="342"/>
      <c r="JD199" s="342"/>
      <c r="JE199" s="342"/>
      <c r="JF199" s="342"/>
      <c r="JG199" s="342"/>
      <c r="JH199" s="342"/>
      <c r="JI199" s="342"/>
      <c r="JJ199" s="342"/>
      <c r="JK199" s="342"/>
      <c r="JL199" s="342"/>
      <c r="JM199" s="342"/>
      <c r="JN199" s="342"/>
    </row>
    <row r="200" spans="1:274" s="282" customFormat="1" ht="135" customHeight="1" x14ac:dyDescent="0.25">
      <c r="A200" s="1241">
        <v>164</v>
      </c>
      <c r="B200" s="1267" t="s">
        <v>1003</v>
      </c>
      <c r="C200" s="1243">
        <v>80101706</v>
      </c>
      <c r="D200" s="246" t="s">
        <v>959</v>
      </c>
      <c r="E200" s="1243" t="s">
        <v>132</v>
      </c>
      <c r="F200" s="1243">
        <v>1</v>
      </c>
      <c r="G200" s="1271" t="s">
        <v>172</v>
      </c>
      <c r="H200" s="1287" t="s">
        <v>1106</v>
      </c>
      <c r="I200" s="1243" t="s">
        <v>101</v>
      </c>
      <c r="J200" s="1243" t="s">
        <v>854</v>
      </c>
      <c r="K200" s="1243" t="s">
        <v>115</v>
      </c>
      <c r="L200" s="1037">
        <v>35700000</v>
      </c>
      <c r="M200" s="1037">
        <v>35700000</v>
      </c>
      <c r="N200" s="1261" t="s">
        <v>85</v>
      </c>
      <c r="O200" s="1261" t="s">
        <v>56</v>
      </c>
      <c r="P200" s="205" t="s">
        <v>133</v>
      </c>
      <c r="Q200" s="129"/>
      <c r="R200" s="1280" t="s">
        <v>1175</v>
      </c>
      <c r="S200" s="1280" t="s">
        <v>764</v>
      </c>
      <c r="T200" s="1285">
        <v>42472</v>
      </c>
      <c r="U200" s="96" t="s">
        <v>1230</v>
      </c>
      <c r="V200" s="1242" t="s">
        <v>220</v>
      </c>
      <c r="W200" s="1276">
        <v>35700000</v>
      </c>
      <c r="X200" s="41"/>
      <c r="Y200" s="1263">
        <f t="shared" si="4"/>
        <v>35700000</v>
      </c>
      <c r="Z200" s="1263">
        <v>35700000</v>
      </c>
      <c r="AA200" s="1281" t="s">
        <v>1231</v>
      </c>
      <c r="AB200" s="1281" t="s">
        <v>1232</v>
      </c>
      <c r="AC200" s="1281" t="s">
        <v>233</v>
      </c>
      <c r="AD200" s="1242"/>
      <c r="AE200" s="1281" t="s">
        <v>56</v>
      </c>
      <c r="AF200" s="1281" t="s">
        <v>56</v>
      </c>
      <c r="AG200" s="1281" t="s">
        <v>56</v>
      </c>
      <c r="AH200" s="200" t="s">
        <v>1233</v>
      </c>
      <c r="AI200" s="74">
        <v>42472</v>
      </c>
      <c r="AJ200" s="74">
        <v>42729</v>
      </c>
      <c r="AK200" s="1281" t="s">
        <v>397</v>
      </c>
      <c r="AL200" s="260" t="s">
        <v>398</v>
      </c>
      <c r="AM200" s="546" t="s">
        <v>56</v>
      </c>
      <c r="AN200" s="546" t="s">
        <v>56</v>
      </c>
      <c r="AO200" s="546" t="s">
        <v>56</v>
      </c>
      <c r="AP200" s="546" t="s">
        <v>56</v>
      </c>
      <c r="AQ200" s="546" t="s">
        <v>56</v>
      </c>
      <c r="AR200" s="547">
        <v>4200000</v>
      </c>
      <c r="AS200" s="553">
        <v>4200000</v>
      </c>
      <c r="AT200" s="41"/>
      <c r="AU200" s="553">
        <v>4200000</v>
      </c>
      <c r="AV200" s="547">
        <v>4200000</v>
      </c>
      <c r="AW200" s="547">
        <v>4200000</v>
      </c>
      <c r="AX200" s="41"/>
      <c r="AY200" s="41"/>
      <c r="AZ200" s="41"/>
      <c r="BA200" s="41"/>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c r="GX200" s="49"/>
      <c r="GY200" s="49"/>
      <c r="GZ200" s="49"/>
      <c r="HA200" s="49"/>
      <c r="HB200" s="49"/>
      <c r="HC200" s="49"/>
      <c r="HD200" s="49"/>
      <c r="HE200" s="49"/>
      <c r="HF200" s="49"/>
      <c r="HG200" s="49"/>
      <c r="HH200" s="49"/>
      <c r="HI200" s="49"/>
      <c r="HJ200" s="49"/>
      <c r="HK200" s="49"/>
      <c r="HL200" s="49"/>
      <c r="HM200" s="49"/>
      <c r="HN200" s="49"/>
      <c r="HO200" s="49"/>
      <c r="HP200" s="49"/>
      <c r="HQ200" s="49"/>
      <c r="HR200" s="49"/>
      <c r="HS200" s="49"/>
      <c r="HT200" s="49"/>
      <c r="HU200" s="49"/>
      <c r="HV200" s="49"/>
      <c r="HW200" s="49"/>
      <c r="HX200" s="49"/>
      <c r="HY200" s="49"/>
      <c r="HZ200" s="49"/>
      <c r="IA200" s="49"/>
      <c r="IB200" s="49"/>
      <c r="IC200" s="49"/>
      <c r="ID200" s="49"/>
      <c r="IE200" s="49"/>
      <c r="IF200" s="49"/>
      <c r="IG200" s="49"/>
      <c r="IH200" s="49"/>
      <c r="II200" s="49"/>
      <c r="IJ200" s="49"/>
      <c r="IK200" s="49"/>
      <c r="IL200" s="49"/>
      <c r="IM200" s="49"/>
      <c r="IN200" s="49"/>
      <c r="IO200" s="49"/>
      <c r="IP200" s="49"/>
      <c r="IQ200" s="49"/>
      <c r="IR200" s="49"/>
      <c r="IS200" s="49"/>
      <c r="IT200" s="49"/>
      <c r="IU200" s="49"/>
      <c r="IV200" s="49"/>
      <c r="IW200" s="49"/>
      <c r="IX200" s="49"/>
      <c r="IY200" s="49"/>
      <c r="IZ200" s="49"/>
      <c r="JA200" s="49"/>
      <c r="JB200" s="49"/>
      <c r="JC200" s="49"/>
      <c r="JD200" s="49"/>
      <c r="JE200" s="49"/>
      <c r="JF200" s="49"/>
      <c r="JG200" s="49"/>
      <c r="JH200" s="49"/>
      <c r="JI200" s="49"/>
      <c r="JJ200" s="49"/>
      <c r="JK200" s="49"/>
      <c r="JL200" s="49"/>
      <c r="JM200" s="49"/>
      <c r="JN200" s="49"/>
    </row>
    <row r="201" spans="1:274" s="282" customFormat="1" ht="135" customHeight="1" x14ac:dyDescent="0.25">
      <c r="A201" s="1241">
        <v>165</v>
      </c>
      <c r="B201" s="1267" t="s">
        <v>1003</v>
      </c>
      <c r="C201" s="1243">
        <v>80101706</v>
      </c>
      <c r="D201" s="246" t="s">
        <v>959</v>
      </c>
      <c r="E201" s="1243" t="s">
        <v>132</v>
      </c>
      <c r="F201" s="1243">
        <v>1</v>
      </c>
      <c r="G201" s="1271" t="s">
        <v>172</v>
      </c>
      <c r="H201" s="1287" t="s">
        <v>1106</v>
      </c>
      <c r="I201" s="1243" t="s">
        <v>101</v>
      </c>
      <c r="J201" s="1243" t="s">
        <v>854</v>
      </c>
      <c r="K201" s="1243" t="s">
        <v>115</v>
      </c>
      <c r="L201" s="1037">
        <v>35700000</v>
      </c>
      <c r="M201" s="1037">
        <v>35700000</v>
      </c>
      <c r="N201" s="1261" t="s">
        <v>85</v>
      </c>
      <c r="O201" s="1261" t="s">
        <v>56</v>
      </c>
      <c r="P201" s="205" t="s">
        <v>133</v>
      </c>
      <c r="Q201" s="129"/>
      <c r="R201" s="1280" t="s">
        <v>1234</v>
      </c>
      <c r="S201" s="1280" t="s">
        <v>770</v>
      </c>
      <c r="T201" s="1285">
        <v>42472</v>
      </c>
      <c r="U201" s="96" t="s">
        <v>1235</v>
      </c>
      <c r="V201" s="1242" t="s">
        <v>220</v>
      </c>
      <c r="W201" s="1276">
        <v>35700000</v>
      </c>
      <c r="X201" s="41"/>
      <c r="Y201" s="1263">
        <f t="shared" si="4"/>
        <v>35700000</v>
      </c>
      <c r="Z201" s="1263">
        <v>35700000</v>
      </c>
      <c r="AA201" s="1281" t="s">
        <v>1231</v>
      </c>
      <c r="AB201" s="1281" t="s">
        <v>1236</v>
      </c>
      <c r="AC201" s="1281" t="s">
        <v>233</v>
      </c>
      <c r="AD201" s="1242" t="s">
        <v>1237</v>
      </c>
      <c r="AE201" s="1281" t="s">
        <v>56</v>
      </c>
      <c r="AF201" s="1281" t="s">
        <v>56</v>
      </c>
      <c r="AG201" s="1281" t="s">
        <v>56</v>
      </c>
      <c r="AH201" s="200" t="s">
        <v>1233</v>
      </c>
      <c r="AI201" s="74">
        <v>42472</v>
      </c>
      <c r="AJ201" s="74">
        <v>42729</v>
      </c>
      <c r="AK201" s="1281" t="s">
        <v>397</v>
      </c>
      <c r="AL201" s="260" t="s">
        <v>398</v>
      </c>
      <c r="AM201" s="546" t="s">
        <v>56</v>
      </c>
      <c r="AN201" s="546" t="s">
        <v>56</v>
      </c>
      <c r="AO201" s="546" t="s">
        <v>56</v>
      </c>
      <c r="AP201" s="546" t="s">
        <v>56</v>
      </c>
      <c r="AQ201" s="546" t="s">
        <v>56</v>
      </c>
      <c r="AR201" s="547">
        <v>4200000</v>
      </c>
      <c r="AS201" s="553">
        <v>4200000</v>
      </c>
      <c r="AT201" s="41"/>
      <c r="AU201" s="553">
        <v>4200000</v>
      </c>
      <c r="AV201" s="547">
        <v>4200000</v>
      </c>
      <c r="AW201" s="547">
        <v>4200000</v>
      </c>
      <c r="AX201" s="41"/>
      <c r="AY201" s="41"/>
      <c r="AZ201" s="41"/>
      <c r="BA201" s="41"/>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c r="FF201" s="49"/>
      <c r="FG201" s="49"/>
      <c r="FH201" s="49"/>
      <c r="FI201" s="49"/>
      <c r="FJ201" s="49"/>
      <c r="FK201" s="49"/>
      <c r="FL201" s="49"/>
      <c r="FM201" s="49"/>
      <c r="FN201" s="49"/>
      <c r="FO201" s="49"/>
      <c r="FP201" s="49"/>
      <c r="FQ201" s="49"/>
      <c r="FR201" s="49"/>
      <c r="FS201" s="49"/>
      <c r="FT201" s="49"/>
      <c r="FU201" s="49"/>
      <c r="FV201" s="49"/>
      <c r="FW201" s="49"/>
      <c r="FX201" s="49"/>
      <c r="FY201" s="49"/>
      <c r="FZ201" s="49"/>
      <c r="GA201" s="49"/>
      <c r="GB201" s="49"/>
      <c r="GC201" s="49"/>
      <c r="GD201" s="49"/>
      <c r="GE201" s="49"/>
      <c r="GF201" s="49"/>
      <c r="GG201" s="49"/>
      <c r="GH201" s="49"/>
      <c r="GI201" s="49"/>
      <c r="GJ201" s="49"/>
      <c r="GK201" s="49"/>
      <c r="GL201" s="49"/>
      <c r="GM201" s="49"/>
      <c r="GN201" s="49"/>
      <c r="GO201" s="49"/>
      <c r="GP201" s="49"/>
      <c r="GQ201" s="49"/>
      <c r="GR201" s="49"/>
      <c r="GS201" s="49"/>
      <c r="GT201" s="49"/>
      <c r="GU201" s="49"/>
      <c r="GV201" s="49"/>
      <c r="GW201" s="49"/>
      <c r="GX201" s="49"/>
      <c r="GY201" s="49"/>
      <c r="GZ201" s="49"/>
      <c r="HA201" s="49"/>
      <c r="HB201" s="49"/>
      <c r="HC201" s="49"/>
      <c r="HD201" s="49"/>
      <c r="HE201" s="49"/>
      <c r="HF201" s="49"/>
      <c r="HG201" s="49"/>
      <c r="HH201" s="49"/>
      <c r="HI201" s="49"/>
      <c r="HJ201" s="49"/>
      <c r="HK201" s="49"/>
      <c r="HL201" s="49"/>
      <c r="HM201" s="49"/>
      <c r="HN201" s="49"/>
      <c r="HO201" s="49"/>
      <c r="HP201" s="49"/>
      <c r="HQ201" s="49"/>
      <c r="HR201" s="49"/>
      <c r="HS201" s="49"/>
      <c r="HT201" s="49"/>
      <c r="HU201" s="49"/>
      <c r="HV201" s="49"/>
      <c r="HW201" s="49"/>
      <c r="HX201" s="49"/>
      <c r="HY201" s="49"/>
      <c r="HZ201" s="49"/>
      <c r="IA201" s="49"/>
      <c r="IB201" s="49"/>
      <c r="IC201" s="49"/>
      <c r="ID201" s="49"/>
      <c r="IE201" s="49"/>
      <c r="IF201" s="49"/>
      <c r="IG201" s="49"/>
      <c r="IH201" s="49"/>
      <c r="II201" s="49"/>
      <c r="IJ201" s="49"/>
      <c r="IK201" s="49"/>
      <c r="IL201" s="49"/>
      <c r="IM201" s="49"/>
      <c r="IN201" s="49"/>
      <c r="IO201" s="49"/>
      <c r="IP201" s="49"/>
      <c r="IQ201" s="49"/>
      <c r="IR201" s="49"/>
      <c r="IS201" s="49"/>
      <c r="IT201" s="49"/>
      <c r="IU201" s="49"/>
      <c r="IV201" s="49"/>
      <c r="IW201" s="49"/>
      <c r="IX201" s="49"/>
      <c r="IY201" s="49"/>
      <c r="IZ201" s="49"/>
      <c r="JA201" s="49"/>
      <c r="JB201" s="49"/>
      <c r="JC201" s="49"/>
      <c r="JD201" s="49"/>
      <c r="JE201" s="49"/>
      <c r="JF201" s="49"/>
      <c r="JG201" s="49"/>
      <c r="JH201" s="49"/>
      <c r="JI201" s="49"/>
      <c r="JJ201" s="49"/>
      <c r="JK201" s="49"/>
      <c r="JL201" s="49"/>
      <c r="JM201" s="49"/>
      <c r="JN201" s="49"/>
    </row>
    <row r="202" spans="1:274" s="282" customFormat="1" ht="150" customHeight="1" x14ac:dyDescent="0.25">
      <c r="A202" s="1241">
        <v>166</v>
      </c>
      <c r="B202" s="1267" t="s">
        <v>1003</v>
      </c>
      <c r="C202" s="1243">
        <v>80101706</v>
      </c>
      <c r="D202" s="246" t="s">
        <v>129</v>
      </c>
      <c r="E202" s="1243" t="s">
        <v>132</v>
      </c>
      <c r="F202" s="1243">
        <v>1</v>
      </c>
      <c r="G202" s="1271" t="s">
        <v>172</v>
      </c>
      <c r="H202" s="1287" t="s">
        <v>1106</v>
      </c>
      <c r="I202" s="1243" t="s">
        <v>101</v>
      </c>
      <c r="J202" s="1243" t="s">
        <v>854</v>
      </c>
      <c r="K202" s="1243" t="s">
        <v>115</v>
      </c>
      <c r="L202" s="1037">
        <v>56950000</v>
      </c>
      <c r="M202" s="1037">
        <v>56950000</v>
      </c>
      <c r="N202" s="1261" t="s">
        <v>85</v>
      </c>
      <c r="O202" s="1261" t="s">
        <v>56</v>
      </c>
      <c r="P202" s="205" t="s">
        <v>133</v>
      </c>
      <c r="Q202" s="129"/>
      <c r="R202" s="1280" t="s">
        <v>1176</v>
      </c>
      <c r="S202" s="1280" t="s">
        <v>392</v>
      </c>
      <c r="T202" s="1285">
        <v>42472</v>
      </c>
      <c r="U202" s="96" t="s">
        <v>1238</v>
      </c>
      <c r="V202" s="1242" t="s">
        <v>220</v>
      </c>
      <c r="W202" s="1276">
        <v>56950000</v>
      </c>
      <c r="X202" s="41"/>
      <c r="Y202" s="1263">
        <f t="shared" si="4"/>
        <v>56950000</v>
      </c>
      <c r="Z202" s="1263">
        <v>56950000</v>
      </c>
      <c r="AA202" s="1281" t="s">
        <v>1239</v>
      </c>
      <c r="AB202" s="1281" t="s">
        <v>1240</v>
      </c>
      <c r="AC202" s="1281" t="s">
        <v>233</v>
      </c>
      <c r="AD202" s="1242"/>
      <c r="AE202" s="1281" t="s">
        <v>56</v>
      </c>
      <c r="AF202" s="1281" t="s">
        <v>56</v>
      </c>
      <c r="AG202" s="1281" t="s">
        <v>56</v>
      </c>
      <c r="AH202" s="200" t="s">
        <v>1233</v>
      </c>
      <c r="AI202" s="74">
        <v>42472</v>
      </c>
      <c r="AJ202" s="74">
        <v>42729</v>
      </c>
      <c r="AK202" s="1281" t="s">
        <v>397</v>
      </c>
      <c r="AL202" s="260" t="s">
        <v>398</v>
      </c>
      <c r="AM202" s="546" t="s">
        <v>56</v>
      </c>
      <c r="AN202" s="546" t="s">
        <v>56</v>
      </c>
      <c r="AO202" s="546" t="s">
        <v>56</v>
      </c>
      <c r="AP202" s="546" t="s">
        <v>56</v>
      </c>
      <c r="AQ202" s="546" t="s">
        <v>56</v>
      </c>
      <c r="AR202" s="547">
        <v>6700000</v>
      </c>
      <c r="AS202" s="553">
        <v>6700000</v>
      </c>
      <c r="AT202" s="41"/>
      <c r="AU202" s="553">
        <v>6700000</v>
      </c>
      <c r="AV202" s="547">
        <v>6700000</v>
      </c>
      <c r="AW202" s="547">
        <v>6700000</v>
      </c>
      <c r="AX202" s="41"/>
      <c r="AY202" s="41"/>
      <c r="AZ202" s="41"/>
      <c r="BA202" s="41"/>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c r="GX202" s="49"/>
      <c r="GY202" s="49"/>
      <c r="GZ202" s="49"/>
      <c r="HA202" s="49"/>
      <c r="HB202" s="49"/>
      <c r="HC202" s="49"/>
      <c r="HD202" s="49"/>
      <c r="HE202" s="49"/>
      <c r="HF202" s="49"/>
      <c r="HG202" s="49"/>
      <c r="HH202" s="49"/>
      <c r="HI202" s="49"/>
      <c r="HJ202" s="49"/>
      <c r="HK202" s="49"/>
      <c r="HL202" s="49"/>
      <c r="HM202" s="49"/>
      <c r="HN202" s="49"/>
      <c r="HO202" s="49"/>
      <c r="HP202" s="49"/>
      <c r="HQ202" s="49"/>
      <c r="HR202" s="49"/>
      <c r="HS202" s="49"/>
      <c r="HT202" s="49"/>
      <c r="HU202" s="49"/>
      <c r="HV202" s="49"/>
      <c r="HW202" s="49"/>
      <c r="HX202" s="49"/>
      <c r="HY202" s="49"/>
      <c r="HZ202" s="49"/>
      <c r="IA202" s="49"/>
      <c r="IB202" s="49"/>
      <c r="IC202" s="49"/>
      <c r="ID202" s="49"/>
      <c r="IE202" s="49"/>
      <c r="IF202" s="49"/>
      <c r="IG202" s="49"/>
      <c r="IH202" s="49"/>
      <c r="II202" s="49"/>
      <c r="IJ202" s="49"/>
      <c r="IK202" s="49"/>
      <c r="IL202" s="49"/>
      <c r="IM202" s="49"/>
      <c r="IN202" s="49"/>
      <c r="IO202" s="49"/>
      <c r="IP202" s="49"/>
      <c r="IQ202" s="49"/>
      <c r="IR202" s="49"/>
      <c r="IS202" s="49"/>
      <c r="IT202" s="49"/>
      <c r="IU202" s="49"/>
      <c r="IV202" s="49"/>
      <c r="IW202" s="49"/>
      <c r="IX202" s="49"/>
      <c r="IY202" s="49"/>
      <c r="IZ202" s="49"/>
      <c r="JA202" s="49"/>
      <c r="JB202" s="49"/>
      <c r="JC202" s="49"/>
      <c r="JD202" s="49"/>
      <c r="JE202" s="49"/>
      <c r="JF202" s="49"/>
      <c r="JG202" s="49"/>
      <c r="JH202" s="49"/>
      <c r="JI202" s="49"/>
      <c r="JJ202" s="49"/>
      <c r="JK202" s="49"/>
      <c r="JL202" s="49"/>
      <c r="JM202" s="49"/>
      <c r="JN202" s="49"/>
    </row>
    <row r="203" spans="1:274" s="282" customFormat="1" ht="63.75" customHeight="1" x14ac:dyDescent="0.25">
      <c r="A203" s="1241">
        <v>167</v>
      </c>
      <c r="B203" s="1267" t="s">
        <v>1003</v>
      </c>
      <c r="C203" s="1243">
        <v>80101706</v>
      </c>
      <c r="D203" s="246" t="s">
        <v>130</v>
      </c>
      <c r="E203" s="1243" t="s">
        <v>132</v>
      </c>
      <c r="F203" s="1243">
        <v>1</v>
      </c>
      <c r="G203" s="1271" t="s">
        <v>172</v>
      </c>
      <c r="H203" s="1287" t="s">
        <v>1106</v>
      </c>
      <c r="I203" s="1243" t="s">
        <v>101</v>
      </c>
      <c r="J203" s="1243" t="s">
        <v>854</v>
      </c>
      <c r="K203" s="1243" t="s">
        <v>115</v>
      </c>
      <c r="L203" s="1037">
        <v>20527500</v>
      </c>
      <c r="M203" s="1037">
        <v>20527500</v>
      </c>
      <c r="N203" s="1261" t="s">
        <v>85</v>
      </c>
      <c r="O203" s="1261" t="s">
        <v>56</v>
      </c>
      <c r="P203" s="205" t="s">
        <v>133</v>
      </c>
      <c r="Q203" s="129"/>
      <c r="R203" s="1280" t="s">
        <v>1241</v>
      </c>
      <c r="S203" s="1280" t="s">
        <v>774</v>
      </c>
      <c r="T203" s="1285">
        <v>42472</v>
      </c>
      <c r="U203" s="96" t="s">
        <v>1242</v>
      </c>
      <c r="V203" s="1242" t="s">
        <v>220</v>
      </c>
      <c r="W203" s="1276">
        <v>20527500</v>
      </c>
      <c r="X203" s="41"/>
      <c r="Y203" s="1263">
        <f t="shared" si="4"/>
        <v>20527500</v>
      </c>
      <c r="Z203" s="1263">
        <v>20527500</v>
      </c>
      <c r="AA203" s="1281" t="s">
        <v>1243</v>
      </c>
      <c r="AB203" s="1281" t="s">
        <v>1244</v>
      </c>
      <c r="AC203" s="1281" t="s">
        <v>233</v>
      </c>
      <c r="AD203" s="1242" t="s">
        <v>1245</v>
      </c>
      <c r="AE203" s="1281" t="s">
        <v>56</v>
      </c>
      <c r="AF203" s="1281" t="s">
        <v>56</v>
      </c>
      <c r="AG203" s="1281" t="s">
        <v>56</v>
      </c>
      <c r="AH203" s="200" t="s">
        <v>1233</v>
      </c>
      <c r="AI203" s="74">
        <v>42472</v>
      </c>
      <c r="AJ203" s="74">
        <v>42729</v>
      </c>
      <c r="AK203" s="1281" t="s">
        <v>397</v>
      </c>
      <c r="AL203" s="260" t="s">
        <v>398</v>
      </c>
      <c r="AM203" s="546" t="s">
        <v>56</v>
      </c>
      <c r="AN203" s="546" t="s">
        <v>56</v>
      </c>
      <c r="AO203" s="546" t="s">
        <v>56</v>
      </c>
      <c r="AP203" s="546" t="s">
        <v>56</v>
      </c>
      <c r="AQ203" s="546" t="s">
        <v>56</v>
      </c>
      <c r="AR203" s="547">
        <v>2415000</v>
      </c>
      <c r="AS203" s="553">
        <v>2415000</v>
      </c>
      <c r="AT203" s="41"/>
      <c r="AU203" s="553">
        <v>2415000</v>
      </c>
      <c r="AV203" s="547">
        <v>2415000</v>
      </c>
      <c r="AW203" s="547">
        <v>2415000</v>
      </c>
      <c r="AX203" s="41"/>
      <c r="AY203" s="41"/>
      <c r="AZ203" s="41"/>
      <c r="BA203" s="41"/>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c r="GX203" s="49"/>
      <c r="GY203" s="49"/>
      <c r="GZ203" s="49"/>
      <c r="HA203" s="49"/>
      <c r="HB203" s="49"/>
      <c r="HC203" s="49"/>
      <c r="HD203" s="49"/>
      <c r="HE203" s="49"/>
      <c r="HF203" s="49"/>
      <c r="HG203" s="49"/>
      <c r="HH203" s="49"/>
      <c r="HI203" s="49"/>
      <c r="HJ203" s="49"/>
      <c r="HK203" s="49"/>
      <c r="HL203" s="49"/>
      <c r="HM203" s="49"/>
      <c r="HN203" s="49"/>
      <c r="HO203" s="49"/>
      <c r="HP203" s="49"/>
      <c r="HQ203" s="49"/>
      <c r="HR203" s="49"/>
      <c r="HS203" s="49"/>
      <c r="HT203" s="49"/>
      <c r="HU203" s="49"/>
      <c r="HV203" s="49"/>
      <c r="HW203" s="49"/>
      <c r="HX203" s="49"/>
      <c r="HY203" s="49"/>
      <c r="HZ203" s="49"/>
      <c r="IA203" s="49"/>
      <c r="IB203" s="49"/>
      <c r="IC203" s="49"/>
      <c r="ID203" s="49"/>
      <c r="IE203" s="49"/>
      <c r="IF203" s="49"/>
      <c r="IG203" s="49"/>
      <c r="IH203" s="49"/>
      <c r="II203" s="49"/>
      <c r="IJ203" s="49"/>
      <c r="IK203" s="49"/>
      <c r="IL203" s="49"/>
      <c r="IM203" s="49"/>
      <c r="IN203" s="49"/>
      <c r="IO203" s="49"/>
      <c r="IP203" s="49"/>
      <c r="IQ203" s="49"/>
      <c r="IR203" s="49"/>
      <c r="IS203" s="49"/>
      <c r="IT203" s="49"/>
      <c r="IU203" s="49"/>
      <c r="IV203" s="49"/>
      <c r="IW203" s="49"/>
      <c r="IX203" s="49"/>
      <c r="IY203" s="49"/>
      <c r="IZ203" s="49"/>
      <c r="JA203" s="49"/>
      <c r="JB203" s="49"/>
      <c r="JC203" s="49"/>
      <c r="JD203" s="49"/>
      <c r="JE203" s="49"/>
      <c r="JF203" s="49"/>
      <c r="JG203" s="49"/>
      <c r="JH203" s="49"/>
      <c r="JI203" s="49"/>
      <c r="JJ203" s="49"/>
      <c r="JK203" s="49"/>
      <c r="JL203" s="49"/>
      <c r="JM203" s="49"/>
      <c r="JN203" s="49"/>
    </row>
    <row r="204" spans="1:274" s="282" customFormat="1" ht="53.25" customHeight="1" x14ac:dyDescent="0.25">
      <c r="A204" s="1241">
        <v>168</v>
      </c>
      <c r="B204" s="1267" t="s">
        <v>1003</v>
      </c>
      <c r="C204" s="1243">
        <v>80101706</v>
      </c>
      <c r="D204" s="246" t="s">
        <v>130</v>
      </c>
      <c r="E204" s="1243" t="s">
        <v>132</v>
      </c>
      <c r="F204" s="1243">
        <v>1</v>
      </c>
      <c r="G204" s="1271" t="s">
        <v>172</v>
      </c>
      <c r="H204" s="1287" t="s">
        <v>1106</v>
      </c>
      <c r="I204" s="1243" t="s">
        <v>101</v>
      </c>
      <c r="J204" s="1243" t="s">
        <v>854</v>
      </c>
      <c r="K204" s="1243" t="s">
        <v>115</v>
      </c>
      <c r="L204" s="1037">
        <v>20527500</v>
      </c>
      <c r="M204" s="1037">
        <v>20527500</v>
      </c>
      <c r="N204" s="1261" t="s">
        <v>85</v>
      </c>
      <c r="O204" s="1261" t="s">
        <v>56</v>
      </c>
      <c r="P204" s="205" t="s">
        <v>133</v>
      </c>
      <c r="Q204" s="129"/>
      <c r="R204" s="1280" t="s">
        <v>1246</v>
      </c>
      <c r="S204" s="1280" t="s">
        <v>692</v>
      </c>
      <c r="T204" s="1285">
        <v>42472</v>
      </c>
      <c r="U204" s="96" t="s">
        <v>1247</v>
      </c>
      <c r="V204" s="1242" t="s">
        <v>220</v>
      </c>
      <c r="W204" s="1276">
        <v>20527500</v>
      </c>
      <c r="X204" s="41"/>
      <c r="Y204" s="1263">
        <f t="shared" si="4"/>
        <v>20527500</v>
      </c>
      <c r="Z204" s="1263">
        <v>20527500</v>
      </c>
      <c r="AA204" s="1281" t="s">
        <v>1243</v>
      </c>
      <c r="AB204" s="1242" t="s">
        <v>1248</v>
      </c>
      <c r="AC204" s="1242" t="s">
        <v>233</v>
      </c>
      <c r="AD204" s="1242" t="s">
        <v>1249</v>
      </c>
      <c r="AE204" s="1242" t="s">
        <v>56</v>
      </c>
      <c r="AF204" s="1242" t="s">
        <v>56</v>
      </c>
      <c r="AG204" s="1242" t="s">
        <v>56</v>
      </c>
      <c r="AH204" s="184" t="s">
        <v>1233</v>
      </c>
      <c r="AI204" s="79">
        <v>42472</v>
      </c>
      <c r="AJ204" s="79">
        <v>42729</v>
      </c>
      <c r="AK204" s="1242" t="s">
        <v>397</v>
      </c>
      <c r="AL204" s="264" t="s">
        <v>398</v>
      </c>
      <c r="AM204" s="546" t="s">
        <v>56</v>
      </c>
      <c r="AN204" s="546" t="s">
        <v>56</v>
      </c>
      <c r="AO204" s="546" t="s">
        <v>56</v>
      </c>
      <c r="AP204" s="546" t="s">
        <v>56</v>
      </c>
      <c r="AQ204" s="546" t="s">
        <v>56</v>
      </c>
      <c r="AR204" s="547">
        <v>2415000</v>
      </c>
      <c r="AS204" s="553">
        <v>2415000</v>
      </c>
      <c r="AT204" s="41"/>
      <c r="AU204" s="553">
        <v>2415000</v>
      </c>
      <c r="AV204" s="547">
        <v>2415000</v>
      </c>
      <c r="AW204" s="547">
        <v>2415000</v>
      </c>
      <c r="AX204" s="41"/>
      <c r="AY204" s="41"/>
      <c r="AZ204" s="41"/>
      <c r="BA204" s="41"/>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c r="FF204" s="49"/>
      <c r="FG204" s="49"/>
      <c r="FH204" s="49"/>
      <c r="FI204" s="49"/>
      <c r="FJ204" s="49"/>
      <c r="FK204" s="49"/>
      <c r="FL204" s="49"/>
      <c r="FM204" s="49"/>
      <c r="FN204" s="49"/>
      <c r="FO204" s="49"/>
      <c r="FP204" s="49"/>
      <c r="FQ204" s="49"/>
      <c r="FR204" s="49"/>
      <c r="FS204" s="49"/>
      <c r="FT204" s="49"/>
      <c r="FU204" s="49"/>
      <c r="FV204" s="49"/>
      <c r="FW204" s="49"/>
      <c r="FX204" s="49"/>
      <c r="FY204" s="49"/>
      <c r="FZ204" s="49"/>
      <c r="GA204" s="49"/>
      <c r="GB204" s="49"/>
      <c r="GC204" s="49"/>
      <c r="GD204" s="49"/>
      <c r="GE204" s="49"/>
      <c r="GF204" s="49"/>
      <c r="GG204" s="49"/>
      <c r="GH204" s="49"/>
      <c r="GI204" s="49"/>
      <c r="GJ204" s="49"/>
      <c r="GK204" s="49"/>
      <c r="GL204" s="49"/>
      <c r="GM204" s="49"/>
      <c r="GN204" s="49"/>
      <c r="GO204" s="49"/>
      <c r="GP204" s="49"/>
      <c r="GQ204" s="49"/>
      <c r="GR204" s="49"/>
      <c r="GS204" s="49"/>
      <c r="GT204" s="49"/>
      <c r="GU204" s="49"/>
      <c r="GV204" s="49"/>
      <c r="GW204" s="49"/>
      <c r="GX204" s="49"/>
      <c r="GY204" s="49"/>
      <c r="GZ204" s="49"/>
      <c r="HA204" s="49"/>
      <c r="HB204" s="49"/>
      <c r="HC204" s="49"/>
      <c r="HD204" s="49"/>
      <c r="HE204" s="49"/>
      <c r="HF204" s="49"/>
      <c r="HG204" s="49"/>
      <c r="HH204" s="49"/>
      <c r="HI204" s="49"/>
      <c r="HJ204" s="49"/>
      <c r="HK204" s="49"/>
      <c r="HL204" s="49"/>
      <c r="HM204" s="49"/>
      <c r="HN204" s="49"/>
      <c r="HO204" s="49"/>
      <c r="HP204" s="49"/>
      <c r="HQ204" s="49"/>
      <c r="HR204" s="49"/>
      <c r="HS204" s="49"/>
      <c r="HT204" s="49"/>
      <c r="HU204" s="49"/>
      <c r="HV204" s="49"/>
      <c r="HW204" s="49"/>
      <c r="HX204" s="49"/>
      <c r="HY204" s="49"/>
      <c r="HZ204" s="49"/>
      <c r="IA204" s="49"/>
      <c r="IB204" s="49"/>
      <c r="IC204" s="49"/>
      <c r="ID204" s="49"/>
      <c r="IE204" s="49"/>
      <c r="IF204" s="49"/>
      <c r="IG204" s="49"/>
      <c r="IH204" s="49"/>
      <c r="II204" s="49"/>
      <c r="IJ204" s="49"/>
      <c r="IK204" s="49"/>
      <c r="IL204" s="49"/>
      <c r="IM204" s="49"/>
      <c r="IN204" s="49"/>
      <c r="IO204" s="49"/>
      <c r="IP204" s="49"/>
      <c r="IQ204" s="49"/>
      <c r="IR204" s="49"/>
      <c r="IS204" s="49"/>
      <c r="IT204" s="49"/>
      <c r="IU204" s="49"/>
      <c r="IV204" s="49"/>
      <c r="IW204" s="49"/>
      <c r="IX204" s="49"/>
      <c r="IY204" s="49"/>
      <c r="IZ204" s="49"/>
      <c r="JA204" s="49"/>
      <c r="JB204" s="49"/>
      <c r="JC204" s="49"/>
      <c r="JD204" s="49"/>
      <c r="JE204" s="49"/>
      <c r="JF204" s="49"/>
      <c r="JG204" s="49"/>
      <c r="JH204" s="49"/>
      <c r="JI204" s="49"/>
      <c r="JJ204" s="49"/>
      <c r="JK204" s="49"/>
      <c r="JL204" s="49"/>
      <c r="JM204" s="49"/>
      <c r="JN204" s="49"/>
    </row>
    <row r="205" spans="1:274" s="282" customFormat="1" ht="135" customHeight="1" x14ac:dyDescent="0.25">
      <c r="A205" s="1241">
        <v>169</v>
      </c>
      <c r="B205" s="1267" t="s">
        <v>1003</v>
      </c>
      <c r="C205" s="1243">
        <v>80101706</v>
      </c>
      <c r="D205" s="246" t="s">
        <v>960</v>
      </c>
      <c r="E205" s="1243" t="s">
        <v>132</v>
      </c>
      <c r="F205" s="1243">
        <v>1</v>
      </c>
      <c r="G205" s="1271" t="s">
        <v>172</v>
      </c>
      <c r="H205" s="1287" t="s">
        <v>1106</v>
      </c>
      <c r="I205" s="1243" t="s">
        <v>101</v>
      </c>
      <c r="J205" s="1243" t="s">
        <v>854</v>
      </c>
      <c r="K205" s="1243" t="s">
        <v>115</v>
      </c>
      <c r="L205" s="1037">
        <v>13387500</v>
      </c>
      <c r="M205" s="1037">
        <v>13387500</v>
      </c>
      <c r="N205" s="1261" t="s">
        <v>85</v>
      </c>
      <c r="O205" s="1261" t="s">
        <v>56</v>
      </c>
      <c r="P205" s="205" t="s">
        <v>133</v>
      </c>
      <c r="Q205" s="129"/>
      <c r="R205" s="1280" t="s">
        <v>1250</v>
      </c>
      <c r="S205" s="1280" t="s">
        <v>694</v>
      </c>
      <c r="T205" s="1285">
        <v>42472</v>
      </c>
      <c r="U205" s="96" t="s">
        <v>695</v>
      </c>
      <c r="V205" s="1242" t="s">
        <v>304</v>
      </c>
      <c r="W205" s="270">
        <v>13387500</v>
      </c>
      <c r="X205" s="41"/>
      <c r="Y205" s="1263">
        <f t="shared" si="4"/>
        <v>13387500</v>
      </c>
      <c r="Z205" s="1263">
        <v>13387500</v>
      </c>
      <c r="AA205" s="1281" t="s">
        <v>1251</v>
      </c>
      <c r="AB205" s="1281" t="s">
        <v>1252</v>
      </c>
      <c r="AC205" s="1281" t="s">
        <v>233</v>
      </c>
      <c r="AD205" s="1242" t="s">
        <v>1253</v>
      </c>
      <c r="AE205" s="1281" t="s">
        <v>56</v>
      </c>
      <c r="AF205" s="1281" t="s">
        <v>56</v>
      </c>
      <c r="AG205" s="1281" t="s">
        <v>56</v>
      </c>
      <c r="AH205" s="200" t="s">
        <v>1233</v>
      </c>
      <c r="AI205" s="74">
        <v>42472</v>
      </c>
      <c r="AJ205" s="74">
        <v>42729</v>
      </c>
      <c r="AK205" s="1281" t="s">
        <v>397</v>
      </c>
      <c r="AL205" s="260" t="s">
        <v>398</v>
      </c>
      <c r="AM205" s="546" t="s">
        <v>56</v>
      </c>
      <c r="AN205" s="546" t="s">
        <v>56</v>
      </c>
      <c r="AO205" s="546" t="s">
        <v>56</v>
      </c>
      <c r="AP205" s="546" t="s">
        <v>56</v>
      </c>
      <c r="AQ205" s="546" t="s">
        <v>56</v>
      </c>
      <c r="AR205" s="547">
        <v>1575000</v>
      </c>
      <c r="AS205" s="553">
        <v>1575000</v>
      </c>
      <c r="AT205" s="41"/>
      <c r="AU205" s="553">
        <v>1575000</v>
      </c>
      <c r="AV205" s="547">
        <v>1575000</v>
      </c>
      <c r="AW205" s="547">
        <v>1575000</v>
      </c>
      <c r="AX205" s="41"/>
      <c r="AY205" s="41"/>
      <c r="AZ205" s="41"/>
      <c r="BA205" s="41"/>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c r="GX205" s="49"/>
      <c r="GY205" s="49"/>
      <c r="GZ205" s="49"/>
      <c r="HA205" s="49"/>
      <c r="HB205" s="49"/>
      <c r="HC205" s="49"/>
      <c r="HD205" s="49"/>
      <c r="HE205" s="49"/>
      <c r="HF205" s="49"/>
      <c r="HG205" s="49"/>
      <c r="HH205" s="49"/>
      <c r="HI205" s="49"/>
      <c r="HJ205" s="49"/>
      <c r="HK205" s="49"/>
      <c r="HL205" s="49"/>
      <c r="HM205" s="49"/>
      <c r="HN205" s="49"/>
      <c r="HO205" s="49"/>
      <c r="HP205" s="49"/>
      <c r="HQ205" s="49"/>
      <c r="HR205" s="49"/>
      <c r="HS205" s="49"/>
      <c r="HT205" s="49"/>
      <c r="HU205" s="49"/>
      <c r="HV205" s="49"/>
      <c r="HW205" s="49"/>
      <c r="HX205" s="49"/>
      <c r="HY205" s="49"/>
      <c r="HZ205" s="49"/>
      <c r="IA205" s="49"/>
      <c r="IB205" s="49"/>
      <c r="IC205" s="49"/>
      <c r="ID205" s="49"/>
      <c r="IE205" s="49"/>
      <c r="IF205" s="49"/>
      <c r="IG205" s="49"/>
      <c r="IH205" s="49"/>
      <c r="II205" s="49"/>
      <c r="IJ205" s="49"/>
      <c r="IK205" s="49"/>
      <c r="IL205" s="49"/>
      <c r="IM205" s="49"/>
      <c r="IN205" s="49"/>
      <c r="IO205" s="49"/>
      <c r="IP205" s="49"/>
      <c r="IQ205" s="49"/>
      <c r="IR205" s="49"/>
      <c r="IS205" s="49"/>
      <c r="IT205" s="49"/>
      <c r="IU205" s="49"/>
      <c r="IV205" s="49"/>
      <c r="IW205" s="49"/>
      <c r="IX205" s="49"/>
      <c r="IY205" s="49"/>
      <c r="IZ205" s="49"/>
      <c r="JA205" s="49"/>
      <c r="JB205" s="49"/>
      <c r="JC205" s="49"/>
      <c r="JD205" s="49"/>
      <c r="JE205" s="49"/>
      <c r="JF205" s="49"/>
      <c r="JG205" s="49"/>
      <c r="JH205" s="49"/>
      <c r="JI205" s="49"/>
      <c r="JJ205" s="49"/>
      <c r="JK205" s="49"/>
      <c r="JL205" s="49"/>
      <c r="JM205" s="49"/>
      <c r="JN205" s="49"/>
    </row>
    <row r="206" spans="1:274" s="282" customFormat="1" ht="135" customHeight="1" x14ac:dyDescent="0.25">
      <c r="A206" s="1241">
        <v>170</v>
      </c>
      <c r="B206" s="1267" t="s">
        <v>1003</v>
      </c>
      <c r="C206" s="1243">
        <v>80101706</v>
      </c>
      <c r="D206" s="246" t="s">
        <v>960</v>
      </c>
      <c r="E206" s="1243" t="s">
        <v>132</v>
      </c>
      <c r="F206" s="1243">
        <v>1</v>
      </c>
      <c r="G206" s="1271" t="s">
        <v>172</v>
      </c>
      <c r="H206" s="1287" t="s">
        <v>1106</v>
      </c>
      <c r="I206" s="1243" t="s">
        <v>101</v>
      </c>
      <c r="J206" s="1243" t="s">
        <v>854</v>
      </c>
      <c r="K206" s="1243" t="s">
        <v>115</v>
      </c>
      <c r="L206" s="1037">
        <v>13387500</v>
      </c>
      <c r="M206" s="1037">
        <v>13387500</v>
      </c>
      <c r="N206" s="1261" t="s">
        <v>85</v>
      </c>
      <c r="O206" s="1261" t="s">
        <v>56</v>
      </c>
      <c r="P206" s="205" t="s">
        <v>133</v>
      </c>
      <c r="Q206" s="129"/>
      <c r="R206" s="1280" t="s">
        <v>1254</v>
      </c>
      <c r="S206" s="1280" t="s">
        <v>632</v>
      </c>
      <c r="T206" s="1285">
        <v>42472</v>
      </c>
      <c r="U206" s="96" t="s">
        <v>695</v>
      </c>
      <c r="V206" s="1242" t="s">
        <v>304</v>
      </c>
      <c r="W206" s="253">
        <v>13387500</v>
      </c>
      <c r="X206" s="41"/>
      <c r="Y206" s="1263">
        <f t="shared" si="4"/>
        <v>13387500</v>
      </c>
      <c r="Z206" s="1263">
        <v>13387500</v>
      </c>
      <c r="AA206" s="1281" t="s">
        <v>1251</v>
      </c>
      <c r="AB206" s="1281" t="s">
        <v>1255</v>
      </c>
      <c r="AC206" s="1281" t="s">
        <v>233</v>
      </c>
      <c r="AD206" s="1242" t="s">
        <v>1256</v>
      </c>
      <c r="AE206" s="1281" t="s">
        <v>56</v>
      </c>
      <c r="AF206" s="1281" t="s">
        <v>56</v>
      </c>
      <c r="AG206" s="1281" t="s">
        <v>56</v>
      </c>
      <c r="AH206" s="200" t="s">
        <v>1233</v>
      </c>
      <c r="AI206" s="74">
        <v>42472</v>
      </c>
      <c r="AJ206" s="74">
        <v>42729</v>
      </c>
      <c r="AK206" s="1281" t="s">
        <v>397</v>
      </c>
      <c r="AL206" s="260" t="s">
        <v>398</v>
      </c>
      <c r="AM206" s="546" t="s">
        <v>56</v>
      </c>
      <c r="AN206" s="546" t="s">
        <v>56</v>
      </c>
      <c r="AO206" s="546" t="s">
        <v>56</v>
      </c>
      <c r="AP206" s="546" t="s">
        <v>56</v>
      </c>
      <c r="AQ206" s="546" t="s">
        <v>56</v>
      </c>
      <c r="AR206" s="547">
        <v>1575000</v>
      </c>
      <c r="AS206" s="553">
        <v>1575000</v>
      </c>
      <c r="AT206" s="41"/>
      <c r="AU206" s="553">
        <v>1575000</v>
      </c>
      <c r="AV206" s="547">
        <v>1575000</v>
      </c>
      <c r="AW206" s="547">
        <v>1575000</v>
      </c>
      <c r="AX206" s="41"/>
      <c r="AY206" s="41"/>
      <c r="AZ206" s="41"/>
      <c r="BA206" s="41"/>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c r="GX206" s="49"/>
      <c r="GY206" s="49"/>
      <c r="GZ206" s="49"/>
      <c r="HA206" s="49"/>
      <c r="HB206" s="49"/>
      <c r="HC206" s="49"/>
      <c r="HD206" s="49"/>
      <c r="HE206" s="49"/>
      <c r="HF206" s="49"/>
      <c r="HG206" s="49"/>
      <c r="HH206" s="49"/>
      <c r="HI206" s="49"/>
      <c r="HJ206" s="49"/>
      <c r="HK206" s="49"/>
      <c r="HL206" s="49"/>
      <c r="HM206" s="49"/>
      <c r="HN206" s="49"/>
      <c r="HO206" s="49"/>
      <c r="HP206" s="49"/>
      <c r="HQ206" s="49"/>
      <c r="HR206" s="49"/>
      <c r="HS206" s="49"/>
      <c r="HT206" s="49"/>
      <c r="HU206" s="49"/>
      <c r="HV206" s="49"/>
      <c r="HW206" s="49"/>
      <c r="HX206" s="49"/>
      <c r="HY206" s="49"/>
      <c r="HZ206" s="49"/>
      <c r="IA206" s="49"/>
      <c r="IB206" s="49"/>
      <c r="IC206" s="49"/>
      <c r="ID206" s="49"/>
      <c r="IE206" s="49"/>
      <c r="IF206" s="49"/>
      <c r="IG206" s="49"/>
      <c r="IH206" s="49"/>
      <c r="II206" s="49"/>
      <c r="IJ206" s="49"/>
      <c r="IK206" s="49"/>
      <c r="IL206" s="49"/>
      <c r="IM206" s="49"/>
      <c r="IN206" s="49"/>
      <c r="IO206" s="49"/>
      <c r="IP206" s="49"/>
      <c r="IQ206" s="49"/>
      <c r="IR206" s="49"/>
      <c r="IS206" s="49"/>
      <c r="IT206" s="49"/>
      <c r="IU206" s="49"/>
      <c r="IV206" s="49"/>
      <c r="IW206" s="49"/>
      <c r="IX206" s="49"/>
      <c r="IY206" s="49"/>
      <c r="IZ206" s="49"/>
      <c r="JA206" s="49"/>
      <c r="JB206" s="49"/>
      <c r="JC206" s="49"/>
      <c r="JD206" s="49"/>
      <c r="JE206" s="49"/>
      <c r="JF206" s="49"/>
      <c r="JG206" s="49"/>
      <c r="JH206" s="49"/>
      <c r="JI206" s="49"/>
      <c r="JJ206" s="49"/>
      <c r="JK206" s="49"/>
      <c r="JL206" s="49"/>
      <c r="JM206" s="49"/>
      <c r="JN206" s="49"/>
    </row>
    <row r="207" spans="1:274" s="282" customFormat="1" ht="135" customHeight="1" x14ac:dyDescent="0.25">
      <c r="A207" s="1241">
        <v>171</v>
      </c>
      <c r="B207" s="1243" t="s">
        <v>1004</v>
      </c>
      <c r="C207" s="1243">
        <v>80101706</v>
      </c>
      <c r="D207" s="246" t="s">
        <v>961</v>
      </c>
      <c r="E207" s="1243" t="s">
        <v>132</v>
      </c>
      <c r="F207" s="1243">
        <v>1</v>
      </c>
      <c r="G207" s="1271" t="s">
        <v>169</v>
      </c>
      <c r="H207" s="1287">
        <v>4</v>
      </c>
      <c r="I207" s="1243" t="s">
        <v>101</v>
      </c>
      <c r="J207" s="1243" t="s">
        <v>854</v>
      </c>
      <c r="K207" s="1243" t="s">
        <v>115</v>
      </c>
      <c r="L207" s="1037">
        <v>12600000</v>
      </c>
      <c r="M207" s="1037">
        <v>12600000</v>
      </c>
      <c r="N207" s="1261" t="s">
        <v>85</v>
      </c>
      <c r="O207" s="1261" t="s">
        <v>56</v>
      </c>
      <c r="P207" s="205" t="s">
        <v>133</v>
      </c>
      <c r="Q207" s="129"/>
      <c r="R207" s="1280" t="s">
        <v>1177</v>
      </c>
      <c r="S207" s="1280" t="s">
        <v>296</v>
      </c>
      <c r="T207" s="1285">
        <v>42461</v>
      </c>
      <c r="U207" s="96" t="s">
        <v>1178</v>
      </c>
      <c r="V207" s="1242" t="s">
        <v>220</v>
      </c>
      <c r="W207" s="253">
        <v>12600000</v>
      </c>
      <c r="X207" s="41"/>
      <c r="Y207" s="1263">
        <f t="shared" si="4"/>
        <v>12600000</v>
      </c>
      <c r="Z207" s="1263">
        <v>12600000</v>
      </c>
      <c r="AA207" s="1281" t="s">
        <v>1179</v>
      </c>
      <c r="AB207" s="1242" t="s">
        <v>1180</v>
      </c>
      <c r="AC207" s="1242" t="s">
        <v>233</v>
      </c>
      <c r="AD207" s="1242" t="s">
        <v>1181</v>
      </c>
      <c r="AE207" s="1242" t="s">
        <v>56</v>
      </c>
      <c r="AF207" s="1242" t="s">
        <v>56</v>
      </c>
      <c r="AG207" s="1242" t="s">
        <v>56</v>
      </c>
      <c r="AH207" s="184" t="s">
        <v>1182</v>
      </c>
      <c r="AI207" s="79">
        <v>42461</v>
      </c>
      <c r="AJ207" s="79">
        <v>42551</v>
      </c>
      <c r="AK207" s="1242" t="s">
        <v>1183</v>
      </c>
      <c r="AL207" s="264" t="s">
        <v>1054</v>
      </c>
      <c r="AM207" s="546" t="s">
        <v>56</v>
      </c>
      <c r="AN207" s="546" t="s">
        <v>56</v>
      </c>
      <c r="AO207" s="546" t="s">
        <v>56</v>
      </c>
      <c r="AP207" s="546" t="s">
        <v>56</v>
      </c>
      <c r="AQ207" s="546" t="s">
        <v>56</v>
      </c>
      <c r="AR207" s="547">
        <v>3150000</v>
      </c>
      <c r="AS207" s="554">
        <v>3150000</v>
      </c>
      <c r="AT207" s="41"/>
      <c r="AU207" s="554">
        <v>3150000</v>
      </c>
      <c r="AV207" s="553">
        <v>3150000</v>
      </c>
      <c r="AW207" s="41"/>
      <c r="AX207" s="41"/>
      <c r="AY207" s="41"/>
      <c r="AZ207" s="41"/>
      <c r="BA207" s="41"/>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c r="GX207" s="49"/>
      <c r="GY207" s="49"/>
      <c r="GZ207" s="49"/>
      <c r="HA207" s="49"/>
      <c r="HB207" s="49"/>
      <c r="HC207" s="49"/>
      <c r="HD207" s="49"/>
      <c r="HE207" s="49"/>
      <c r="HF207" s="49"/>
      <c r="HG207" s="49"/>
      <c r="HH207" s="49"/>
      <c r="HI207" s="49"/>
      <c r="HJ207" s="49"/>
      <c r="HK207" s="49"/>
      <c r="HL207" s="49"/>
      <c r="HM207" s="49"/>
      <c r="HN207" s="49"/>
      <c r="HO207" s="49"/>
      <c r="HP207" s="49"/>
      <c r="HQ207" s="49"/>
      <c r="HR207" s="49"/>
      <c r="HS207" s="49"/>
      <c r="HT207" s="49"/>
      <c r="HU207" s="49"/>
      <c r="HV207" s="49"/>
      <c r="HW207" s="49"/>
      <c r="HX207" s="49"/>
      <c r="HY207" s="49"/>
      <c r="HZ207" s="49"/>
      <c r="IA207" s="49"/>
      <c r="IB207" s="49"/>
      <c r="IC207" s="49"/>
      <c r="ID207" s="49"/>
      <c r="IE207" s="49"/>
      <c r="IF207" s="49"/>
      <c r="IG207" s="49"/>
      <c r="IH207" s="49"/>
      <c r="II207" s="49"/>
      <c r="IJ207" s="49"/>
      <c r="IK207" s="49"/>
      <c r="IL207" s="49"/>
      <c r="IM207" s="49"/>
      <c r="IN207" s="49"/>
      <c r="IO207" s="49"/>
      <c r="IP207" s="49"/>
      <c r="IQ207" s="49"/>
      <c r="IR207" s="49"/>
      <c r="IS207" s="49"/>
      <c r="IT207" s="49"/>
      <c r="IU207" s="49"/>
      <c r="IV207" s="49"/>
      <c r="IW207" s="49"/>
      <c r="IX207" s="49"/>
      <c r="IY207" s="49"/>
      <c r="IZ207" s="49"/>
      <c r="JA207" s="49"/>
      <c r="JB207" s="49"/>
      <c r="JC207" s="49"/>
      <c r="JD207" s="49"/>
      <c r="JE207" s="49"/>
      <c r="JF207" s="49"/>
      <c r="JG207" s="49"/>
      <c r="JH207" s="49"/>
      <c r="JI207" s="49"/>
      <c r="JJ207" s="49"/>
      <c r="JK207" s="49"/>
      <c r="JL207" s="49"/>
      <c r="JM207" s="49"/>
      <c r="JN207" s="49"/>
    </row>
    <row r="208" spans="1:274" s="282" customFormat="1" ht="135" customHeight="1" x14ac:dyDescent="0.25">
      <c r="A208" s="1241">
        <v>172</v>
      </c>
      <c r="B208" s="1243" t="s">
        <v>1004</v>
      </c>
      <c r="C208" s="1243">
        <v>80101706</v>
      </c>
      <c r="D208" s="246" t="s">
        <v>962</v>
      </c>
      <c r="E208" s="1243" t="s">
        <v>132</v>
      </c>
      <c r="F208" s="1243">
        <v>1</v>
      </c>
      <c r="G208" s="1271" t="s">
        <v>169</v>
      </c>
      <c r="H208" s="1287">
        <v>9</v>
      </c>
      <c r="I208" s="1243" t="s">
        <v>101</v>
      </c>
      <c r="J208" s="1243" t="s">
        <v>854</v>
      </c>
      <c r="K208" s="1243" t="s">
        <v>115</v>
      </c>
      <c r="L208" s="1037">
        <v>63000000</v>
      </c>
      <c r="M208" s="1037">
        <v>63000000</v>
      </c>
      <c r="N208" s="1261" t="s">
        <v>85</v>
      </c>
      <c r="O208" s="1261" t="s">
        <v>56</v>
      </c>
      <c r="P208" s="205" t="s">
        <v>133</v>
      </c>
      <c r="Q208" s="129"/>
      <c r="R208" s="1280" t="s">
        <v>1184</v>
      </c>
      <c r="S208" s="1280" t="s">
        <v>1185</v>
      </c>
      <c r="T208" s="1285">
        <v>42465</v>
      </c>
      <c r="U208" s="96" t="s">
        <v>1186</v>
      </c>
      <c r="V208" s="1242" t="s">
        <v>220</v>
      </c>
      <c r="W208" s="253">
        <v>63000000</v>
      </c>
      <c r="X208" s="41"/>
      <c r="Y208" s="1263">
        <f t="shared" si="4"/>
        <v>63000000</v>
      </c>
      <c r="Z208" s="1263">
        <v>63000000</v>
      </c>
      <c r="AA208" s="1281" t="s">
        <v>1187</v>
      </c>
      <c r="AB208" s="1281" t="s">
        <v>1188</v>
      </c>
      <c r="AC208" s="1281" t="s">
        <v>233</v>
      </c>
      <c r="AD208" s="1242"/>
      <c r="AE208" s="1281" t="s">
        <v>56</v>
      </c>
      <c r="AF208" s="1281" t="s">
        <v>56</v>
      </c>
      <c r="AG208" s="1281" t="s">
        <v>56</v>
      </c>
      <c r="AH208" s="200" t="s">
        <v>1123</v>
      </c>
      <c r="AI208" s="74">
        <v>42465</v>
      </c>
      <c r="AJ208" s="74">
        <v>42734</v>
      </c>
      <c r="AK208" s="1281" t="s">
        <v>1183</v>
      </c>
      <c r="AL208" s="260" t="s">
        <v>1054</v>
      </c>
      <c r="AM208" s="546" t="s">
        <v>56</v>
      </c>
      <c r="AN208" s="546" t="s">
        <v>56</v>
      </c>
      <c r="AO208" s="546" t="s">
        <v>56</v>
      </c>
      <c r="AP208" s="546" t="s">
        <v>56</v>
      </c>
      <c r="AQ208" s="546" t="s">
        <v>56</v>
      </c>
      <c r="AR208" s="547">
        <v>7000000</v>
      </c>
      <c r="AS208" s="553">
        <v>7000000</v>
      </c>
      <c r="AT208" s="41"/>
      <c r="AU208" s="553">
        <v>7000000</v>
      </c>
      <c r="AV208" s="547">
        <v>7000000</v>
      </c>
      <c r="AW208" s="547">
        <v>7000000</v>
      </c>
      <c r="AX208" s="41"/>
      <c r="AY208" s="41"/>
      <c r="AZ208" s="41"/>
      <c r="BA208" s="41"/>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c r="FF208" s="49"/>
      <c r="FG208" s="49"/>
      <c r="FH208" s="49"/>
      <c r="FI208" s="49"/>
      <c r="FJ208" s="49"/>
      <c r="FK208" s="49"/>
      <c r="FL208" s="49"/>
      <c r="FM208" s="49"/>
      <c r="FN208" s="49"/>
      <c r="FO208" s="49"/>
      <c r="FP208" s="49"/>
      <c r="FQ208" s="49"/>
      <c r="FR208" s="49"/>
      <c r="FS208" s="49"/>
      <c r="FT208" s="49"/>
      <c r="FU208" s="49"/>
      <c r="FV208" s="49"/>
      <c r="FW208" s="49"/>
      <c r="FX208" s="49"/>
      <c r="FY208" s="49"/>
      <c r="FZ208" s="49"/>
      <c r="GA208" s="49"/>
      <c r="GB208" s="49"/>
      <c r="GC208" s="49"/>
      <c r="GD208" s="49"/>
      <c r="GE208" s="49"/>
      <c r="GF208" s="49"/>
      <c r="GG208" s="49"/>
      <c r="GH208" s="49"/>
      <c r="GI208" s="49"/>
      <c r="GJ208" s="49"/>
      <c r="GK208" s="49"/>
      <c r="GL208" s="49"/>
      <c r="GM208" s="49"/>
      <c r="GN208" s="49"/>
      <c r="GO208" s="49"/>
      <c r="GP208" s="49"/>
      <c r="GQ208" s="49"/>
      <c r="GR208" s="49"/>
      <c r="GS208" s="49"/>
      <c r="GT208" s="49"/>
      <c r="GU208" s="49"/>
      <c r="GV208" s="49"/>
      <c r="GW208" s="49"/>
      <c r="GX208" s="49"/>
      <c r="GY208" s="49"/>
      <c r="GZ208" s="49"/>
      <c r="HA208" s="49"/>
      <c r="HB208" s="49"/>
      <c r="HC208" s="49"/>
      <c r="HD208" s="49"/>
      <c r="HE208" s="49"/>
      <c r="HF208" s="49"/>
      <c r="HG208" s="49"/>
      <c r="HH208" s="49"/>
      <c r="HI208" s="49"/>
      <c r="HJ208" s="49"/>
      <c r="HK208" s="49"/>
      <c r="HL208" s="49"/>
      <c r="HM208" s="49"/>
      <c r="HN208" s="49"/>
      <c r="HO208" s="49"/>
      <c r="HP208" s="49"/>
      <c r="HQ208" s="49"/>
      <c r="HR208" s="49"/>
      <c r="HS208" s="49"/>
      <c r="HT208" s="49"/>
      <c r="HU208" s="49"/>
      <c r="HV208" s="49"/>
      <c r="HW208" s="49"/>
      <c r="HX208" s="49"/>
      <c r="HY208" s="49"/>
      <c r="HZ208" s="49"/>
      <c r="IA208" s="49"/>
      <c r="IB208" s="49"/>
      <c r="IC208" s="49"/>
      <c r="ID208" s="49"/>
      <c r="IE208" s="49"/>
      <c r="IF208" s="49"/>
      <c r="IG208" s="49"/>
      <c r="IH208" s="49"/>
      <c r="II208" s="49"/>
      <c r="IJ208" s="49"/>
      <c r="IK208" s="49"/>
      <c r="IL208" s="49"/>
      <c r="IM208" s="49"/>
      <c r="IN208" s="49"/>
      <c r="IO208" s="49"/>
      <c r="IP208" s="49"/>
      <c r="IQ208" s="49"/>
      <c r="IR208" s="49"/>
      <c r="IS208" s="49"/>
      <c r="IT208" s="49"/>
      <c r="IU208" s="49"/>
      <c r="IV208" s="49"/>
      <c r="IW208" s="49"/>
      <c r="IX208" s="49"/>
      <c r="IY208" s="49"/>
      <c r="IZ208" s="49"/>
      <c r="JA208" s="49"/>
      <c r="JB208" s="49"/>
      <c r="JC208" s="49"/>
      <c r="JD208" s="49"/>
      <c r="JE208" s="49"/>
      <c r="JF208" s="49"/>
      <c r="JG208" s="49"/>
      <c r="JH208" s="49"/>
      <c r="JI208" s="49"/>
      <c r="JJ208" s="49"/>
      <c r="JK208" s="49"/>
      <c r="JL208" s="49"/>
      <c r="JM208" s="49"/>
      <c r="JN208" s="49"/>
    </row>
    <row r="209" spans="1:274" s="282" customFormat="1" ht="95.25" customHeight="1" x14ac:dyDescent="0.25">
      <c r="A209" s="1241">
        <v>173</v>
      </c>
      <c r="B209" s="1267" t="s">
        <v>1000</v>
      </c>
      <c r="C209" s="1243">
        <v>80101706</v>
      </c>
      <c r="D209" s="246" t="s">
        <v>963</v>
      </c>
      <c r="E209" s="1243" t="s">
        <v>132</v>
      </c>
      <c r="F209" s="1243">
        <v>1</v>
      </c>
      <c r="G209" s="1271" t="s">
        <v>172</v>
      </c>
      <c r="H209" s="1287">
        <v>8</v>
      </c>
      <c r="I209" s="1243" t="s">
        <v>101</v>
      </c>
      <c r="J209" s="1243" t="s">
        <v>854</v>
      </c>
      <c r="K209" s="1243" t="s">
        <v>115</v>
      </c>
      <c r="L209" s="1037">
        <v>67200000</v>
      </c>
      <c r="M209" s="1037">
        <v>67200000</v>
      </c>
      <c r="N209" s="1261" t="s">
        <v>85</v>
      </c>
      <c r="O209" s="1261" t="s">
        <v>56</v>
      </c>
      <c r="P209" s="205" t="s">
        <v>133</v>
      </c>
      <c r="Q209" s="129"/>
      <c r="R209" s="1280" t="s">
        <v>1189</v>
      </c>
      <c r="S209" s="1280" t="s">
        <v>627</v>
      </c>
      <c r="T209" s="1285">
        <v>42466</v>
      </c>
      <c r="U209" s="96" t="s">
        <v>1190</v>
      </c>
      <c r="V209" s="1242" t="s">
        <v>220</v>
      </c>
      <c r="W209" s="270">
        <v>67200000</v>
      </c>
      <c r="X209" s="41"/>
      <c r="Y209" s="1263">
        <f t="shared" si="4"/>
        <v>67200000</v>
      </c>
      <c r="Z209" s="1263">
        <v>67200000</v>
      </c>
      <c r="AA209" s="1281" t="s">
        <v>1191</v>
      </c>
      <c r="AB209" s="1281" t="s">
        <v>1192</v>
      </c>
      <c r="AC209" s="1281" t="s">
        <v>233</v>
      </c>
      <c r="AD209" s="1242" t="s">
        <v>1193</v>
      </c>
      <c r="AE209" s="1281" t="s">
        <v>56</v>
      </c>
      <c r="AF209" s="1281" t="s">
        <v>56</v>
      </c>
      <c r="AG209" s="1281" t="s">
        <v>56</v>
      </c>
      <c r="AH209" s="200" t="s">
        <v>1194</v>
      </c>
      <c r="AI209" s="74">
        <v>42466</v>
      </c>
      <c r="AJ209" s="74">
        <v>42709</v>
      </c>
      <c r="AK209" s="1281" t="s">
        <v>354</v>
      </c>
      <c r="AL209" s="260" t="s">
        <v>355</v>
      </c>
      <c r="AM209" s="546" t="s">
        <v>56</v>
      </c>
      <c r="AN209" s="546" t="s">
        <v>56</v>
      </c>
      <c r="AO209" s="546" t="s">
        <v>56</v>
      </c>
      <c r="AP209" s="546" t="s">
        <v>56</v>
      </c>
      <c r="AQ209" s="546" t="s">
        <v>56</v>
      </c>
      <c r="AR209" s="547">
        <v>8400000</v>
      </c>
      <c r="AS209" s="547">
        <v>8400000</v>
      </c>
      <c r="AT209" s="41"/>
      <c r="AU209" s="547">
        <v>8400000</v>
      </c>
      <c r="AV209" s="547">
        <v>5880000</v>
      </c>
      <c r="AW209" s="547">
        <v>8400000</v>
      </c>
      <c r="AX209" s="41"/>
      <c r="AY209" s="41"/>
      <c r="AZ209" s="41"/>
      <c r="BA209" s="41"/>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c r="FF209" s="49"/>
      <c r="FG209" s="49"/>
      <c r="FH209" s="49"/>
      <c r="FI209" s="49"/>
      <c r="FJ209" s="49"/>
      <c r="FK209" s="49"/>
      <c r="FL209" s="49"/>
      <c r="FM209" s="49"/>
      <c r="FN209" s="49"/>
      <c r="FO209" s="49"/>
      <c r="FP209" s="49"/>
      <c r="FQ209" s="49"/>
      <c r="FR209" s="49"/>
      <c r="FS209" s="49"/>
      <c r="FT209" s="49"/>
      <c r="FU209" s="49"/>
      <c r="FV209" s="49"/>
      <c r="FW209" s="49"/>
      <c r="FX209" s="49"/>
      <c r="FY209" s="49"/>
      <c r="FZ209" s="49"/>
      <c r="GA209" s="49"/>
      <c r="GB209" s="49"/>
      <c r="GC209" s="49"/>
      <c r="GD209" s="49"/>
      <c r="GE209" s="49"/>
      <c r="GF209" s="49"/>
      <c r="GG209" s="49"/>
      <c r="GH209" s="49"/>
      <c r="GI209" s="49"/>
      <c r="GJ209" s="49"/>
      <c r="GK209" s="49"/>
      <c r="GL209" s="49"/>
      <c r="GM209" s="49"/>
      <c r="GN209" s="49"/>
      <c r="GO209" s="49"/>
      <c r="GP209" s="49"/>
      <c r="GQ209" s="49"/>
      <c r="GR209" s="49"/>
      <c r="GS209" s="49"/>
      <c r="GT209" s="49"/>
      <c r="GU209" s="49"/>
      <c r="GV209" s="49"/>
      <c r="GW209" s="49"/>
      <c r="GX209" s="49"/>
      <c r="GY209" s="49"/>
      <c r="GZ209" s="49"/>
      <c r="HA209" s="49"/>
      <c r="HB209" s="49"/>
      <c r="HC209" s="49"/>
      <c r="HD209" s="49"/>
      <c r="HE209" s="49"/>
      <c r="HF209" s="49"/>
      <c r="HG209" s="49"/>
      <c r="HH209" s="49"/>
      <c r="HI209" s="49"/>
      <c r="HJ209" s="49"/>
      <c r="HK209" s="49"/>
      <c r="HL209" s="49"/>
      <c r="HM209" s="49"/>
      <c r="HN209" s="49"/>
      <c r="HO209" s="49"/>
      <c r="HP209" s="49"/>
      <c r="HQ209" s="49"/>
      <c r="HR209" s="49"/>
      <c r="HS209" s="49"/>
      <c r="HT209" s="49"/>
      <c r="HU209" s="49"/>
      <c r="HV209" s="49"/>
      <c r="HW209" s="49"/>
      <c r="HX209" s="49"/>
      <c r="HY209" s="49"/>
      <c r="HZ209" s="49"/>
      <c r="IA209" s="49"/>
      <c r="IB209" s="49"/>
      <c r="IC209" s="49"/>
      <c r="ID209" s="49"/>
      <c r="IE209" s="49"/>
      <c r="IF209" s="49"/>
      <c r="IG209" s="49"/>
      <c r="IH209" s="49"/>
      <c r="II209" s="49"/>
      <c r="IJ209" s="49"/>
      <c r="IK209" s="49"/>
      <c r="IL209" s="49"/>
      <c r="IM209" s="49"/>
      <c r="IN209" s="49"/>
      <c r="IO209" s="49"/>
      <c r="IP209" s="49"/>
      <c r="IQ209" s="49"/>
      <c r="IR209" s="49"/>
      <c r="IS209" s="49"/>
      <c r="IT209" s="49"/>
      <c r="IU209" s="49"/>
      <c r="IV209" s="49"/>
      <c r="IW209" s="49"/>
      <c r="IX209" s="49"/>
      <c r="IY209" s="49"/>
      <c r="IZ209" s="49"/>
      <c r="JA209" s="49"/>
      <c r="JB209" s="49"/>
      <c r="JC209" s="49"/>
      <c r="JD209" s="49"/>
      <c r="JE209" s="49"/>
      <c r="JF209" s="49"/>
      <c r="JG209" s="49"/>
      <c r="JH209" s="49"/>
      <c r="JI209" s="49"/>
      <c r="JJ209" s="49"/>
      <c r="JK209" s="49"/>
      <c r="JL209" s="49"/>
      <c r="JM209" s="49"/>
      <c r="JN209" s="49"/>
    </row>
    <row r="210" spans="1:274" s="282" customFormat="1" ht="98.25" customHeight="1" x14ac:dyDescent="0.25">
      <c r="A210" s="1241">
        <v>174</v>
      </c>
      <c r="B210" s="1267" t="s">
        <v>1000</v>
      </c>
      <c r="C210" s="1243">
        <v>80101706</v>
      </c>
      <c r="D210" s="246" t="s">
        <v>964</v>
      </c>
      <c r="E210" s="1243" t="s">
        <v>132</v>
      </c>
      <c r="F210" s="1243">
        <v>1</v>
      </c>
      <c r="G210" s="1271" t="s">
        <v>172</v>
      </c>
      <c r="H210" s="1287">
        <v>8</v>
      </c>
      <c r="I210" s="1243" t="s">
        <v>101</v>
      </c>
      <c r="J210" s="1243" t="s">
        <v>854</v>
      </c>
      <c r="K210" s="1243" t="s">
        <v>115</v>
      </c>
      <c r="L210" s="1037">
        <v>32760000</v>
      </c>
      <c r="M210" s="1037">
        <v>32760000</v>
      </c>
      <c r="N210" s="1261" t="s">
        <v>85</v>
      </c>
      <c r="O210" s="1261" t="s">
        <v>56</v>
      </c>
      <c r="P210" s="205" t="s">
        <v>133</v>
      </c>
      <c r="Q210" s="129"/>
      <c r="R210" s="1280" t="s">
        <v>1306</v>
      </c>
      <c r="S210" s="1280" t="s">
        <v>1307</v>
      </c>
      <c r="T210" s="1285">
        <v>42475</v>
      </c>
      <c r="U210" s="96" t="s">
        <v>1308</v>
      </c>
      <c r="V210" s="1242" t="s">
        <v>220</v>
      </c>
      <c r="W210" s="1276">
        <v>32760000</v>
      </c>
      <c r="X210" s="41"/>
      <c r="Y210" s="1263">
        <f t="shared" si="4"/>
        <v>32760000</v>
      </c>
      <c r="Z210" s="1263">
        <v>32760000</v>
      </c>
      <c r="AA210" s="1281" t="s">
        <v>1309</v>
      </c>
      <c r="AB210" s="1281" t="s">
        <v>1310</v>
      </c>
      <c r="AC210" s="1281" t="s">
        <v>233</v>
      </c>
      <c r="AD210" s="1242" t="s">
        <v>1311</v>
      </c>
      <c r="AE210" s="1281" t="s">
        <v>56</v>
      </c>
      <c r="AF210" s="1281" t="s">
        <v>56</v>
      </c>
      <c r="AG210" s="1281" t="s">
        <v>56</v>
      </c>
      <c r="AH210" s="200" t="s">
        <v>1194</v>
      </c>
      <c r="AI210" s="74">
        <v>42475</v>
      </c>
      <c r="AJ210" s="74">
        <v>42718</v>
      </c>
      <c r="AK210" s="1281" t="s">
        <v>354</v>
      </c>
      <c r="AL210" s="260" t="s">
        <v>355</v>
      </c>
      <c r="AM210" s="546" t="s">
        <v>56</v>
      </c>
      <c r="AN210" s="546" t="s">
        <v>56</v>
      </c>
      <c r="AO210" s="546" t="s">
        <v>56</v>
      </c>
      <c r="AP210" s="546" t="s">
        <v>56</v>
      </c>
      <c r="AQ210" s="546" t="s">
        <v>56</v>
      </c>
      <c r="AR210" s="547">
        <v>4095000</v>
      </c>
      <c r="AS210" s="547">
        <v>4095000</v>
      </c>
      <c r="AT210" s="41"/>
      <c r="AU210" s="547">
        <v>3139500</v>
      </c>
      <c r="AV210" s="547">
        <v>1911000</v>
      </c>
      <c r="AW210" s="41"/>
      <c r="AX210" s="41"/>
      <c r="AY210" s="41"/>
      <c r="AZ210" s="41"/>
      <c r="BA210" s="41"/>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c r="FF210" s="49"/>
      <c r="FG210" s="49"/>
      <c r="FH210" s="49"/>
      <c r="FI210" s="49"/>
      <c r="FJ210" s="49"/>
      <c r="FK210" s="49"/>
      <c r="FL210" s="49"/>
      <c r="FM210" s="49"/>
      <c r="FN210" s="49"/>
      <c r="FO210" s="49"/>
      <c r="FP210" s="49"/>
      <c r="FQ210" s="49"/>
      <c r="FR210" s="49"/>
      <c r="FS210" s="49"/>
      <c r="FT210" s="49"/>
      <c r="FU210" s="49"/>
      <c r="FV210" s="49"/>
      <c r="FW210" s="49"/>
      <c r="FX210" s="49"/>
      <c r="FY210" s="49"/>
      <c r="FZ210" s="49"/>
      <c r="GA210" s="49"/>
      <c r="GB210" s="49"/>
      <c r="GC210" s="49"/>
      <c r="GD210" s="49"/>
      <c r="GE210" s="49"/>
      <c r="GF210" s="49"/>
      <c r="GG210" s="49"/>
      <c r="GH210" s="49"/>
      <c r="GI210" s="49"/>
      <c r="GJ210" s="49"/>
      <c r="GK210" s="49"/>
      <c r="GL210" s="49"/>
      <c r="GM210" s="49"/>
      <c r="GN210" s="49"/>
      <c r="GO210" s="49"/>
      <c r="GP210" s="49"/>
      <c r="GQ210" s="49"/>
      <c r="GR210" s="49"/>
      <c r="GS210" s="49"/>
      <c r="GT210" s="49"/>
      <c r="GU210" s="49"/>
      <c r="GV210" s="49"/>
      <c r="GW210" s="49"/>
      <c r="GX210" s="49"/>
      <c r="GY210" s="49"/>
      <c r="GZ210" s="49"/>
      <c r="HA210" s="49"/>
      <c r="HB210" s="49"/>
      <c r="HC210" s="49"/>
      <c r="HD210" s="49"/>
      <c r="HE210" s="49"/>
      <c r="HF210" s="49"/>
      <c r="HG210" s="49"/>
      <c r="HH210" s="49"/>
      <c r="HI210" s="49"/>
      <c r="HJ210" s="49"/>
      <c r="HK210" s="49"/>
      <c r="HL210" s="49"/>
      <c r="HM210" s="49"/>
      <c r="HN210" s="49"/>
      <c r="HO210" s="49"/>
      <c r="HP210" s="49"/>
      <c r="HQ210" s="49"/>
      <c r="HR210" s="49"/>
      <c r="HS210" s="49"/>
      <c r="HT210" s="49"/>
      <c r="HU210" s="49"/>
      <c r="HV210" s="49"/>
      <c r="HW210" s="49"/>
      <c r="HX210" s="49"/>
      <c r="HY210" s="49"/>
      <c r="HZ210" s="49"/>
      <c r="IA210" s="49"/>
      <c r="IB210" s="49"/>
      <c r="IC210" s="49"/>
      <c r="ID210" s="49"/>
      <c r="IE210" s="49"/>
      <c r="IF210" s="49"/>
      <c r="IG210" s="49"/>
      <c r="IH210" s="49"/>
      <c r="II210" s="49"/>
      <c r="IJ210" s="49"/>
      <c r="IK210" s="49"/>
      <c r="IL210" s="49"/>
      <c r="IM210" s="49"/>
      <c r="IN210" s="49"/>
      <c r="IO210" s="49"/>
      <c r="IP210" s="49"/>
      <c r="IQ210" s="49"/>
      <c r="IR210" s="49"/>
      <c r="IS210" s="49"/>
      <c r="IT210" s="49"/>
      <c r="IU210" s="49"/>
      <c r="IV210" s="49"/>
      <c r="IW210" s="49"/>
      <c r="IX210" s="49"/>
      <c r="IY210" s="49"/>
      <c r="IZ210" s="49"/>
      <c r="JA210" s="49"/>
      <c r="JB210" s="49"/>
      <c r="JC210" s="49"/>
      <c r="JD210" s="49"/>
      <c r="JE210" s="49"/>
      <c r="JF210" s="49"/>
      <c r="JG210" s="49"/>
      <c r="JH210" s="49"/>
      <c r="JI210" s="49"/>
      <c r="JJ210" s="49"/>
      <c r="JK210" s="49"/>
      <c r="JL210" s="49"/>
      <c r="JM210" s="49"/>
      <c r="JN210" s="49"/>
    </row>
    <row r="211" spans="1:274" s="282" customFormat="1" ht="103.5" customHeight="1" x14ac:dyDescent="0.25">
      <c r="A211" s="1241">
        <v>175</v>
      </c>
      <c r="B211" s="1267" t="s">
        <v>1000</v>
      </c>
      <c r="C211" s="1243">
        <v>80101706</v>
      </c>
      <c r="D211" s="246" t="s">
        <v>965</v>
      </c>
      <c r="E211" s="1243" t="s">
        <v>132</v>
      </c>
      <c r="F211" s="1243">
        <v>1</v>
      </c>
      <c r="G211" s="1271" t="s">
        <v>170</v>
      </c>
      <c r="H211" s="1287">
        <v>8</v>
      </c>
      <c r="I211" s="1243" t="s">
        <v>101</v>
      </c>
      <c r="J211" s="1243" t="s">
        <v>854</v>
      </c>
      <c r="K211" s="1243" t="s">
        <v>115</v>
      </c>
      <c r="L211" s="1037">
        <v>80000000</v>
      </c>
      <c r="M211" s="1037">
        <v>80000000</v>
      </c>
      <c r="N211" s="1261" t="s">
        <v>85</v>
      </c>
      <c r="O211" s="1261" t="s">
        <v>56</v>
      </c>
      <c r="P211" s="19" t="s">
        <v>133</v>
      </c>
      <c r="Q211" s="129"/>
      <c r="R211" s="1280" t="s">
        <v>1482</v>
      </c>
      <c r="S211" s="1280" t="s">
        <v>1483</v>
      </c>
      <c r="T211" s="1285">
        <v>42493</v>
      </c>
      <c r="U211" s="96" t="s">
        <v>1484</v>
      </c>
      <c r="V211" s="1242" t="s">
        <v>220</v>
      </c>
      <c r="W211" s="1276">
        <v>80000000</v>
      </c>
      <c r="X211" s="41"/>
      <c r="Y211" s="1263">
        <f t="shared" si="4"/>
        <v>80000000</v>
      </c>
      <c r="Z211" s="1263">
        <v>80000000</v>
      </c>
      <c r="AA211" s="334" t="s">
        <v>1485</v>
      </c>
      <c r="AB211" s="1281" t="s">
        <v>1486</v>
      </c>
      <c r="AC211" s="1281" t="s">
        <v>233</v>
      </c>
      <c r="AD211" s="1242"/>
      <c r="AE211" s="1281" t="s">
        <v>56</v>
      </c>
      <c r="AF211" s="1281" t="s">
        <v>56</v>
      </c>
      <c r="AG211" s="1281" t="s">
        <v>56</v>
      </c>
      <c r="AH211" s="200" t="s">
        <v>1426</v>
      </c>
      <c r="AI211" s="74">
        <v>42493</v>
      </c>
      <c r="AJ211" s="74">
        <v>42734</v>
      </c>
      <c r="AK211" s="1281" t="s">
        <v>354</v>
      </c>
      <c r="AL211" s="260" t="s">
        <v>355</v>
      </c>
      <c r="AM211" s="546" t="s">
        <v>56</v>
      </c>
      <c r="AN211" s="546" t="s">
        <v>56</v>
      </c>
      <c r="AO211" s="546" t="s">
        <v>56</v>
      </c>
      <c r="AP211" s="546" t="s">
        <v>56</v>
      </c>
      <c r="AQ211" s="546" t="s">
        <v>56</v>
      </c>
      <c r="AR211" s="546" t="s">
        <v>56</v>
      </c>
      <c r="AS211" s="547">
        <v>10000000</v>
      </c>
      <c r="AT211" s="41"/>
      <c r="AU211" s="547">
        <v>10000000</v>
      </c>
      <c r="AV211" s="291" t="s">
        <v>56</v>
      </c>
      <c r="AW211" s="547">
        <v>20000000</v>
      </c>
      <c r="AX211" s="41"/>
      <c r="AY211" s="41"/>
      <c r="AZ211" s="41"/>
      <c r="BA211" s="41"/>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c r="GX211" s="49"/>
      <c r="GY211" s="49"/>
      <c r="GZ211" s="49"/>
      <c r="HA211" s="49"/>
      <c r="HB211" s="49"/>
      <c r="HC211" s="49"/>
      <c r="HD211" s="49"/>
      <c r="HE211" s="49"/>
      <c r="HF211" s="49"/>
      <c r="HG211" s="49"/>
      <c r="HH211" s="49"/>
      <c r="HI211" s="49"/>
      <c r="HJ211" s="49"/>
      <c r="HK211" s="49"/>
      <c r="HL211" s="49"/>
      <c r="HM211" s="49"/>
      <c r="HN211" s="49"/>
      <c r="HO211" s="49"/>
      <c r="HP211" s="49"/>
      <c r="HQ211" s="49"/>
      <c r="HR211" s="49"/>
      <c r="HS211" s="49"/>
      <c r="HT211" s="49"/>
      <c r="HU211" s="49"/>
      <c r="HV211" s="49"/>
      <c r="HW211" s="49"/>
      <c r="HX211" s="49"/>
      <c r="HY211" s="49"/>
      <c r="HZ211" s="49"/>
      <c r="IA211" s="49"/>
      <c r="IB211" s="49"/>
      <c r="IC211" s="49"/>
      <c r="ID211" s="49"/>
      <c r="IE211" s="49"/>
      <c r="IF211" s="49"/>
      <c r="IG211" s="49"/>
      <c r="IH211" s="49"/>
      <c r="II211" s="49"/>
      <c r="IJ211" s="49"/>
      <c r="IK211" s="49"/>
      <c r="IL211" s="49"/>
      <c r="IM211" s="49"/>
      <c r="IN211" s="49"/>
      <c r="IO211" s="49"/>
      <c r="IP211" s="49"/>
      <c r="IQ211" s="49"/>
      <c r="IR211" s="49"/>
      <c r="IS211" s="49"/>
      <c r="IT211" s="49"/>
      <c r="IU211" s="49"/>
      <c r="IV211" s="49"/>
      <c r="IW211" s="49"/>
      <c r="IX211" s="49"/>
      <c r="IY211" s="49"/>
      <c r="IZ211" s="49"/>
      <c r="JA211" s="49"/>
      <c r="JB211" s="49"/>
      <c r="JC211" s="49"/>
      <c r="JD211" s="49"/>
      <c r="JE211" s="49"/>
      <c r="JF211" s="49"/>
      <c r="JG211" s="49"/>
      <c r="JH211" s="49"/>
      <c r="JI211" s="49"/>
      <c r="JJ211" s="49"/>
      <c r="JK211" s="49"/>
      <c r="JL211" s="49"/>
      <c r="JM211" s="49"/>
      <c r="JN211" s="49"/>
    </row>
    <row r="212" spans="1:274" s="282" customFormat="1" ht="72.75" customHeight="1" x14ac:dyDescent="0.25">
      <c r="A212" s="1241">
        <v>176</v>
      </c>
      <c r="B212" s="1243" t="s">
        <v>1002</v>
      </c>
      <c r="C212" s="1243">
        <v>80101706</v>
      </c>
      <c r="D212" s="246" t="s">
        <v>966</v>
      </c>
      <c r="E212" s="1243" t="s">
        <v>132</v>
      </c>
      <c r="F212" s="1243">
        <v>1</v>
      </c>
      <c r="G212" s="1271" t="s">
        <v>169</v>
      </c>
      <c r="H212" s="1287">
        <v>9</v>
      </c>
      <c r="I212" s="1243" t="s">
        <v>101</v>
      </c>
      <c r="J212" s="1243" t="s">
        <v>854</v>
      </c>
      <c r="K212" s="1243" t="s">
        <v>115</v>
      </c>
      <c r="L212" s="1037">
        <v>23625000</v>
      </c>
      <c r="M212" s="1037">
        <v>23625000</v>
      </c>
      <c r="N212" s="1261" t="s">
        <v>85</v>
      </c>
      <c r="O212" s="1261" t="s">
        <v>56</v>
      </c>
      <c r="P212" s="290" t="s">
        <v>133</v>
      </c>
      <c r="Q212" s="129"/>
      <c r="R212" s="1280" t="s">
        <v>1195</v>
      </c>
      <c r="S212" s="107" t="s">
        <v>2655</v>
      </c>
      <c r="T212" s="1285">
        <v>42461</v>
      </c>
      <c r="U212" s="96" t="s">
        <v>1196</v>
      </c>
      <c r="V212" s="1242" t="s">
        <v>220</v>
      </c>
      <c r="W212" s="253">
        <v>23625000</v>
      </c>
      <c r="X212" s="41"/>
      <c r="Y212" s="1263">
        <f t="shared" si="4"/>
        <v>23625000</v>
      </c>
      <c r="Z212" s="1263">
        <v>23625000</v>
      </c>
      <c r="AA212" s="1281" t="s">
        <v>1197</v>
      </c>
      <c r="AB212" s="1242" t="s">
        <v>1198</v>
      </c>
      <c r="AC212" s="1242" t="s">
        <v>233</v>
      </c>
      <c r="AD212" s="1242" t="s">
        <v>1199</v>
      </c>
      <c r="AE212" s="1242" t="s">
        <v>56</v>
      </c>
      <c r="AF212" s="1242" t="s">
        <v>56</v>
      </c>
      <c r="AG212" s="1242" t="s">
        <v>56</v>
      </c>
      <c r="AH212" s="184" t="s">
        <v>1160</v>
      </c>
      <c r="AI212" s="79">
        <v>42461</v>
      </c>
      <c r="AJ212" s="79">
        <v>42735</v>
      </c>
      <c r="AK212" s="1242" t="s">
        <v>248</v>
      </c>
      <c r="AL212" s="264" t="s">
        <v>1200</v>
      </c>
      <c r="AM212" s="546" t="s">
        <v>56</v>
      </c>
      <c r="AN212" s="546" t="s">
        <v>56</v>
      </c>
      <c r="AO212" s="546" t="s">
        <v>56</v>
      </c>
      <c r="AP212" s="546" t="s">
        <v>56</v>
      </c>
      <c r="AQ212" s="546" t="s">
        <v>56</v>
      </c>
      <c r="AR212" s="555" t="s">
        <v>2656</v>
      </c>
      <c r="AS212" s="553">
        <v>6000000</v>
      </c>
      <c r="AT212" s="41"/>
      <c r="AU212" s="547">
        <v>525000</v>
      </c>
      <c r="AV212" s="547">
        <v>2625000</v>
      </c>
      <c r="AW212" s="553">
        <v>2625000</v>
      </c>
      <c r="AX212" s="41"/>
      <c r="AY212" s="41"/>
      <c r="AZ212" s="41"/>
      <c r="BA212" s="41"/>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c r="FF212" s="49"/>
      <c r="FG212" s="49"/>
      <c r="FH212" s="49"/>
      <c r="FI212" s="49"/>
      <c r="FJ212" s="49"/>
      <c r="FK212" s="49"/>
      <c r="FL212" s="49"/>
      <c r="FM212" s="49"/>
      <c r="FN212" s="49"/>
      <c r="FO212" s="49"/>
      <c r="FP212" s="49"/>
      <c r="FQ212" s="49"/>
      <c r="FR212" s="49"/>
      <c r="FS212" s="49"/>
      <c r="FT212" s="49"/>
      <c r="FU212" s="49"/>
      <c r="FV212" s="49"/>
      <c r="FW212" s="49"/>
      <c r="FX212" s="49"/>
      <c r="FY212" s="49"/>
      <c r="FZ212" s="49"/>
      <c r="GA212" s="49"/>
      <c r="GB212" s="49"/>
      <c r="GC212" s="49"/>
      <c r="GD212" s="49"/>
      <c r="GE212" s="49"/>
      <c r="GF212" s="49"/>
      <c r="GG212" s="49"/>
      <c r="GH212" s="49"/>
      <c r="GI212" s="49"/>
      <c r="GJ212" s="49"/>
      <c r="GK212" s="49"/>
      <c r="GL212" s="49"/>
      <c r="GM212" s="49"/>
      <c r="GN212" s="49"/>
      <c r="GO212" s="49"/>
      <c r="GP212" s="49"/>
      <c r="GQ212" s="49"/>
      <c r="GR212" s="49"/>
      <c r="GS212" s="49"/>
      <c r="GT212" s="49"/>
      <c r="GU212" s="49"/>
      <c r="GV212" s="49"/>
      <c r="GW212" s="49"/>
      <c r="GX212" s="49"/>
      <c r="GY212" s="49"/>
      <c r="GZ212" s="49"/>
      <c r="HA212" s="49"/>
      <c r="HB212" s="49"/>
      <c r="HC212" s="49"/>
      <c r="HD212" s="49"/>
      <c r="HE212" s="49"/>
      <c r="HF212" s="49"/>
      <c r="HG212" s="49"/>
      <c r="HH212" s="49"/>
      <c r="HI212" s="49"/>
      <c r="HJ212" s="49"/>
      <c r="HK212" s="49"/>
      <c r="HL212" s="49"/>
      <c r="HM212" s="49"/>
      <c r="HN212" s="49"/>
      <c r="HO212" s="49"/>
      <c r="HP212" s="49"/>
      <c r="HQ212" s="49"/>
      <c r="HR212" s="49"/>
      <c r="HS212" s="49"/>
      <c r="HT212" s="49"/>
      <c r="HU212" s="49"/>
      <c r="HV212" s="49"/>
      <c r="HW212" s="49"/>
      <c r="HX212" s="49"/>
      <c r="HY212" s="49"/>
      <c r="HZ212" s="49"/>
      <c r="IA212" s="49"/>
      <c r="IB212" s="49"/>
      <c r="IC212" s="49"/>
      <c r="ID212" s="49"/>
      <c r="IE212" s="49"/>
      <c r="IF212" s="49"/>
      <c r="IG212" s="49"/>
      <c r="IH212" s="49"/>
      <c r="II212" s="49"/>
      <c r="IJ212" s="49"/>
      <c r="IK212" s="49"/>
      <c r="IL212" s="49"/>
      <c r="IM212" s="49"/>
      <c r="IN212" s="49"/>
      <c r="IO212" s="49"/>
      <c r="IP212" s="49"/>
      <c r="IQ212" s="49"/>
      <c r="IR212" s="49"/>
      <c r="IS212" s="49"/>
      <c r="IT212" s="49"/>
      <c r="IU212" s="49"/>
      <c r="IV212" s="49"/>
      <c r="IW212" s="49"/>
      <c r="IX212" s="49"/>
      <c r="IY212" s="49"/>
      <c r="IZ212" s="49"/>
      <c r="JA212" s="49"/>
      <c r="JB212" s="49"/>
      <c r="JC212" s="49"/>
      <c r="JD212" s="49"/>
      <c r="JE212" s="49"/>
      <c r="JF212" s="49"/>
      <c r="JG212" s="49"/>
      <c r="JH212" s="49"/>
      <c r="JI212" s="49"/>
      <c r="JJ212" s="49"/>
      <c r="JK212" s="49"/>
      <c r="JL212" s="49"/>
      <c r="JM212" s="49"/>
      <c r="JN212" s="49"/>
    </row>
    <row r="213" spans="1:274" s="341" customFormat="1" ht="74.25" customHeight="1" x14ac:dyDescent="0.25">
      <c r="A213" s="1241">
        <v>177</v>
      </c>
      <c r="B213" s="1243" t="s">
        <v>1002</v>
      </c>
      <c r="C213" s="1243">
        <v>80101706</v>
      </c>
      <c r="D213" s="246" t="s">
        <v>1201</v>
      </c>
      <c r="E213" s="1243" t="s">
        <v>132</v>
      </c>
      <c r="F213" s="1243">
        <v>1</v>
      </c>
      <c r="G213" s="1271" t="s">
        <v>173</v>
      </c>
      <c r="H213" s="1287">
        <v>8</v>
      </c>
      <c r="I213" s="1243" t="s">
        <v>101</v>
      </c>
      <c r="J213" s="1243" t="s">
        <v>854</v>
      </c>
      <c r="K213" s="1243" t="s">
        <v>115</v>
      </c>
      <c r="L213" s="1037">
        <v>64000000</v>
      </c>
      <c r="M213" s="1037">
        <v>64000000</v>
      </c>
      <c r="N213" s="1261" t="s">
        <v>85</v>
      </c>
      <c r="O213" s="1261" t="s">
        <v>56</v>
      </c>
      <c r="P213" s="19" t="s">
        <v>133</v>
      </c>
      <c r="Q213" s="129"/>
      <c r="R213" s="1280" t="s">
        <v>2657</v>
      </c>
      <c r="S213" s="107" t="s">
        <v>2658</v>
      </c>
      <c r="T213" s="72">
        <v>42479</v>
      </c>
      <c r="U213" s="175" t="s">
        <v>1196</v>
      </c>
      <c r="V213" s="1281" t="s">
        <v>220</v>
      </c>
      <c r="W213" s="1282">
        <v>48000000</v>
      </c>
      <c r="X213" s="41"/>
      <c r="Y213" s="1263">
        <f t="shared" si="4"/>
        <v>48000000</v>
      </c>
      <c r="Z213" s="1263">
        <v>48000000</v>
      </c>
      <c r="AA213" s="1281" t="s">
        <v>2659</v>
      </c>
      <c r="AB213" s="1281" t="s">
        <v>2660</v>
      </c>
      <c r="AC213" s="1281" t="s">
        <v>233</v>
      </c>
      <c r="AD213" s="1242" t="s">
        <v>2661</v>
      </c>
      <c r="AE213" s="1281" t="s">
        <v>56</v>
      </c>
      <c r="AF213" s="1281" t="s">
        <v>56</v>
      </c>
      <c r="AG213" s="1281" t="s">
        <v>56</v>
      </c>
      <c r="AH213" s="200" t="s">
        <v>2662</v>
      </c>
      <c r="AI213" s="74">
        <v>42479</v>
      </c>
      <c r="AJ213" s="74">
        <v>42722</v>
      </c>
      <c r="AK213" s="1281" t="s">
        <v>2663</v>
      </c>
      <c r="AL213" s="260" t="s">
        <v>1200</v>
      </c>
      <c r="AM213" s="546" t="s">
        <v>56</v>
      </c>
      <c r="AN213" s="546" t="s">
        <v>56</v>
      </c>
      <c r="AO213" s="546" t="s">
        <v>56</v>
      </c>
      <c r="AP213" s="546" t="s">
        <v>56</v>
      </c>
      <c r="AQ213" s="546" t="s">
        <v>56</v>
      </c>
      <c r="AR213" s="547">
        <v>6000000</v>
      </c>
      <c r="AS213" s="547">
        <v>6000000</v>
      </c>
      <c r="AT213" s="41"/>
      <c r="AU213" s="547">
        <v>6000000</v>
      </c>
      <c r="AV213" s="547">
        <v>6000000</v>
      </c>
      <c r="AW213" s="547">
        <v>6000000</v>
      </c>
      <c r="AX213" s="41"/>
      <c r="AY213" s="41"/>
      <c r="AZ213" s="41"/>
      <c r="BA213" s="41"/>
      <c r="BB213" s="340"/>
      <c r="BC213" s="340"/>
      <c r="BD213" s="340"/>
      <c r="BE213" s="340"/>
      <c r="BF213" s="340"/>
      <c r="BG213" s="340"/>
      <c r="BH213" s="340"/>
      <c r="BI213" s="340"/>
      <c r="BJ213" s="340"/>
      <c r="BK213" s="340"/>
      <c r="BL213" s="340"/>
      <c r="BM213" s="340"/>
      <c r="BN213" s="340"/>
      <c r="BO213" s="340"/>
      <c r="BP213" s="340"/>
      <c r="BQ213" s="340"/>
      <c r="BR213" s="340"/>
      <c r="BS213" s="340"/>
      <c r="BT213" s="340"/>
      <c r="BU213" s="340"/>
      <c r="BV213" s="340"/>
      <c r="BW213" s="340"/>
      <c r="BX213" s="340"/>
      <c r="BY213" s="340"/>
      <c r="BZ213" s="340"/>
      <c r="CA213" s="340"/>
      <c r="CB213" s="340"/>
      <c r="CC213" s="340"/>
      <c r="CD213" s="340"/>
      <c r="CE213" s="340"/>
      <c r="CF213" s="340"/>
      <c r="CG213" s="340"/>
      <c r="CH213" s="340"/>
      <c r="CI213" s="340"/>
      <c r="CJ213" s="340"/>
      <c r="CK213" s="340"/>
      <c r="CL213" s="340"/>
      <c r="CM213" s="340"/>
      <c r="CN213" s="340"/>
      <c r="CO213" s="340"/>
      <c r="CP213" s="340"/>
      <c r="CQ213" s="340"/>
      <c r="CR213" s="340"/>
      <c r="CS213" s="340"/>
      <c r="CT213" s="340"/>
      <c r="CU213" s="340"/>
      <c r="CV213" s="340"/>
      <c r="CW213" s="340"/>
      <c r="CX213" s="340"/>
      <c r="CY213" s="340"/>
      <c r="CZ213" s="340"/>
      <c r="DA213" s="340"/>
      <c r="DB213" s="340"/>
      <c r="DC213" s="340"/>
      <c r="DD213" s="340"/>
      <c r="DE213" s="340"/>
      <c r="DF213" s="340"/>
      <c r="DG213" s="340"/>
      <c r="DH213" s="340"/>
      <c r="DI213" s="340"/>
      <c r="DJ213" s="340"/>
      <c r="DK213" s="340"/>
      <c r="DL213" s="340"/>
      <c r="DM213" s="340"/>
      <c r="DN213" s="340"/>
      <c r="DO213" s="340"/>
      <c r="DP213" s="340"/>
      <c r="DQ213" s="340"/>
      <c r="DR213" s="340"/>
      <c r="DS213" s="340"/>
      <c r="DT213" s="340"/>
      <c r="DU213" s="340"/>
      <c r="DV213" s="340"/>
      <c r="DW213" s="340"/>
      <c r="DX213" s="340"/>
      <c r="DY213" s="340"/>
      <c r="DZ213" s="340"/>
      <c r="EA213" s="340"/>
      <c r="EB213" s="340"/>
      <c r="EC213" s="340"/>
      <c r="ED213" s="340"/>
      <c r="EE213" s="340"/>
      <c r="EF213" s="340"/>
      <c r="EG213" s="340"/>
      <c r="EH213" s="340"/>
      <c r="EI213" s="340"/>
      <c r="EJ213" s="340"/>
      <c r="EK213" s="340"/>
      <c r="EL213" s="340"/>
      <c r="EM213" s="340"/>
      <c r="EN213" s="340"/>
      <c r="EO213" s="340"/>
      <c r="EP213" s="340"/>
      <c r="EQ213" s="340"/>
      <c r="ER213" s="340"/>
      <c r="ES213" s="340"/>
      <c r="ET213" s="340"/>
      <c r="EU213" s="340"/>
      <c r="EV213" s="340"/>
      <c r="EW213" s="340"/>
      <c r="EX213" s="340"/>
      <c r="EY213" s="340"/>
      <c r="EZ213" s="340"/>
      <c r="FA213" s="340"/>
      <c r="FB213" s="340"/>
      <c r="FC213" s="340"/>
      <c r="FD213" s="340"/>
      <c r="FE213" s="340"/>
      <c r="FF213" s="340"/>
      <c r="FG213" s="340"/>
      <c r="FH213" s="340"/>
      <c r="FI213" s="340"/>
      <c r="FJ213" s="340"/>
      <c r="FK213" s="340"/>
      <c r="FL213" s="340"/>
      <c r="FM213" s="340"/>
      <c r="FN213" s="340"/>
      <c r="FO213" s="340"/>
      <c r="FP213" s="340"/>
      <c r="FQ213" s="340"/>
      <c r="FR213" s="340"/>
      <c r="FS213" s="340"/>
      <c r="FT213" s="340"/>
      <c r="FU213" s="340"/>
      <c r="FV213" s="340"/>
      <c r="FW213" s="340"/>
      <c r="FX213" s="340"/>
      <c r="FY213" s="340"/>
      <c r="FZ213" s="340"/>
      <c r="GA213" s="340"/>
      <c r="GB213" s="340"/>
      <c r="GC213" s="340"/>
      <c r="GD213" s="340"/>
      <c r="GE213" s="340"/>
      <c r="GF213" s="340"/>
      <c r="GG213" s="340"/>
      <c r="GH213" s="340"/>
      <c r="GI213" s="340"/>
      <c r="GJ213" s="340"/>
      <c r="GK213" s="340"/>
      <c r="GL213" s="340"/>
      <c r="GM213" s="340"/>
      <c r="GN213" s="340"/>
      <c r="GO213" s="340"/>
      <c r="GP213" s="340"/>
      <c r="GQ213" s="340"/>
      <c r="GR213" s="340"/>
      <c r="GS213" s="340"/>
      <c r="GT213" s="340"/>
      <c r="GU213" s="340"/>
      <c r="GV213" s="340"/>
      <c r="GW213" s="340"/>
      <c r="GX213" s="340"/>
      <c r="GY213" s="340"/>
      <c r="GZ213" s="340"/>
      <c r="HA213" s="340"/>
      <c r="HB213" s="340"/>
      <c r="HC213" s="340"/>
      <c r="HD213" s="340"/>
      <c r="HE213" s="340"/>
      <c r="HF213" s="340"/>
      <c r="HG213" s="340"/>
      <c r="HH213" s="340"/>
      <c r="HI213" s="340"/>
      <c r="HJ213" s="340"/>
      <c r="HK213" s="340"/>
      <c r="HL213" s="340"/>
      <c r="HM213" s="340"/>
      <c r="HN213" s="340"/>
      <c r="HO213" s="340"/>
      <c r="HP213" s="340"/>
      <c r="HQ213" s="340"/>
      <c r="HR213" s="340"/>
      <c r="HS213" s="340"/>
      <c r="HT213" s="340"/>
      <c r="HU213" s="340"/>
      <c r="HV213" s="340"/>
      <c r="HW213" s="340"/>
      <c r="HX213" s="340"/>
      <c r="HY213" s="340"/>
      <c r="HZ213" s="340"/>
      <c r="IA213" s="340"/>
      <c r="IB213" s="340"/>
      <c r="IC213" s="340"/>
      <c r="ID213" s="340"/>
      <c r="IE213" s="340"/>
      <c r="IF213" s="340"/>
      <c r="IG213" s="340"/>
      <c r="IH213" s="340"/>
      <c r="II213" s="340"/>
      <c r="IJ213" s="340"/>
      <c r="IK213" s="340"/>
      <c r="IL213" s="340"/>
      <c r="IM213" s="340"/>
      <c r="IN213" s="340"/>
      <c r="IO213" s="340"/>
      <c r="IP213" s="340"/>
      <c r="IQ213" s="340"/>
      <c r="IR213" s="340"/>
      <c r="IS213" s="340"/>
      <c r="IT213" s="340"/>
      <c r="IU213" s="340"/>
      <c r="IV213" s="340"/>
      <c r="IW213" s="340"/>
      <c r="IX213" s="340"/>
      <c r="IY213" s="340"/>
      <c r="IZ213" s="340"/>
      <c r="JA213" s="340"/>
      <c r="JB213" s="340"/>
      <c r="JC213" s="340"/>
      <c r="JD213" s="340"/>
      <c r="JE213" s="340"/>
      <c r="JF213" s="340"/>
      <c r="JG213" s="340"/>
      <c r="JH213" s="340"/>
      <c r="JI213" s="340"/>
      <c r="JJ213" s="340"/>
      <c r="JK213" s="340"/>
      <c r="JL213" s="340"/>
      <c r="JM213" s="340"/>
      <c r="JN213" s="340"/>
    </row>
    <row r="214" spans="1:274" s="343" customFormat="1" ht="53.25" customHeight="1" x14ac:dyDescent="0.25">
      <c r="A214" s="744">
        <v>178</v>
      </c>
      <c r="B214" s="1042" t="s">
        <v>1002</v>
      </c>
      <c r="C214" s="1042">
        <v>80101706</v>
      </c>
      <c r="D214" s="247" t="s">
        <v>1202</v>
      </c>
      <c r="E214" s="1042" t="s">
        <v>132</v>
      </c>
      <c r="F214" s="1042">
        <v>1</v>
      </c>
      <c r="G214" s="1062" t="s">
        <v>175</v>
      </c>
      <c r="H214" s="1058">
        <v>8</v>
      </c>
      <c r="I214" s="1042" t="s">
        <v>101</v>
      </c>
      <c r="J214" s="1042" t="s">
        <v>854</v>
      </c>
      <c r="K214" s="1042" t="s">
        <v>115</v>
      </c>
      <c r="L214" s="1060">
        <v>60000000</v>
      </c>
      <c r="M214" s="1060"/>
      <c r="N214" s="283" t="s">
        <v>85</v>
      </c>
      <c r="O214" s="283" t="s">
        <v>56</v>
      </c>
      <c r="P214" s="745" t="s">
        <v>133</v>
      </c>
      <c r="Q214" s="129"/>
      <c r="R214" s="286"/>
      <c r="S214" s="287"/>
      <c r="T214" s="286"/>
      <c r="U214" s="286"/>
      <c r="V214" s="286"/>
      <c r="W214" s="1192"/>
      <c r="X214" s="286"/>
      <c r="Y214" s="276">
        <f t="shared" si="4"/>
        <v>0</v>
      </c>
      <c r="Z214" s="276">
        <v>0</v>
      </c>
      <c r="AA214" s="286"/>
      <c r="AB214" s="286"/>
      <c r="AC214" s="286"/>
      <c r="AD214" s="286"/>
      <c r="AE214" s="286"/>
      <c r="AF214" s="286"/>
      <c r="AG214" s="286"/>
      <c r="AH214" s="286"/>
      <c r="AI214" s="286"/>
      <c r="AJ214" s="286"/>
      <c r="AK214" s="286"/>
      <c r="AL214" s="288"/>
      <c r="AM214" s="289"/>
      <c r="AN214" s="286"/>
      <c r="AO214" s="286"/>
      <c r="AP214" s="286"/>
      <c r="AQ214" s="286"/>
      <c r="AR214" s="286"/>
      <c r="AS214" s="286"/>
      <c r="AT214" s="286"/>
      <c r="AU214" s="286"/>
      <c r="AV214" s="286"/>
      <c r="AW214" s="286"/>
      <c r="AX214" s="286"/>
      <c r="AY214" s="286"/>
      <c r="AZ214" s="286"/>
      <c r="BA214" s="286"/>
      <c r="BB214" s="342"/>
      <c r="BC214" s="342"/>
      <c r="BD214" s="342"/>
      <c r="BE214" s="342"/>
      <c r="BF214" s="342"/>
      <c r="BG214" s="342"/>
      <c r="BH214" s="342"/>
      <c r="BI214" s="342"/>
      <c r="BJ214" s="342"/>
      <c r="BK214" s="342"/>
      <c r="BL214" s="342"/>
      <c r="BM214" s="342"/>
      <c r="BN214" s="342"/>
      <c r="BO214" s="342"/>
      <c r="BP214" s="342"/>
      <c r="BQ214" s="342"/>
      <c r="BR214" s="342"/>
      <c r="BS214" s="342"/>
      <c r="BT214" s="342"/>
      <c r="BU214" s="342"/>
      <c r="BV214" s="342"/>
      <c r="BW214" s="342"/>
      <c r="BX214" s="342"/>
      <c r="BY214" s="342"/>
      <c r="BZ214" s="342"/>
      <c r="CA214" s="342"/>
      <c r="CB214" s="342"/>
      <c r="CC214" s="342"/>
      <c r="CD214" s="342"/>
      <c r="CE214" s="342"/>
      <c r="CF214" s="342"/>
      <c r="CG214" s="342"/>
      <c r="CH214" s="342"/>
      <c r="CI214" s="342"/>
      <c r="CJ214" s="342"/>
      <c r="CK214" s="342"/>
      <c r="CL214" s="342"/>
      <c r="CM214" s="342"/>
      <c r="CN214" s="342"/>
      <c r="CO214" s="342"/>
      <c r="CP214" s="342"/>
      <c r="CQ214" s="342"/>
      <c r="CR214" s="342"/>
      <c r="CS214" s="342"/>
      <c r="CT214" s="342"/>
      <c r="CU214" s="342"/>
      <c r="CV214" s="342"/>
      <c r="CW214" s="342"/>
      <c r="CX214" s="342"/>
      <c r="CY214" s="342"/>
      <c r="CZ214" s="342"/>
      <c r="DA214" s="342"/>
      <c r="DB214" s="342"/>
      <c r="DC214" s="342"/>
      <c r="DD214" s="342"/>
      <c r="DE214" s="342"/>
      <c r="DF214" s="342"/>
      <c r="DG214" s="342"/>
      <c r="DH214" s="342"/>
      <c r="DI214" s="342"/>
      <c r="DJ214" s="342"/>
      <c r="DK214" s="342"/>
      <c r="DL214" s="342"/>
      <c r="DM214" s="342"/>
      <c r="DN214" s="342"/>
      <c r="DO214" s="342"/>
      <c r="DP214" s="342"/>
      <c r="DQ214" s="342"/>
      <c r="DR214" s="342"/>
      <c r="DS214" s="342"/>
      <c r="DT214" s="342"/>
      <c r="DU214" s="342"/>
      <c r="DV214" s="342"/>
      <c r="DW214" s="342"/>
      <c r="DX214" s="342"/>
      <c r="DY214" s="342"/>
      <c r="DZ214" s="342"/>
      <c r="EA214" s="342"/>
      <c r="EB214" s="342"/>
      <c r="EC214" s="342"/>
      <c r="ED214" s="342"/>
      <c r="EE214" s="342"/>
      <c r="EF214" s="342"/>
      <c r="EG214" s="342"/>
      <c r="EH214" s="342"/>
      <c r="EI214" s="342"/>
      <c r="EJ214" s="342"/>
      <c r="EK214" s="342"/>
      <c r="EL214" s="342"/>
      <c r="EM214" s="342"/>
      <c r="EN214" s="342"/>
      <c r="EO214" s="342"/>
      <c r="EP214" s="342"/>
      <c r="EQ214" s="342"/>
      <c r="ER214" s="342"/>
      <c r="ES214" s="342"/>
      <c r="ET214" s="342"/>
      <c r="EU214" s="342"/>
      <c r="EV214" s="342"/>
      <c r="EW214" s="342"/>
      <c r="EX214" s="342"/>
      <c r="EY214" s="342"/>
      <c r="EZ214" s="342"/>
      <c r="FA214" s="342"/>
      <c r="FB214" s="342"/>
      <c r="FC214" s="342"/>
      <c r="FD214" s="342"/>
      <c r="FE214" s="342"/>
      <c r="FF214" s="342"/>
      <c r="FG214" s="342"/>
      <c r="FH214" s="342"/>
      <c r="FI214" s="342"/>
      <c r="FJ214" s="342"/>
      <c r="FK214" s="342"/>
      <c r="FL214" s="342"/>
      <c r="FM214" s="342"/>
      <c r="FN214" s="342"/>
      <c r="FO214" s="342"/>
      <c r="FP214" s="342"/>
      <c r="FQ214" s="342"/>
      <c r="FR214" s="342"/>
      <c r="FS214" s="342"/>
      <c r="FT214" s="342"/>
      <c r="FU214" s="342"/>
      <c r="FV214" s="342"/>
      <c r="FW214" s="342"/>
      <c r="FX214" s="342"/>
      <c r="FY214" s="342"/>
      <c r="FZ214" s="342"/>
      <c r="GA214" s="342"/>
      <c r="GB214" s="342"/>
      <c r="GC214" s="342"/>
      <c r="GD214" s="342"/>
      <c r="GE214" s="342"/>
      <c r="GF214" s="342"/>
      <c r="GG214" s="342"/>
      <c r="GH214" s="342"/>
      <c r="GI214" s="342"/>
      <c r="GJ214" s="342"/>
      <c r="GK214" s="342"/>
      <c r="GL214" s="342"/>
      <c r="GM214" s="342"/>
      <c r="GN214" s="342"/>
      <c r="GO214" s="342"/>
      <c r="GP214" s="342"/>
      <c r="GQ214" s="342"/>
      <c r="GR214" s="342"/>
      <c r="GS214" s="342"/>
      <c r="GT214" s="342"/>
      <c r="GU214" s="342"/>
      <c r="GV214" s="342"/>
      <c r="GW214" s="342"/>
      <c r="GX214" s="342"/>
      <c r="GY214" s="342"/>
      <c r="GZ214" s="342"/>
      <c r="HA214" s="342"/>
      <c r="HB214" s="342"/>
      <c r="HC214" s="342"/>
      <c r="HD214" s="342"/>
      <c r="HE214" s="342"/>
      <c r="HF214" s="342"/>
      <c r="HG214" s="342"/>
      <c r="HH214" s="342"/>
      <c r="HI214" s="342"/>
      <c r="HJ214" s="342"/>
      <c r="HK214" s="342"/>
      <c r="HL214" s="342"/>
      <c r="HM214" s="342"/>
      <c r="HN214" s="342"/>
      <c r="HO214" s="342"/>
      <c r="HP214" s="342"/>
      <c r="HQ214" s="342"/>
      <c r="HR214" s="342"/>
      <c r="HS214" s="342"/>
      <c r="HT214" s="342"/>
      <c r="HU214" s="342"/>
      <c r="HV214" s="342"/>
      <c r="HW214" s="342"/>
      <c r="HX214" s="342"/>
      <c r="HY214" s="342"/>
      <c r="HZ214" s="342"/>
      <c r="IA214" s="342"/>
      <c r="IB214" s="342"/>
      <c r="IC214" s="342"/>
      <c r="ID214" s="342"/>
      <c r="IE214" s="342"/>
      <c r="IF214" s="342"/>
      <c r="IG214" s="342"/>
      <c r="IH214" s="342"/>
      <c r="II214" s="342"/>
      <c r="IJ214" s="342"/>
      <c r="IK214" s="342"/>
      <c r="IL214" s="342"/>
      <c r="IM214" s="342"/>
      <c r="IN214" s="342"/>
      <c r="IO214" s="342"/>
      <c r="IP214" s="342"/>
      <c r="IQ214" s="342"/>
      <c r="IR214" s="342"/>
      <c r="IS214" s="342"/>
      <c r="IT214" s="342"/>
      <c r="IU214" s="342"/>
      <c r="IV214" s="342"/>
      <c r="IW214" s="342"/>
      <c r="IX214" s="342"/>
      <c r="IY214" s="342"/>
      <c r="IZ214" s="342"/>
      <c r="JA214" s="342"/>
      <c r="JB214" s="342"/>
      <c r="JC214" s="342"/>
      <c r="JD214" s="342"/>
      <c r="JE214" s="342"/>
      <c r="JF214" s="342"/>
      <c r="JG214" s="342"/>
      <c r="JH214" s="342"/>
      <c r="JI214" s="342"/>
      <c r="JJ214" s="342"/>
      <c r="JK214" s="342"/>
      <c r="JL214" s="342"/>
      <c r="JM214" s="342"/>
      <c r="JN214" s="342"/>
    </row>
    <row r="215" spans="1:274" s="282" customFormat="1" ht="91.5" customHeight="1" x14ac:dyDescent="0.25">
      <c r="A215" s="1241">
        <v>179</v>
      </c>
      <c r="B215" s="1267" t="s">
        <v>1010</v>
      </c>
      <c r="C215" s="1243">
        <v>80101706</v>
      </c>
      <c r="D215" s="246" t="s">
        <v>967</v>
      </c>
      <c r="E215" s="1243" t="s">
        <v>132</v>
      </c>
      <c r="F215" s="1243">
        <v>1</v>
      </c>
      <c r="G215" s="1271" t="s">
        <v>172</v>
      </c>
      <c r="H215" s="1287">
        <v>8</v>
      </c>
      <c r="I215" s="1243" t="s">
        <v>101</v>
      </c>
      <c r="J215" s="1243" t="s">
        <v>854</v>
      </c>
      <c r="K215" s="1243" t="s">
        <v>115</v>
      </c>
      <c r="L215" s="1037">
        <v>37800000</v>
      </c>
      <c r="M215" s="1037">
        <v>37800000</v>
      </c>
      <c r="N215" s="1261" t="s">
        <v>85</v>
      </c>
      <c r="O215" s="1261" t="s">
        <v>56</v>
      </c>
      <c r="P215" s="290" t="s">
        <v>133</v>
      </c>
      <c r="Q215" s="129"/>
      <c r="R215" s="1280" t="s">
        <v>1203</v>
      </c>
      <c r="S215" s="1280" t="s">
        <v>418</v>
      </c>
      <c r="T215" s="72">
        <v>42466</v>
      </c>
      <c r="U215" s="175" t="s">
        <v>1204</v>
      </c>
      <c r="V215" s="1281" t="s">
        <v>220</v>
      </c>
      <c r="W215" s="271">
        <v>37800000</v>
      </c>
      <c r="X215" s="41"/>
      <c r="Y215" s="1263">
        <f t="shared" si="4"/>
        <v>37800000</v>
      </c>
      <c r="Z215" s="1263">
        <v>37800000</v>
      </c>
      <c r="AA215" s="1281" t="s">
        <v>1205</v>
      </c>
      <c r="AB215" s="1281" t="s">
        <v>1206</v>
      </c>
      <c r="AC215" s="1281" t="s">
        <v>233</v>
      </c>
      <c r="AD215" s="1242" t="s">
        <v>1207</v>
      </c>
      <c r="AE215" s="1281" t="s">
        <v>56</v>
      </c>
      <c r="AF215" s="1281" t="s">
        <v>56</v>
      </c>
      <c r="AG215" s="1281" t="s">
        <v>56</v>
      </c>
      <c r="AH215" s="200" t="s">
        <v>1194</v>
      </c>
      <c r="AI215" s="74">
        <v>42466</v>
      </c>
      <c r="AJ215" s="74">
        <v>42709</v>
      </c>
      <c r="AK215" s="1281" t="s">
        <v>425</v>
      </c>
      <c r="AL215" s="260" t="s">
        <v>416</v>
      </c>
      <c r="AM215" s="546" t="s">
        <v>56</v>
      </c>
      <c r="AN215" s="546" t="s">
        <v>56</v>
      </c>
      <c r="AO215" s="546" t="s">
        <v>56</v>
      </c>
      <c r="AP215" s="546" t="s">
        <v>56</v>
      </c>
      <c r="AQ215" s="546" t="s">
        <v>56</v>
      </c>
      <c r="AR215" s="547">
        <v>4725000</v>
      </c>
      <c r="AS215" s="547">
        <v>4725000</v>
      </c>
      <c r="AT215" s="41"/>
      <c r="AU215" s="547">
        <v>4725000</v>
      </c>
      <c r="AV215" s="547">
        <v>4725000</v>
      </c>
      <c r="AW215" s="547">
        <v>4725000</v>
      </c>
      <c r="AX215" s="41"/>
      <c r="AY215" s="41"/>
      <c r="AZ215" s="41"/>
      <c r="BA215" s="41"/>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c r="FF215" s="49"/>
      <c r="FG215" s="49"/>
      <c r="FH215" s="49"/>
      <c r="FI215" s="49"/>
      <c r="FJ215" s="49"/>
      <c r="FK215" s="49"/>
      <c r="FL215" s="49"/>
      <c r="FM215" s="49"/>
      <c r="FN215" s="49"/>
      <c r="FO215" s="49"/>
      <c r="FP215" s="49"/>
      <c r="FQ215" s="49"/>
      <c r="FR215" s="49"/>
      <c r="FS215" s="49"/>
      <c r="FT215" s="49"/>
      <c r="FU215" s="49"/>
      <c r="FV215" s="49"/>
      <c r="FW215" s="49"/>
      <c r="FX215" s="49"/>
      <c r="FY215" s="49"/>
      <c r="FZ215" s="49"/>
      <c r="GA215" s="49"/>
      <c r="GB215" s="49"/>
      <c r="GC215" s="49"/>
      <c r="GD215" s="49"/>
      <c r="GE215" s="49"/>
      <c r="GF215" s="49"/>
      <c r="GG215" s="49"/>
      <c r="GH215" s="49"/>
      <c r="GI215" s="49"/>
      <c r="GJ215" s="49"/>
      <c r="GK215" s="49"/>
      <c r="GL215" s="49"/>
      <c r="GM215" s="49"/>
      <c r="GN215" s="49"/>
      <c r="GO215" s="49"/>
      <c r="GP215" s="49"/>
      <c r="GQ215" s="49"/>
      <c r="GR215" s="49"/>
      <c r="GS215" s="49"/>
      <c r="GT215" s="49"/>
      <c r="GU215" s="49"/>
      <c r="GV215" s="49"/>
      <c r="GW215" s="49"/>
      <c r="GX215" s="49"/>
      <c r="GY215" s="49"/>
      <c r="GZ215" s="49"/>
      <c r="HA215" s="49"/>
      <c r="HB215" s="49"/>
      <c r="HC215" s="49"/>
      <c r="HD215" s="49"/>
      <c r="HE215" s="49"/>
      <c r="HF215" s="49"/>
      <c r="HG215" s="49"/>
      <c r="HH215" s="49"/>
      <c r="HI215" s="49"/>
      <c r="HJ215" s="49"/>
      <c r="HK215" s="49"/>
      <c r="HL215" s="49"/>
      <c r="HM215" s="49"/>
      <c r="HN215" s="49"/>
      <c r="HO215" s="49"/>
      <c r="HP215" s="49"/>
      <c r="HQ215" s="49"/>
      <c r="HR215" s="49"/>
      <c r="HS215" s="49"/>
      <c r="HT215" s="49"/>
      <c r="HU215" s="49"/>
      <c r="HV215" s="49"/>
      <c r="HW215" s="49"/>
      <c r="HX215" s="49"/>
      <c r="HY215" s="49"/>
      <c r="HZ215" s="49"/>
      <c r="IA215" s="49"/>
      <c r="IB215" s="49"/>
      <c r="IC215" s="49"/>
      <c r="ID215" s="49"/>
      <c r="IE215" s="49"/>
      <c r="IF215" s="49"/>
      <c r="IG215" s="49"/>
      <c r="IH215" s="49"/>
      <c r="II215" s="49"/>
      <c r="IJ215" s="49"/>
      <c r="IK215" s="49"/>
      <c r="IL215" s="49"/>
      <c r="IM215" s="49"/>
      <c r="IN215" s="49"/>
      <c r="IO215" s="49"/>
      <c r="IP215" s="49"/>
      <c r="IQ215" s="49"/>
      <c r="IR215" s="49"/>
      <c r="IS215" s="49"/>
      <c r="IT215" s="49"/>
      <c r="IU215" s="49"/>
      <c r="IV215" s="49"/>
      <c r="IW215" s="49"/>
      <c r="IX215" s="49"/>
      <c r="IY215" s="49"/>
      <c r="IZ215" s="49"/>
      <c r="JA215" s="49"/>
      <c r="JB215" s="49"/>
      <c r="JC215" s="49"/>
      <c r="JD215" s="49"/>
      <c r="JE215" s="49"/>
      <c r="JF215" s="49"/>
      <c r="JG215" s="49"/>
      <c r="JH215" s="49"/>
      <c r="JI215" s="49"/>
      <c r="JJ215" s="49"/>
      <c r="JK215" s="49"/>
      <c r="JL215" s="49"/>
      <c r="JM215" s="49"/>
      <c r="JN215" s="49"/>
    </row>
    <row r="216" spans="1:274" s="282" customFormat="1" ht="87" customHeight="1" x14ac:dyDescent="0.25">
      <c r="A216" s="1241">
        <v>180</v>
      </c>
      <c r="B216" s="1267" t="s">
        <v>1010</v>
      </c>
      <c r="C216" s="1243">
        <v>80101706</v>
      </c>
      <c r="D216" s="246" t="s">
        <v>968</v>
      </c>
      <c r="E216" s="1243" t="s">
        <v>132</v>
      </c>
      <c r="F216" s="1243">
        <v>1</v>
      </c>
      <c r="G216" s="1271" t="s">
        <v>172</v>
      </c>
      <c r="H216" s="1287">
        <v>8</v>
      </c>
      <c r="I216" s="1243" t="s">
        <v>101</v>
      </c>
      <c r="J216" s="1243" t="s">
        <v>854</v>
      </c>
      <c r="K216" s="1243" t="s">
        <v>115</v>
      </c>
      <c r="L216" s="1037">
        <v>37800000</v>
      </c>
      <c r="M216" s="1037">
        <v>37800000</v>
      </c>
      <c r="N216" s="1261" t="s">
        <v>85</v>
      </c>
      <c r="O216" s="1261" t="s">
        <v>56</v>
      </c>
      <c r="P216" s="205" t="s">
        <v>133</v>
      </c>
      <c r="Q216" s="129"/>
      <c r="R216" s="1280" t="s">
        <v>1208</v>
      </c>
      <c r="S216" s="1280" t="s">
        <v>420</v>
      </c>
      <c r="T216" s="1285">
        <v>42466</v>
      </c>
      <c r="U216" s="96" t="s">
        <v>1204</v>
      </c>
      <c r="V216" s="1242" t="s">
        <v>220</v>
      </c>
      <c r="W216" s="253">
        <v>37800000</v>
      </c>
      <c r="X216" s="41"/>
      <c r="Y216" s="1263">
        <f t="shared" si="4"/>
        <v>37800000</v>
      </c>
      <c r="Z216" s="1263">
        <v>37800000</v>
      </c>
      <c r="AA216" s="1281" t="s">
        <v>1205</v>
      </c>
      <c r="AB216" s="1281" t="s">
        <v>1209</v>
      </c>
      <c r="AC216" s="1281" t="s">
        <v>233</v>
      </c>
      <c r="AD216" s="1242" t="s">
        <v>1210</v>
      </c>
      <c r="AE216" s="1281" t="s">
        <v>56</v>
      </c>
      <c r="AF216" s="1281" t="s">
        <v>56</v>
      </c>
      <c r="AG216" s="1281" t="s">
        <v>56</v>
      </c>
      <c r="AH216" s="200" t="s">
        <v>1194</v>
      </c>
      <c r="AI216" s="74">
        <v>42466</v>
      </c>
      <c r="AJ216" s="74">
        <v>42709</v>
      </c>
      <c r="AK216" s="1281" t="s">
        <v>425</v>
      </c>
      <c r="AL216" s="260" t="s">
        <v>416</v>
      </c>
      <c r="AM216" s="546" t="s">
        <v>56</v>
      </c>
      <c r="AN216" s="546" t="s">
        <v>56</v>
      </c>
      <c r="AO216" s="546" t="s">
        <v>56</v>
      </c>
      <c r="AP216" s="546" t="s">
        <v>56</v>
      </c>
      <c r="AQ216" s="546" t="s">
        <v>56</v>
      </c>
      <c r="AR216" s="547">
        <v>4725000</v>
      </c>
      <c r="AS216" s="536">
        <v>4725000</v>
      </c>
      <c r="AT216" s="41"/>
      <c r="AU216" s="536">
        <v>4725000</v>
      </c>
      <c r="AV216" s="547">
        <v>4725000</v>
      </c>
      <c r="AW216" s="547">
        <v>4725000</v>
      </c>
      <c r="AX216" s="41"/>
      <c r="AY216" s="41"/>
      <c r="AZ216" s="41"/>
      <c r="BA216" s="41"/>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c r="GX216" s="49"/>
      <c r="GY216" s="49"/>
      <c r="GZ216" s="49"/>
      <c r="HA216" s="49"/>
      <c r="HB216" s="49"/>
      <c r="HC216" s="49"/>
      <c r="HD216" s="49"/>
      <c r="HE216" s="49"/>
      <c r="HF216" s="49"/>
      <c r="HG216" s="49"/>
      <c r="HH216" s="49"/>
      <c r="HI216" s="49"/>
      <c r="HJ216" s="49"/>
      <c r="HK216" s="49"/>
      <c r="HL216" s="49"/>
      <c r="HM216" s="49"/>
      <c r="HN216" s="49"/>
      <c r="HO216" s="49"/>
      <c r="HP216" s="49"/>
      <c r="HQ216" s="49"/>
      <c r="HR216" s="49"/>
      <c r="HS216" s="49"/>
      <c r="HT216" s="49"/>
      <c r="HU216" s="49"/>
      <c r="HV216" s="49"/>
      <c r="HW216" s="49"/>
      <c r="HX216" s="49"/>
      <c r="HY216" s="49"/>
      <c r="HZ216" s="49"/>
      <c r="IA216" s="49"/>
      <c r="IB216" s="49"/>
      <c r="IC216" s="49"/>
      <c r="ID216" s="49"/>
      <c r="IE216" s="49"/>
      <c r="IF216" s="49"/>
      <c r="IG216" s="49"/>
      <c r="IH216" s="49"/>
      <c r="II216" s="49"/>
      <c r="IJ216" s="49"/>
      <c r="IK216" s="49"/>
      <c r="IL216" s="49"/>
      <c r="IM216" s="49"/>
      <c r="IN216" s="49"/>
      <c r="IO216" s="49"/>
      <c r="IP216" s="49"/>
      <c r="IQ216" s="49"/>
      <c r="IR216" s="49"/>
      <c r="IS216" s="49"/>
      <c r="IT216" s="49"/>
      <c r="IU216" s="49"/>
      <c r="IV216" s="49"/>
      <c r="IW216" s="49"/>
      <c r="IX216" s="49"/>
      <c r="IY216" s="49"/>
      <c r="IZ216" s="49"/>
      <c r="JA216" s="49"/>
      <c r="JB216" s="49"/>
      <c r="JC216" s="49"/>
      <c r="JD216" s="49"/>
      <c r="JE216" s="49"/>
      <c r="JF216" s="49"/>
      <c r="JG216" s="49"/>
      <c r="JH216" s="49"/>
      <c r="JI216" s="49"/>
      <c r="JJ216" s="49"/>
      <c r="JK216" s="49"/>
      <c r="JL216" s="49"/>
      <c r="JM216" s="49"/>
      <c r="JN216" s="49"/>
    </row>
    <row r="217" spans="1:274" s="282" customFormat="1" ht="106.5" customHeight="1" x14ac:dyDescent="0.25">
      <c r="A217" s="1266">
        <v>181</v>
      </c>
      <c r="B217" s="1264" t="s">
        <v>1010</v>
      </c>
      <c r="C217" s="1264">
        <v>80101706</v>
      </c>
      <c r="D217" s="962" t="s">
        <v>3331</v>
      </c>
      <c r="E217" s="1264" t="s">
        <v>132</v>
      </c>
      <c r="F217" s="1264">
        <v>1</v>
      </c>
      <c r="G217" s="1272" t="s">
        <v>168</v>
      </c>
      <c r="H217" s="1031" t="s">
        <v>2598</v>
      </c>
      <c r="I217" s="1264" t="s">
        <v>101</v>
      </c>
      <c r="J217" s="1264" t="s">
        <v>854</v>
      </c>
      <c r="K217" s="1264" t="s">
        <v>115</v>
      </c>
      <c r="L217" s="1035">
        <v>17000000</v>
      </c>
      <c r="M217" s="1035">
        <v>17000000</v>
      </c>
      <c r="N217" s="1290" t="s">
        <v>85</v>
      </c>
      <c r="O217" s="1290" t="s">
        <v>56</v>
      </c>
      <c r="P217" s="30" t="s">
        <v>133</v>
      </c>
      <c r="Q217" s="129"/>
      <c r="R217" s="160"/>
      <c r="S217" s="963"/>
      <c r="T217" s="160"/>
      <c r="U217" s="160"/>
      <c r="V217" s="797"/>
      <c r="W217" s="1194"/>
      <c r="X217" s="797"/>
      <c r="Y217" s="35">
        <f t="shared" si="4"/>
        <v>0</v>
      </c>
      <c r="Z217" s="35">
        <v>0</v>
      </c>
      <c r="AA217" s="797"/>
      <c r="AB217" s="797"/>
      <c r="AC217" s="797"/>
      <c r="AD217" s="797"/>
      <c r="AE217" s="797"/>
      <c r="AF217" s="797"/>
      <c r="AG217" s="797"/>
      <c r="AH217" s="797"/>
      <c r="AI217" s="797"/>
      <c r="AJ217" s="797"/>
      <c r="AK217" s="797"/>
      <c r="AL217" s="964"/>
      <c r="AM217" s="965"/>
      <c r="AN217" s="797"/>
      <c r="AO217" s="797"/>
      <c r="AP217" s="797"/>
      <c r="AQ217" s="797"/>
      <c r="AR217" s="797"/>
      <c r="AS217" s="797"/>
      <c r="AT217" s="797"/>
      <c r="AU217" s="797"/>
      <c r="AV217" s="797"/>
      <c r="AW217" s="797"/>
      <c r="AX217" s="797"/>
      <c r="AY217" s="797"/>
      <c r="AZ217" s="797"/>
      <c r="BA217" s="797"/>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c r="GX217" s="49"/>
      <c r="GY217" s="49"/>
      <c r="GZ217" s="49"/>
      <c r="HA217" s="49"/>
      <c r="HB217" s="49"/>
      <c r="HC217" s="49"/>
      <c r="HD217" s="49"/>
      <c r="HE217" s="49"/>
      <c r="HF217" s="49"/>
      <c r="HG217" s="49"/>
      <c r="HH217" s="49"/>
      <c r="HI217" s="49"/>
      <c r="HJ217" s="49"/>
      <c r="HK217" s="49"/>
      <c r="HL217" s="49"/>
      <c r="HM217" s="49"/>
      <c r="HN217" s="49"/>
      <c r="HO217" s="49"/>
      <c r="HP217" s="49"/>
      <c r="HQ217" s="49"/>
      <c r="HR217" s="49"/>
      <c r="HS217" s="49"/>
      <c r="HT217" s="49"/>
      <c r="HU217" s="49"/>
      <c r="HV217" s="49"/>
      <c r="HW217" s="49"/>
      <c r="HX217" s="49"/>
      <c r="HY217" s="49"/>
      <c r="HZ217" s="49"/>
      <c r="IA217" s="49"/>
      <c r="IB217" s="49"/>
      <c r="IC217" s="49"/>
      <c r="ID217" s="49"/>
      <c r="IE217" s="49"/>
      <c r="IF217" s="49"/>
      <c r="IG217" s="49"/>
      <c r="IH217" s="49"/>
      <c r="II217" s="49"/>
      <c r="IJ217" s="49"/>
      <c r="IK217" s="49"/>
      <c r="IL217" s="49"/>
      <c r="IM217" s="49"/>
      <c r="IN217" s="49"/>
      <c r="IO217" s="49"/>
      <c r="IP217" s="49"/>
      <c r="IQ217" s="49"/>
      <c r="IR217" s="49"/>
      <c r="IS217" s="49"/>
      <c r="IT217" s="49"/>
      <c r="IU217" s="49"/>
      <c r="IV217" s="49"/>
      <c r="IW217" s="49"/>
      <c r="IX217" s="49"/>
      <c r="IY217" s="49"/>
      <c r="IZ217" s="49"/>
      <c r="JA217" s="49"/>
      <c r="JB217" s="49"/>
      <c r="JC217" s="49"/>
      <c r="JD217" s="49"/>
      <c r="JE217" s="49"/>
      <c r="JF217" s="49"/>
      <c r="JG217" s="49"/>
      <c r="JH217" s="49"/>
      <c r="JI217" s="49"/>
      <c r="JJ217" s="49"/>
      <c r="JK217" s="49"/>
      <c r="JL217" s="49"/>
      <c r="JM217" s="49"/>
      <c r="JN217" s="49"/>
    </row>
    <row r="218" spans="1:274" s="282" customFormat="1" ht="78.75" customHeight="1" x14ac:dyDescent="0.25">
      <c r="A218" s="1241">
        <v>182</v>
      </c>
      <c r="B218" s="1235" t="s">
        <v>1014</v>
      </c>
      <c r="C218" s="1243">
        <v>80101706</v>
      </c>
      <c r="D218" s="246" t="s">
        <v>1211</v>
      </c>
      <c r="E218" s="1243" t="s">
        <v>132</v>
      </c>
      <c r="F218" s="1243">
        <v>1</v>
      </c>
      <c r="G218" s="1271" t="s">
        <v>172</v>
      </c>
      <c r="H218" s="1287">
        <v>8</v>
      </c>
      <c r="I218" s="1243" t="s">
        <v>101</v>
      </c>
      <c r="J218" s="1243" t="s">
        <v>854</v>
      </c>
      <c r="K218" s="1243" t="s">
        <v>115</v>
      </c>
      <c r="L218" s="1037">
        <v>9030000</v>
      </c>
      <c r="M218" s="1037">
        <v>9030000</v>
      </c>
      <c r="N218" s="1261" t="s">
        <v>85</v>
      </c>
      <c r="O218" s="1261" t="s">
        <v>56</v>
      </c>
      <c r="P218" s="290" t="s">
        <v>133</v>
      </c>
      <c r="Q218" s="129"/>
      <c r="R218" s="1280" t="s">
        <v>1212</v>
      </c>
      <c r="S218" s="1280" t="s">
        <v>613</v>
      </c>
      <c r="T218" s="1285">
        <v>42466</v>
      </c>
      <c r="U218" s="96" t="s">
        <v>1213</v>
      </c>
      <c r="V218" s="1242" t="s">
        <v>220</v>
      </c>
      <c r="W218" s="253">
        <v>9030000</v>
      </c>
      <c r="X218" s="250"/>
      <c r="Y218" s="1263">
        <f t="shared" si="4"/>
        <v>9030000</v>
      </c>
      <c r="Z218" s="1263">
        <v>9030000</v>
      </c>
      <c r="AA218" s="1281" t="s">
        <v>1214</v>
      </c>
      <c r="AB218" s="1242" t="s">
        <v>1215</v>
      </c>
      <c r="AC218" s="1242" t="s">
        <v>233</v>
      </c>
      <c r="AD218" s="1242" t="s">
        <v>1216</v>
      </c>
      <c r="AE218" s="1242" t="s">
        <v>56</v>
      </c>
      <c r="AF218" s="1242" t="s">
        <v>56</v>
      </c>
      <c r="AG218" s="1242" t="s">
        <v>56</v>
      </c>
      <c r="AH218" s="184" t="s">
        <v>1114</v>
      </c>
      <c r="AI218" s="79">
        <v>42466</v>
      </c>
      <c r="AJ218" s="79">
        <v>42526</v>
      </c>
      <c r="AK218" s="1242" t="s">
        <v>618</v>
      </c>
      <c r="AL218" s="264" t="s">
        <v>227</v>
      </c>
      <c r="AM218" s="546" t="s">
        <v>56</v>
      </c>
      <c r="AN218" s="546" t="s">
        <v>56</v>
      </c>
      <c r="AO218" s="546" t="s">
        <v>56</v>
      </c>
      <c r="AP218" s="546" t="s">
        <v>56</v>
      </c>
      <c r="AQ218" s="546" t="s">
        <v>56</v>
      </c>
      <c r="AR218" s="547">
        <v>4515000</v>
      </c>
      <c r="AS218" s="536">
        <v>4515000</v>
      </c>
      <c r="AT218" s="41"/>
      <c r="AU218" s="41"/>
      <c r="AV218" s="41"/>
      <c r="AW218" s="41"/>
      <c r="AX218" s="41"/>
      <c r="AY218" s="41"/>
      <c r="AZ218" s="41"/>
      <c r="BA218" s="41"/>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c r="FF218" s="49"/>
      <c r="FG218" s="49"/>
      <c r="FH218" s="49"/>
      <c r="FI218" s="49"/>
      <c r="FJ218" s="49"/>
      <c r="FK218" s="49"/>
      <c r="FL218" s="49"/>
      <c r="FM218" s="49"/>
      <c r="FN218" s="49"/>
      <c r="FO218" s="49"/>
      <c r="FP218" s="49"/>
      <c r="FQ218" s="49"/>
      <c r="FR218" s="49"/>
      <c r="FS218" s="49"/>
      <c r="FT218" s="49"/>
      <c r="FU218" s="49"/>
      <c r="FV218" s="49"/>
      <c r="FW218" s="49"/>
      <c r="FX218" s="49"/>
      <c r="FY218" s="49"/>
      <c r="FZ218" s="49"/>
      <c r="GA218" s="49"/>
      <c r="GB218" s="49"/>
      <c r="GC218" s="49"/>
      <c r="GD218" s="49"/>
      <c r="GE218" s="49"/>
      <c r="GF218" s="49"/>
      <c r="GG218" s="49"/>
      <c r="GH218" s="49"/>
      <c r="GI218" s="49"/>
      <c r="GJ218" s="49"/>
      <c r="GK218" s="49"/>
      <c r="GL218" s="49"/>
      <c r="GM218" s="49"/>
      <c r="GN218" s="49"/>
      <c r="GO218" s="49"/>
      <c r="GP218" s="49"/>
      <c r="GQ218" s="49"/>
      <c r="GR218" s="49"/>
      <c r="GS218" s="49"/>
      <c r="GT218" s="49"/>
      <c r="GU218" s="49"/>
      <c r="GV218" s="49"/>
      <c r="GW218" s="49"/>
      <c r="GX218" s="49"/>
      <c r="GY218" s="49"/>
      <c r="GZ218" s="49"/>
      <c r="HA218" s="49"/>
      <c r="HB218" s="49"/>
      <c r="HC218" s="49"/>
      <c r="HD218" s="49"/>
      <c r="HE218" s="49"/>
      <c r="HF218" s="49"/>
      <c r="HG218" s="49"/>
      <c r="HH218" s="49"/>
      <c r="HI218" s="49"/>
      <c r="HJ218" s="49"/>
      <c r="HK218" s="49"/>
      <c r="HL218" s="49"/>
      <c r="HM218" s="49"/>
      <c r="HN218" s="49"/>
      <c r="HO218" s="49"/>
      <c r="HP218" s="49"/>
      <c r="HQ218" s="49"/>
      <c r="HR218" s="49"/>
      <c r="HS218" s="49"/>
      <c r="HT218" s="49"/>
      <c r="HU218" s="49"/>
      <c r="HV218" s="49"/>
      <c r="HW218" s="49"/>
      <c r="HX218" s="49"/>
      <c r="HY218" s="49"/>
      <c r="HZ218" s="49"/>
      <c r="IA218" s="49"/>
      <c r="IB218" s="49"/>
      <c r="IC218" s="49"/>
      <c r="ID218" s="49"/>
      <c r="IE218" s="49"/>
      <c r="IF218" s="49"/>
      <c r="IG218" s="49"/>
      <c r="IH218" s="49"/>
      <c r="II218" s="49"/>
      <c r="IJ218" s="49"/>
      <c r="IK218" s="49"/>
      <c r="IL218" s="49"/>
      <c r="IM218" s="49"/>
      <c r="IN218" s="49"/>
      <c r="IO218" s="49"/>
      <c r="IP218" s="49"/>
      <c r="IQ218" s="49"/>
      <c r="IR218" s="49"/>
      <c r="IS218" s="49"/>
      <c r="IT218" s="49"/>
      <c r="IU218" s="49"/>
      <c r="IV218" s="49"/>
      <c r="IW218" s="49"/>
      <c r="IX218" s="49"/>
      <c r="IY218" s="49"/>
      <c r="IZ218" s="49"/>
      <c r="JA218" s="49"/>
      <c r="JB218" s="49"/>
      <c r="JC218" s="49"/>
      <c r="JD218" s="49"/>
      <c r="JE218" s="49"/>
      <c r="JF218" s="49"/>
      <c r="JG218" s="49"/>
      <c r="JH218" s="49"/>
      <c r="JI218" s="49"/>
      <c r="JJ218" s="49"/>
      <c r="JK218" s="49"/>
      <c r="JL218" s="49"/>
      <c r="JM218" s="49"/>
      <c r="JN218" s="49"/>
    </row>
    <row r="219" spans="1:274" s="282" customFormat="1" ht="100.5" customHeight="1" x14ac:dyDescent="0.25">
      <c r="A219" s="1241">
        <v>183</v>
      </c>
      <c r="B219" s="1235" t="s">
        <v>1014</v>
      </c>
      <c r="C219" s="1243">
        <v>80101706</v>
      </c>
      <c r="D219" s="246" t="s">
        <v>1387</v>
      </c>
      <c r="E219" s="1243" t="s">
        <v>132</v>
      </c>
      <c r="F219" s="1243">
        <v>1</v>
      </c>
      <c r="G219" s="1271" t="s">
        <v>170</v>
      </c>
      <c r="H219" s="1287">
        <v>8</v>
      </c>
      <c r="I219" s="1243" t="s">
        <v>101</v>
      </c>
      <c r="J219" s="1243" t="s">
        <v>854</v>
      </c>
      <c r="K219" s="1243" t="s">
        <v>115</v>
      </c>
      <c r="L219" s="1037">
        <v>28000000</v>
      </c>
      <c r="M219" s="1037">
        <v>28000000</v>
      </c>
      <c r="N219" s="1261" t="s">
        <v>85</v>
      </c>
      <c r="O219" s="1261" t="s">
        <v>56</v>
      </c>
      <c r="P219" s="205" t="s">
        <v>133</v>
      </c>
      <c r="Q219" s="129"/>
      <c r="R219" s="1280" t="s">
        <v>1487</v>
      </c>
      <c r="S219" s="1280" t="s">
        <v>789</v>
      </c>
      <c r="T219" s="1285">
        <v>42496</v>
      </c>
      <c r="U219" s="96" t="s">
        <v>1488</v>
      </c>
      <c r="V219" s="1242" t="s">
        <v>220</v>
      </c>
      <c r="W219" s="1276">
        <v>28000000</v>
      </c>
      <c r="X219" s="41"/>
      <c r="Y219" s="1263">
        <f t="shared" si="4"/>
        <v>28000000</v>
      </c>
      <c r="Z219" s="1263">
        <v>28000000</v>
      </c>
      <c r="AA219" s="334" t="s">
        <v>1489</v>
      </c>
      <c r="AB219" s="1281" t="s">
        <v>1490</v>
      </c>
      <c r="AC219" s="1281" t="s">
        <v>233</v>
      </c>
      <c r="AD219" s="1242"/>
      <c r="AE219" s="1281" t="s">
        <v>56</v>
      </c>
      <c r="AF219" s="1281" t="s">
        <v>56</v>
      </c>
      <c r="AG219" s="1281" t="s">
        <v>56</v>
      </c>
      <c r="AH219" s="200" t="s">
        <v>1491</v>
      </c>
      <c r="AI219" s="74">
        <v>42493</v>
      </c>
      <c r="AJ219" s="74">
        <v>42734</v>
      </c>
      <c r="AK219" s="1281" t="s">
        <v>1492</v>
      </c>
      <c r="AL219" s="260" t="s">
        <v>227</v>
      </c>
      <c r="AM219" s="546" t="s">
        <v>56</v>
      </c>
      <c r="AN219" s="546" t="s">
        <v>56</v>
      </c>
      <c r="AO219" s="546" t="s">
        <v>56</v>
      </c>
      <c r="AP219" s="546" t="s">
        <v>56</v>
      </c>
      <c r="AQ219" s="546" t="s">
        <v>56</v>
      </c>
      <c r="AR219" s="546" t="s">
        <v>56</v>
      </c>
      <c r="AS219" s="547">
        <v>3500000</v>
      </c>
      <c r="AT219" s="41"/>
      <c r="AU219" s="547">
        <v>3500000</v>
      </c>
      <c r="AV219" s="547">
        <v>3500000</v>
      </c>
      <c r="AW219" s="547">
        <v>3500000</v>
      </c>
      <c r="AX219" s="41"/>
      <c r="AY219" s="41"/>
      <c r="AZ219" s="41"/>
      <c r="BA219" s="41"/>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c r="FF219" s="49"/>
      <c r="FG219" s="49"/>
      <c r="FH219" s="49"/>
      <c r="FI219" s="49"/>
      <c r="FJ219" s="49"/>
      <c r="FK219" s="49"/>
      <c r="FL219" s="49"/>
      <c r="FM219" s="49"/>
      <c r="FN219" s="49"/>
      <c r="FO219" s="49"/>
      <c r="FP219" s="49"/>
      <c r="FQ219" s="49"/>
      <c r="FR219" s="49"/>
      <c r="FS219" s="49"/>
      <c r="FT219" s="49"/>
      <c r="FU219" s="49"/>
      <c r="FV219" s="49"/>
      <c r="FW219" s="49"/>
      <c r="FX219" s="49"/>
      <c r="FY219" s="49"/>
      <c r="FZ219" s="49"/>
      <c r="GA219" s="49"/>
      <c r="GB219" s="49"/>
      <c r="GC219" s="49"/>
      <c r="GD219" s="49"/>
      <c r="GE219" s="49"/>
      <c r="GF219" s="49"/>
      <c r="GG219" s="49"/>
      <c r="GH219" s="49"/>
      <c r="GI219" s="49"/>
      <c r="GJ219" s="49"/>
      <c r="GK219" s="49"/>
      <c r="GL219" s="49"/>
      <c r="GM219" s="49"/>
      <c r="GN219" s="49"/>
      <c r="GO219" s="49"/>
      <c r="GP219" s="49"/>
      <c r="GQ219" s="49"/>
      <c r="GR219" s="49"/>
      <c r="GS219" s="49"/>
      <c r="GT219" s="49"/>
      <c r="GU219" s="49"/>
      <c r="GV219" s="49"/>
      <c r="GW219" s="49"/>
      <c r="GX219" s="49"/>
      <c r="GY219" s="49"/>
      <c r="GZ219" s="49"/>
      <c r="HA219" s="49"/>
      <c r="HB219" s="49"/>
      <c r="HC219" s="49"/>
      <c r="HD219" s="49"/>
      <c r="HE219" s="49"/>
      <c r="HF219" s="49"/>
      <c r="HG219" s="49"/>
      <c r="HH219" s="49"/>
      <c r="HI219" s="49"/>
      <c r="HJ219" s="49"/>
      <c r="HK219" s="49"/>
      <c r="HL219" s="49"/>
      <c r="HM219" s="49"/>
      <c r="HN219" s="49"/>
      <c r="HO219" s="49"/>
      <c r="HP219" s="49"/>
      <c r="HQ219" s="49"/>
      <c r="HR219" s="49"/>
      <c r="HS219" s="49"/>
      <c r="HT219" s="49"/>
      <c r="HU219" s="49"/>
      <c r="HV219" s="49"/>
      <c r="HW219" s="49"/>
      <c r="HX219" s="49"/>
      <c r="HY219" s="49"/>
      <c r="HZ219" s="49"/>
      <c r="IA219" s="49"/>
      <c r="IB219" s="49"/>
      <c r="IC219" s="49"/>
      <c r="ID219" s="49"/>
      <c r="IE219" s="49"/>
      <c r="IF219" s="49"/>
      <c r="IG219" s="49"/>
      <c r="IH219" s="49"/>
      <c r="II219" s="49"/>
      <c r="IJ219" s="49"/>
      <c r="IK219" s="49"/>
      <c r="IL219" s="49"/>
      <c r="IM219" s="49"/>
      <c r="IN219" s="49"/>
      <c r="IO219" s="49"/>
      <c r="IP219" s="49"/>
      <c r="IQ219" s="49"/>
      <c r="IR219" s="49"/>
      <c r="IS219" s="49"/>
      <c r="IT219" s="49"/>
      <c r="IU219" s="49"/>
      <c r="IV219" s="49"/>
      <c r="IW219" s="49"/>
      <c r="IX219" s="49"/>
      <c r="IY219" s="49"/>
      <c r="IZ219" s="49"/>
      <c r="JA219" s="49"/>
      <c r="JB219" s="49"/>
      <c r="JC219" s="49"/>
      <c r="JD219" s="49"/>
      <c r="JE219" s="49"/>
      <c r="JF219" s="49"/>
      <c r="JG219" s="49"/>
      <c r="JH219" s="49"/>
      <c r="JI219" s="49"/>
      <c r="JJ219" s="49"/>
      <c r="JK219" s="49"/>
      <c r="JL219" s="49"/>
      <c r="JM219" s="49"/>
      <c r="JN219" s="49"/>
    </row>
    <row r="220" spans="1:274" s="341" customFormat="1" ht="72" customHeight="1" x14ac:dyDescent="0.25">
      <c r="A220" s="1572">
        <v>184</v>
      </c>
      <c r="B220" s="1548" t="s">
        <v>1014</v>
      </c>
      <c r="C220" s="1548">
        <v>80101706</v>
      </c>
      <c r="D220" s="1607" t="s">
        <v>969</v>
      </c>
      <c r="E220" s="1582" t="s">
        <v>132</v>
      </c>
      <c r="F220" s="1582">
        <v>1</v>
      </c>
      <c r="G220" s="1582" t="s">
        <v>172</v>
      </c>
      <c r="H220" s="1624">
        <v>8</v>
      </c>
      <c r="I220" s="1582" t="s">
        <v>101</v>
      </c>
      <c r="J220" s="1243" t="s">
        <v>997</v>
      </c>
      <c r="K220" s="1243" t="s">
        <v>115</v>
      </c>
      <c r="L220" s="1037">
        <v>21263000</v>
      </c>
      <c r="M220" s="1037">
        <v>21263000</v>
      </c>
      <c r="N220" s="943" t="s">
        <v>85</v>
      </c>
      <c r="O220" s="943" t="s">
        <v>56</v>
      </c>
      <c r="P220" s="19" t="s">
        <v>133</v>
      </c>
      <c r="Q220" s="129"/>
      <c r="R220" s="1538" t="s">
        <v>1257</v>
      </c>
      <c r="S220" s="1538" t="s">
        <v>326</v>
      </c>
      <c r="T220" s="1570">
        <v>42471</v>
      </c>
      <c r="U220" s="1536" t="s">
        <v>1258</v>
      </c>
      <c r="V220" s="1536" t="s">
        <v>220</v>
      </c>
      <c r="W220" s="253">
        <v>21263000</v>
      </c>
      <c r="X220" s="41"/>
      <c r="Y220" s="1263">
        <f t="shared" si="4"/>
        <v>21263000</v>
      </c>
      <c r="Z220" s="1263">
        <v>21263000</v>
      </c>
      <c r="AA220" s="1530" t="s">
        <v>1259</v>
      </c>
      <c r="AB220" s="1536" t="s">
        <v>1260</v>
      </c>
      <c r="AC220" s="1536" t="s">
        <v>756</v>
      </c>
      <c r="AD220" s="1536"/>
      <c r="AE220" s="1536" t="s">
        <v>56</v>
      </c>
      <c r="AF220" s="1536" t="s">
        <v>56</v>
      </c>
      <c r="AG220" s="1536" t="s">
        <v>56</v>
      </c>
      <c r="AH220" s="1596" t="s">
        <v>1261</v>
      </c>
      <c r="AI220" s="1583">
        <v>42471</v>
      </c>
      <c r="AJ220" s="1583">
        <v>42734</v>
      </c>
      <c r="AK220" s="1536" t="s">
        <v>226</v>
      </c>
      <c r="AL220" s="1590" t="s">
        <v>227</v>
      </c>
      <c r="AM220" s="546" t="s">
        <v>56</v>
      </c>
      <c r="AN220" s="546" t="s">
        <v>56</v>
      </c>
      <c r="AO220" s="546" t="s">
        <v>56</v>
      </c>
      <c r="AP220" s="546" t="s">
        <v>56</v>
      </c>
      <c r="AQ220" s="546" t="s">
        <v>56</v>
      </c>
      <c r="AR220" s="547">
        <v>4725000</v>
      </c>
      <c r="AS220" s="536">
        <v>4725000</v>
      </c>
      <c r="AT220" s="41"/>
      <c r="AU220" s="536">
        <v>4725000</v>
      </c>
      <c r="AV220" s="547">
        <v>4725000</v>
      </c>
      <c r="AW220" s="547">
        <v>4725000</v>
      </c>
      <c r="AX220" s="41"/>
      <c r="AY220" s="41"/>
      <c r="AZ220" s="41"/>
      <c r="BA220" s="41"/>
      <c r="BB220" s="340"/>
      <c r="BC220" s="340"/>
      <c r="BD220" s="340"/>
      <c r="BE220" s="340"/>
      <c r="BF220" s="340"/>
      <c r="BG220" s="340"/>
      <c r="BH220" s="340"/>
      <c r="BI220" s="340"/>
      <c r="BJ220" s="340"/>
      <c r="BK220" s="340"/>
      <c r="BL220" s="340"/>
      <c r="BM220" s="340"/>
      <c r="BN220" s="340"/>
      <c r="BO220" s="340"/>
      <c r="BP220" s="340"/>
      <c r="BQ220" s="340"/>
      <c r="BR220" s="340"/>
      <c r="BS220" s="340"/>
      <c r="BT220" s="340"/>
      <c r="BU220" s="340"/>
      <c r="BV220" s="340"/>
      <c r="BW220" s="340"/>
      <c r="BX220" s="340"/>
      <c r="BY220" s="340"/>
      <c r="BZ220" s="340"/>
      <c r="CA220" s="340"/>
      <c r="CB220" s="340"/>
      <c r="CC220" s="340"/>
      <c r="CD220" s="340"/>
      <c r="CE220" s="340"/>
      <c r="CF220" s="340"/>
      <c r="CG220" s="340"/>
      <c r="CH220" s="340"/>
      <c r="CI220" s="340"/>
      <c r="CJ220" s="340"/>
      <c r="CK220" s="340"/>
      <c r="CL220" s="340"/>
      <c r="CM220" s="340"/>
      <c r="CN220" s="340"/>
      <c r="CO220" s="340"/>
      <c r="CP220" s="340"/>
      <c r="CQ220" s="340"/>
      <c r="CR220" s="340"/>
      <c r="CS220" s="340"/>
      <c r="CT220" s="340"/>
      <c r="CU220" s="340"/>
      <c r="CV220" s="340"/>
      <c r="CW220" s="340"/>
      <c r="CX220" s="340"/>
      <c r="CY220" s="340"/>
      <c r="CZ220" s="340"/>
      <c r="DA220" s="340"/>
      <c r="DB220" s="340"/>
      <c r="DC220" s="340"/>
      <c r="DD220" s="340"/>
      <c r="DE220" s="340"/>
      <c r="DF220" s="340"/>
      <c r="DG220" s="340"/>
      <c r="DH220" s="340"/>
      <c r="DI220" s="340"/>
      <c r="DJ220" s="340"/>
      <c r="DK220" s="340"/>
      <c r="DL220" s="340"/>
      <c r="DM220" s="340"/>
      <c r="DN220" s="340"/>
      <c r="DO220" s="340"/>
      <c r="DP220" s="340"/>
      <c r="DQ220" s="340"/>
      <c r="DR220" s="340"/>
      <c r="DS220" s="340"/>
      <c r="DT220" s="340"/>
      <c r="DU220" s="340"/>
      <c r="DV220" s="340"/>
      <c r="DW220" s="340"/>
      <c r="DX220" s="340"/>
      <c r="DY220" s="340"/>
      <c r="DZ220" s="340"/>
      <c r="EA220" s="340"/>
      <c r="EB220" s="340"/>
      <c r="EC220" s="340"/>
      <c r="ED220" s="340"/>
      <c r="EE220" s="340"/>
      <c r="EF220" s="340"/>
      <c r="EG220" s="340"/>
      <c r="EH220" s="340"/>
      <c r="EI220" s="340"/>
      <c r="EJ220" s="340"/>
      <c r="EK220" s="340"/>
      <c r="EL220" s="340"/>
      <c r="EM220" s="340"/>
      <c r="EN220" s="340"/>
      <c r="EO220" s="340"/>
      <c r="EP220" s="340"/>
      <c r="EQ220" s="340"/>
      <c r="ER220" s="340"/>
      <c r="ES220" s="340"/>
      <c r="ET220" s="340"/>
      <c r="EU220" s="340"/>
      <c r="EV220" s="340"/>
      <c r="EW220" s="340"/>
      <c r="EX220" s="340"/>
      <c r="EY220" s="340"/>
      <c r="EZ220" s="340"/>
      <c r="FA220" s="340"/>
      <c r="FB220" s="340"/>
      <c r="FC220" s="340"/>
      <c r="FD220" s="340"/>
      <c r="FE220" s="340"/>
      <c r="FF220" s="340"/>
      <c r="FG220" s="340"/>
      <c r="FH220" s="340"/>
      <c r="FI220" s="340"/>
      <c r="FJ220" s="340"/>
      <c r="FK220" s="340"/>
      <c r="FL220" s="340"/>
      <c r="FM220" s="340"/>
      <c r="FN220" s="340"/>
      <c r="FO220" s="340"/>
      <c r="FP220" s="340"/>
      <c r="FQ220" s="340"/>
      <c r="FR220" s="340"/>
      <c r="FS220" s="340"/>
      <c r="FT220" s="340"/>
      <c r="FU220" s="340"/>
      <c r="FV220" s="340"/>
      <c r="FW220" s="340"/>
      <c r="FX220" s="340"/>
      <c r="FY220" s="340"/>
      <c r="FZ220" s="340"/>
      <c r="GA220" s="340"/>
      <c r="GB220" s="340"/>
      <c r="GC220" s="340"/>
      <c r="GD220" s="340"/>
      <c r="GE220" s="340"/>
      <c r="GF220" s="340"/>
      <c r="GG220" s="340"/>
      <c r="GH220" s="340"/>
      <c r="GI220" s="340"/>
      <c r="GJ220" s="340"/>
      <c r="GK220" s="340"/>
      <c r="GL220" s="340"/>
      <c r="GM220" s="340"/>
      <c r="GN220" s="340"/>
      <c r="GO220" s="340"/>
      <c r="GP220" s="340"/>
      <c r="GQ220" s="340"/>
      <c r="GR220" s="340"/>
      <c r="GS220" s="340"/>
      <c r="GT220" s="340"/>
      <c r="GU220" s="340"/>
      <c r="GV220" s="340"/>
      <c r="GW220" s="340"/>
      <c r="GX220" s="340"/>
      <c r="GY220" s="340"/>
      <c r="GZ220" s="340"/>
      <c r="HA220" s="340"/>
      <c r="HB220" s="340"/>
      <c r="HC220" s="340"/>
      <c r="HD220" s="340"/>
      <c r="HE220" s="340"/>
      <c r="HF220" s="340"/>
      <c r="HG220" s="340"/>
      <c r="HH220" s="340"/>
      <c r="HI220" s="340"/>
      <c r="HJ220" s="340"/>
      <c r="HK220" s="340"/>
      <c r="HL220" s="340"/>
      <c r="HM220" s="340"/>
      <c r="HN220" s="340"/>
      <c r="HO220" s="340"/>
      <c r="HP220" s="340"/>
      <c r="HQ220" s="340"/>
      <c r="HR220" s="340"/>
      <c r="HS220" s="340"/>
      <c r="HT220" s="340"/>
      <c r="HU220" s="340"/>
      <c r="HV220" s="340"/>
      <c r="HW220" s="340"/>
      <c r="HX220" s="340"/>
      <c r="HY220" s="340"/>
      <c r="HZ220" s="340"/>
      <c r="IA220" s="340"/>
      <c r="IB220" s="340"/>
      <c r="IC220" s="340"/>
      <c r="ID220" s="340"/>
      <c r="IE220" s="340"/>
      <c r="IF220" s="340"/>
      <c r="IG220" s="340"/>
      <c r="IH220" s="340"/>
      <c r="II220" s="340"/>
      <c r="IJ220" s="340"/>
      <c r="IK220" s="340"/>
      <c r="IL220" s="340"/>
      <c r="IM220" s="340"/>
      <c r="IN220" s="340"/>
      <c r="IO220" s="340"/>
      <c r="IP220" s="340"/>
      <c r="IQ220" s="340"/>
      <c r="IR220" s="340"/>
      <c r="IS220" s="340"/>
      <c r="IT220" s="340"/>
      <c r="IU220" s="340"/>
      <c r="IV220" s="340"/>
      <c r="IW220" s="340"/>
      <c r="IX220" s="340"/>
      <c r="IY220" s="340"/>
      <c r="IZ220" s="340"/>
      <c r="JA220" s="340"/>
      <c r="JB220" s="340"/>
      <c r="JC220" s="340"/>
      <c r="JD220" s="340"/>
      <c r="JE220" s="340"/>
      <c r="JF220" s="340"/>
      <c r="JG220" s="340"/>
      <c r="JH220" s="340"/>
      <c r="JI220" s="340"/>
      <c r="JJ220" s="340"/>
      <c r="JK220" s="340"/>
      <c r="JL220" s="340"/>
      <c r="JM220" s="340"/>
      <c r="JN220" s="340"/>
    </row>
    <row r="221" spans="1:274" s="341" customFormat="1" ht="74.25" customHeight="1" x14ac:dyDescent="0.25">
      <c r="A221" s="1613"/>
      <c r="B221" s="1623"/>
      <c r="C221" s="1549"/>
      <c r="D221" s="1522"/>
      <c r="E221" s="1520"/>
      <c r="F221" s="1520"/>
      <c r="G221" s="1520"/>
      <c r="H221" s="1520"/>
      <c r="I221" s="1520"/>
      <c r="J221" s="1243" t="s">
        <v>996</v>
      </c>
      <c r="K221" s="1243" t="s">
        <v>115</v>
      </c>
      <c r="L221" s="1037">
        <v>21263000</v>
      </c>
      <c r="M221" s="1037">
        <v>21263000</v>
      </c>
      <c r="N221" s="943" t="s">
        <v>85</v>
      </c>
      <c r="O221" s="943" t="s">
        <v>56</v>
      </c>
      <c r="P221" s="15" t="s">
        <v>133</v>
      </c>
      <c r="Q221" s="129"/>
      <c r="R221" s="1539"/>
      <c r="S221" s="1539"/>
      <c r="T221" s="1571"/>
      <c r="U221" s="1537"/>
      <c r="V221" s="1537"/>
      <c r="W221" s="253">
        <v>21262000</v>
      </c>
      <c r="X221" s="41"/>
      <c r="Y221" s="1263">
        <f t="shared" si="4"/>
        <v>21262000</v>
      </c>
      <c r="Z221" s="1263">
        <v>21262000</v>
      </c>
      <c r="AA221" s="1531"/>
      <c r="AB221" s="1537"/>
      <c r="AC221" s="1537"/>
      <c r="AD221" s="1537"/>
      <c r="AE221" s="1537"/>
      <c r="AF221" s="1537"/>
      <c r="AG221" s="1537"/>
      <c r="AH221" s="1597"/>
      <c r="AI221" s="1584"/>
      <c r="AJ221" s="1584"/>
      <c r="AK221" s="1537"/>
      <c r="AL221" s="1591"/>
      <c r="AM221" s="546" t="s">
        <v>56</v>
      </c>
      <c r="AN221" s="546" t="s">
        <v>56</v>
      </c>
      <c r="AO221" s="546" t="s">
        <v>56</v>
      </c>
      <c r="AP221" s="546" t="s">
        <v>56</v>
      </c>
      <c r="AQ221" s="546" t="s">
        <v>56</v>
      </c>
      <c r="AR221" s="41"/>
      <c r="AS221" s="41"/>
      <c r="AT221" s="41"/>
      <c r="AU221" s="41"/>
      <c r="AV221" s="41"/>
      <c r="AW221" s="41"/>
      <c r="AX221" s="41"/>
      <c r="AY221" s="41"/>
      <c r="AZ221" s="41"/>
      <c r="BA221" s="41"/>
      <c r="BB221" s="340"/>
      <c r="BC221" s="340"/>
      <c r="BD221" s="340"/>
      <c r="BE221" s="340"/>
      <c r="BF221" s="340"/>
      <c r="BG221" s="340"/>
      <c r="BH221" s="340"/>
      <c r="BI221" s="340"/>
      <c r="BJ221" s="340"/>
      <c r="BK221" s="340"/>
      <c r="BL221" s="340"/>
      <c r="BM221" s="340"/>
      <c r="BN221" s="340"/>
      <c r="BO221" s="340"/>
      <c r="BP221" s="340"/>
      <c r="BQ221" s="340"/>
      <c r="BR221" s="340"/>
      <c r="BS221" s="340"/>
      <c r="BT221" s="340"/>
      <c r="BU221" s="340"/>
      <c r="BV221" s="340"/>
      <c r="BW221" s="340"/>
      <c r="BX221" s="340"/>
      <c r="BY221" s="340"/>
      <c r="BZ221" s="340"/>
      <c r="CA221" s="340"/>
      <c r="CB221" s="340"/>
      <c r="CC221" s="340"/>
      <c r="CD221" s="340"/>
      <c r="CE221" s="340"/>
      <c r="CF221" s="340"/>
      <c r="CG221" s="340"/>
      <c r="CH221" s="340"/>
      <c r="CI221" s="340"/>
      <c r="CJ221" s="340"/>
      <c r="CK221" s="340"/>
      <c r="CL221" s="340"/>
      <c r="CM221" s="340"/>
      <c r="CN221" s="340"/>
      <c r="CO221" s="340"/>
      <c r="CP221" s="340"/>
      <c r="CQ221" s="340"/>
      <c r="CR221" s="340"/>
      <c r="CS221" s="340"/>
      <c r="CT221" s="340"/>
      <c r="CU221" s="340"/>
      <c r="CV221" s="340"/>
      <c r="CW221" s="340"/>
      <c r="CX221" s="340"/>
      <c r="CY221" s="340"/>
      <c r="CZ221" s="340"/>
      <c r="DA221" s="340"/>
      <c r="DB221" s="340"/>
      <c r="DC221" s="340"/>
      <c r="DD221" s="340"/>
      <c r="DE221" s="340"/>
      <c r="DF221" s="340"/>
      <c r="DG221" s="340"/>
      <c r="DH221" s="340"/>
      <c r="DI221" s="340"/>
      <c r="DJ221" s="340"/>
      <c r="DK221" s="340"/>
      <c r="DL221" s="340"/>
      <c r="DM221" s="340"/>
      <c r="DN221" s="340"/>
      <c r="DO221" s="340"/>
      <c r="DP221" s="340"/>
      <c r="DQ221" s="340"/>
      <c r="DR221" s="340"/>
      <c r="DS221" s="340"/>
      <c r="DT221" s="340"/>
      <c r="DU221" s="340"/>
      <c r="DV221" s="340"/>
      <c r="DW221" s="340"/>
      <c r="DX221" s="340"/>
      <c r="DY221" s="340"/>
      <c r="DZ221" s="340"/>
      <c r="EA221" s="340"/>
      <c r="EB221" s="340"/>
      <c r="EC221" s="340"/>
      <c r="ED221" s="340"/>
      <c r="EE221" s="340"/>
      <c r="EF221" s="340"/>
      <c r="EG221" s="340"/>
      <c r="EH221" s="340"/>
      <c r="EI221" s="340"/>
      <c r="EJ221" s="340"/>
      <c r="EK221" s="340"/>
      <c r="EL221" s="340"/>
      <c r="EM221" s="340"/>
      <c r="EN221" s="340"/>
      <c r="EO221" s="340"/>
      <c r="EP221" s="340"/>
      <c r="EQ221" s="340"/>
      <c r="ER221" s="340"/>
      <c r="ES221" s="340"/>
      <c r="ET221" s="340"/>
      <c r="EU221" s="340"/>
      <c r="EV221" s="340"/>
      <c r="EW221" s="340"/>
      <c r="EX221" s="340"/>
      <c r="EY221" s="340"/>
      <c r="EZ221" s="340"/>
      <c r="FA221" s="340"/>
      <c r="FB221" s="340"/>
      <c r="FC221" s="340"/>
      <c r="FD221" s="340"/>
      <c r="FE221" s="340"/>
      <c r="FF221" s="340"/>
      <c r="FG221" s="340"/>
      <c r="FH221" s="340"/>
      <c r="FI221" s="340"/>
      <c r="FJ221" s="340"/>
      <c r="FK221" s="340"/>
      <c r="FL221" s="340"/>
      <c r="FM221" s="340"/>
      <c r="FN221" s="340"/>
      <c r="FO221" s="340"/>
      <c r="FP221" s="340"/>
      <c r="FQ221" s="340"/>
      <c r="FR221" s="340"/>
      <c r="FS221" s="340"/>
      <c r="FT221" s="340"/>
      <c r="FU221" s="340"/>
      <c r="FV221" s="340"/>
      <c r="FW221" s="340"/>
      <c r="FX221" s="340"/>
      <c r="FY221" s="340"/>
      <c r="FZ221" s="340"/>
      <c r="GA221" s="340"/>
      <c r="GB221" s="340"/>
      <c r="GC221" s="340"/>
      <c r="GD221" s="340"/>
      <c r="GE221" s="340"/>
      <c r="GF221" s="340"/>
      <c r="GG221" s="340"/>
      <c r="GH221" s="340"/>
      <c r="GI221" s="340"/>
      <c r="GJ221" s="340"/>
      <c r="GK221" s="340"/>
      <c r="GL221" s="340"/>
      <c r="GM221" s="340"/>
      <c r="GN221" s="340"/>
      <c r="GO221" s="340"/>
      <c r="GP221" s="340"/>
      <c r="GQ221" s="340"/>
      <c r="GR221" s="340"/>
      <c r="GS221" s="340"/>
      <c r="GT221" s="340"/>
      <c r="GU221" s="340"/>
      <c r="GV221" s="340"/>
      <c r="GW221" s="340"/>
      <c r="GX221" s="340"/>
      <c r="GY221" s="340"/>
      <c r="GZ221" s="340"/>
      <c r="HA221" s="340"/>
      <c r="HB221" s="340"/>
      <c r="HC221" s="340"/>
      <c r="HD221" s="340"/>
      <c r="HE221" s="340"/>
      <c r="HF221" s="340"/>
      <c r="HG221" s="340"/>
      <c r="HH221" s="340"/>
      <c r="HI221" s="340"/>
      <c r="HJ221" s="340"/>
      <c r="HK221" s="340"/>
      <c r="HL221" s="340"/>
      <c r="HM221" s="340"/>
      <c r="HN221" s="340"/>
      <c r="HO221" s="340"/>
      <c r="HP221" s="340"/>
      <c r="HQ221" s="340"/>
      <c r="HR221" s="340"/>
      <c r="HS221" s="340"/>
      <c r="HT221" s="340"/>
      <c r="HU221" s="340"/>
      <c r="HV221" s="340"/>
      <c r="HW221" s="340"/>
      <c r="HX221" s="340"/>
      <c r="HY221" s="340"/>
      <c r="HZ221" s="340"/>
      <c r="IA221" s="340"/>
      <c r="IB221" s="340"/>
      <c r="IC221" s="340"/>
      <c r="ID221" s="340"/>
      <c r="IE221" s="340"/>
      <c r="IF221" s="340"/>
      <c r="IG221" s="340"/>
      <c r="IH221" s="340"/>
      <c r="II221" s="340"/>
      <c r="IJ221" s="340"/>
      <c r="IK221" s="340"/>
      <c r="IL221" s="340"/>
      <c r="IM221" s="340"/>
      <c r="IN221" s="340"/>
      <c r="IO221" s="340"/>
      <c r="IP221" s="340"/>
      <c r="IQ221" s="340"/>
      <c r="IR221" s="340"/>
      <c r="IS221" s="340"/>
      <c r="IT221" s="340"/>
      <c r="IU221" s="340"/>
      <c r="IV221" s="340"/>
      <c r="IW221" s="340"/>
      <c r="IX221" s="340"/>
      <c r="IY221" s="340"/>
      <c r="IZ221" s="340"/>
      <c r="JA221" s="340"/>
      <c r="JB221" s="340"/>
      <c r="JC221" s="340"/>
      <c r="JD221" s="340"/>
      <c r="JE221" s="340"/>
      <c r="JF221" s="340"/>
      <c r="JG221" s="340"/>
      <c r="JH221" s="340"/>
      <c r="JI221" s="340"/>
      <c r="JJ221" s="340"/>
      <c r="JK221" s="340"/>
      <c r="JL221" s="340"/>
      <c r="JM221" s="340"/>
      <c r="JN221" s="340"/>
    </row>
    <row r="222" spans="1:274" s="282" customFormat="1" ht="130.5" customHeight="1" x14ac:dyDescent="0.25">
      <c r="A222" s="1241">
        <v>185</v>
      </c>
      <c r="B222" s="1243" t="s">
        <v>1013</v>
      </c>
      <c r="C222" s="1243">
        <v>80101706</v>
      </c>
      <c r="D222" s="246" t="s">
        <v>970</v>
      </c>
      <c r="E222" s="1243" t="s">
        <v>132</v>
      </c>
      <c r="F222" s="1243">
        <v>1</v>
      </c>
      <c r="G222" s="1271" t="s">
        <v>172</v>
      </c>
      <c r="H222" s="1273">
        <v>8.5</v>
      </c>
      <c r="I222" s="1243" t="s">
        <v>101</v>
      </c>
      <c r="J222" s="1243" t="s">
        <v>854</v>
      </c>
      <c r="K222" s="1243" t="s">
        <v>115</v>
      </c>
      <c r="L222" s="1037">
        <v>77945000</v>
      </c>
      <c r="M222" s="1037">
        <v>77945000</v>
      </c>
      <c r="N222" s="1261" t="s">
        <v>85</v>
      </c>
      <c r="O222" s="1261" t="s">
        <v>56</v>
      </c>
      <c r="P222" s="205" t="s">
        <v>133</v>
      </c>
      <c r="Q222" s="129"/>
      <c r="R222" s="1280" t="s">
        <v>1217</v>
      </c>
      <c r="S222" s="1280" t="s">
        <v>710</v>
      </c>
      <c r="T222" s="1285">
        <v>42468</v>
      </c>
      <c r="U222" s="96" t="s">
        <v>1218</v>
      </c>
      <c r="V222" s="1242" t="s">
        <v>220</v>
      </c>
      <c r="W222" s="253">
        <v>77945000</v>
      </c>
      <c r="X222" s="41"/>
      <c r="Y222" s="1263">
        <f t="shared" si="4"/>
        <v>77945000</v>
      </c>
      <c r="Z222" s="1263">
        <v>77945000</v>
      </c>
      <c r="AA222" s="1281" t="s">
        <v>1219</v>
      </c>
      <c r="AB222" s="1281" t="s">
        <v>1220</v>
      </c>
      <c r="AC222" s="1281" t="s">
        <v>233</v>
      </c>
      <c r="AD222" s="1242" t="s">
        <v>1221</v>
      </c>
      <c r="AE222" s="1281" t="s">
        <v>56</v>
      </c>
      <c r="AF222" s="1281" t="s">
        <v>56</v>
      </c>
      <c r="AG222" s="1281" t="s">
        <v>56</v>
      </c>
      <c r="AH222" s="200" t="s">
        <v>1222</v>
      </c>
      <c r="AI222" s="74">
        <v>42468</v>
      </c>
      <c r="AJ222" s="74">
        <v>42733</v>
      </c>
      <c r="AK222" s="1281" t="s">
        <v>715</v>
      </c>
      <c r="AL222" s="260" t="s">
        <v>716</v>
      </c>
      <c r="AM222" s="546" t="s">
        <v>56</v>
      </c>
      <c r="AN222" s="546" t="s">
        <v>56</v>
      </c>
      <c r="AO222" s="546" t="s">
        <v>56</v>
      </c>
      <c r="AP222" s="546" t="s">
        <v>56</v>
      </c>
      <c r="AQ222" s="546" t="s">
        <v>56</v>
      </c>
      <c r="AR222" s="547">
        <v>8925000</v>
      </c>
      <c r="AS222" s="547">
        <v>8925000</v>
      </c>
      <c r="AT222" s="41"/>
      <c r="AU222" s="547">
        <v>8925000</v>
      </c>
      <c r="AV222" s="547">
        <v>8925000</v>
      </c>
      <c r="AW222" s="547">
        <v>8925000</v>
      </c>
      <c r="AX222" s="41"/>
      <c r="AY222" s="41"/>
      <c r="AZ222" s="41"/>
      <c r="BA222" s="41"/>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c r="FF222" s="49"/>
      <c r="FG222" s="49"/>
      <c r="FH222" s="49"/>
      <c r="FI222" s="49"/>
      <c r="FJ222" s="49"/>
      <c r="FK222" s="49"/>
      <c r="FL222" s="49"/>
      <c r="FM222" s="49"/>
      <c r="FN222" s="49"/>
      <c r="FO222" s="49"/>
      <c r="FP222" s="49"/>
      <c r="FQ222" s="49"/>
      <c r="FR222" s="49"/>
      <c r="FS222" s="49"/>
      <c r="FT222" s="49"/>
      <c r="FU222" s="49"/>
      <c r="FV222" s="49"/>
      <c r="FW222" s="49"/>
      <c r="FX222" s="49"/>
      <c r="FY222" s="49"/>
      <c r="FZ222" s="49"/>
      <c r="GA222" s="49"/>
      <c r="GB222" s="49"/>
      <c r="GC222" s="49"/>
      <c r="GD222" s="49"/>
      <c r="GE222" s="49"/>
      <c r="GF222" s="49"/>
      <c r="GG222" s="49"/>
      <c r="GH222" s="49"/>
      <c r="GI222" s="49"/>
      <c r="GJ222" s="49"/>
      <c r="GK222" s="49"/>
      <c r="GL222" s="49"/>
      <c r="GM222" s="49"/>
      <c r="GN222" s="49"/>
      <c r="GO222" s="49"/>
      <c r="GP222" s="49"/>
      <c r="GQ222" s="49"/>
      <c r="GR222" s="49"/>
      <c r="GS222" s="49"/>
      <c r="GT222" s="49"/>
      <c r="GU222" s="49"/>
      <c r="GV222" s="49"/>
      <c r="GW222" s="49"/>
      <c r="GX222" s="49"/>
      <c r="GY222" s="49"/>
      <c r="GZ222" s="49"/>
      <c r="HA222" s="49"/>
      <c r="HB222" s="49"/>
      <c r="HC222" s="49"/>
      <c r="HD222" s="49"/>
      <c r="HE222" s="49"/>
      <c r="HF222" s="49"/>
      <c r="HG222" s="49"/>
      <c r="HH222" s="49"/>
      <c r="HI222" s="49"/>
      <c r="HJ222" s="49"/>
      <c r="HK222" s="49"/>
      <c r="HL222" s="49"/>
      <c r="HM222" s="49"/>
      <c r="HN222" s="49"/>
      <c r="HO222" s="49"/>
      <c r="HP222" s="49"/>
      <c r="HQ222" s="49"/>
      <c r="HR222" s="49"/>
      <c r="HS222" s="49"/>
      <c r="HT222" s="49"/>
      <c r="HU222" s="49"/>
      <c r="HV222" s="49"/>
      <c r="HW222" s="49"/>
      <c r="HX222" s="49"/>
      <c r="HY222" s="49"/>
      <c r="HZ222" s="49"/>
      <c r="IA222" s="49"/>
      <c r="IB222" s="49"/>
      <c r="IC222" s="49"/>
      <c r="ID222" s="49"/>
      <c r="IE222" s="49"/>
      <c r="IF222" s="49"/>
      <c r="IG222" s="49"/>
      <c r="IH222" s="49"/>
      <c r="II222" s="49"/>
      <c r="IJ222" s="49"/>
      <c r="IK222" s="49"/>
      <c r="IL222" s="49"/>
      <c r="IM222" s="49"/>
      <c r="IN222" s="49"/>
      <c r="IO222" s="49"/>
      <c r="IP222" s="49"/>
      <c r="IQ222" s="49"/>
      <c r="IR222" s="49"/>
      <c r="IS222" s="49"/>
      <c r="IT222" s="49"/>
      <c r="IU222" s="49"/>
      <c r="IV222" s="49"/>
      <c r="IW222" s="49"/>
      <c r="IX222" s="49"/>
      <c r="IY222" s="49"/>
      <c r="IZ222" s="49"/>
      <c r="JA222" s="49"/>
      <c r="JB222" s="49"/>
      <c r="JC222" s="49"/>
      <c r="JD222" s="49"/>
      <c r="JE222" s="49"/>
      <c r="JF222" s="49"/>
      <c r="JG222" s="49"/>
      <c r="JH222" s="49"/>
      <c r="JI222" s="49"/>
      <c r="JJ222" s="49"/>
      <c r="JK222" s="49"/>
      <c r="JL222" s="49"/>
      <c r="JM222" s="49"/>
      <c r="JN222" s="49"/>
    </row>
    <row r="223" spans="1:274" s="341" customFormat="1" ht="61.5" customHeight="1" x14ac:dyDescent="0.25">
      <c r="A223" s="1241">
        <v>186</v>
      </c>
      <c r="B223" s="1243" t="s">
        <v>1013</v>
      </c>
      <c r="C223" s="1243">
        <v>80101706</v>
      </c>
      <c r="D223" s="246" t="s">
        <v>971</v>
      </c>
      <c r="E223" s="1243" t="s">
        <v>132</v>
      </c>
      <c r="F223" s="1243">
        <v>1</v>
      </c>
      <c r="G223" s="1271" t="s">
        <v>170</v>
      </c>
      <c r="H223" s="1273">
        <v>8.5</v>
      </c>
      <c r="I223" s="1243" t="s">
        <v>101</v>
      </c>
      <c r="J223" s="1243" t="s">
        <v>135</v>
      </c>
      <c r="K223" s="1243" t="s">
        <v>115</v>
      </c>
      <c r="L223" s="1037">
        <v>19635000</v>
      </c>
      <c r="M223" s="1037">
        <v>19635000</v>
      </c>
      <c r="N223" s="1261" t="s">
        <v>85</v>
      </c>
      <c r="O223" s="1261" t="s">
        <v>56</v>
      </c>
      <c r="P223" s="205" t="s">
        <v>133</v>
      </c>
      <c r="Q223" s="129"/>
      <c r="R223" s="1280" t="s">
        <v>2664</v>
      </c>
      <c r="S223" s="107" t="s">
        <v>2665</v>
      </c>
      <c r="T223" s="72">
        <v>42503</v>
      </c>
      <c r="U223" s="175" t="s">
        <v>2666</v>
      </c>
      <c r="V223" s="1281" t="s">
        <v>220</v>
      </c>
      <c r="W223" s="253">
        <v>18000000</v>
      </c>
      <c r="X223" s="41"/>
      <c r="Y223" s="1263">
        <f t="shared" si="4"/>
        <v>18000000</v>
      </c>
      <c r="Z223" s="1263">
        <v>18000000</v>
      </c>
      <c r="AA223" s="334" t="s">
        <v>2667</v>
      </c>
      <c r="AB223" s="1281" t="s">
        <v>2668</v>
      </c>
      <c r="AC223" s="1281" t="s">
        <v>223</v>
      </c>
      <c r="AD223" s="1242" t="s">
        <v>2669</v>
      </c>
      <c r="AE223" s="1281" t="s">
        <v>56</v>
      </c>
      <c r="AF223" s="1281" t="s">
        <v>56</v>
      </c>
      <c r="AG223" s="1281" t="s">
        <v>56</v>
      </c>
      <c r="AH223" s="200" t="s">
        <v>2670</v>
      </c>
      <c r="AI223" s="74">
        <v>42503</v>
      </c>
      <c r="AJ223" s="74">
        <v>42734</v>
      </c>
      <c r="AK223" s="1281" t="s">
        <v>2671</v>
      </c>
      <c r="AL223" s="260" t="s">
        <v>931</v>
      </c>
      <c r="AM223" s="546" t="s">
        <v>56</v>
      </c>
      <c r="AN223" s="546" t="s">
        <v>56</v>
      </c>
      <c r="AO223" s="546" t="s">
        <v>56</v>
      </c>
      <c r="AP223" s="546" t="s">
        <v>56</v>
      </c>
      <c r="AQ223" s="546" t="s">
        <v>56</v>
      </c>
      <c r="AR223" s="291" t="s">
        <v>56</v>
      </c>
      <c r="AS223" s="553">
        <v>2300000</v>
      </c>
      <c r="AT223" s="41"/>
      <c r="AU223" s="553">
        <v>2300000</v>
      </c>
      <c r="AV223" s="547">
        <v>2300000</v>
      </c>
      <c r="AW223" s="547">
        <v>2300000</v>
      </c>
      <c r="AX223" s="41"/>
      <c r="AY223" s="41"/>
      <c r="AZ223" s="41"/>
      <c r="BA223" s="41"/>
      <c r="BB223" s="340"/>
      <c r="BC223" s="340"/>
      <c r="BD223" s="340"/>
      <c r="BE223" s="340"/>
      <c r="BF223" s="340"/>
      <c r="BG223" s="340"/>
      <c r="BH223" s="340"/>
      <c r="BI223" s="340"/>
      <c r="BJ223" s="340"/>
      <c r="BK223" s="340"/>
      <c r="BL223" s="340"/>
      <c r="BM223" s="340"/>
      <c r="BN223" s="340"/>
      <c r="BO223" s="340"/>
      <c r="BP223" s="340"/>
      <c r="BQ223" s="340"/>
      <c r="BR223" s="340"/>
      <c r="BS223" s="340"/>
      <c r="BT223" s="340"/>
      <c r="BU223" s="340"/>
      <c r="BV223" s="340"/>
      <c r="BW223" s="340"/>
      <c r="BX223" s="340"/>
      <c r="BY223" s="340"/>
      <c r="BZ223" s="340"/>
      <c r="CA223" s="340"/>
      <c r="CB223" s="340"/>
      <c r="CC223" s="340"/>
      <c r="CD223" s="340"/>
      <c r="CE223" s="340"/>
      <c r="CF223" s="340"/>
      <c r="CG223" s="340"/>
      <c r="CH223" s="340"/>
      <c r="CI223" s="340"/>
      <c r="CJ223" s="340"/>
      <c r="CK223" s="340"/>
      <c r="CL223" s="340"/>
      <c r="CM223" s="340"/>
      <c r="CN223" s="340"/>
      <c r="CO223" s="340"/>
      <c r="CP223" s="340"/>
      <c r="CQ223" s="340"/>
      <c r="CR223" s="340"/>
      <c r="CS223" s="340"/>
      <c r="CT223" s="340"/>
      <c r="CU223" s="340"/>
      <c r="CV223" s="340"/>
      <c r="CW223" s="340"/>
      <c r="CX223" s="340"/>
      <c r="CY223" s="340"/>
      <c r="CZ223" s="340"/>
      <c r="DA223" s="340"/>
      <c r="DB223" s="340"/>
      <c r="DC223" s="340"/>
      <c r="DD223" s="340"/>
      <c r="DE223" s="340"/>
      <c r="DF223" s="340"/>
      <c r="DG223" s="340"/>
      <c r="DH223" s="340"/>
      <c r="DI223" s="340"/>
      <c r="DJ223" s="340"/>
      <c r="DK223" s="340"/>
      <c r="DL223" s="340"/>
      <c r="DM223" s="340"/>
      <c r="DN223" s="340"/>
      <c r="DO223" s="340"/>
      <c r="DP223" s="340"/>
      <c r="DQ223" s="340"/>
      <c r="DR223" s="340"/>
      <c r="DS223" s="340"/>
      <c r="DT223" s="340"/>
      <c r="DU223" s="340"/>
      <c r="DV223" s="340"/>
      <c r="DW223" s="340"/>
      <c r="DX223" s="340"/>
      <c r="DY223" s="340"/>
      <c r="DZ223" s="340"/>
      <c r="EA223" s="340"/>
      <c r="EB223" s="340"/>
      <c r="EC223" s="340"/>
      <c r="ED223" s="340"/>
      <c r="EE223" s="340"/>
      <c r="EF223" s="340"/>
      <c r="EG223" s="340"/>
      <c r="EH223" s="340"/>
      <c r="EI223" s="340"/>
      <c r="EJ223" s="340"/>
      <c r="EK223" s="340"/>
      <c r="EL223" s="340"/>
      <c r="EM223" s="340"/>
      <c r="EN223" s="340"/>
      <c r="EO223" s="340"/>
      <c r="EP223" s="340"/>
      <c r="EQ223" s="340"/>
      <c r="ER223" s="340"/>
      <c r="ES223" s="340"/>
      <c r="ET223" s="340"/>
      <c r="EU223" s="340"/>
      <c r="EV223" s="340"/>
      <c r="EW223" s="340"/>
      <c r="EX223" s="340"/>
      <c r="EY223" s="340"/>
      <c r="EZ223" s="340"/>
      <c r="FA223" s="340"/>
      <c r="FB223" s="340"/>
      <c r="FC223" s="340"/>
      <c r="FD223" s="340"/>
      <c r="FE223" s="340"/>
      <c r="FF223" s="340"/>
      <c r="FG223" s="340"/>
      <c r="FH223" s="340"/>
      <c r="FI223" s="340"/>
      <c r="FJ223" s="340"/>
      <c r="FK223" s="340"/>
      <c r="FL223" s="340"/>
      <c r="FM223" s="340"/>
      <c r="FN223" s="340"/>
      <c r="FO223" s="340"/>
      <c r="FP223" s="340"/>
      <c r="FQ223" s="340"/>
      <c r="FR223" s="340"/>
      <c r="FS223" s="340"/>
      <c r="FT223" s="340"/>
      <c r="FU223" s="340"/>
      <c r="FV223" s="340"/>
      <c r="FW223" s="340"/>
      <c r="FX223" s="340"/>
      <c r="FY223" s="340"/>
      <c r="FZ223" s="340"/>
      <c r="GA223" s="340"/>
      <c r="GB223" s="340"/>
      <c r="GC223" s="340"/>
      <c r="GD223" s="340"/>
      <c r="GE223" s="340"/>
      <c r="GF223" s="340"/>
      <c r="GG223" s="340"/>
      <c r="GH223" s="340"/>
      <c r="GI223" s="340"/>
      <c r="GJ223" s="340"/>
      <c r="GK223" s="340"/>
      <c r="GL223" s="340"/>
      <c r="GM223" s="340"/>
      <c r="GN223" s="340"/>
      <c r="GO223" s="340"/>
      <c r="GP223" s="340"/>
      <c r="GQ223" s="340"/>
      <c r="GR223" s="340"/>
      <c r="GS223" s="340"/>
      <c r="GT223" s="340"/>
      <c r="GU223" s="340"/>
      <c r="GV223" s="340"/>
      <c r="GW223" s="340"/>
      <c r="GX223" s="340"/>
      <c r="GY223" s="340"/>
      <c r="GZ223" s="340"/>
      <c r="HA223" s="340"/>
      <c r="HB223" s="340"/>
      <c r="HC223" s="340"/>
      <c r="HD223" s="340"/>
      <c r="HE223" s="340"/>
      <c r="HF223" s="340"/>
      <c r="HG223" s="340"/>
      <c r="HH223" s="340"/>
      <c r="HI223" s="340"/>
      <c r="HJ223" s="340"/>
      <c r="HK223" s="340"/>
      <c r="HL223" s="340"/>
      <c r="HM223" s="340"/>
      <c r="HN223" s="340"/>
      <c r="HO223" s="340"/>
      <c r="HP223" s="340"/>
      <c r="HQ223" s="340"/>
      <c r="HR223" s="340"/>
      <c r="HS223" s="340"/>
      <c r="HT223" s="340"/>
      <c r="HU223" s="340"/>
      <c r="HV223" s="340"/>
      <c r="HW223" s="340"/>
      <c r="HX223" s="340"/>
      <c r="HY223" s="340"/>
      <c r="HZ223" s="340"/>
      <c r="IA223" s="340"/>
      <c r="IB223" s="340"/>
      <c r="IC223" s="340"/>
      <c r="ID223" s="340"/>
      <c r="IE223" s="340"/>
      <c r="IF223" s="340"/>
      <c r="IG223" s="340"/>
      <c r="IH223" s="340"/>
      <c r="II223" s="340"/>
      <c r="IJ223" s="340"/>
      <c r="IK223" s="340"/>
      <c r="IL223" s="340"/>
      <c r="IM223" s="340"/>
      <c r="IN223" s="340"/>
      <c r="IO223" s="340"/>
      <c r="IP223" s="340"/>
      <c r="IQ223" s="340"/>
      <c r="IR223" s="340"/>
      <c r="IS223" s="340"/>
      <c r="IT223" s="340"/>
      <c r="IU223" s="340"/>
      <c r="IV223" s="340"/>
      <c r="IW223" s="340"/>
      <c r="IX223" s="340"/>
      <c r="IY223" s="340"/>
      <c r="IZ223" s="340"/>
      <c r="JA223" s="340"/>
      <c r="JB223" s="340"/>
      <c r="JC223" s="340"/>
      <c r="JD223" s="340"/>
      <c r="JE223" s="340"/>
      <c r="JF223" s="340"/>
      <c r="JG223" s="340"/>
      <c r="JH223" s="340"/>
      <c r="JI223" s="340"/>
      <c r="JJ223" s="340"/>
      <c r="JK223" s="340"/>
      <c r="JL223" s="340"/>
      <c r="JM223" s="340"/>
      <c r="JN223" s="340"/>
    </row>
    <row r="224" spans="1:274" s="282" customFormat="1" ht="66" customHeight="1" x14ac:dyDescent="0.25">
      <c r="A224" s="1572">
        <v>187</v>
      </c>
      <c r="B224" s="1582" t="s">
        <v>1013</v>
      </c>
      <c r="C224" s="1548">
        <v>80101706</v>
      </c>
      <c r="D224" s="1607" t="s">
        <v>972</v>
      </c>
      <c r="E224" s="1582" t="s">
        <v>132</v>
      </c>
      <c r="F224" s="1582">
        <v>1</v>
      </c>
      <c r="G224" s="1582" t="s">
        <v>169</v>
      </c>
      <c r="H224" s="1580">
        <v>8.8000000000000007</v>
      </c>
      <c r="I224" s="1582" t="s">
        <v>101</v>
      </c>
      <c r="J224" s="1243" t="s">
        <v>997</v>
      </c>
      <c r="K224" s="1243" t="s">
        <v>115</v>
      </c>
      <c r="L224" s="1037">
        <v>18550000</v>
      </c>
      <c r="M224" s="1037">
        <v>18550000</v>
      </c>
      <c r="N224" s="943" t="s">
        <v>85</v>
      </c>
      <c r="O224" s="943" t="s">
        <v>56</v>
      </c>
      <c r="P224" s="19" t="s">
        <v>133</v>
      </c>
      <c r="Q224" s="1620"/>
      <c r="R224" s="1611" t="s">
        <v>1065</v>
      </c>
      <c r="S224" s="1611" t="s">
        <v>1072</v>
      </c>
      <c r="T224" s="1619">
        <v>42459</v>
      </c>
      <c r="U224" s="1607" t="s">
        <v>1073</v>
      </c>
      <c r="V224" s="1607" t="s">
        <v>220</v>
      </c>
      <c r="W224" s="253">
        <v>18550000</v>
      </c>
      <c r="X224" s="191"/>
      <c r="Y224" s="254">
        <f t="shared" si="4"/>
        <v>18550000</v>
      </c>
      <c r="Z224" s="254">
        <v>18550000</v>
      </c>
      <c r="AA224" s="1612" t="s">
        <v>1074</v>
      </c>
      <c r="AB224" s="1612" t="s">
        <v>1075</v>
      </c>
      <c r="AC224" s="1612" t="s">
        <v>756</v>
      </c>
      <c r="AD224" s="1612"/>
      <c r="AE224" s="1612" t="s">
        <v>56</v>
      </c>
      <c r="AF224" s="1612" t="s">
        <v>56</v>
      </c>
      <c r="AG224" s="1612" t="s">
        <v>56</v>
      </c>
      <c r="AH224" s="1612" t="s">
        <v>1076</v>
      </c>
      <c r="AI224" s="1612">
        <v>42459</v>
      </c>
      <c r="AJ224" s="1612">
        <v>42726</v>
      </c>
      <c r="AK224" s="1612" t="s">
        <v>336</v>
      </c>
      <c r="AL224" s="1617" t="s">
        <v>337</v>
      </c>
      <c r="AM224" s="1618" t="s">
        <v>56</v>
      </c>
      <c r="AN224" s="1612" t="s">
        <v>56</v>
      </c>
      <c r="AO224" s="1612" t="s">
        <v>56</v>
      </c>
      <c r="AP224" s="1612" t="s">
        <v>56</v>
      </c>
      <c r="AQ224" s="1612" t="s">
        <v>56</v>
      </c>
      <c r="AR224" s="1616">
        <v>4200000</v>
      </c>
      <c r="AS224" s="1616">
        <v>4200000</v>
      </c>
      <c r="AT224" s="1612"/>
      <c r="AU224" s="1614">
        <v>4200000</v>
      </c>
      <c r="AV224" s="1614">
        <v>4200000</v>
      </c>
      <c r="AW224" s="1615">
        <v>4200000</v>
      </c>
      <c r="AX224" s="1612"/>
      <c r="AY224" s="1612"/>
      <c r="AZ224" s="1612"/>
      <c r="BA224" s="1612"/>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c r="FF224" s="49"/>
      <c r="FG224" s="49"/>
      <c r="FH224" s="49"/>
      <c r="FI224" s="49"/>
      <c r="FJ224" s="49"/>
      <c r="FK224" s="49"/>
      <c r="FL224" s="49"/>
      <c r="FM224" s="49"/>
      <c r="FN224" s="49"/>
      <c r="FO224" s="49"/>
      <c r="FP224" s="49"/>
      <c r="FQ224" s="49"/>
      <c r="FR224" s="49"/>
      <c r="FS224" s="49"/>
      <c r="FT224" s="49"/>
      <c r="FU224" s="49"/>
      <c r="FV224" s="49"/>
      <c r="FW224" s="49"/>
      <c r="FX224" s="49"/>
      <c r="FY224" s="49"/>
      <c r="FZ224" s="49"/>
      <c r="GA224" s="49"/>
      <c r="GB224" s="49"/>
      <c r="GC224" s="49"/>
      <c r="GD224" s="49"/>
      <c r="GE224" s="49"/>
      <c r="GF224" s="49"/>
      <c r="GG224" s="49"/>
      <c r="GH224" s="49"/>
      <c r="GI224" s="49"/>
      <c r="GJ224" s="49"/>
      <c r="GK224" s="49"/>
      <c r="GL224" s="49"/>
      <c r="GM224" s="49"/>
      <c r="GN224" s="49"/>
      <c r="GO224" s="49"/>
      <c r="GP224" s="49"/>
      <c r="GQ224" s="49"/>
      <c r="GR224" s="49"/>
      <c r="GS224" s="49"/>
      <c r="GT224" s="49"/>
      <c r="GU224" s="49"/>
      <c r="GV224" s="49"/>
      <c r="GW224" s="49"/>
      <c r="GX224" s="49"/>
      <c r="GY224" s="49"/>
      <c r="GZ224" s="49"/>
      <c r="HA224" s="49"/>
      <c r="HB224" s="49"/>
      <c r="HC224" s="49"/>
      <c r="HD224" s="49"/>
      <c r="HE224" s="49"/>
      <c r="HF224" s="49"/>
      <c r="HG224" s="49"/>
      <c r="HH224" s="49"/>
      <c r="HI224" s="49"/>
      <c r="HJ224" s="49"/>
      <c r="HK224" s="49"/>
      <c r="HL224" s="49"/>
      <c r="HM224" s="49"/>
      <c r="HN224" s="49"/>
      <c r="HO224" s="49"/>
      <c r="HP224" s="49"/>
      <c r="HQ224" s="49"/>
      <c r="HR224" s="49"/>
      <c r="HS224" s="49"/>
      <c r="HT224" s="49"/>
      <c r="HU224" s="49"/>
      <c r="HV224" s="49"/>
      <c r="HW224" s="49"/>
      <c r="HX224" s="49"/>
      <c r="HY224" s="49"/>
      <c r="HZ224" s="49"/>
      <c r="IA224" s="49"/>
      <c r="IB224" s="49"/>
      <c r="IC224" s="49"/>
      <c r="ID224" s="49"/>
      <c r="IE224" s="49"/>
      <c r="IF224" s="49"/>
      <c r="IG224" s="49"/>
      <c r="IH224" s="49"/>
      <c r="II224" s="49"/>
      <c r="IJ224" s="49"/>
      <c r="IK224" s="49"/>
      <c r="IL224" s="49"/>
      <c r="IM224" s="49"/>
      <c r="IN224" s="49"/>
      <c r="IO224" s="49"/>
      <c r="IP224" s="49"/>
      <c r="IQ224" s="49"/>
      <c r="IR224" s="49"/>
      <c r="IS224" s="49"/>
      <c r="IT224" s="49"/>
      <c r="IU224" s="49"/>
      <c r="IV224" s="49"/>
      <c r="IW224" s="49"/>
      <c r="IX224" s="49"/>
      <c r="IY224" s="49"/>
      <c r="IZ224" s="49"/>
      <c r="JA224" s="49"/>
      <c r="JB224" s="49"/>
      <c r="JC224" s="49"/>
      <c r="JD224" s="49"/>
      <c r="JE224" s="49"/>
      <c r="JF224" s="49"/>
      <c r="JG224" s="49"/>
      <c r="JH224" s="49"/>
      <c r="JI224" s="49"/>
      <c r="JJ224" s="49"/>
      <c r="JK224" s="49"/>
      <c r="JL224" s="49"/>
      <c r="JM224" s="49"/>
      <c r="JN224" s="49"/>
    </row>
    <row r="225" spans="1:274" s="282" customFormat="1" ht="38.25" customHeight="1" x14ac:dyDescent="0.25">
      <c r="A225" s="1613"/>
      <c r="B225" s="1520"/>
      <c r="C225" s="1549"/>
      <c r="D225" s="1522"/>
      <c r="E225" s="1520"/>
      <c r="F225" s="1520"/>
      <c r="G225" s="1520"/>
      <c r="H225" s="1599"/>
      <c r="I225" s="1520"/>
      <c r="J225" s="1243" t="s">
        <v>996</v>
      </c>
      <c r="K225" s="1243" t="s">
        <v>115</v>
      </c>
      <c r="L225" s="1037">
        <v>18550000</v>
      </c>
      <c r="M225" s="1037">
        <v>18550000</v>
      </c>
      <c r="N225" s="943" t="s">
        <v>85</v>
      </c>
      <c r="O225" s="943" t="s">
        <v>56</v>
      </c>
      <c r="P225" s="19" t="s">
        <v>133</v>
      </c>
      <c r="Q225" s="1620"/>
      <c r="R225" s="1611"/>
      <c r="S225" s="1611"/>
      <c r="T225" s="1619"/>
      <c r="U225" s="1607"/>
      <c r="V225" s="1607"/>
      <c r="W225" s="253">
        <v>18550000</v>
      </c>
      <c r="X225" s="191"/>
      <c r="Y225" s="254">
        <v>18550000</v>
      </c>
      <c r="Z225" s="254">
        <v>18550000</v>
      </c>
      <c r="AA225" s="1612"/>
      <c r="AB225" s="1612"/>
      <c r="AC225" s="1612"/>
      <c r="AD225" s="1612"/>
      <c r="AE225" s="1612"/>
      <c r="AF225" s="1612"/>
      <c r="AG225" s="1612"/>
      <c r="AH225" s="1612"/>
      <c r="AI225" s="1612"/>
      <c r="AJ225" s="1612"/>
      <c r="AK225" s="1612"/>
      <c r="AL225" s="1617"/>
      <c r="AM225" s="1618"/>
      <c r="AN225" s="1612"/>
      <c r="AO225" s="1612"/>
      <c r="AP225" s="1612"/>
      <c r="AQ225" s="1612"/>
      <c r="AR225" s="1531"/>
      <c r="AS225" s="1531"/>
      <c r="AT225" s="1612"/>
      <c r="AU225" s="1612"/>
      <c r="AV225" s="1612"/>
      <c r="AW225" s="1612"/>
      <c r="AX225" s="1612"/>
      <c r="AY225" s="1612"/>
      <c r="AZ225" s="1612"/>
      <c r="BA225" s="1612"/>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c r="FF225" s="49"/>
      <c r="FG225" s="49"/>
      <c r="FH225" s="49"/>
      <c r="FI225" s="49"/>
      <c r="FJ225" s="49"/>
      <c r="FK225" s="49"/>
      <c r="FL225" s="49"/>
      <c r="FM225" s="49"/>
      <c r="FN225" s="49"/>
      <c r="FO225" s="49"/>
      <c r="FP225" s="49"/>
      <c r="FQ225" s="49"/>
      <c r="FR225" s="49"/>
      <c r="FS225" s="49"/>
      <c r="FT225" s="49"/>
      <c r="FU225" s="49"/>
      <c r="FV225" s="49"/>
      <c r="FW225" s="49"/>
      <c r="FX225" s="49"/>
      <c r="FY225" s="49"/>
      <c r="FZ225" s="49"/>
      <c r="GA225" s="49"/>
      <c r="GB225" s="49"/>
      <c r="GC225" s="49"/>
      <c r="GD225" s="49"/>
      <c r="GE225" s="49"/>
      <c r="GF225" s="49"/>
      <c r="GG225" s="49"/>
      <c r="GH225" s="49"/>
      <c r="GI225" s="49"/>
      <c r="GJ225" s="49"/>
      <c r="GK225" s="49"/>
      <c r="GL225" s="49"/>
      <c r="GM225" s="49"/>
      <c r="GN225" s="49"/>
      <c r="GO225" s="49"/>
      <c r="GP225" s="49"/>
      <c r="GQ225" s="49"/>
      <c r="GR225" s="49"/>
      <c r="GS225" s="49"/>
      <c r="GT225" s="49"/>
      <c r="GU225" s="49"/>
      <c r="GV225" s="49"/>
      <c r="GW225" s="49"/>
      <c r="GX225" s="49"/>
      <c r="GY225" s="49"/>
      <c r="GZ225" s="49"/>
      <c r="HA225" s="49"/>
      <c r="HB225" s="49"/>
      <c r="HC225" s="49"/>
      <c r="HD225" s="49"/>
      <c r="HE225" s="49"/>
      <c r="HF225" s="49"/>
      <c r="HG225" s="49"/>
      <c r="HH225" s="49"/>
      <c r="HI225" s="49"/>
      <c r="HJ225" s="49"/>
      <c r="HK225" s="49"/>
      <c r="HL225" s="49"/>
      <c r="HM225" s="49"/>
      <c r="HN225" s="49"/>
      <c r="HO225" s="49"/>
      <c r="HP225" s="49"/>
      <c r="HQ225" s="49"/>
      <c r="HR225" s="49"/>
      <c r="HS225" s="49"/>
      <c r="HT225" s="49"/>
      <c r="HU225" s="49"/>
      <c r="HV225" s="49"/>
      <c r="HW225" s="49"/>
      <c r="HX225" s="49"/>
      <c r="HY225" s="49"/>
      <c r="HZ225" s="49"/>
      <c r="IA225" s="49"/>
      <c r="IB225" s="49"/>
      <c r="IC225" s="49"/>
      <c r="ID225" s="49"/>
      <c r="IE225" s="49"/>
      <c r="IF225" s="49"/>
      <c r="IG225" s="49"/>
      <c r="IH225" s="49"/>
      <c r="II225" s="49"/>
      <c r="IJ225" s="49"/>
      <c r="IK225" s="49"/>
      <c r="IL225" s="49"/>
      <c r="IM225" s="49"/>
      <c r="IN225" s="49"/>
      <c r="IO225" s="49"/>
      <c r="IP225" s="49"/>
      <c r="IQ225" s="49"/>
      <c r="IR225" s="49"/>
      <c r="IS225" s="49"/>
      <c r="IT225" s="49"/>
      <c r="IU225" s="49"/>
      <c r="IV225" s="49"/>
      <c r="IW225" s="49"/>
      <c r="IX225" s="49"/>
      <c r="IY225" s="49"/>
      <c r="IZ225" s="49"/>
      <c r="JA225" s="49"/>
      <c r="JB225" s="49"/>
      <c r="JC225" s="49"/>
      <c r="JD225" s="49"/>
      <c r="JE225" s="49"/>
      <c r="JF225" s="49"/>
      <c r="JG225" s="49"/>
      <c r="JH225" s="49"/>
      <c r="JI225" s="49"/>
      <c r="JJ225" s="49"/>
      <c r="JK225" s="49"/>
      <c r="JL225" s="49"/>
      <c r="JM225" s="49"/>
      <c r="JN225" s="49"/>
    </row>
    <row r="226" spans="1:274" s="282" customFormat="1" ht="48" customHeight="1" x14ac:dyDescent="0.25">
      <c r="A226" s="1572">
        <v>188</v>
      </c>
      <c r="B226" s="1582" t="s">
        <v>1013</v>
      </c>
      <c r="C226" s="1548">
        <v>80101706</v>
      </c>
      <c r="D226" s="1607" t="s">
        <v>972</v>
      </c>
      <c r="E226" s="1582" t="s">
        <v>132</v>
      </c>
      <c r="F226" s="1582">
        <v>1</v>
      </c>
      <c r="G226" s="1582" t="s">
        <v>169</v>
      </c>
      <c r="H226" s="1580">
        <v>8.8333333333333339</v>
      </c>
      <c r="I226" s="1582" t="s">
        <v>101</v>
      </c>
      <c r="J226" s="1243" t="s">
        <v>997</v>
      </c>
      <c r="K226" s="1243" t="s">
        <v>115</v>
      </c>
      <c r="L226" s="1037">
        <v>18550000</v>
      </c>
      <c r="M226" s="1037">
        <v>18550000</v>
      </c>
      <c r="N226" s="943" t="s">
        <v>85</v>
      </c>
      <c r="O226" s="943" t="s">
        <v>56</v>
      </c>
      <c r="P226" s="19" t="s">
        <v>133</v>
      </c>
      <c r="Q226" s="1610"/>
      <c r="R226" s="1611" t="s">
        <v>1066</v>
      </c>
      <c r="S226" s="1611" t="s">
        <v>339</v>
      </c>
      <c r="T226" s="1607">
        <v>42459</v>
      </c>
      <c r="U226" s="1607" t="s">
        <v>1073</v>
      </c>
      <c r="V226" s="1607" t="s">
        <v>220</v>
      </c>
      <c r="W226" s="253">
        <v>18550000</v>
      </c>
      <c r="X226" s="96"/>
      <c r="Y226" s="250">
        <f>SUM(W226+X226)</f>
        <v>18550000</v>
      </c>
      <c r="Z226" s="250">
        <v>18550000</v>
      </c>
      <c r="AA226" s="1607" t="s">
        <v>1074</v>
      </c>
      <c r="AB226" s="1607" t="s">
        <v>2672</v>
      </c>
      <c r="AC226" s="1607" t="s">
        <v>756</v>
      </c>
      <c r="AD226" s="1607"/>
      <c r="AE226" s="1607" t="s">
        <v>56</v>
      </c>
      <c r="AF226" s="1607" t="s">
        <v>56</v>
      </c>
      <c r="AG226" s="1607" t="s">
        <v>56</v>
      </c>
      <c r="AH226" s="1607" t="s">
        <v>1076</v>
      </c>
      <c r="AI226" s="1607">
        <v>42459</v>
      </c>
      <c r="AJ226" s="1607">
        <v>42726</v>
      </c>
      <c r="AK226" s="1607" t="s">
        <v>336</v>
      </c>
      <c r="AL226" s="1608" t="s">
        <v>337</v>
      </c>
      <c r="AM226" s="1605" t="s">
        <v>56</v>
      </c>
      <c r="AN226" s="1607" t="s">
        <v>56</v>
      </c>
      <c r="AO226" s="1607" t="s">
        <v>56</v>
      </c>
      <c r="AP226" s="1607" t="s">
        <v>56</v>
      </c>
      <c r="AQ226" s="1607" t="s">
        <v>56</v>
      </c>
      <c r="AR226" s="1603">
        <v>4200000</v>
      </c>
      <c r="AS226" s="1603">
        <v>4200000</v>
      </c>
      <c r="AT226" s="1582"/>
      <c r="AU226" s="1603">
        <v>4200000</v>
      </c>
      <c r="AV226" s="1603">
        <v>4200000</v>
      </c>
      <c r="AW226" s="1604">
        <v>4200000</v>
      </c>
      <c r="AX226" s="1582"/>
      <c r="AY226" s="1582"/>
      <c r="AZ226" s="1582"/>
      <c r="BA226" s="1582"/>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c r="FF226" s="49"/>
      <c r="FG226" s="49"/>
      <c r="FH226" s="49"/>
      <c r="FI226" s="49"/>
      <c r="FJ226" s="49"/>
      <c r="FK226" s="49"/>
      <c r="FL226" s="49"/>
      <c r="FM226" s="49"/>
      <c r="FN226" s="49"/>
      <c r="FO226" s="49"/>
      <c r="FP226" s="49"/>
      <c r="FQ226" s="49"/>
      <c r="FR226" s="49"/>
      <c r="FS226" s="49"/>
      <c r="FT226" s="49"/>
      <c r="FU226" s="49"/>
      <c r="FV226" s="49"/>
      <c r="FW226" s="49"/>
      <c r="FX226" s="49"/>
      <c r="FY226" s="49"/>
      <c r="FZ226" s="49"/>
      <c r="GA226" s="49"/>
      <c r="GB226" s="49"/>
      <c r="GC226" s="49"/>
      <c r="GD226" s="49"/>
      <c r="GE226" s="49"/>
      <c r="GF226" s="49"/>
      <c r="GG226" s="49"/>
      <c r="GH226" s="49"/>
      <c r="GI226" s="49"/>
      <c r="GJ226" s="49"/>
      <c r="GK226" s="49"/>
      <c r="GL226" s="49"/>
      <c r="GM226" s="49"/>
      <c r="GN226" s="49"/>
      <c r="GO226" s="49"/>
      <c r="GP226" s="49"/>
      <c r="GQ226" s="49"/>
      <c r="GR226" s="49"/>
      <c r="GS226" s="49"/>
      <c r="GT226" s="49"/>
      <c r="GU226" s="49"/>
      <c r="GV226" s="49"/>
      <c r="GW226" s="49"/>
      <c r="GX226" s="49"/>
      <c r="GY226" s="49"/>
      <c r="GZ226" s="49"/>
      <c r="HA226" s="49"/>
      <c r="HB226" s="49"/>
      <c r="HC226" s="49"/>
      <c r="HD226" s="49"/>
      <c r="HE226" s="49"/>
      <c r="HF226" s="49"/>
      <c r="HG226" s="49"/>
      <c r="HH226" s="49"/>
      <c r="HI226" s="49"/>
      <c r="HJ226" s="49"/>
      <c r="HK226" s="49"/>
      <c r="HL226" s="49"/>
      <c r="HM226" s="49"/>
      <c r="HN226" s="49"/>
      <c r="HO226" s="49"/>
      <c r="HP226" s="49"/>
      <c r="HQ226" s="49"/>
      <c r="HR226" s="49"/>
      <c r="HS226" s="49"/>
      <c r="HT226" s="49"/>
      <c r="HU226" s="49"/>
      <c r="HV226" s="49"/>
      <c r="HW226" s="49"/>
      <c r="HX226" s="49"/>
      <c r="HY226" s="49"/>
      <c r="HZ226" s="49"/>
      <c r="IA226" s="49"/>
      <c r="IB226" s="49"/>
      <c r="IC226" s="49"/>
      <c r="ID226" s="49"/>
      <c r="IE226" s="49"/>
      <c r="IF226" s="49"/>
      <c r="IG226" s="49"/>
      <c r="IH226" s="49"/>
      <c r="II226" s="49"/>
      <c r="IJ226" s="49"/>
      <c r="IK226" s="49"/>
      <c r="IL226" s="49"/>
      <c r="IM226" s="49"/>
      <c r="IN226" s="49"/>
      <c r="IO226" s="49"/>
      <c r="IP226" s="49"/>
      <c r="IQ226" s="49"/>
      <c r="IR226" s="49"/>
      <c r="IS226" s="49"/>
      <c r="IT226" s="49"/>
      <c r="IU226" s="49"/>
      <c r="IV226" s="49"/>
      <c r="IW226" s="49"/>
      <c r="IX226" s="49"/>
      <c r="IY226" s="49"/>
      <c r="IZ226" s="49"/>
      <c r="JA226" s="49"/>
      <c r="JB226" s="49"/>
      <c r="JC226" s="49"/>
      <c r="JD226" s="49"/>
      <c r="JE226" s="49"/>
      <c r="JF226" s="49"/>
      <c r="JG226" s="49"/>
      <c r="JH226" s="49"/>
      <c r="JI226" s="49"/>
      <c r="JJ226" s="49"/>
      <c r="JK226" s="49"/>
      <c r="JL226" s="49"/>
      <c r="JM226" s="49"/>
      <c r="JN226" s="49"/>
    </row>
    <row r="227" spans="1:274" s="282" customFormat="1" ht="54.75" customHeight="1" x14ac:dyDescent="0.25">
      <c r="A227" s="1613"/>
      <c r="B227" s="1520"/>
      <c r="C227" s="1549"/>
      <c r="D227" s="1522"/>
      <c r="E227" s="1520"/>
      <c r="F227" s="1520"/>
      <c r="G227" s="1520"/>
      <c r="H227" s="1599"/>
      <c r="I227" s="1520"/>
      <c r="J227" s="1243" t="s">
        <v>996</v>
      </c>
      <c r="K227" s="1243" t="s">
        <v>115</v>
      </c>
      <c r="L227" s="1037">
        <v>18550000</v>
      </c>
      <c r="M227" s="1037">
        <v>18550000</v>
      </c>
      <c r="N227" s="943" t="s">
        <v>85</v>
      </c>
      <c r="O227" s="943" t="s">
        <v>56</v>
      </c>
      <c r="P227" s="19" t="s">
        <v>133</v>
      </c>
      <c r="Q227" s="1610"/>
      <c r="R227" s="1611"/>
      <c r="S227" s="1611"/>
      <c r="T227" s="1582"/>
      <c r="U227" s="1582"/>
      <c r="V227" s="1582"/>
      <c r="W227" s="253">
        <v>18550000</v>
      </c>
      <c r="X227" s="255"/>
      <c r="Y227" s="1263">
        <v>18550000</v>
      </c>
      <c r="Z227" s="1263">
        <v>18550000</v>
      </c>
      <c r="AA227" s="1582"/>
      <c r="AB227" s="1582"/>
      <c r="AC227" s="1582"/>
      <c r="AD227" s="1582"/>
      <c r="AE227" s="1582"/>
      <c r="AF227" s="1582"/>
      <c r="AG227" s="1582"/>
      <c r="AH227" s="1582"/>
      <c r="AI227" s="1582"/>
      <c r="AJ227" s="1582"/>
      <c r="AK227" s="1582"/>
      <c r="AL227" s="1609"/>
      <c r="AM227" s="1606"/>
      <c r="AN227" s="1582"/>
      <c r="AO227" s="1582"/>
      <c r="AP227" s="1582"/>
      <c r="AQ227" s="1582"/>
      <c r="AR227" s="1582"/>
      <c r="AS227" s="1582"/>
      <c r="AT227" s="1582"/>
      <c r="AU227" s="1582"/>
      <c r="AV227" s="1582"/>
      <c r="AW227" s="1582"/>
      <c r="AX227" s="1582"/>
      <c r="AY227" s="1582"/>
      <c r="AZ227" s="1582"/>
      <c r="BA227" s="1582"/>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c r="FF227" s="49"/>
      <c r="FG227" s="49"/>
      <c r="FH227" s="49"/>
      <c r="FI227" s="49"/>
      <c r="FJ227" s="49"/>
      <c r="FK227" s="49"/>
      <c r="FL227" s="49"/>
      <c r="FM227" s="49"/>
      <c r="FN227" s="49"/>
      <c r="FO227" s="49"/>
      <c r="FP227" s="49"/>
      <c r="FQ227" s="49"/>
      <c r="FR227" s="49"/>
      <c r="FS227" s="49"/>
      <c r="FT227" s="49"/>
      <c r="FU227" s="49"/>
      <c r="FV227" s="49"/>
      <c r="FW227" s="49"/>
      <c r="FX227" s="49"/>
      <c r="FY227" s="49"/>
      <c r="FZ227" s="49"/>
      <c r="GA227" s="49"/>
      <c r="GB227" s="49"/>
      <c r="GC227" s="49"/>
      <c r="GD227" s="49"/>
      <c r="GE227" s="49"/>
      <c r="GF227" s="49"/>
      <c r="GG227" s="49"/>
      <c r="GH227" s="49"/>
      <c r="GI227" s="49"/>
      <c r="GJ227" s="49"/>
      <c r="GK227" s="49"/>
      <c r="GL227" s="49"/>
      <c r="GM227" s="49"/>
      <c r="GN227" s="49"/>
      <c r="GO227" s="49"/>
      <c r="GP227" s="49"/>
      <c r="GQ227" s="49"/>
      <c r="GR227" s="49"/>
      <c r="GS227" s="49"/>
      <c r="GT227" s="49"/>
      <c r="GU227" s="49"/>
      <c r="GV227" s="49"/>
      <c r="GW227" s="49"/>
      <c r="GX227" s="49"/>
      <c r="GY227" s="49"/>
      <c r="GZ227" s="49"/>
      <c r="HA227" s="49"/>
      <c r="HB227" s="49"/>
      <c r="HC227" s="49"/>
      <c r="HD227" s="49"/>
      <c r="HE227" s="49"/>
      <c r="HF227" s="49"/>
      <c r="HG227" s="49"/>
      <c r="HH227" s="49"/>
      <c r="HI227" s="49"/>
      <c r="HJ227" s="49"/>
      <c r="HK227" s="49"/>
      <c r="HL227" s="49"/>
      <c r="HM227" s="49"/>
      <c r="HN227" s="49"/>
      <c r="HO227" s="49"/>
      <c r="HP227" s="49"/>
      <c r="HQ227" s="49"/>
      <c r="HR227" s="49"/>
      <c r="HS227" s="49"/>
      <c r="HT227" s="49"/>
      <c r="HU227" s="49"/>
      <c r="HV227" s="49"/>
      <c r="HW227" s="49"/>
      <c r="HX227" s="49"/>
      <c r="HY227" s="49"/>
      <c r="HZ227" s="49"/>
      <c r="IA227" s="49"/>
      <c r="IB227" s="49"/>
      <c r="IC227" s="49"/>
      <c r="ID227" s="49"/>
      <c r="IE227" s="49"/>
      <c r="IF227" s="49"/>
      <c r="IG227" s="49"/>
      <c r="IH227" s="49"/>
      <c r="II227" s="49"/>
      <c r="IJ227" s="49"/>
      <c r="IK227" s="49"/>
      <c r="IL227" s="49"/>
      <c r="IM227" s="49"/>
      <c r="IN227" s="49"/>
      <c r="IO227" s="49"/>
      <c r="IP227" s="49"/>
      <c r="IQ227" s="49"/>
      <c r="IR227" s="49"/>
      <c r="IS227" s="49"/>
      <c r="IT227" s="49"/>
      <c r="IU227" s="49"/>
      <c r="IV227" s="49"/>
      <c r="IW227" s="49"/>
      <c r="IX227" s="49"/>
      <c r="IY227" s="49"/>
      <c r="IZ227" s="49"/>
      <c r="JA227" s="49"/>
      <c r="JB227" s="49"/>
      <c r="JC227" s="49"/>
      <c r="JD227" s="49"/>
      <c r="JE227" s="49"/>
      <c r="JF227" s="49"/>
      <c r="JG227" s="49"/>
      <c r="JH227" s="49"/>
      <c r="JI227" s="49"/>
      <c r="JJ227" s="49"/>
      <c r="JK227" s="49"/>
      <c r="JL227" s="49"/>
      <c r="JM227" s="49"/>
      <c r="JN227" s="49"/>
    </row>
    <row r="228" spans="1:274" s="282" customFormat="1" ht="59.25" customHeight="1" x14ac:dyDescent="0.25">
      <c r="A228" s="1600">
        <v>189</v>
      </c>
      <c r="B228" s="1548" t="s">
        <v>716</v>
      </c>
      <c r="C228" s="1548">
        <v>80101706</v>
      </c>
      <c r="D228" s="1536" t="s">
        <v>1223</v>
      </c>
      <c r="E228" s="1548" t="s">
        <v>132</v>
      </c>
      <c r="F228" s="1548">
        <v>1</v>
      </c>
      <c r="G228" s="1548" t="s">
        <v>172</v>
      </c>
      <c r="H228" s="1598">
        <v>8.5</v>
      </c>
      <c r="I228" s="1548" t="s">
        <v>101</v>
      </c>
      <c r="J228" s="1243" t="s">
        <v>997</v>
      </c>
      <c r="K228" s="1243" t="s">
        <v>115</v>
      </c>
      <c r="L228" s="1037">
        <v>7586500</v>
      </c>
      <c r="M228" s="1037">
        <v>7586500</v>
      </c>
      <c r="N228" s="1261" t="s">
        <v>85</v>
      </c>
      <c r="O228" s="1261" t="s">
        <v>56</v>
      </c>
      <c r="P228" s="19" t="s">
        <v>133</v>
      </c>
      <c r="Q228" s="129"/>
      <c r="R228" s="1538" t="s">
        <v>1262</v>
      </c>
      <c r="S228" s="1538" t="s">
        <v>753</v>
      </c>
      <c r="T228" s="1570">
        <v>42472</v>
      </c>
      <c r="U228" s="1536" t="s">
        <v>1263</v>
      </c>
      <c r="V228" s="1536" t="s">
        <v>220</v>
      </c>
      <c r="W228" s="253">
        <v>7586500</v>
      </c>
      <c r="X228" s="41"/>
      <c r="Y228" s="1263">
        <v>7586500</v>
      </c>
      <c r="Z228" s="1263">
        <v>7586500</v>
      </c>
      <c r="AA228" s="1530" t="s">
        <v>1264</v>
      </c>
      <c r="AB228" s="1536" t="s">
        <v>1265</v>
      </c>
      <c r="AC228" s="1536" t="s">
        <v>756</v>
      </c>
      <c r="AD228" s="1536"/>
      <c r="AE228" s="1536" t="s">
        <v>56</v>
      </c>
      <c r="AF228" s="1536" t="s">
        <v>56</v>
      </c>
      <c r="AG228" s="1536" t="s">
        <v>56</v>
      </c>
      <c r="AH228" s="1596" t="s">
        <v>1266</v>
      </c>
      <c r="AI228" s="1583">
        <v>42472</v>
      </c>
      <c r="AJ228" s="1583">
        <v>42729</v>
      </c>
      <c r="AK228" s="1536" t="s">
        <v>336</v>
      </c>
      <c r="AL228" s="1590" t="s">
        <v>337</v>
      </c>
      <c r="AM228" s="546" t="s">
        <v>56</v>
      </c>
      <c r="AN228" s="291" t="s">
        <v>56</v>
      </c>
      <c r="AO228" s="291" t="s">
        <v>56</v>
      </c>
      <c r="AP228" s="291" t="s">
        <v>56</v>
      </c>
      <c r="AQ228" s="291" t="s">
        <v>56</v>
      </c>
      <c r="AR228" s="547">
        <v>1785000</v>
      </c>
      <c r="AS228" s="536">
        <v>1785000</v>
      </c>
      <c r="AT228" s="41"/>
      <c r="AU228" s="536">
        <v>1785000</v>
      </c>
      <c r="AV228" s="547">
        <v>1785000</v>
      </c>
      <c r="AW228" s="547">
        <v>1785000</v>
      </c>
      <c r="AX228" s="41"/>
      <c r="AY228" s="41"/>
      <c r="AZ228" s="41"/>
      <c r="BA228" s="41"/>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c r="FF228" s="49"/>
      <c r="FG228" s="49"/>
      <c r="FH228" s="49"/>
      <c r="FI228" s="49"/>
      <c r="FJ228" s="49"/>
      <c r="FK228" s="49"/>
      <c r="FL228" s="49"/>
      <c r="FM228" s="49"/>
      <c r="FN228" s="49"/>
      <c r="FO228" s="49"/>
      <c r="FP228" s="49"/>
      <c r="FQ228" s="49"/>
      <c r="FR228" s="49"/>
      <c r="FS228" s="49"/>
      <c r="FT228" s="49"/>
      <c r="FU228" s="49"/>
      <c r="FV228" s="49"/>
      <c r="FW228" s="49"/>
      <c r="FX228" s="49"/>
      <c r="FY228" s="49"/>
      <c r="FZ228" s="49"/>
      <c r="GA228" s="49"/>
      <c r="GB228" s="49"/>
      <c r="GC228" s="49"/>
      <c r="GD228" s="49"/>
      <c r="GE228" s="49"/>
      <c r="GF228" s="49"/>
      <c r="GG228" s="49"/>
      <c r="GH228" s="49"/>
      <c r="GI228" s="49"/>
      <c r="GJ228" s="49"/>
      <c r="GK228" s="49"/>
      <c r="GL228" s="49"/>
      <c r="GM228" s="49"/>
      <c r="GN228" s="49"/>
      <c r="GO228" s="49"/>
      <c r="GP228" s="49"/>
      <c r="GQ228" s="49"/>
      <c r="GR228" s="49"/>
      <c r="GS228" s="49"/>
      <c r="GT228" s="49"/>
      <c r="GU228" s="49"/>
      <c r="GV228" s="49"/>
      <c r="GW228" s="49"/>
      <c r="GX228" s="49"/>
      <c r="GY228" s="49"/>
      <c r="GZ228" s="49"/>
      <c r="HA228" s="49"/>
      <c r="HB228" s="49"/>
      <c r="HC228" s="49"/>
      <c r="HD228" s="49"/>
      <c r="HE228" s="49"/>
      <c r="HF228" s="49"/>
      <c r="HG228" s="49"/>
      <c r="HH228" s="49"/>
      <c r="HI228" s="49"/>
      <c r="HJ228" s="49"/>
      <c r="HK228" s="49"/>
      <c r="HL228" s="49"/>
      <c r="HM228" s="49"/>
      <c r="HN228" s="49"/>
      <c r="HO228" s="49"/>
      <c r="HP228" s="49"/>
      <c r="HQ228" s="49"/>
      <c r="HR228" s="49"/>
      <c r="HS228" s="49"/>
      <c r="HT228" s="49"/>
      <c r="HU228" s="49"/>
      <c r="HV228" s="49"/>
      <c r="HW228" s="49"/>
      <c r="HX228" s="49"/>
      <c r="HY228" s="49"/>
      <c r="HZ228" s="49"/>
      <c r="IA228" s="49"/>
      <c r="IB228" s="49"/>
      <c r="IC228" s="49"/>
      <c r="ID228" s="49"/>
      <c r="IE228" s="49"/>
      <c r="IF228" s="49"/>
      <c r="IG228" s="49"/>
      <c r="IH228" s="49"/>
      <c r="II228" s="49"/>
      <c r="IJ228" s="49"/>
      <c r="IK228" s="49"/>
      <c r="IL228" s="49"/>
      <c r="IM228" s="49"/>
      <c r="IN228" s="49"/>
      <c r="IO228" s="49"/>
      <c r="IP228" s="49"/>
      <c r="IQ228" s="49"/>
      <c r="IR228" s="49"/>
      <c r="IS228" s="49"/>
      <c r="IT228" s="49"/>
      <c r="IU228" s="49"/>
      <c r="IV228" s="49"/>
      <c r="IW228" s="49"/>
      <c r="IX228" s="49"/>
      <c r="IY228" s="49"/>
      <c r="IZ228" s="49"/>
      <c r="JA228" s="49"/>
      <c r="JB228" s="49"/>
      <c r="JC228" s="49"/>
      <c r="JD228" s="49"/>
      <c r="JE228" s="49"/>
      <c r="JF228" s="49"/>
      <c r="JG228" s="49"/>
      <c r="JH228" s="49"/>
      <c r="JI228" s="49"/>
      <c r="JJ228" s="49"/>
      <c r="JK228" s="49"/>
      <c r="JL228" s="49"/>
      <c r="JM228" s="49"/>
      <c r="JN228" s="49"/>
    </row>
    <row r="229" spans="1:274" s="282" customFormat="1" ht="51.75" customHeight="1" x14ac:dyDescent="0.25">
      <c r="A229" s="1601"/>
      <c r="B229" s="1602"/>
      <c r="C229" s="1549"/>
      <c r="D229" s="1537"/>
      <c r="E229" s="1520"/>
      <c r="F229" s="1520"/>
      <c r="G229" s="1520"/>
      <c r="H229" s="1599"/>
      <c r="I229" s="1520"/>
      <c r="J229" s="1243" t="s">
        <v>996</v>
      </c>
      <c r="K229" s="1243" t="s">
        <v>115</v>
      </c>
      <c r="L229" s="1037">
        <v>7586500</v>
      </c>
      <c r="M229" s="1037">
        <v>7586500</v>
      </c>
      <c r="N229" s="943" t="s">
        <v>85</v>
      </c>
      <c r="O229" s="943" t="s">
        <v>56</v>
      </c>
      <c r="P229" s="19" t="s">
        <v>133</v>
      </c>
      <c r="Q229" s="129"/>
      <c r="R229" s="1539"/>
      <c r="S229" s="1539"/>
      <c r="T229" s="1571"/>
      <c r="U229" s="1537"/>
      <c r="V229" s="1537"/>
      <c r="W229" s="253">
        <v>7586500</v>
      </c>
      <c r="X229" s="41"/>
      <c r="Y229" s="1263">
        <v>7586500</v>
      </c>
      <c r="Z229" s="1263">
        <v>7586500</v>
      </c>
      <c r="AA229" s="1531"/>
      <c r="AB229" s="1537"/>
      <c r="AC229" s="1537"/>
      <c r="AD229" s="1537"/>
      <c r="AE229" s="1537"/>
      <c r="AF229" s="1537"/>
      <c r="AG229" s="1537"/>
      <c r="AH229" s="1597"/>
      <c r="AI229" s="1584"/>
      <c r="AJ229" s="1584"/>
      <c r="AK229" s="1537"/>
      <c r="AL229" s="1591"/>
      <c r="AM229" s="130"/>
      <c r="AN229" s="41"/>
      <c r="AO229" s="41"/>
      <c r="AP229" s="41"/>
      <c r="AQ229" s="41"/>
      <c r="AR229" s="41"/>
      <c r="AS229" s="41"/>
      <c r="AT229" s="41"/>
      <c r="AU229" s="41"/>
      <c r="AV229" s="41"/>
      <c r="AW229" s="41"/>
      <c r="AX229" s="41"/>
      <c r="AY229" s="41"/>
      <c r="AZ229" s="41"/>
      <c r="BA229" s="41"/>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c r="FF229" s="49"/>
      <c r="FG229" s="49"/>
      <c r="FH229" s="49"/>
      <c r="FI229" s="49"/>
      <c r="FJ229" s="49"/>
      <c r="FK229" s="49"/>
      <c r="FL229" s="49"/>
      <c r="FM229" s="49"/>
      <c r="FN229" s="49"/>
      <c r="FO229" s="49"/>
      <c r="FP229" s="49"/>
      <c r="FQ229" s="49"/>
      <c r="FR229" s="49"/>
      <c r="FS229" s="49"/>
      <c r="FT229" s="49"/>
      <c r="FU229" s="49"/>
      <c r="FV229" s="49"/>
      <c r="FW229" s="49"/>
      <c r="FX229" s="49"/>
      <c r="FY229" s="49"/>
      <c r="FZ229" s="49"/>
      <c r="GA229" s="49"/>
      <c r="GB229" s="49"/>
      <c r="GC229" s="49"/>
      <c r="GD229" s="49"/>
      <c r="GE229" s="49"/>
      <c r="GF229" s="49"/>
      <c r="GG229" s="49"/>
      <c r="GH229" s="49"/>
      <c r="GI229" s="49"/>
      <c r="GJ229" s="49"/>
      <c r="GK229" s="49"/>
      <c r="GL229" s="49"/>
      <c r="GM229" s="49"/>
      <c r="GN229" s="49"/>
      <c r="GO229" s="49"/>
      <c r="GP229" s="49"/>
      <c r="GQ229" s="49"/>
      <c r="GR229" s="49"/>
      <c r="GS229" s="49"/>
      <c r="GT229" s="49"/>
      <c r="GU229" s="49"/>
      <c r="GV229" s="49"/>
      <c r="GW229" s="49"/>
      <c r="GX229" s="49"/>
      <c r="GY229" s="49"/>
      <c r="GZ229" s="49"/>
      <c r="HA229" s="49"/>
      <c r="HB229" s="49"/>
      <c r="HC229" s="49"/>
      <c r="HD229" s="49"/>
      <c r="HE229" s="49"/>
      <c r="HF229" s="49"/>
      <c r="HG229" s="49"/>
      <c r="HH229" s="49"/>
      <c r="HI229" s="49"/>
      <c r="HJ229" s="49"/>
      <c r="HK229" s="49"/>
      <c r="HL229" s="49"/>
      <c r="HM229" s="49"/>
      <c r="HN229" s="49"/>
      <c r="HO229" s="49"/>
      <c r="HP229" s="49"/>
      <c r="HQ229" s="49"/>
      <c r="HR229" s="49"/>
      <c r="HS229" s="49"/>
      <c r="HT229" s="49"/>
      <c r="HU229" s="49"/>
      <c r="HV229" s="49"/>
      <c r="HW229" s="49"/>
      <c r="HX229" s="49"/>
      <c r="HY229" s="49"/>
      <c r="HZ229" s="49"/>
      <c r="IA229" s="49"/>
      <c r="IB229" s="49"/>
      <c r="IC229" s="49"/>
      <c r="ID229" s="49"/>
      <c r="IE229" s="49"/>
      <c r="IF229" s="49"/>
      <c r="IG229" s="49"/>
      <c r="IH229" s="49"/>
      <c r="II229" s="49"/>
      <c r="IJ229" s="49"/>
      <c r="IK229" s="49"/>
      <c r="IL229" s="49"/>
      <c r="IM229" s="49"/>
      <c r="IN229" s="49"/>
      <c r="IO229" s="49"/>
      <c r="IP229" s="49"/>
      <c r="IQ229" s="49"/>
      <c r="IR229" s="49"/>
      <c r="IS229" s="49"/>
      <c r="IT229" s="49"/>
      <c r="IU229" s="49"/>
      <c r="IV229" s="49"/>
      <c r="IW229" s="49"/>
      <c r="IX229" s="49"/>
      <c r="IY229" s="49"/>
      <c r="IZ229" s="49"/>
      <c r="JA229" s="49"/>
      <c r="JB229" s="49"/>
      <c r="JC229" s="49"/>
      <c r="JD229" s="49"/>
      <c r="JE229" s="49"/>
      <c r="JF229" s="49"/>
      <c r="JG229" s="49"/>
      <c r="JH229" s="49"/>
      <c r="JI229" s="49"/>
      <c r="JJ229" s="49"/>
      <c r="JK229" s="49"/>
      <c r="JL229" s="49"/>
      <c r="JM229" s="49"/>
      <c r="JN229" s="49"/>
    </row>
    <row r="230" spans="1:274" s="347" customFormat="1" ht="60" customHeight="1" x14ac:dyDescent="0.25">
      <c r="A230" s="1241">
        <v>190</v>
      </c>
      <c r="B230" s="1243" t="s">
        <v>1012</v>
      </c>
      <c r="C230" s="1267">
        <v>81111812</v>
      </c>
      <c r="D230" s="238" t="s">
        <v>977</v>
      </c>
      <c r="E230" s="1243" t="s">
        <v>132</v>
      </c>
      <c r="F230" s="1267">
        <v>1</v>
      </c>
      <c r="G230" s="1271" t="s">
        <v>171</v>
      </c>
      <c r="H230" s="1287">
        <v>12</v>
      </c>
      <c r="I230" s="1054" t="s">
        <v>148</v>
      </c>
      <c r="J230" s="1243" t="s">
        <v>2819</v>
      </c>
      <c r="K230" s="1267" t="s">
        <v>115</v>
      </c>
      <c r="L230" s="1033">
        <v>20600000</v>
      </c>
      <c r="M230" s="1033">
        <v>20600000</v>
      </c>
      <c r="N230" s="943" t="s">
        <v>85</v>
      </c>
      <c r="O230" s="943" t="s">
        <v>56</v>
      </c>
      <c r="P230" s="23" t="s">
        <v>61</v>
      </c>
      <c r="Q230" s="129"/>
      <c r="R230" s="1280" t="s">
        <v>3391</v>
      </c>
      <c r="S230" s="1280" t="s">
        <v>3392</v>
      </c>
      <c r="T230" s="1285">
        <v>42632</v>
      </c>
      <c r="U230" s="41"/>
      <c r="V230" s="41"/>
      <c r="W230" s="966">
        <v>20600000</v>
      </c>
      <c r="X230" s="41"/>
      <c r="Y230" s="1263">
        <f t="shared" ref="Y230:Z298" si="6">SUM(W230+X230)</f>
        <v>20600000</v>
      </c>
      <c r="Z230" s="1263">
        <f t="shared" si="6"/>
        <v>20600000</v>
      </c>
      <c r="AA230" s="41"/>
      <c r="AB230" s="41"/>
      <c r="AC230" s="41"/>
      <c r="AD230" s="41"/>
      <c r="AE230" s="41"/>
      <c r="AF230" s="41"/>
      <c r="AG230" s="41"/>
      <c r="AH230" s="41"/>
      <c r="AI230" s="41"/>
      <c r="AJ230" s="41"/>
      <c r="AK230" s="41"/>
      <c r="AL230" s="967"/>
      <c r="AM230" s="130"/>
      <c r="AN230" s="41"/>
      <c r="AO230" s="41"/>
      <c r="AP230" s="41"/>
      <c r="AQ230" s="41"/>
      <c r="AR230" s="41"/>
      <c r="AS230" s="41"/>
      <c r="AT230" s="41"/>
      <c r="AU230" s="41"/>
      <c r="AV230" s="41"/>
      <c r="AW230" s="41"/>
      <c r="AX230" s="41"/>
      <c r="AY230" s="41"/>
      <c r="AZ230" s="41"/>
      <c r="BA230" s="41"/>
      <c r="BB230" s="346"/>
      <c r="BC230" s="346"/>
      <c r="BD230" s="346"/>
      <c r="BE230" s="346"/>
      <c r="BF230" s="346"/>
      <c r="BG230" s="346"/>
      <c r="BH230" s="346"/>
      <c r="BI230" s="346"/>
      <c r="BJ230" s="346"/>
      <c r="BK230" s="346"/>
      <c r="BL230" s="346"/>
      <c r="BM230" s="346"/>
      <c r="BN230" s="346"/>
      <c r="BO230" s="346"/>
      <c r="BP230" s="346"/>
      <c r="BQ230" s="346"/>
      <c r="BR230" s="346"/>
      <c r="BS230" s="346"/>
      <c r="BT230" s="346"/>
      <c r="BU230" s="346"/>
      <c r="BV230" s="346"/>
      <c r="BW230" s="346"/>
      <c r="BX230" s="346"/>
      <c r="BY230" s="346"/>
      <c r="BZ230" s="346"/>
      <c r="CA230" s="346"/>
      <c r="CB230" s="346"/>
      <c r="CC230" s="346"/>
      <c r="CD230" s="346"/>
      <c r="CE230" s="346"/>
      <c r="CF230" s="346"/>
      <c r="CG230" s="346"/>
      <c r="CH230" s="346"/>
      <c r="CI230" s="346"/>
      <c r="CJ230" s="346"/>
      <c r="CK230" s="346"/>
      <c r="CL230" s="346"/>
      <c r="CM230" s="346"/>
      <c r="CN230" s="346"/>
      <c r="CO230" s="346"/>
      <c r="CP230" s="346"/>
      <c r="CQ230" s="346"/>
      <c r="CR230" s="346"/>
      <c r="CS230" s="346"/>
      <c r="CT230" s="346"/>
      <c r="CU230" s="346"/>
      <c r="CV230" s="346"/>
      <c r="CW230" s="346"/>
      <c r="CX230" s="346"/>
      <c r="CY230" s="346"/>
      <c r="CZ230" s="346"/>
      <c r="DA230" s="346"/>
      <c r="DB230" s="346"/>
      <c r="DC230" s="346"/>
      <c r="DD230" s="346"/>
      <c r="DE230" s="346"/>
      <c r="DF230" s="346"/>
      <c r="DG230" s="346"/>
      <c r="DH230" s="346"/>
      <c r="DI230" s="346"/>
      <c r="DJ230" s="346"/>
      <c r="DK230" s="346"/>
      <c r="DL230" s="346"/>
      <c r="DM230" s="346"/>
      <c r="DN230" s="346"/>
      <c r="DO230" s="346"/>
      <c r="DP230" s="346"/>
      <c r="DQ230" s="346"/>
      <c r="DR230" s="346"/>
      <c r="DS230" s="346"/>
      <c r="DT230" s="346"/>
      <c r="DU230" s="346"/>
      <c r="DV230" s="346"/>
      <c r="DW230" s="346"/>
      <c r="DX230" s="346"/>
      <c r="DY230" s="346"/>
      <c r="DZ230" s="346"/>
      <c r="EA230" s="346"/>
      <c r="EB230" s="346"/>
      <c r="EC230" s="346"/>
      <c r="ED230" s="346"/>
      <c r="EE230" s="346"/>
      <c r="EF230" s="346"/>
      <c r="EG230" s="346"/>
      <c r="EH230" s="346"/>
      <c r="EI230" s="346"/>
      <c r="EJ230" s="346"/>
      <c r="EK230" s="346"/>
      <c r="EL230" s="346"/>
      <c r="EM230" s="346"/>
      <c r="EN230" s="346"/>
      <c r="EO230" s="346"/>
      <c r="EP230" s="346"/>
      <c r="EQ230" s="346"/>
      <c r="ER230" s="346"/>
      <c r="ES230" s="346"/>
      <c r="ET230" s="346"/>
      <c r="EU230" s="346"/>
      <c r="EV230" s="346"/>
      <c r="EW230" s="346"/>
      <c r="EX230" s="346"/>
      <c r="EY230" s="346"/>
      <c r="EZ230" s="346"/>
      <c r="FA230" s="346"/>
      <c r="FB230" s="346"/>
      <c r="FC230" s="346"/>
      <c r="FD230" s="346"/>
      <c r="FE230" s="346"/>
      <c r="FF230" s="346"/>
      <c r="FG230" s="346"/>
      <c r="FH230" s="346"/>
      <c r="FI230" s="346"/>
      <c r="FJ230" s="346"/>
      <c r="FK230" s="346"/>
      <c r="FL230" s="346"/>
      <c r="FM230" s="346"/>
      <c r="FN230" s="346"/>
      <c r="FO230" s="346"/>
      <c r="FP230" s="346"/>
      <c r="FQ230" s="346"/>
      <c r="FR230" s="346"/>
      <c r="FS230" s="346"/>
      <c r="FT230" s="346"/>
      <c r="FU230" s="346"/>
      <c r="FV230" s="346"/>
      <c r="FW230" s="346"/>
      <c r="FX230" s="346"/>
      <c r="FY230" s="346"/>
      <c r="FZ230" s="346"/>
      <c r="GA230" s="346"/>
      <c r="GB230" s="346"/>
      <c r="GC230" s="346"/>
      <c r="GD230" s="346"/>
      <c r="GE230" s="346"/>
      <c r="GF230" s="346"/>
      <c r="GG230" s="346"/>
      <c r="GH230" s="346"/>
      <c r="GI230" s="346"/>
      <c r="GJ230" s="346"/>
      <c r="GK230" s="346"/>
      <c r="GL230" s="346"/>
      <c r="GM230" s="346"/>
      <c r="GN230" s="346"/>
      <c r="GO230" s="346"/>
      <c r="GP230" s="346"/>
      <c r="GQ230" s="346"/>
      <c r="GR230" s="346"/>
      <c r="GS230" s="346"/>
      <c r="GT230" s="346"/>
      <c r="GU230" s="346"/>
      <c r="GV230" s="346"/>
      <c r="GW230" s="346"/>
      <c r="GX230" s="346"/>
      <c r="GY230" s="346"/>
      <c r="GZ230" s="346"/>
      <c r="HA230" s="346"/>
      <c r="HB230" s="346"/>
      <c r="HC230" s="346"/>
      <c r="HD230" s="346"/>
      <c r="HE230" s="346"/>
      <c r="HF230" s="346"/>
      <c r="HG230" s="346"/>
      <c r="HH230" s="346"/>
      <c r="HI230" s="346"/>
      <c r="HJ230" s="346"/>
      <c r="HK230" s="346"/>
      <c r="HL230" s="346"/>
      <c r="HM230" s="346"/>
      <c r="HN230" s="346"/>
      <c r="HO230" s="346"/>
      <c r="HP230" s="346"/>
      <c r="HQ230" s="346"/>
      <c r="HR230" s="346"/>
      <c r="HS230" s="346"/>
      <c r="HT230" s="346"/>
      <c r="HU230" s="346"/>
      <c r="HV230" s="346"/>
      <c r="HW230" s="346"/>
      <c r="HX230" s="346"/>
      <c r="HY230" s="346"/>
      <c r="HZ230" s="346"/>
      <c r="IA230" s="346"/>
      <c r="IB230" s="346"/>
      <c r="IC230" s="346"/>
      <c r="ID230" s="346"/>
      <c r="IE230" s="346"/>
      <c r="IF230" s="346"/>
      <c r="IG230" s="346"/>
      <c r="IH230" s="346"/>
      <c r="II230" s="346"/>
      <c r="IJ230" s="346"/>
      <c r="IK230" s="346"/>
      <c r="IL230" s="346"/>
      <c r="IM230" s="346"/>
      <c r="IN230" s="346"/>
      <c r="IO230" s="346"/>
      <c r="IP230" s="346"/>
      <c r="IQ230" s="346"/>
      <c r="IR230" s="346"/>
      <c r="IS230" s="346"/>
      <c r="IT230" s="346"/>
      <c r="IU230" s="346"/>
      <c r="IV230" s="346"/>
      <c r="IW230" s="346"/>
      <c r="IX230" s="346"/>
      <c r="IY230" s="346"/>
      <c r="IZ230" s="346"/>
      <c r="JA230" s="346"/>
      <c r="JB230" s="346"/>
      <c r="JC230" s="346"/>
      <c r="JD230" s="346"/>
      <c r="JE230" s="346"/>
      <c r="JF230" s="346"/>
      <c r="JG230" s="346"/>
      <c r="JH230" s="346"/>
      <c r="JI230" s="346"/>
      <c r="JJ230" s="346"/>
      <c r="JK230" s="346"/>
      <c r="JL230" s="346"/>
      <c r="JM230" s="346"/>
      <c r="JN230" s="346"/>
    </row>
    <row r="231" spans="1:274" s="282" customFormat="1" ht="79.5" customHeight="1" x14ac:dyDescent="0.25">
      <c r="A231" s="1241">
        <v>191</v>
      </c>
      <c r="B231" s="1243" t="s">
        <v>1012</v>
      </c>
      <c r="C231" s="1267">
        <v>81112501</v>
      </c>
      <c r="D231" s="238" t="s">
        <v>978</v>
      </c>
      <c r="E231" s="1243" t="s">
        <v>132</v>
      </c>
      <c r="F231" s="1267">
        <v>1</v>
      </c>
      <c r="G231" s="1271" t="s">
        <v>979</v>
      </c>
      <c r="H231" s="1287">
        <v>12</v>
      </c>
      <c r="I231" s="1243" t="s">
        <v>84</v>
      </c>
      <c r="J231" s="1267" t="s">
        <v>60</v>
      </c>
      <c r="K231" s="1267" t="s">
        <v>55</v>
      </c>
      <c r="L231" s="1033">
        <v>209000000</v>
      </c>
      <c r="M231" s="1033">
        <v>209000000</v>
      </c>
      <c r="N231" s="943" t="s">
        <v>85</v>
      </c>
      <c r="O231" s="943" t="s">
        <v>56</v>
      </c>
      <c r="P231" s="23" t="s">
        <v>61</v>
      </c>
      <c r="Q231" s="129"/>
      <c r="R231" s="1280" t="s">
        <v>2840</v>
      </c>
      <c r="S231" s="239" t="s">
        <v>2841</v>
      </c>
      <c r="T231" s="1285">
        <v>42559</v>
      </c>
      <c r="U231" s="78" t="s">
        <v>2842</v>
      </c>
      <c r="V231" s="1242" t="s">
        <v>602</v>
      </c>
      <c r="W231" s="1276">
        <v>208136287</v>
      </c>
      <c r="X231" s="41"/>
      <c r="Y231" s="1263">
        <f t="shared" si="6"/>
        <v>208136287</v>
      </c>
      <c r="Z231" s="1263">
        <v>208136287</v>
      </c>
      <c r="AA231" s="73" t="s">
        <v>2843</v>
      </c>
      <c r="AB231" s="1281" t="s">
        <v>2844</v>
      </c>
      <c r="AC231" s="1281" t="s">
        <v>35</v>
      </c>
      <c r="AD231" s="1242" t="s">
        <v>2845</v>
      </c>
      <c r="AE231" s="1281" t="s">
        <v>56</v>
      </c>
      <c r="AF231" s="1281" t="s">
        <v>56</v>
      </c>
      <c r="AG231" s="1281" t="s">
        <v>56</v>
      </c>
      <c r="AH231" s="73" t="s">
        <v>2846</v>
      </c>
      <c r="AI231" s="74">
        <v>42643</v>
      </c>
      <c r="AJ231" s="74">
        <v>43007</v>
      </c>
      <c r="AK231" s="1281" t="s">
        <v>2847</v>
      </c>
      <c r="AL231" s="260" t="s">
        <v>1500</v>
      </c>
      <c r="AM231" s="130"/>
      <c r="AN231" s="41"/>
      <c r="AO231" s="41"/>
      <c r="AP231" s="41"/>
      <c r="AQ231" s="41"/>
      <c r="AR231" s="41"/>
      <c r="AS231" s="41"/>
      <c r="AT231" s="41"/>
      <c r="AU231" s="41"/>
      <c r="AV231" s="41"/>
      <c r="AW231" s="41"/>
      <c r="AX231" s="41"/>
      <c r="AY231" s="41"/>
      <c r="AZ231" s="41"/>
      <c r="BA231" s="41"/>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c r="FF231" s="49"/>
      <c r="FG231" s="49"/>
      <c r="FH231" s="49"/>
      <c r="FI231" s="49"/>
      <c r="FJ231" s="49"/>
      <c r="FK231" s="49"/>
      <c r="FL231" s="49"/>
      <c r="FM231" s="49"/>
      <c r="FN231" s="49"/>
      <c r="FO231" s="49"/>
      <c r="FP231" s="49"/>
      <c r="FQ231" s="49"/>
      <c r="FR231" s="49"/>
      <c r="FS231" s="49"/>
      <c r="FT231" s="49"/>
      <c r="FU231" s="49"/>
      <c r="FV231" s="49"/>
      <c r="FW231" s="49"/>
      <c r="FX231" s="49"/>
      <c r="FY231" s="49"/>
      <c r="FZ231" s="49"/>
      <c r="GA231" s="49"/>
      <c r="GB231" s="49"/>
      <c r="GC231" s="49"/>
      <c r="GD231" s="49"/>
      <c r="GE231" s="49"/>
      <c r="GF231" s="49"/>
      <c r="GG231" s="49"/>
      <c r="GH231" s="49"/>
      <c r="GI231" s="49"/>
      <c r="GJ231" s="49"/>
      <c r="GK231" s="49"/>
      <c r="GL231" s="49"/>
      <c r="GM231" s="49"/>
      <c r="GN231" s="49"/>
      <c r="GO231" s="49"/>
      <c r="GP231" s="49"/>
      <c r="GQ231" s="49"/>
      <c r="GR231" s="49"/>
      <c r="GS231" s="49"/>
      <c r="GT231" s="49"/>
      <c r="GU231" s="49"/>
      <c r="GV231" s="49"/>
      <c r="GW231" s="49"/>
      <c r="GX231" s="49"/>
      <c r="GY231" s="49"/>
      <c r="GZ231" s="49"/>
      <c r="HA231" s="49"/>
      <c r="HB231" s="49"/>
      <c r="HC231" s="49"/>
      <c r="HD231" s="49"/>
      <c r="HE231" s="49"/>
      <c r="HF231" s="49"/>
      <c r="HG231" s="49"/>
      <c r="HH231" s="49"/>
      <c r="HI231" s="49"/>
      <c r="HJ231" s="49"/>
      <c r="HK231" s="49"/>
      <c r="HL231" s="49"/>
      <c r="HM231" s="49"/>
      <c r="HN231" s="49"/>
      <c r="HO231" s="49"/>
      <c r="HP231" s="49"/>
      <c r="HQ231" s="49"/>
      <c r="HR231" s="49"/>
      <c r="HS231" s="49"/>
      <c r="HT231" s="49"/>
      <c r="HU231" s="49"/>
      <c r="HV231" s="49"/>
      <c r="HW231" s="49"/>
      <c r="HX231" s="49"/>
      <c r="HY231" s="49"/>
      <c r="HZ231" s="49"/>
      <c r="IA231" s="49"/>
      <c r="IB231" s="49"/>
      <c r="IC231" s="49"/>
      <c r="ID231" s="49"/>
      <c r="IE231" s="49"/>
      <c r="IF231" s="49"/>
      <c r="IG231" s="49"/>
      <c r="IH231" s="49"/>
      <c r="II231" s="49"/>
      <c r="IJ231" s="49"/>
      <c r="IK231" s="49"/>
      <c r="IL231" s="49"/>
      <c r="IM231" s="49"/>
      <c r="IN231" s="49"/>
      <c r="IO231" s="49"/>
      <c r="IP231" s="49"/>
      <c r="IQ231" s="49"/>
      <c r="IR231" s="49"/>
      <c r="IS231" s="49"/>
      <c r="IT231" s="49"/>
      <c r="IU231" s="49"/>
      <c r="IV231" s="49"/>
      <c r="IW231" s="49"/>
      <c r="IX231" s="49"/>
      <c r="IY231" s="49"/>
      <c r="IZ231" s="49"/>
      <c r="JA231" s="49"/>
      <c r="JB231" s="49"/>
      <c r="JC231" s="49"/>
      <c r="JD231" s="49"/>
      <c r="JE231" s="49"/>
      <c r="JF231" s="49"/>
      <c r="JG231" s="49"/>
      <c r="JH231" s="49"/>
      <c r="JI231" s="49"/>
      <c r="JJ231" s="49"/>
      <c r="JK231" s="49"/>
      <c r="JL231" s="49"/>
      <c r="JM231" s="49"/>
      <c r="JN231" s="49"/>
    </row>
    <row r="232" spans="1:274" s="341" customFormat="1" ht="121.5" customHeight="1" x14ac:dyDescent="0.25">
      <c r="A232" s="1241">
        <v>192</v>
      </c>
      <c r="B232" s="1243" t="s">
        <v>1012</v>
      </c>
      <c r="C232" s="1267">
        <v>81112501</v>
      </c>
      <c r="D232" s="238" t="s">
        <v>2925</v>
      </c>
      <c r="E232" s="1243" t="s">
        <v>132</v>
      </c>
      <c r="F232" s="1267">
        <v>1</v>
      </c>
      <c r="G232" s="1271" t="s">
        <v>979</v>
      </c>
      <c r="H232" s="1287">
        <v>1</v>
      </c>
      <c r="I232" s="1243" t="s">
        <v>84</v>
      </c>
      <c r="J232" s="1243" t="s">
        <v>2819</v>
      </c>
      <c r="K232" s="1267" t="s">
        <v>115</v>
      </c>
      <c r="L232" s="1033">
        <v>581748245.27999997</v>
      </c>
      <c r="M232" s="1033">
        <v>581748245.27999997</v>
      </c>
      <c r="N232" s="943" t="s">
        <v>85</v>
      </c>
      <c r="O232" s="943" t="s">
        <v>56</v>
      </c>
      <c r="P232" s="23" t="s">
        <v>61</v>
      </c>
      <c r="Q232" s="129"/>
      <c r="R232" s="1280" t="s">
        <v>3572</v>
      </c>
      <c r="S232" s="1280" t="s">
        <v>2841</v>
      </c>
      <c r="T232" s="1285">
        <v>42647</v>
      </c>
      <c r="U232" s="78" t="s">
        <v>3573</v>
      </c>
      <c r="V232" s="1242" t="s">
        <v>587</v>
      </c>
      <c r="W232" s="1276">
        <v>581748245.27999997</v>
      </c>
      <c r="X232" s="240"/>
      <c r="Y232" s="250">
        <f t="shared" si="6"/>
        <v>581748245.27999997</v>
      </c>
      <c r="Z232" s="250">
        <v>581748245.27999997</v>
      </c>
      <c r="AA232" s="73" t="s">
        <v>3574</v>
      </c>
      <c r="AB232" s="1281" t="s">
        <v>3575</v>
      </c>
      <c r="AC232" s="1281" t="s">
        <v>358</v>
      </c>
      <c r="AD232" s="1242" t="s">
        <v>3576</v>
      </c>
      <c r="AE232" s="1281" t="s">
        <v>56</v>
      </c>
      <c r="AF232" s="1281" t="s">
        <v>56</v>
      </c>
      <c r="AG232" s="1281" t="s">
        <v>56</v>
      </c>
      <c r="AH232" s="73" t="s">
        <v>3577</v>
      </c>
      <c r="AI232" s="79">
        <v>42648</v>
      </c>
      <c r="AJ232" s="79">
        <v>43012</v>
      </c>
      <c r="AK232" s="1281" t="s">
        <v>3578</v>
      </c>
      <c r="AL232" s="260" t="s">
        <v>1500</v>
      </c>
      <c r="AM232" s="130"/>
      <c r="AN232" s="41"/>
      <c r="AO232" s="41"/>
      <c r="AP232" s="41"/>
      <c r="AQ232" s="41"/>
      <c r="AR232" s="41"/>
      <c r="AS232" s="41"/>
      <c r="AT232" s="41"/>
      <c r="AU232" s="41"/>
      <c r="AV232" s="41"/>
      <c r="AW232" s="41"/>
      <c r="AX232" s="41"/>
      <c r="AY232" s="41"/>
      <c r="AZ232" s="41"/>
      <c r="BA232" s="41"/>
      <c r="BB232" s="340"/>
      <c r="BC232" s="340"/>
      <c r="BD232" s="340"/>
      <c r="BE232" s="340"/>
      <c r="BF232" s="340"/>
      <c r="BG232" s="340"/>
      <c r="BH232" s="340"/>
      <c r="BI232" s="340"/>
      <c r="BJ232" s="340"/>
      <c r="BK232" s="340"/>
      <c r="BL232" s="340"/>
      <c r="BM232" s="340"/>
      <c r="BN232" s="340"/>
      <c r="BO232" s="340"/>
      <c r="BP232" s="340"/>
      <c r="BQ232" s="340"/>
      <c r="BR232" s="340"/>
      <c r="BS232" s="340"/>
      <c r="BT232" s="340"/>
      <c r="BU232" s="340"/>
      <c r="BV232" s="340"/>
      <c r="BW232" s="340"/>
      <c r="BX232" s="340"/>
      <c r="BY232" s="340"/>
      <c r="BZ232" s="340"/>
      <c r="CA232" s="340"/>
      <c r="CB232" s="340"/>
      <c r="CC232" s="340"/>
      <c r="CD232" s="340"/>
      <c r="CE232" s="340"/>
      <c r="CF232" s="340"/>
      <c r="CG232" s="340"/>
      <c r="CH232" s="340"/>
      <c r="CI232" s="340"/>
      <c r="CJ232" s="340"/>
      <c r="CK232" s="340"/>
      <c r="CL232" s="340"/>
      <c r="CM232" s="340"/>
      <c r="CN232" s="340"/>
      <c r="CO232" s="340"/>
      <c r="CP232" s="340"/>
      <c r="CQ232" s="340"/>
      <c r="CR232" s="340"/>
      <c r="CS232" s="340"/>
      <c r="CT232" s="340"/>
      <c r="CU232" s="340"/>
      <c r="CV232" s="340"/>
      <c r="CW232" s="340"/>
      <c r="CX232" s="340"/>
      <c r="CY232" s="340"/>
      <c r="CZ232" s="340"/>
      <c r="DA232" s="340"/>
      <c r="DB232" s="340"/>
      <c r="DC232" s="340"/>
      <c r="DD232" s="340"/>
      <c r="DE232" s="340"/>
      <c r="DF232" s="340"/>
      <c r="DG232" s="340"/>
      <c r="DH232" s="340"/>
      <c r="DI232" s="340"/>
      <c r="DJ232" s="340"/>
      <c r="DK232" s="340"/>
      <c r="DL232" s="340"/>
      <c r="DM232" s="340"/>
      <c r="DN232" s="340"/>
      <c r="DO232" s="340"/>
      <c r="DP232" s="340"/>
      <c r="DQ232" s="340"/>
      <c r="DR232" s="340"/>
      <c r="DS232" s="340"/>
      <c r="DT232" s="340"/>
      <c r="DU232" s="340"/>
      <c r="DV232" s="340"/>
      <c r="DW232" s="340"/>
      <c r="DX232" s="340"/>
      <c r="DY232" s="340"/>
      <c r="DZ232" s="340"/>
      <c r="EA232" s="340"/>
      <c r="EB232" s="340"/>
      <c r="EC232" s="340"/>
      <c r="ED232" s="340"/>
      <c r="EE232" s="340"/>
      <c r="EF232" s="340"/>
      <c r="EG232" s="340"/>
      <c r="EH232" s="340"/>
      <c r="EI232" s="340"/>
      <c r="EJ232" s="340"/>
      <c r="EK232" s="340"/>
      <c r="EL232" s="340"/>
      <c r="EM232" s="340"/>
      <c r="EN232" s="340"/>
      <c r="EO232" s="340"/>
      <c r="EP232" s="340"/>
      <c r="EQ232" s="340"/>
      <c r="ER232" s="340"/>
      <c r="ES232" s="340"/>
      <c r="ET232" s="340"/>
      <c r="EU232" s="340"/>
      <c r="EV232" s="340"/>
      <c r="EW232" s="340"/>
      <c r="EX232" s="340"/>
      <c r="EY232" s="340"/>
      <c r="EZ232" s="340"/>
      <c r="FA232" s="340"/>
      <c r="FB232" s="340"/>
      <c r="FC232" s="340"/>
      <c r="FD232" s="340"/>
      <c r="FE232" s="340"/>
      <c r="FF232" s="340"/>
      <c r="FG232" s="340"/>
      <c r="FH232" s="340"/>
      <c r="FI232" s="340"/>
      <c r="FJ232" s="340"/>
      <c r="FK232" s="340"/>
      <c r="FL232" s="340"/>
      <c r="FM232" s="340"/>
      <c r="FN232" s="340"/>
      <c r="FO232" s="340"/>
      <c r="FP232" s="340"/>
      <c r="FQ232" s="340"/>
      <c r="FR232" s="340"/>
      <c r="FS232" s="340"/>
      <c r="FT232" s="340"/>
      <c r="FU232" s="340"/>
      <c r="FV232" s="340"/>
      <c r="FW232" s="340"/>
      <c r="FX232" s="340"/>
      <c r="FY232" s="340"/>
      <c r="FZ232" s="340"/>
      <c r="GA232" s="340"/>
      <c r="GB232" s="340"/>
      <c r="GC232" s="340"/>
      <c r="GD232" s="340"/>
      <c r="GE232" s="340"/>
      <c r="GF232" s="340"/>
      <c r="GG232" s="340"/>
      <c r="GH232" s="340"/>
      <c r="GI232" s="340"/>
      <c r="GJ232" s="340"/>
      <c r="GK232" s="340"/>
      <c r="GL232" s="340"/>
      <c r="GM232" s="340"/>
      <c r="GN232" s="340"/>
      <c r="GO232" s="340"/>
      <c r="GP232" s="340"/>
      <c r="GQ232" s="340"/>
      <c r="GR232" s="340"/>
      <c r="GS232" s="340"/>
      <c r="GT232" s="340"/>
      <c r="GU232" s="340"/>
      <c r="GV232" s="340"/>
      <c r="GW232" s="340"/>
      <c r="GX232" s="340"/>
      <c r="GY232" s="340"/>
      <c r="GZ232" s="340"/>
      <c r="HA232" s="340"/>
      <c r="HB232" s="340"/>
      <c r="HC232" s="340"/>
      <c r="HD232" s="340"/>
      <c r="HE232" s="340"/>
      <c r="HF232" s="340"/>
      <c r="HG232" s="340"/>
      <c r="HH232" s="340"/>
      <c r="HI232" s="340"/>
      <c r="HJ232" s="340"/>
      <c r="HK232" s="340"/>
      <c r="HL232" s="340"/>
      <c r="HM232" s="340"/>
      <c r="HN232" s="340"/>
      <c r="HO232" s="340"/>
      <c r="HP232" s="340"/>
      <c r="HQ232" s="340"/>
      <c r="HR232" s="340"/>
      <c r="HS232" s="340"/>
      <c r="HT232" s="340"/>
      <c r="HU232" s="340"/>
      <c r="HV232" s="340"/>
      <c r="HW232" s="340"/>
      <c r="HX232" s="340"/>
      <c r="HY232" s="340"/>
      <c r="HZ232" s="340"/>
      <c r="IA232" s="340"/>
      <c r="IB232" s="340"/>
      <c r="IC232" s="340"/>
      <c r="ID232" s="340"/>
      <c r="IE232" s="340"/>
      <c r="IF232" s="340"/>
      <c r="IG232" s="340"/>
      <c r="IH232" s="340"/>
      <c r="II232" s="340"/>
      <c r="IJ232" s="340"/>
      <c r="IK232" s="340"/>
      <c r="IL232" s="340"/>
      <c r="IM232" s="340"/>
      <c r="IN232" s="340"/>
      <c r="IO232" s="340"/>
      <c r="IP232" s="340"/>
      <c r="IQ232" s="340"/>
      <c r="IR232" s="340"/>
      <c r="IS232" s="340"/>
      <c r="IT232" s="340"/>
      <c r="IU232" s="340"/>
      <c r="IV232" s="340"/>
      <c r="IW232" s="340"/>
      <c r="IX232" s="340"/>
      <c r="IY232" s="340"/>
      <c r="IZ232" s="340"/>
      <c r="JA232" s="340"/>
      <c r="JB232" s="340"/>
      <c r="JC232" s="340"/>
      <c r="JD232" s="340"/>
      <c r="JE232" s="340"/>
      <c r="JF232" s="340"/>
      <c r="JG232" s="340"/>
      <c r="JH232" s="340"/>
      <c r="JI232" s="340"/>
      <c r="JJ232" s="340"/>
      <c r="JK232" s="340"/>
      <c r="JL232" s="340"/>
      <c r="JM232" s="340"/>
      <c r="JN232" s="340"/>
    </row>
    <row r="233" spans="1:274" s="341" customFormat="1" ht="59.25" customHeight="1" x14ac:dyDescent="0.25">
      <c r="A233" s="1241">
        <v>193</v>
      </c>
      <c r="B233" s="1243" t="s">
        <v>1012</v>
      </c>
      <c r="C233" s="1267">
        <v>93151502</v>
      </c>
      <c r="D233" s="238" t="s">
        <v>981</v>
      </c>
      <c r="E233" s="1243" t="s">
        <v>132</v>
      </c>
      <c r="F233" s="1267">
        <v>1</v>
      </c>
      <c r="G233" s="1271" t="s">
        <v>168</v>
      </c>
      <c r="H233" s="1287">
        <v>3</v>
      </c>
      <c r="I233" s="1243" t="s">
        <v>84</v>
      </c>
      <c r="J233" s="1267" t="s">
        <v>840</v>
      </c>
      <c r="K233" s="1243" t="s">
        <v>55</v>
      </c>
      <c r="L233" s="1037">
        <v>277210000</v>
      </c>
      <c r="M233" s="1037">
        <v>277210000</v>
      </c>
      <c r="N233" s="943" t="s">
        <v>85</v>
      </c>
      <c r="O233" s="943" t="s">
        <v>56</v>
      </c>
      <c r="P233" s="23" t="s">
        <v>61</v>
      </c>
      <c r="Q233" s="129"/>
      <c r="R233" s="1280" t="s">
        <v>3579</v>
      </c>
      <c r="S233" s="1280" t="s">
        <v>3580</v>
      </c>
      <c r="T233" s="1285">
        <v>42643</v>
      </c>
      <c r="U233" s="78" t="s">
        <v>3581</v>
      </c>
      <c r="V233" s="1242" t="s">
        <v>602</v>
      </c>
      <c r="W233" s="1276">
        <v>264416513.19999999</v>
      </c>
      <c r="X233" s="41"/>
      <c r="Y233" s="1263">
        <f t="shared" si="6"/>
        <v>264416513.19999999</v>
      </c>
      <c r="Z233" s="1263">
        <f t="shared" si="6"/>
        <v>264416513.19999999</v>
      </c>
      <c r="AA233" s="73" t="s">
        <v>3582</v>
      </c>
      <c r="AB233" s="1281" t="s">
        <v>3583</v>
      </c>
      <c r="AC233" s="1281" t="s">
        <v>35</v>
      </c>
      <c r="AD233" s="1242" t="s">
        <v>3584</v>
      </c>
      <c r="AE233" s="1281" t="s">
        <v>56</v>
      </c>
      <c r="AF233" s="1281" t="s">
        <v>56</v>
      </c>
      <c r="AG233" s="1281" t="s">
        <v>56</v>
      </c>
      <c r="AH233" s="73" t="s">
        <v>3585</v>
      </c>
      <c r="AI233" s="79">
        <v>42643</v>
      </c>
      <c r="AJ233" s="79">
        <v>43007</v>
      </c>
      <c r="AK233" s="1281" t="s">
        <v>3586</v>
      </c>
      <c r="AL233" s="1263" t="s">
        <v>1500</v>
      </c>
      <c r="AM233" s="130"/>
      <c r="AN233" s="41"/>
      <c r="AO233" s="41"/>
      <c r="AP233" s="41"/>
      <c r="AQ233" s="41"/>
      <c r="AR233" s="41"/>
      <c r="AS233" s="41"/>
      <c r="AT233" s="41"/>
      <c r="AU233" s="41"/>
      <c r="AV233" s="41"/>
      <c r="AW233" s="41"/>
      <c r="AX233" s="41"/>
      <c r="AY233" s="41"/>
      <c r="AZ233" s="41"/>
      <c r="BA233" s="41"/>
      <c r="BB233" s="340"/>
      <c r="BC233" s="340"/>
      <c r="BD233" s="340"/>
      <c r="BE233" s="340"/>
      <c r="BF233" s="340"/>
      <c r="BG233" s="340"/>
      <c r="BH233" s="340"/>
      <c r="BI233" s="340"/>
      <c r="BJ233" s="340"/>
      <c r="BK233" s="340"/>
      <c r="BL233" s="340"/>
      <c r="BM233" s="340"/>
      <c r="BN233" s="340"/>
      <c r="BO233" s="340"/>
      <c r="BP233" s="340"/>
      <c r="BQ233" s="340"/>
      <c r="BR233" s="340"/>
      <c r="BS233" s="340"/>
      <c r="BT233" s="340"/>
      <c r="BU233" s="340"/>
      <c r="BV233" s="340"/>
      <c r="BW233" s="340"/>
      <c r="BX233" s="340"/>
      <c r="BY233" s="340"/>
      <c r="BZ233" s="340"/>
      <c r="CA233" s="340"/>
      <c r="CB233" s="340"/>
      <c r="CC233" s="340"/>
      <c r="CD233" s="340"/>
      <c r="CE233" s="340"/>
      <c r="CF233" s="340"/>
      <c r="CG233" s="340"/>
      <c r="CH233" s="340"/>
      <c r="CI233" s="340"/>
      <c r="CJ233" s="340"/>
      <c r="CK233" s="340"/>
      <c r="CL233" s="340"/>
      <c r="CM233" s="340"/>
      <c r="CN233" s="340"/>
      <c r="CO233" s="340"/>
      <c r="CP233" s="340"/>
      <c r="CQ233" s="340"/>
      <c r="CR233" s="340"/>
      <c r="CS233" s="340"/>
      <c r="CT233" s="340"/>
      <c r="CU233" s="340"/>
      <c r="CV233" s="340"/>
      <c r="CW233" s="340"/>
      <c r="CX233" s="340"/>
      <c r="CY233" s="340"/>
      <c r="CZ233" s="340"/>
      <c r="DA233" s="340"/>
      <c r="DB233" s="340"/>
      <c r="DC233" s="340"/>
      <c r="DD233" s="340"/>
      <c r="DE233" s="340"/>
      <c r="DF233" s="340"/>
      <c r="DG233" s="340"/>
      <c r="DH233" s="340"/>
      <c r="DI233" s="340"/>
      <c r="DJ233" s="340"/>
      <c r="DK233" s="340"/>
      <c r="DL233" s="340"/>
      <c r="DM233" s="340"/>
      <c r="DN233" s="340"/>
      <c r="DO233" s="340"/>
      <c r="DP233" s="340"/>
      <c r="DQ233" s="340"/>
      <c r="DR233" s="340"/>
      <c r="DS233" s="340"/>
      <c r="DT233" s="340"/>
      <c r="DU233" s="340"/>
      <c r="DV233" s="340"/>
      <c r="DW233" s="340"/>
      <c r="DX233" s="340"/>
      <c r="DY233" s="340"/>
      <c r="DZ233" s="340"/>
      <c r="EA233" s="340"/>
      <c r="EB233" s="340"/>
      <c r="EC233" s="340"/>
      <c r="ED233" s="340"/>
      <c r="EE233" s="340"/>
      <c r="EF233" s="340"/>
      <c r="EG233" s="340"/>
      <c r="EH233" s="340"/>
      <c r="EI233" s="340"/>
      <c r="EJ233" s="340"/>
      <c r="EK233" s="340"/>
      <c r="EL233" s="340"/>
      <c r="EM233" s="340"/>
      <c r="EN233" s="340"/>
      <c r="EO233" s="340"/>
      <c r="EP233" s="340"/>
      <c r="EQ233" s="340"/>
      <c r="ER233" s="340"/>
      <c r="ES233" s="340"/>
      <c r="ET233" s="340"/>
      <c r="EU233" s="340"/>
      <c r="EV233" s="340"/>
      <c r="EW233" s="340"/>
      <c r="EX233" s="340"/>
      <c r="EY233" s="340"/>
      <c r="EZ233" s="340"/>
      <c r="FA233" s="340"/>
      <c r="FB233" s="340"/>
      <c r="FC233" s="340"/>
      <c r="FD233" s="340"/>
      <c r="FE233" s="340"/>
      <c r="FF233" s="340"/>
      <c r="FG233" s="340"/>
      <c r="FH233" s="340"/>
      <c r="FI233" s="340"/>
      <c r="FJ233" s="340"/>
      <c r="FK233" s="340"/>
      <c r="FL233" s="340"/>
      <c r="FM233" s="340"/>
      <c r="FN233" s="340"/>
      <c r="FO233" s="340"/>
      <c r="FP233" s="340"/>
      <c r="FQ233" s="340"/>
      <c r="FR233" s="340"/>
      <c r="FS233" s="340"/>
      <c r="FT233" s="340"/>
      <c r="FU233" s="340"/>
      <c r="FV233" s="340"/>
      <c r="FW233" s="340"/>
      <c r="FX233" s="340"/>
      <c r="FY233" s="340"/>
      <c r="FZ233" s="340"/>
      <c r="GA233" s="340"/>
      <c r="GB233" s="340"/>
      <c r="GC233" s="340"/>
      <c r="GD233" s="340"/>
      <c r="GE233" s="340"/>
      <c r="GF233" s="340"/>
      <c r="GG233" s="340"/>
      <c r="GH233" s="340"/>
      <c r="GI233" s="340"/>
      <c r="GJ233" s="340"/>
      <c r="GK233" s="340"/>
      <c r="GL233" s="340"/>
      <c r="GM233" s="340"/>
      <c r="GN233" s="340"/>
      <c r="GO233" s="340"/>
      <c r="GP233" s="340"/>
      <c r="GQ233" s="340"/>
      <c r="GR233" s="340"/>
      <c r="GS233" s="340"/>
      <c r="GT233" s="340"/>
      <c r="GU233" s="340"/>
      <c r="GV233" s="340"/>
      <c r="GW233" s="340"/>
      <c r="GX233" s="340"/>
      <c r="GY233" s="340"/>
      <c r="GZ233" s="340"/>
      <c r="HA233" s="340"/>
      <c r="HB233" s="340"/>
      <c r="HC233" s="340"/>
      <c r="HD233" s="340"/>
      <c r="HE233" s="340"/>
      <c r="HF233" s="340"/>
      <c r="HG233" s="340"/>
      <c r="HH233" s="340"/>
      <c r="HI233" s="340"/>
      <c r="HJ233" s="340"/>
      <c r="HK233" s="340"/>
      <c r="HL233" s="340"/>
      <c r="HM233" s="340"/>
      <c r="HN233" s="340"/>
      <c r="HO233" s="340"/>
      <c r="HP233" s="340"/>
      <c r="HQ233" s="340"/>
      <c r="HR233" s="340"/>
      <c r="HS233" s="340"/>
      <c r="HT233" s="340"/>
      <c r="HU233" s="340"/>
      <c r="HV233" s="340"/>
      <c r="HW233" s="340"/>
      <c r="HX233" s="340"/>
      <c r="HY233" s="340"/>
      <c r="HZ233" s="340"/>
      <c r="IA233" s="340"/>
      <c r="IB233" s="340"/>
      <c r="IC233" s="340"/>
      <c r="ID233" s="340"/>
      <c r="IE233" s="340"/>
      <c r="IF233" s="340"/>
      <c r="IG233" s="340"/>
      <c r="IH233" s="340"/>
      <c r="II233" s="340"/>
      <c r="IJ233" s="340"/>
      <c r="IK233" s="340"/>
      <c r="IL233" s="340"/>
      <c r="IM233" s="340"/>
      <c r="IN233" s="340"/>
      <c r="IO233" s="340"/>
      <c r="IP233" s="340"/>
      <c r="IQ233" s="340"/>
      <c r="IR233" s="340"/>
      <c r="IS233" s="340"/>
      <c r="IT233" s="340"/>
      <c r="IU233" s="340"/>
      <c r="IV233" s="340"/>
      <c r="IW233" s="340"/>
      <c r="IX233" s="340"/>
      <c r="IY233" s="340"/>
      <c r="IZ233" s="340"/>
      <c r="JA233" s="340"/>
      <c r="JB233" s="340"/>
      <c r="JC233" s="340"/>
      <c r="JD233" s="340"/>
      <c r="JE233" s="340"/>
      <c r="JF233" s="340"/>
      <c r="JG233" s="340"/>
      <c r="JH233" s="340"/>
      <c r="JI233" s="340"/>
      <c r="JJ233" s="340"/>
      <c r="JK233" s="340"/>
      <c r="JL233" s="340"/>
      <c r="JM233" s="340"/>
      <c r="JN233" s="340"/>
    </row>
    <row r="234" spans="1:274" s="282" customFormat="1" ht="42.75" customHeight="1" x14ac:dyDescent="0.25">
      <c r="A234" s="1266">
        <v>194</v>
      </c>
      <c r="B234" s="1264" t="s">
        <v>1012</v>
      </c>
      <c r="C234" s="1268">
        <v>43201827</v>
      </c>
      <c r="D234" s="248" t="s">
        <v>982</v>
      </c>
      <c r="E234" s="1264" t="s">
        <v>132</v>
      </c>
      <c r="F234" s="1268">
        <v>1</v>
      </c>
      <c r="G234" s="1272" t="s">
        <v>168</v>
      </c>
      <c r="H234" s="1031" t="s">
        <v>3463</v>
      </c>
      <c r="I234" s="1052" t="s">
        <v>148</v>
      </c>
      <c r="J234" s="1264" t="s">
        <v>2819</v>
      </c>
      <c r="K234" s="1268" t="s">
        <v>115</v>
      </c>
      <c r="L234" s="1093">
        <v>50000000</v>
      </c>
      <c r="M234" s="1036">
        <v>50000000</v>
      </c>
      <c r="N234" s="944" t="s">
        <v>85</v>
      </c>
      <c r="O234" s="944" t="s">
        <v>56</v>
      </c>
      <c r="P234" s="61" t="s">
        <v>61</v>
      </c>
      <c r="Q234" s="129"/>
      <c r="R234" s="160"/>
      <c r="S234" s="161"/>
      <c r="T234" s="160"/>
      <c r="U234" s="160"/>
      <c r="V234" s="160"/>
      <c r="W234" s="1195"/>
      <c r="X234" s="160"/>
      <c r="Y234" s="174">
        <f t="shared" si="6"/>
        <v>0</v>
      </c>
      <c r="Z234" s="174">
        <v>0</v>
      </c>
      <c r="AA234" s="160"/>
      <c r="AB234" s="160"/>
      <c r="AC234" s="160"/>
      <c r="AD234" s="160"/>
      <c r="AE234" s="160"/>
      <c r="AF234" s="160"/>
      <c r="AG234" s="160"/>
      <c r="AH234" s="160"/>
      <c r="AI234" s="160"/>
      <c r="AJ234" s="160"/>
      <c r="AK234" s="160"/>
      <c r="AL234" s="243"/>
      <c r="AM234" s="249"/>
      <c r="AN234" s="160"/>
      <c r="AO234" s="160"/>
      <c r="AP234" s="160"/>
      <c r="AQ234" s="160"/>
      <c r="AR234" s="160"/>
      <c r="AS234" s="160"/>
      <c r="AT234" s="160"/>
      <c r="AU234" s="160"/>
      <c r="AV234" s="160"/>
      <c r="AW234" s="160"/>
      <c r="AX234" s="160"/>
      <c r="AY234" s="160"/>
      <c r="AZ234" s="160"/>
      <c r="BA234" s="160"/>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c r="FF234" s="49"/>
      <c r="FG234" s="49"/>
      <c r="FH234" s="49"/>
      <c r="FI234" s="49"/>
      <c r="FJ234" s="49"/>
      <c r="FK234" s="49"/>
      <c r="FL234" s="49"/>
      <c r="FM234" s="49"/>
      <c r="FN234" s="49"/>
      <c r="FO234" s="49"/>
      <c r="FP234" s="49"/>
      <c r="FQ234" s="49"/>
      <c r="FR234" s="49"/>
      <c r="FS234" s="49"/>
      <c r="FT234" s="49"/>
      <c r="FU234" s="49"/>
      <c r="FV234" s="49"/>
      <c r="FW234" s="49"/>
      <c r="FX234" s="49"/>
      <c r="FY234" s="49"/>
      <c r="FZ234" s="49"/>
      <c r="GA234" s="49"/>
      <c r="GB234" s="49"/>
      <c r="GC234" s="49"/>
      <c r="GD234" s="49"/>
      <c r="GE234" s="49"/>
      <c r="GF234" s="49"/>
      <c r="GG234" s="49"/>
      <c r="GH234" s="49"/>
      <c r="GI234" s="49"/>
      <c r="GJ234" s="49"/>
      <c r="GK234" s="49"/>
      <c r="GL234" s="49"/>
      <c r="GM234" s="49"/>
      <c r="GN234" s="49"/>
      <c r="GO234" s="49"/>
      <c r="GP234" s="49"/>
      <c r="GQ234" s="49"/>
      <c r="GR234" s="49"/>
      <c r="GS234" s="49"/>
      <c r="GT234" s="49"/>
      <c r="GU234" s="49"/>
      <c r="GV234" s="49"/>
      <c r="GW234" s="49"/>
      <c r="GX234" s="49"/>
      <c r="GY234" s="49"/>
      <c r="GZ234" s="49"/>
      <c r="HA234" s="49"/>
      <c r="HB234" s="49"/>
      <c r="HC234" s="49"/>
      <c r="HD234" s="49"/>
      <c r="HE234" s="49"/>
      <c r="HF234" s="49"/>
      <c r="HG234" s="49"/>
      <c r="HH234" s="49"/>
      <c r="HI234" s="49"/>
      <c r="HJ234" s="49"/>
      <c r="HK234" s="49"/>
      <c r="HL234" s="49"/>
      <c r="HM234" s="49"/>
      <c r="HN234" s="49"/>
      <c r="HO234" s="49"/>
      <c r="HP234" s="49"/>
      <c r="HQ234" s="49"/>
      <c r="HR234" s="49"/>
      <c r="HS234" s="49"/>
      <c r="HT234" s="49"/>
      <c r="HU234" s="49"/>
      <c r="HV234" s="49"/>
      <c r="HW234" s="49"/>
      <c r="HX234" s="49"/>
      <c r="HY234" s="49"/>
      <c r="HZ234" s="49"/>
      <c r="IA234" s="49"/>
      <c r="IB234" s="49"/>
      <c r="IC234" s="49"/>
      <c r="ID234" s="49"/>
      <c r="IE234" s="49"/>
      <c r="IF234" s="49"/>
      <c r="IG234" s="49"/>
      <c r="IH234" s="49"/>
      <c r="II234" s="49"/>
      <c r="IJ234" s="49"/>
      <c r="IK234" s="49"/>
      <c r="IL234" s="49"/>
      <c r="IM234" s="49"/>
      <c r="IN234" s="49"/>
      <c r="IO234" s="49"/>
      <c r="IP234" s="49"/>
      <c r="IQ234" s="49"/>
      <c r="IR234" s="49"/>
      <c r="IS234" s="49"/>
      <c r="IT234" s="49"/>
      <c r="IU234" s="49"/>
      <c r="IV234" s="49"/>
      <c r="IW234" s="49"/>
      <c r="IX234" s="49"/>
      <c r="IY234" s="49"/>
      <c r="IZ234" s="49"/>
      <c r="JA234" s="49"/>
      <c r="JB234" s="49"/>
      <c r="JC234" s="49"/>
      <c r="JD234" s="49"/>
      <c r="JE234" s="49"/>
      <c r="JF234" s="49"/>
      <c r="JG234" s="49"/>
      <c r="JH234" s="49"/>
      <c r="JI234" s="49"/>
      <c r="JJ234" s="49"/>
      <c r="JK234" s="49"/>
      <c r="JL234" s="49"/>
      <c r="JM234" s="49"/>
      <c r="JN234" s="49"/>
    </row>
    <row r="235" spans="1:274" s="282" customFormat="1" ht="160.5" customHeight="1" x14ac:dyDescent="0.25">
      <c r="A235" s="1241">
        <v>195</v>
      </c>
      <c r="B235" s="1243" t="s">
        <v>1012</v>
      </c>
      <c r="C235" s="1267">
        <v>43211508</v>
      </c>
      <c r="D235" s="238" t="s">
        <v>983</v>
      </c>
      <c r="E235" s="1243" t="s">
        <v>132</v>
      </c>
      <c r="F235" s="1267">
        <v>1</v>
      </c>
      <c r="G235" s="1271" t="s">
        <v>170</v>
      </c>
      <c r="H235" s="1287">
        <v>1</v>
      </c>
      <c r="I235" s="1054" t="s">
        <v>980</v>
      </c>
      <c r="J235" s="1243" t="s">
        <v>2819</v>
      </c>
      <c r="K235" s="1267" t="s">
        <v>115</v>
      </c>
      <c r="L235" s="1033">
        <v>16903678</v>
      </c>
      <c r="M235" s="1033">
        <v>16903678</v>
      </c>
      <c r="N235" s="943" t="s">
        <v>85</v>
      </c>
      <c r="O235" s="943" t="s">
        <v>56</v>
      </c>
      <c r="P235" s="23" t="s">
        <v>61</v>
      </c>
      <c r="Q235" s="129"/>
      <c r="R235" s="1280" t="s">
        <v>1388</v>
      </c>
      <c r="S235" s="1280" t="s">
        <v>1389</v>
      </c>
      <c r="T235" s="1285">
        <v>42478</v>
      </c>
      <c r="U235" s="96" t="s">
        <v>1390</v>
      </c>
      <c r="V235" s="1242" t="s">
        <v>587</v>
      </c>
      <c r="W235" s="253">
        <v>16488120</v>
      </c>
      <c r="X235" s="41"/>
      <c r="Y235" s="1263">
        <f t="shared" si="6"/>
        <v>16488120</v>
      </c>
      <c r="Z235" s="1263">
        <v>16488120</v>
      </c>
      <c r="AA235" s="1281" t="s">
        <v>1391</v>
      </c>
      <c r="AB235" s="1281" t="s">
        <v>1392</v>
      </c>
      <c r="AC235" s="1281" t="s">
        <v>358</v>
      </c>
      <c r="AD235" s="1242" t="s">
        <v>1393</v>
      </c>
      <c r="AE235" s="1281" t="s">
        <v>56</v>
      </c>
      <c r="AF235" s="1281" t="s">
        <v>56</v>
      </c>
      <c r="AG235" s="1281" t="s">
        <v>56</v>
      </c>
      <c r="AH235" s="200" t="s">
        <v>1394</v>
      </c>
      <c r="AI235" s="74">
        <v>42481</v>
      </c>
      <c r="AJ235" s="74">
        <v>42510</v>
      </c>
      <c r="AK235" s="1281" t="s">
        <v>370</v>
      </c>
      <c r="AL235" s="260" t="s">
        <v>361</v>
      </c>
      <c r="AM235" s="546" t="s">
        <v>56</v>
      </c>
      <c r="AN235" s="546" t="s">
        <v>56</v>
      </c>
      <c r="AO235" s="546" t="s">
        <v>56</v>
      </c>
      <c r="AP235" s="546" t="s">
        <v>56</v>
      </c>
      <c r="AQ235" s="547">
        <v>16488120</v>
      </c>
      <c r="AR235" s="546" t="s">
        <v>56</v>
      </c>
      <c r="AS235" s="546" t="s">
        <v>56</v>
      </c>
      <c r="AT235" s="535">
        <v>16488120</v>
      </c>
      <c r="AU235" s="552">
        <v>464000</v>
      </c>
      <c r="AV235" s="546" t="s">
        <v>56</v>
      </c>
      <c r="AW235" s="546" t="s">
        <v>56</v>
      </c>
      <c r="AX235" s="546" t="s">
        <v>56</v>
      </c>
      <c r="AY235" s="546" t="s">
        <v>56</v>
      </c>
      <c r="AZ235" s="546" t="s">
        <v>56</v>
      </c>
      <c r="BA235" s="546" t="s">
        <v>56</v>
      </c>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c r="FF235" s="49"/>
      <c r="FG235" s="49"/>
      <c r="FH235" s="49"/>
      <c r="FI235" s="49"/>
      <c r="FJ235" s="49"/>
      <c r="FK235" s="49"/>
      <c r="FL235" s="49"/>
      <c r="FM235" s="49"/>
      <c r="FN235" s="49"/>
      <c r="FO235" s="49"/>
      <c r="FP235" s="49"/>
      <c r="FQ235" s="49"/>
      <c r="FR235" s="49"/>
      <c r="FS235" s="49"/>
      <c r="FT235" s="49"/>
      <c r="FU235" s="49"/>
      <c r="FV235" s="49"/>
      <c r="FW235" s="49"/>
      <c r="FX235" s="49"/>
      <c r="FY235" s="49"/>
      <c r="FZ235" s="49"/>
      <c r="GA235" s="49"/>
      <c r="GB235" s="49"/>
      <c r="GC235" s="49"/>
      <c r="GD235" s="49"/>
      <c r="GE235" s="49"/>
      <c r="GF235" s="49"/>
      <c r="GG235" s="49"/>
      <c r="GH235" s="49"/>
      <c r="GI235" s="49"/>
      <c r="GJ235" s="49"/>
      <c r="GK235" s="49"/>
      <c r="GL235" s="49"/>
      <c r="GM235" s="49"/>
      <c r="GN235" s="49"/>
      <c r="GO235" s="49"/>
      <c r="GP235" s="49"/>
      <c r="GQ235" s="49"/>
      <c r="GR235" s="49"/>
      <c r="GS235" s="49"/>
      <c r="GT235" s="49"/>
      <c r="GU235" s="49"/>
      <c r="GV235" s="49"/>
      <c r="GW235" s="49"/>
      <c r="GX235" s="49"/>
      <c r="GY235" s="49"/>
      <c r="GZ235" s="49"/>
      <c r="HA235" s="49"/>
      <c r="HB235" s="49"/>
      <c r="HC235" s="49"/>
      <c r="HD235" s="49"/>
      <c r="HE235" s="49"/>
      <c r="HF235" s="49"/>
      <c r="HG235" s="49"/>
      <c r="HH235" s="49"/>
      <c r="HI235" s="49"/>
      <c r="HJ235" s="49"/>
      <c r="HK235" s="49"/>
      <c r="HL235" s="49"/>
      <c r="HM235" s="49"/>
      <c r="HN235" s="49"/>
      <c r="HO235" s="49"/>
      <c r="HP235" s="49"/>
      <c r="HQ235" s="49"/>
      <c r="HR235" s="49"/>
      <c r="HS235" s="49"/>
      <c r="HT235" s="49"/>
      <c r="HU235" s="49"/>
      <c r="HV235" s="49"/>
      <c r="HW235" s="49"/>
      <c r="HX235" s="49"/>
      <c r="HY235" s="49"/>
      <c r="HZ235" s="49"/>
      <c r="IA235" s="49"/>
      <c r="IB235" s="49"/>
      <c r="IC235" s="49"/>
      <c r="ID235" s="49"/>
      <c r="IE235" s="49"/>
      <c r="IF235" s="49"/>
      <c r="IG235" s="49"/>
      <c r="IH235" s="49"/>
      <c r="II235" s="49"/>
      <c r="IJ235" s="49"/>
      <c r="IK235" s="49"/>
      <c r="IL235" s="49"/>
      <c r="IM235" s="49"/>
      <c r="IN235" s="49"/>
      <c r="IO235" s="49"/>
      <c r="IP235" s="49"/>
      <c r="IQ235" s="49"/>
      <c r="IR235" s="49"/>
      <c r="IS235" s="49"/>
      <c r="IT235" s="49"/>
      <c r="IU235" s="49"/>
      <c r="IV235" s="49"/>
      <c r="IW235" s="49"/>
      <c r="IX235" s="49"/>
      <c r="IY235" s="49"/>
      <c r="IZ235" s="49"/>
      <c r="JA235" s="49"/>
      <c r="JB235" s="49"/>
      <c r="JC235" s="49"/>
      <c r="JD235" s="49"/>
      <c r="JE235" s="49"/>
      <c r="JF235" s="49"/>
      <c r="JG235" s="49"/>
      <c r="JH235" s="49"/>
      <c r="JI235" s="49"/>
      <c r="JJ235" s="49"/>
      <c r="JK235" s="49"/>
      <c r="JL235" s="49"/>
      <c r="JM235" s="49"/>
      <c r="JN235" s="49"/>
    </row>
    <row r="236" spans="1:274" s="347" customFormat="1" ht="181.5" customHeight="1" x14ac:dyDescent="0.25">
      <c r="A236" s="1241">
        <v>196</v>
      </c>
      <c r="B236" s="1243" t="s">
        <v>1012</v>
      </c>
      <c r="C236" s="1267">
        <v>43232309</v>
      </c>
      <c r="D236" s="238" t="s">
        <v>984</v>
      </c>
      <c r="E236" s="1243" t="s">
        <v>132</v>
      </c>
      <c r="F236" s="1267">
        <v>1</v>
      </c>
      <c r="G236" s="1271" t="s">
        <v>175</v>
      </c>
      <c r="H236" s="1287">
        <v>24</v>
      </c>
      <c r="I236" s="1054" t="s">
        <v>148</v>
      </c>
      <c r="J236" s="1243" t="s">
        <v>2819</v>
      </c>
      <c r="K236" s="1267" t="s">
        <v>115</v>
      </c>
      <c r="L236" s="1033">
        <v>709000000</v>
      </c>
      <c r="M236" s="1033">
        <v>709000000</v>
      </c>
      <c r="N236" s="943" t="s">
        <v>85</v>
      </c>
      <c r="O236" s="943" t="s">
        <v>56</v>
      </c>
      <c r="P236" s="23" t="s">
        <v>61</v>
      </c>
      <c r="Q236" s="129"/>
      <c r="R236" s="1280" t="s">
        <v>3393</v>
      </c>
      <c r="S236" s="1280" t="s">
        <v>3394</v>
      </c>
      <c r="T236" s="1285">
        <v>42611</v>
      </c>
      <c r="U236" s="78" t="s">
        <v>3395</v>
      </c>
      <c r="V236" s="1242" t="s">
        <v>587</v>
      </c>
      <c r="W236" s="1276">
        <v>708458143</v>
      </c>
      <c r="X236" s="41"/>
      <c r="Y236" s="1263">
        <f t="shared" si="6"/>
        <v>708458143</v>
      </c>
      <c r="Z236" s="1263">
        <v>708458143</v>
      </c>
      <c r="AA236" s="73" t="s">
        <v>3396</v>
      </c>
      <c r="AB236" s="1281" t="s">
        <v>3397</v>
      </c>
      <c r="AC236" s="1281" t="s">
        <v>358</v>
      </c>
      <c r="AD236" s="1242" t="s">
        <v>3398</v>
      </c>
      <c r="AE236" s="41"/>
      <c r="AF236" s="41"/>
      <c r="AG236" s="41"/>
      <c r="AH236" s="73" t="s">
        <v>3399</v>
      </c>
      <c r="AI236" s="79">
        <v>42699</v>
      </c>
      <c r="AJ236" s="74">
        <v>43428</v>
      </c>
      <c r="AK236" s="1281" t="s">
        <v>3400</v>
      </c>
      <c r="AL236" s="260" t="s">
        <v>1500</v>
      </c>
      <c r="AM236" s="130"/>
      <c r="AN236" s="41"/>
      <c r="AO236" s="41"/>
      <c r="AP236" s="41"/>
      <c r="AQ236" s="41"/>
      <c r="AR236" s="41"/>
      <c r="AS236" s="41"/>
      <c r="AT236" s="41"/>
      <c r="AU236" s="41"/>
      <c r="AV236" s="41"/>
      <c r="AW236" s="41"/>
      <c r="AX236" s="41"/>
      <c r="AY236" s="41"/>
      <c r="AZ236" s="41"/>
      <c r="BA236" s="41"/>
      <c r="BB236" s="346"/>
      <c r="BC236" s="346"/>
      <c r="BD236" s="346"/>
      <c r="BE236" s="346"/>
      <c r="BF236" s="346"/>
      <c r="BG236" s="346"/>
      <c r="BH236" s="346"/>
      <c r="BI236" s="346"/>
      <c r="BJ236" s="346"/>
      <c r="BK236" s="346"/>
      <c r="BL236" s="346"/>
      <c r="BM236" s="346"/>
      <c r="BN236" s="346"/>
      <c r="BO236" s="346"/>
      <c r="BP236" s="346"/>
      <c r="BQ236" s="346"/>
      <c r="BR236" s="346"/>
      <c r="BS236" s="346"/>
      <c r="BT236" s="346"/>
      <c r="BU236" s="346"/>
      <c r="BV236" s="346"/>
      <c r="BW236" s="346"/>
      <c r="BX236" s="346"/>
      <c r="BY236" s="346"/>
      <c r="BZ236" s="346"/>
      <c r="CA236" s="346"/>
      <c r="CB236" s="346"/>
      <c r="CC236" s="346"/>
      <c r="CD236" s="346"/>
      <c r="CE236" s="346"/>
      <c r="CF236" s="346"/>
      <c r="CG236" s="346"/>
      <c r="CH236" s="346"/>
      <c r="CI236" s="346"/>
      <c r="CJ236" s="346"/>
      <c r="CK236" s="346"/>
      <c r="CL236" s="346"/>
      <c r="CM236" s="346"/>
      <c r="CN236" s="346"/>
      <c r="CO236" s="346"/>
      <c r="CP236" s="346"/>
      <c r="CQ236" s="346"/>
      <c r="CR236" s="346"/>
      <c r="CS236" s="346"/>
      <c r="CT236" s="346"/>
      <c r="CU236" s="346"/>
      <c r="CV236" s="346"/>
      <c r="CW236" s="346"/>
      <c r="CX236" s="346"/>
      <c r="CY236" s="346"/>
      <c r="CZ236" s="346"/>
      <c r="DA236" s="346"/>
      <c r="DB236" s="346"/>
      <c r="DC236" s="346"/>
      <c r="DD236" s="346"/>
      <c r="DE236" s="346"/>
      <c r="DF236" s="346"/>
      <c r="DG236" s="346"/>
      <c r="DH236" s="346"/>
      <c r="DI236" s="346"/>
      <c r="DJ236" s="346"/>
      <c r="DK236" s="346"/>
      <c r="DL236" s="346"/>
      <c r="DM236" s="346"/>
      <c r="DN236" s="346"/>
      <c r="DO236" s="346"/>
      <c r="DP236" s="346"/>
      <c r="DQ236" s="346"/>
      <c r="DR236" s="346"/>
      <c r="DS236" s="346"/>
      <c r="DT236" s="346"/>
      <c r="DU236" s="346"/>
      <c r="DV236" s="346"/>
      <c r="DW236" s="346"/>
      <c r="DX236" s="346"/>
      <c r="DY236" s="346"/>
      <c r="DZ236" s="346"/>
      <c r="EA236" s="346"/>
      <c r="EB236" s="346"/>
      <c r="EC236" s="346"/>
      <c r="ED236" s="346"/>
      <c r="EE236" s="346"/>
      <c r="EF236" s="346"/>
      <c r="EG236" s="346"/>
      <c r="EH236" s="346"/>
      <c r="EI236" s="346"/>
      <c r="EJ236" s="346"/>
      <c r="EK236" s="346"/>
      <c r="EL236" s="346"/>
      <c r="EM236" s="346"/>
      <c r="EN236" s="346"/>
      <c r="EO236" s="346"/>
      <c r="EP236" s="346"/>
      <c r="EQ236" s="346"/>
      <c r="ER236" s="346"/>
      <c r="ES236" s="346"/>
      <c r="ET236" s="346"/>
      <c r="EU236" s="346"/>
      <c r="EV236" s="346"/>
      <c r="EW236" s="346"/>
      <c r="EX236" s="346"/>
      <c r="EY236" s="346"/>
      <c r="EZ236" s="346"/>
      <c r="FA236" s="346"/>
      <c r="FB236" s="346"/>
      <c r="FC236" s="346"/>
      <c r="FD236" s="346"/>
      <c r="FE236" s="346"/>
      <c r="FF236" s="346"/>
      <c r="FG236" s="346"/>
      <c r="FH236" s="346"/>
      <c r="FI236" s="346"/>
      <c r="FJ236" s="346"/>
      <c r="FK236" s="346"/>
      <c r="FL236" s="346"/>
      <c r="FM236" s="346"/>
      <c r="FN236" s="346"/>
      <c r="FO236" s="346"/>
      <c r="FP236" s="346"/>
      <c r="FQ236" s="346"/>
      <c r="FR236" s="346"/>
      <c r="FS236" s="346"/>
      <c r="FT236" s="346"/>
      <c r="FU236" s="346"/>
      <c r="FV236" s="346"/>
      <c r="FW236" s="346"/>
      <c r="FX236" s="346"/>
      <c r="FY236" s="346"/>
      <c r="FZ236" s="346"/>
      <c r="GA236" s="346"/>
      <c r="GB236" s="346"/>
      <c r="GC236" s="346"/>
      <c r="GD236" s="346"/>
      <c r="GE236" s="346"/>
      <c r="GF236" s="346"/>
      <c r="GG236" s="346"/>
      <c r="GH236" s="346"/>
      <c r="GI236" s="346"/>
      <c r="GJ236" s="346"/>
      <c r="GK236" s="346"/>
      <c r="GL236" s="346"/>
      <c r="GM236" s="346"/>
      <c r="GN236" s="346"/>
      <c r="GO236" s="346"/>
      <c r="GP236" s="346"/>
      <c r="GQ236" s="346"/>
      <c r="GR236" s="346"/>
      <c r="GS236" s="346"/>
      <c r="GT236" s="346"/>
      <c r="GU236" s="346"/>
      <c r="GV236" s="346"/>
      <c r="GW236" s="346"/>
      <c r="GX236" s="346"/>
      <c r="GY236" s="346"/>
      <c r="GZ236" s="346"/>
      <c r="HA236" s="346"/>
      <c r="HB236" s="346"/>
      <c r="HC236" s="346"/>
      <c r="HD236" s="346"/>
      <c r="HE236" s="346"/>
      <c r="HF236" s="346"/>
      <c r="HG236" s="346"/>
      <c r="HH236" s="346"/>
      <c r="HI236" s="346"/>
      <c r="HJ236" s="346"/>
      <c r="HK236" s="346"/>
      <c r="HL236" s="346"/>
      <c r="HM236" s="346"/>
      <c r="HN236" s="346"/>
      <c r="HO236" s="346"/>
      <c r="HP236" s="346"/>
      <c r="HQ236" s="346"/>
      <c r="HR236" s="346"/>
      <c r="HS236" s="346"/>
      <c r="HT236" s="346"/>
      <c r="HU236" s="346"/>
      <c r="HV236" s="346"/>
      <c r="HW236" s="346"/>
      <c r="HX236" s="346"/>
      <c r="HY236" s="346"/>
      <c r="HZ236" s="346"/>
      <c r="IA236" s="346"/>
      <c r="IB236" s="346"/>
      <c r="IC236" s="346"/>
      <c r="ID236" s="346"/>
      <c r="IE236" s="346"/>
      <c r="IF236" s="346"/>
      <c r="IG236" s="346"/>
      <c r="IH236" s="346"/>
      <c r="II236" s="346"/>
      <c r="IJ236" s="346"/>
      <c r="IK236" s="346"/>
      <c r="IL236" s="346"/>
      <c r="IM236" s="346"/>
      <c r="IN236" s="346"/>
      <c r="IO236" s="346"/>
      <c r="IP236" s="346"/>
      <c r="IQ236" s="346"/>
      <c r="IR236" s="346"/>
      <c r="IS236" s="346"/>
      <c r="IT236" s="346"/>
      <c r="IU236" s="346"/>
      <c r="IV236" s="346"/>
      <c r="IW236" s="346"/>
      <c r="IX236" s="346"/>
      <c r="IY236" s="346"/>
      <c r="IZ236" s="346"/>
      <c r="JA236" s="346"/>
      <c r="JB236" s="346"/>
      <c r="JC236" s="346"/>
      <c r="JD236" s="346"/>
      <c r="JE236" s="346"/>
      <c r="JF236" s="346"/>
      <c r="JG236" s="346"/>
      <c r="JH236" s="346"/>
      <c r="JI236" s="346"/>
      <c r="JJ236" s="346"/>
      <c r="JK236" s="346"/>
      <c r="JL236" s="346"/>
      <c r="JM236" s="346"/>
      <c r="JN236" s="346"/>
    </row>
    <row r="237" spans="1:274" s="282" customFormat="1" ht="119.25" customHeight="1" x14ac:dyDescent="0.25">
      <c r="A237" s="1241">
        <v>197</v>
      </c>
      <c r="B237" s="1243" t="s">
        <v>1012</v>
      </c>
      <c r="C237" s="1267">
        <v>81112501</v>
      </c>
      <c r="D237" s="238" t="s">
        <v>1395</v>
      </c>
      <c r="E237" s="1243" t="s">
        <v>132</v>
      </c>
      <c r="F237" s="1267">
        <v>1</v>
      </c>
      <c r="G237" s="1271" t="s">
        <v>173</v>
      </c>
      <c r="H237" s="1287">
        <v>12</v>
      </c>
      <c r="I237" s="1054" t="s">
        <v>985</v>
      </c>
      <c r="J237" s="1243" t="s">
        <v>2819</v>
      </c>
      <c r="K237" s="1267" t="s">
        <v>115</v>
      </c>
      <c r="L237" s="1033">
        <v>58966920</v>
      </c>
      <c r="M237" s="1033">
        <v>58966920</v>
      </c>
      <c r="N237" s="943" t="s">
        <v>85</v>
      </c>
      <c r="O237" s="943" t="s">
        <v>56</v>
      </c>
      <c r="P237" s="23" t="s">
        <v>61</v>
      </c>
      <c r="Q237" s="129"/>
      <c r="R237" s="1280" t="s">
        <v>2673</v>
      </c>
      <c r="S237" s="1280" t="s">
        <v>2674</v>
      </c>
      <c r="T237" s="1285">
        <v>42528</v>
      </c>
      <c r="U237" s="96" t="s">
        <v>2675</v>
      </c>
      <c r="V237" s="1242" t="s">
        <v>587</v>
      </c>
      <c r="W237" s="253">
        <v>51770403.140000001</v>
      </c>
      <c r="X237" s="240"/>
      <c r="Y237" s="250">
        <f t="shared" si="6"/>
        <v>51770403.140000001</v>
      </c>
      <c r="Z237" s="250">
        <v>51770403.140000001</v>
      </c>
      <c r="AA237" s="556" t="s">
        <v>2676</v>
      </c>
      <c r="AB237" s="1242" t="s">
        <v>2677</v>
      </c>
      <c r="AC237" s="1242" t="s">
        <v>358</v>
      </c>
      <c r="AD237" s="1242" t="s">
        <v>2678</v>
      </c>
      <c r="AE237" s="1242" t="s">
        <v>56</v>
      </c>
      <c r="AF237" s="1242" t="s">
        <v>56</v>
      </c>
      <c r="AG237" s="1242" t="s">
        <v>56</v>
      </c>
      <c r="AH237" s="184" t="s">
        <v>2679</v>
      </c>
      <c r="AI237" s="79">
        <v>42528</v>
      </c>
      <c r="AJ237" s="79">
        <v>42732</v>
      </c>
      <c r="AK237" s="1242" t="s">
        <v>2680</v>
      </c>
      <c r="AL237" s="264" t="s">
        <v>1500</v>
      </c>
      <c r="AM237" s="546" t="s">
        <v>56</v>
      </c>
      <c r="AN237" s="546" t="s">
        <v>56</v>
      </c>
      <c r="AO237" s="546" t="s">
        <v>56</v>
      </c>
      <c r="AP237" s="546" t="s">
        <v>56</v>
      </c>
      <c r="AQ237" s="546" t="s">
        <v>56</v>
      </c>
      <c r="AR237" s="546" t="s">
        <v>56</v>
      </c>
      <c r="AS237" s="547">
        <v>51770403.140000001</v>
      </c>
      <c r="AT237" s="41"/>
      <c r="AU237" s="41"/>
      <c r="AV237" s="41"/>
      <c r="AW237" s="41"/>
      <c r="AX237" s="41"/>
      <c r="AY237" s="41"/>
      <c r="AZ237" s="41"/>
      <c r="BA237" s="41"/>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c r="FF237" s="49"/>
      <c r="FG237" s="49"/>
      <c r="FH237" s="49"/>
      <c r="FI237" s="49"/>
      <c r="FJ237" s="49"/>
      <c r="FK237" s="49"/>
      <c r="FL237" s="49"/>
      <c r="FM237" s="49"/>
      <c r="FN237" s="49"/>
      <c r="FO237" s="49"/>
      <c r="FP237" s="49"/>
      <c r="FQ237" s="49"/>
      <c r="FR237" s="49"/>
      <c r="FS237" s="49"/>
      <c r="FT237" s="49"/>
      <c r="FU237" s="49"/>
      <c r="FV237" s="49"/>
      <c r="FW237" s="49"/>
      <c r="FX237" s="49"/>
      <c r="FY237" s="49"/>
      <c r="FZ237" s="49"/>
      <c r="GA237" s="49"/>
      <c r="GB237" s="49"/>
      <c r="GC237" s="49"/>
      <c r="GD237" s="49"/>
      <c r="GE237" s="49"/>
      <c r="GF237" s="49"/>
      <c r="GG237" s="49"/>
      <c r="GH237" s="49"/>
      <c r="GI237" s="49"/>
      <c r="GJ237" s="49"/>
      <c r="GK237" s="49"/>
      <c r="GL237" s="49"/>
      <c r="GM237" s="49"/>
      <c r="GN237" s="49"/>
      <c r="GO237" s="49"/>
      <c r="GP237" s="49"/>
      <c r="GQ237" s="49"/>
      <c r="GR237" s="49"/>
      <c r="GS237" s="49"/>
      <c r="GT237" s="49"/>
      <c r="GU237" s="49"/>
      <c r="GV237" s="49"/>
      <c r="GW237" s="49"/>
      <c r="GX237" s="49"/>
      <c r="GY237" s="49"/>
      <c r="GZ237" s="49"/>
      <c r="HA237" s="49"/>
      <c r="HB237" s="49"/>
      <c r="HC237" s="49"/>
      <c r="HD237" s="49"/>
      <c r="HE237" s="49"/>
      <c r="HF237" s="49"/>
      <c r="HG237" s="49"/>
      <c r="HH237" s="49"/>
      <c r="HI237" s="49"/>
      <c r="HJ237" s="49"/>
      <c r="HK237" s="49"/>
      <c r="HL237" s="49"/>
      <c r="HM237" s="49"/>
      <c r="HN237" s="49"/>
      <c r="HO237" s="49"/>
      <c r="HP237" s="49"/>
      <c r="HQ237" s="49"/>
      <c r="HR237" s="49"/>
      <c r="HS237" s="49"/>
      <c r="HT237" s="49"/>
      <c r="HU237" s="49"/>
      <c r="HV237" s="49"/>
      <c r="HW237" s="49"/>
      <c r="HX237" s="49"/>
      <c r="HY237" s="49"/>
      <c r="HZ237" s="49"/>
      <c r="IA237" s="49"/>
      <c r="IB237" s="49"/>
      <c r="IC237" s="49"/>
      <c r="ID237" s="49"/>
      <c r="IE237" s="49"/>
      <c r="IF237" s="49"/>
      <c r="IG237" s="49"/>
      <c r="IH237" s="49"/>
      <c r="II237" s="49"/>
      <c r="IJ237" s="49"/>
      <c r="IK237" s="49"/>
      <c r="IL237" s="49"/>
      <c r="IM237" s="49"/>
      <c r="IN237" s="49"/>
      <c r="IO237" s="49"/>
      <c r="IP237" s="49"/>
      <c r="IQ237" s="49"/>
      <c r="IR237" s="49"/>
      <c r="IS237" s="49"/>
      <c r="IT237" s="49"/>
      <c r="IU237" s="49"/>
      <c r="IV237" s="49"/>
      <c r="IW237" s="49"/>
      <c r="IX237" s="49"/>
      <c r="IY237" s="49"/>
      <c r="IZ237" s="49"/>
      <c r="JA237" s="49"/>
      <c r="JB237" s="49"/>
      <c r="JC237" s="49"/>
      <c r="JD237" s="49"/>
      <c r="JE237" s="49"/>
      <c r="JF237" s="49"/>
      <c r="JG237" s="49"/>
      <c r="JH237" s="49"/>
      <c r="JI237" s="49"/>
      <c r="JJ237" s="49"/>
      <c r="JK237" s="49"/>
      <c r="JL237" s="49"/>
      <c r="JM237" s="49"/>
      <c r="JN237" s="49"/>
    </row>
    <row r="238" spans="1:274" s="282" customFormat="1" ht="42.75" customHeight="1" x14ac:dyDescent="0.25">
      <c r="A238" s="1266">
        <v>198</v>
      </c>
      <c r="B238" s="1042" t="s">
        <v>1012</v>
      </c>
      <c r="C238" s="1042">
        <v>43232309</v>
      </c>
      <c r="D238" s="344" t="s">
        <v>986</v>
      </c>
      <c r="E238" s="1042" t="s">
        <v>132</v>
      </c>
      <c r="F238" s="1042">
        <v>1</v>
      </c>
      <c r="G238" s="1062" t="s">
        <v>979</v>
      </c>
      <c r="H238" s="1058">
        <v>12</v>
      </c>
      <c r="I238" s="1059" t="s">
        <v>148</v>
      </c>
      <c r="J238" s="1042" t="s">
        <v>2819</v>
      </c>
      <c r="K238" s="1042" t="s">
        <v>115</v>
      </c>
      <c r="L238" s="1061">
        <v>38837253.796000004</v>
      </c>
      <c r="M238" s="1061"/>
      <c r="N238" s="177" t="s">
        <v>85</v>
      </c>
      <c r="O238" s="177" t="s">
        <v>56</v>
      </c>
      <c r="P238" s="178" t="s">
        <v>61</v>
      </c>
      <c r="Q238" s="129"/>
      <c r="R238" s="286"/>
      <c r="S238" s="345"/>
      <c r="T238" s="286"/>
      <c r="U238" s="286"/>
      <c r="V238" s="286"/>
      <c r="W238" s="1192"/>
      <c r="X238" s="286"/>
      <c r="Y238" s="276"/>
      <c r="Z238" s="276"/>
      <c r="AA238" s="286"/>
      <c r="AB238" s="286"/>
      <c r="AC238" s="286"/>
      <c r="AD238" s="286"/>
      <c r="AE238" s="286"/>
      <c r="AF238" s="286"/>
      <c r="AG238" s="286"/>
      <c r="AH238" s="286"/>
      <c r="AI238" s="286"/>
      <c r="AJ238" s="286"/>
      <c r="AK238" s="286"/>
      <c r="AL238" s="288"/>
      <c r="AM238" s="289"/>
      <c r="AN238" s="286"/>
      <c r="AO238" s="286"/>
      <c r="AP238" s="286"/>
      <c r="AQ238" s="286"/>
      <c r="AR238" s="286"/>
      <c r="AS238" s="286"/>
      <c r="AT238" s="286"/>
      <c r="AU238" s="286"/>
      <c r="AV238" s="286"/>
      <c r="AW238" s="286"/>
      <c r="AX238" s="286"/>
      <c r="AY238" s="286"/>
      <c r="AZ238" s="286"/>
      <c r="BA238" s="286"/>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c r="FF238" s="49"/>
      <c r="FG238" s="49"/>
      <c r="FH238" s="49"/>
      <c r="FI238" s="49"/>
      <c r="FJ238" s="49"/>
      <c r="FK238" s="49"/>
      <c r="FL238" s="49"/>
      <c r="FM238" s="49"/>
      <c r="FN238" s="49"/>
      <c r="FO238" s="49"/>
      <c r="FP238" s="49"/>
      <c r="FQ238" s="49"/>
      <c r="FR238" s="49"/>
      <c r="FS238" s="49"/>
      <c r="FT238" s="49"/>
      <c r="FU238" s="49"/>
      <c r="FV238" s="49"/>
      <c r="FW238" s="49"/>
      <c r="FX238" s="49"/>
      <c r="FY238" s="49"/>
      <c r="FZ238" s="49"/>
      <c r="GA238" s="49"/>
      <c r="GB238" s="49"/>
      <c r="GC238" s="49"/>
      <c r="GD238" s="49"/>
      <c r="GE238" s="49"/>
      <c r="GF238" s="49"/>
      <c r="GG238" s="49"/>
      <c r="GH238" s="49"/>
      <c r="GI238" s="49"/>
      <c r="GJ238" s="49"/>
      <c r="GK238" s="49"/>
      <c r="GL238" s="49"/>
      <c r="GM238" s="49"/>
      <c r="GN238" s="49"/>
      <c r="GO238" s="49"/>
      <c r="GP238" s="49"/>
      <c r="GQ238" s="49"/>
      <c r="GR238" s="49"/>
      <c r="GS238" s="49"/>
      <c r="GT238" s="49"/>
      <c r="GU238" s="49"/>
      <c r="GV238" s="49"/>
      <c r="GW238" s="49"/>
      <c r="GX238" s="49"/>
      <c r="GY238" s="49"/>
      <c r="GZ238" s="49"/>
      <c r="HA238" s="49"/>
      <c r="HB238" s="49"/>
      <c r="HC238" s="49"/>
      <c r="HD238" s="49"/>
      <c r="HE238" s="49"/>
      <c r="HF238" s="49"/>
      <c r="HG238" s="49"/>
      <c r="HH238" s="49"/>
      <c r="HI238" s="49"/>
      <c r="HJ238" s="49"/>
      <c r="HK238" s="49"/>
      <c r="HL238" s="49"/>
      <c r="HM238" s="49"/>
      <c r="HN238" s="49"/>
      <c r="HO238" s="49"/>
      <c r="HP238" s="49"/>
      <c r="HQ238" s="49"/>
      <c r="HR238" s="49"/>
      <c r="HS238" s="49"/>
      <c r="HT238" s="49"/>
      <c r="HU238" s="49"/>
      <c r="HV238" s="49"/>
      <c r="HW238" s="49"/>
      <c r="HX238" s="49"/>
      <c r="HY238" s="49"/>
      <c r="HZ238" s="49"/>
      <c r="IA238" s="49"/>
      <c r="IB238" s="49"/>
      <c r="IC238" s="49"/>
      <c r="ID238" s="49"/>
      <c r="IE238" s="49"/>
      <c r="IF238" s="49"/>
      <c r="IG238" s="49"/>
      <c r="IH238" s="49"/>
      <c r="II238" s="49"/>
      <c r="IJ238" s="49"/>
      <c r="IK238" s="49"/>
      <c r="IL238" s="49"/>
      <c r="IM238" s="49"/>
      <c r="IN238" s="49"/>
      <c r="IO238" s="49"/>
      <c r="IP238" s="49"/>
      <c r="IQ238" s="49"/>
      <c r="IR238" s="49"/>
      <c r="IS238" s="49"/>
      <c r="IT238" s="49"/>
      <c r="IU238" s="49"/>
      <c r="IV238" s="49"/>
      <c r="IW238" s="49"/>
      <c r="IX238" s="49"/>
      <c r="IY238" s="49"/>
      <c r="IZ238" s="49"/>
      <c r="JA238" s="49"/>
      <c r="JB238" s="49"/>
      <c r="JC238" s="49"/>
      <c r="JD238" s="49"/>
      <c r="JE238" s="49"/>
      <c r="JF238" s="49"/>
      <c r="JG238" s="49"/>
      <c r="JH238" s="49"/>
      <c r="JI238" s="49"/>
      <c r="JJ238" s="49"/>
      <c r="JK238" s="49"/>
      <c r="JL238" s="49"/>
      <c r="JM238" s="49"/>
      <c r="JN238" s="49"/>
    </row>
    <row r="239" spans="1:274" s="347" customFormat="1" ht="42.75" customHeight="1" x14ac:dyDescent="0.4">
      <c r="A239" s="196">
        <v>199</v>
      </c>
      <c r="B239" s="1045" t="s">
        <v>1012</v>
      </c>
      <c r="C239" s="1091">
        <v>81161712</v>
      </c>
      <c r="D239" s="736" t="s">
        <v>987</v>
      </c>
      <c r="E239" s="1045" t="s">
        <v>132</v>
      </c>
      <c r="F239" s="1091">
        <v>1</v>
      </c>
      <c r="G239" s="1046" t="s">
        <v>171</v>
      </c>
      <c r="H239" s="1047">
        <v>9</v>
      </c>
      <c r="I239" s="1094" t="s">
        <v>148</v>
      </c>
      <c r="J239" s="1045" t="s">
        <v>2819</v>
      </c>
      <c r="K239" s="1091" t="s">
        <v>115</v>
      </c>
      <c r="L239" s="1092">
        <v>310104573</v>
      </c>
      <c r="M239" s="1092">
        <v>310104573</v>
      </c>
      <c r="N239" s="80" t="s">
        <v>85</v>
      </c>
      <c r="O239" s="80" t="s">
        <v>56</v>
      </c>
      <c r="P239" s="737" t="s">
        <v>61</v>
      </c>
      <c r="Q239" s="129"/>
      <c r="R239" s="746"/>
      <c r="S239" s="732"/>
      <c r="T239" s="731"/>
      <c r="U239" s="731"/>
      <c r="V239" s="731"/>
      <c r="W239" s="1196"/>
      <c r="X239" s="731"/>
      <c r="Y239" s="263">
        <f t="shared" si="6"/>
        <v>0</v>
      </c>
      <c r="Z239" s="263">
        <v>0</v>
      </c>
      <c r="AA239" s="731"/>
      <c r="AB239" s="731"/>
      <c r="AC239" s="731"/>
      <c r="AD239" s="731"/>
      <c r="AE239" s="731"/>
      <c r="AF239" s="731"/>
      <c r="AG239" s="731"/>
      <c r="AH239" s="731"/>
      <c r="AI239" s="731"/>
      <c r="AJ239" s="731"/>
      <c r="AK239" s="731"/>
      <c r="AL239" s="734"/>
      <c r="AM239" s="735"/>
      <c r="AN239" s="731"/>
      <c r="AO239" s="731"/>
      <c r="AP239" s="731"/>
      <c r="AQ239" s="731"/>
      <c r="AR239" s="731"/>
      <c r="AS239" s="731"/>
      <c r="AT239" s="731"/>
      <c r="AU239" s="731"/>
      <c r="AV239" s="731"/>
      <c r="AW239" s="731"/>
      <c r="AX239" s="731"/>
      <c r="AY239" s="731"/>
      <c r="AZ239" s="731"/>
      <c r="BA239" s="731"/>
      <c r="BB239" s="346"/>
      <c r="BC239" s="346"/>
      <c r="BD239" s="346"/>
      <c r="BE239" s="346"/>
      <c r="BF239" s="346"/>
      <c r="BG239" s="346"/>
      <c r="BH239" s="346"/>
      <c r="BI239" s="346"/>
      <c r="BJ239" s="346"/>
      <c r="BK239" s="346"/>
      <c r="BL239" s="346"/>
      <c r="BM239" s="346"/>
      <c r="BN239" s="346"/>
      <c r="BO239" s="346"/>
      <c r="BP239" s="346"/>
      <c r="BQ239" s="346"/>
      <c r="BR239" s="346"/>
      <c r="BS239" s="346"/>
      <c r="BT239" s="346"/>
      <c r="BU239" s="346"/>
      <c r="BV239" s="346"/>
      <c r="BW239" s="346"/>
      <c r="BX239" s="346"/>
      <c r="BY239" s="346"/>
      <c r="BZ239" s="346"/>
      <c r="CA239" s="346"/>
      <c r="CB239" s="346"/>
      <c r="CC239" s="346"/>
      <c r="CD239" s="346"/>
      <c r="CE239" s="346"/>
      <c r="CF239" s="346"/>
      <c r="CG239" s="346"/>
      <c r="CH239" s="346"/>
      <c r="CI239" s="346"/>
      <c r="CJ239" s="346"/>
      <c r="CK239" s="346"/>
      <c r="CL239" s="346"/>
      <c r="CM239" s="346"/>
      <c r="CN239" s="346"/>
      <c r="CO239" s="346"/>
      <c r="CP239" s="346"/>
      <c r="CQ239" s="346"/>
      <c r="CR239" s="346"/>
      <c r="CS239" s="346"/>
      <c r="CT239" s="346"/>
      <c r="CU239" s="346"/>
      <c r="CV239" s="346"/>
      <c r="CW239" s="346"/>
      <c r="CX239" s="346"/>
      <c r="CY239" s="346"/>
      <c r="CZ239" s="346"/>
      <c r="DA239" s="346"/>
      <c r="DB239" s="346"/>
      <c r="DC239" s="346"/>
      <c r="DD239" s="346"/>
      <c r="DE239" s="346"/>
      <c r="DF239" s="346"/>
      <c r="DG239" s="346"/>
      <c r="DH239" s="346"/>
      <c r="DI239" s="346"/>
      <c r="DJ239" s="346"/>
      <c r="DK239" s="346"/>
      <c r="DL239" s="346"/>
      <c r="DM239" s="346"/>
      <c r="DN239" s="346"/>
      <c r="DO239" s="346"/>
      <c r="DP239" s="346"/>
      <c r="DQ239" s="346"/>
      <c r="DR239" s="346"/>
      <c r="DS239" s="346"/>
      <c r="DT239" s="346"/>
      <c r="DU239" s="346"/>
      <c r="DV239" s="346"/>
      <c r="DW239" s="346"/>
      <c r="DX239" s="346"/>
      <c r="DY239" s="346"/>
      <c r="DZ239" s="346"/>
      <c r="EA239" s="346"/>
      <c r="EB239" s="346"/>
      <c r="EC239" s="346"/>
      <c r="ED239" s="346"/>
      <c r="EE239" s="346"/>
      <c r="EF239" s="346"/>
      <c r="EG239" s="346"/>
      <c r="EH239" s="346"/>
      <c r="EI239" s="346"/>
      <c r="EJ239" s="346"/>
      <c r="EK239" s="346"/>
      <c r="EL239" s="346"/>
      <c r="EM239" s="346"/>
      <c r="EN239" s="346"/>
      <c r="EO239" s="346"/>
      <c r="EP239" s="346"/>
      <c r="EQ239" s="346"/>
      <c r="ER239" s="346"/>
      <c r="ES239" s="346"/>
      <c r="ET239" s="346"/>
      <c r="EU239" s="346"/>
      <c r="EV239" s="346"/>
      <c r="EW239" s="346"/>
      <c r="EX239" s="346"/>
      <c r="EY239" s="346"/>
      <c r="EZ239" s="346"/>
      <c r="FA239" s="346"/>
      <c r="FB239" s="346"/>
      <c r="FC239" s="346"/>
      <c r="FD239" s="346"/>
      <c r="FE239" s="346"/>
      <c r="FF239" s="346"/>
      <c r="FG239" s="346"/>
      <c r="FH239" s="346"/>
      <c r="FI239" s="346"/>
      <c r="FJ239" s="346"/>
      <c r="FK239" s="346"/>
      <c r="FL239" s="346"/>
      <c r="FM239" s="346"/>
      <c r="FN239" s="346"/>
      <c r="FO239" s="346"/>
      <c r="FP239" s="346"/>
      <c r="FQ239" s="346"/>
      <c r="FR239" s="346"/>
      <c r="FS239" s="346"/>
      <c r="FT239" s="346"/>
      <c r="FU239" s="346"/>
      <c r="FV239" s="346"/>
      <c r="FW239" s="346"/>
      <c r="FX239" s="346"/>
      <c r="FY239" s="346"/>
      <c r="FZ239" s="346"/>
      <c r="GA239" s="346"/>
      <c r="GB239" s="346"/>
      <c r="GC239" s="346"/>
      <c r="GD239" s="346"/>
      <c r="GE239" s="346"/>
      <c r="GF239" s="346"/>
      <c r="GG239" s="346"/>
      <c r="GH239" s="346"/>
      <c r="GI239" s="346"/>
      <c r="GJ239" s="346"/>
      <c r="GK239" s="346"/>
      <c r="GL239" s="346"/>
      <c r="GM239" s="346"/>
      <c r="GN239" s="346"/>
      <c r="GO239" s="346"/>
      <c r="GP239" s="346"/>
      <c r="GQ239" s="346"/>
      <c r="GR239" s="346"/>
      <c r="GS239" s="346"/>
      <c r="GT239" s="346"/>
      <c r="GU239" s="346"/>
      <c r="GV239" s="346"/>
      <c r="GW239" s="346"/>
      <c r="GX239" s="346"/>
      <c r="GY239" s="346"/>
      <c r="GZ239" s="346"/>
      <c r="HA239" s="346"/>
      <c r="HB239" s="346"/>
      <c r="HC239" s="346"/>
      <c r="HD239" s="346"/>
      <c r="HE239" s="346"/>
      <c r="HF239" s="346"/>
      <c r="HG239" s="346"/>
      <c r="HH239" s="346"/>
      <c r="HI239" s="346"/>
      <c r="HJ239" s="346"/>
      <c r="HK239" s="346"/>
      <c r="HL239" s="346"/>
      <c r="HM239" s="346"/>
      <c r="HN239" s="346"/>
      <c r="HO239" s="346"/>
      <c r="HP239" s="346"/>
      <c r="HQ239" s="346"/>
      <c r="HR239" s="346"/>
      <c r="HS239" s="346"/>
      <c r="HT239" s="346"/>
      <c r="HU239" s="346"/>
      <c r="HV239" s="346"/>
      <c r="HW239" s="346"/>
      <c r="HX239" s="346"/>
      <c r="HY239" s="346"/>
      <c r="HZ239" s="346"/>
      <c r="IA239" s="346"/>
      <c r="IB239" s="346"/>
      <c r="IC239" s="346"/>
      <c r="ID239" s="346"/>
      <c r="IE239" s="346"/>
      <c r="IF239" s="346"/>
      <c r="IG239" s="346"/>
      <c r="IH239" s="346"/>
      <c r="II239" s="346"/>
      <c r="IJ239" s="346"/>
      <c r="IK239" s="346"/>
      <c r="IL239" s="346"/>
      <c r="IM239" s="346"/>
      <c r="IN239" s="346"/>
      <c r="IO239" s="346"/>
      <c r="IP239" s="346"/>
      <c r="IQ239" s="346"/>
      <c r="IR239" s="346"/>
      <c r="IS239" s="346"/>
      <c r="IT239" s="346"/>
      <c r="IU239" s="346"/>
      <c r="IV239" s="346"/>
      <c r="IW239" s="346"/>
      <c r="IX239" s="346"/>
      <c r="IY239" s="346"/>
      <c r="IZ239" s="346"/>
      <c r="JA239" s="346"/>
      <c r="JB239" s="346"/>
      <c r="JC239" s="346"/>
      <c r="JD239" s="346"/>
      <c r="JE239" s="346"/>
      <c r="JF239" s="346"/>
      <c r="JG239" s="346"/>
      <c r="JH239" s="346"/>
      <c r="JI239" s="346"/>
      <c r="JJ239" s="346"/>
      <c r="JK239" s="346"/>
      <c r="JL239" s="346"/>
      <c r="JM239" s="346"/>
      <c r="JN239" s="346"/>
    </row>
    <row r="240" spans="1:274" s="282" customFormat="1" ht="42.75" customHeight="1" x14ac:dyDescent="0.25">
      <c r="A240" s="1266">
        <v>200</v>
      </c>
      <c r="B240" s="1042" t="s">
        <v>1012</v>
      </c>
      <c r="C240" s="1042">
        <v>43222815</v>
      </c>
      <c r="D240" s="344" t="s">
        <v>988</v>
      </c>
      <c r="E240" s="1042" t="s">
        <v>132</v>
      </c>
      <c r="F240" s="1042">
        <v>1</v>
      </c>
      <c r="G240" s="1062" t="s">
        <v>173</v>
      </c>
      <c r="H240" s="1058">
        <v>2</v>
      </c>
      <c r="I240" s="1059" t="s">
        <v>148</v>
      </c>
      <c r="J240" s="1042" t="s">
        <v>2819</v>
      </c>
      <c r="K240" s="1042" t="s">
        <v>115</v>
      </c>
      <c r="L240" s="1061">
        <v>60000000</v>
      </c>
      <c r="M240" s="1061"/>
      <c r="N240" s="177" t="s">
        <v>85</v>
      </c>
      <c r="O240" s="177" t="s">
        <v>56</v>
      </c>
      <c r="P240" s="178" t="s">
        <v>61</v>
      </c>
      <c r="Q240" s="129"/>
      <c r="R240" s="286"/>
      <c r="S240" s="345"/>
      <c r="T240" s="286"/>
      <c r="U240" s="286"/>
      <c r="V240" s="286"/>
      <c r="W240" s="1192"/>
      <c r="X240" s="286"/>
      <c r="Y240" s="276"/>
      <c r="Z240" s="276"/>
      <c r="AA240" s="286"/>
      <c r="AB240" s="286"/>
      <c r="AC240" s="286"/>
      <c r="AD240" s="286"/>
      <c r="AE240" s="286"/>
      <c r="AF240" s="286"/>
      <c r="AG240" s="286"/>
      <c r="AH240" s="286"/>
      <c r="AI240" s="286"/>
      <c r="AJ240" s="286"/>
      <c r="AK240" s="286"/>
      <c r="AL240" s="288"/>
      <c r="AM240" s="289"/>
      <c r="AN240" s="286"/>
      <c r="AO240" s="286"/>
      <c r="AP240" s="286"/>
      <c r="AQ240" s="286"/>
      <c r="AR240" s="286"/>
      <c r="AS240" s="286"/>
      <c r="AT240" s="286"/>
      <c r="AU240" s="286"/>
      <c r="AV240" s="286"/>
      <c r="AW240" s="286"/>
      <c r="AX240" s="286"/>
      <c r="AY240" s="286"/>
      <c r="AZ240" s="286"/>
      <c r="BA240" s="286"/>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c r="FF240" s="49"/>
      <c r="FG240" s="49"/>
      <c r="FH240" s="49"/>
      <c r="FI240" s="49"/>
      <c r="FJ240" s="49"/>
      <c r="FK240" s="49"/>
      <c r="FL240" s="49"/>
      <c r="FM240" s="49"/>
      <c r="FN240" s="49"/>
      <c r="FO240" s="49"/>
      <c r="FP240" s="49"/>
      <c r="FQ240" s="49"/>
      <c r="FR240" s="49"/>
      <c r="FS240" s="49"/>
      <c r="FT240" s="49"/>
      <c r="FU240" s="49"/>
      <c r="FV240" s="49"/>
      <c r="FW240" s="49"/>
      <c r="FX240" s="49"/>
      <c r="FY240" s="49"/>
      <c r="FZ240" s="49"/>
      <c r="GA240" s="49"/>
      <c r="GB240" s="49"/>
      <c r="GC240" s="49"/>
      <c r="GD240" s="49"/>
      <c r="GE240" s="49"/>
      <c r="GF240" s="49"/>
      <c r="GG240" s="49"/>
      <c r="GH240" s="49"/>
      <c r="GI240" s="49"/>
      <c r="GJ240" s="49"/>
      <c r="GK240" s="49"/>
      <c r="GL240" s="49"/>
      <c r="GM240" s="49"/>
      <c r="GN240" s="49"/>
      <c r="GO240" s="49"/>
      <c r="GP240" s="49"/>
      <c r="GQ240" s="49"/>
      <c r="GR240" s="49"/>
      <c r="GS240" s="49"/>
      <c r="GT240" s="49"/>
      <c r="GU240" s="49"/>
      <c r="GV240" s="49"/>
      <c r="GW240" s="49"/>
      <c r="GX240" s="49"/>
      <c r="GY240" s="49"/>
      <c r="GZ240" s="49"/>
      <c r="HA240" s="49"/>
      <c r="HB240" s="49"/>
      <c r="HC240" s="49"/>
      <c r="HD240" s="49"/>
      <c r="HE240" s="49"/>
      <c r="HF240" s="49"/>
      <c r="HG240" s="49"/>
      <c r="HH240" s="49"/>
      <c r="HI240" s="49"/>
      <c r="HJ240" s="49"/>
      <c r="HK240" s="49"/>
      <c r="HL240" s="49"/>
      <c r="HM240" s="49"/>
      <c r="HN240" s="49"/>
      <c r="HO240" s="49"/>
      <c r="HP240" s="49"/>
      <c r="HQ240" s="49"/>
      <c r="HR240" s="49"/>
      <c r="HS240" s="49"/>
      <c r="HT240" s="49"/>
      <c r="HU240" s="49"/>
      <c r="HV240" s="49"/>
      <c r="HW240" s="49"/>
      <c r="HX240" s="49"/>
      <c r="HY240" s="49"/>
      <c r="HZ240" s="49"/>
      <c r="IA240" s="49"/>
      <c r="IB240" s="49"/>
      <c r="IC240" s="49"/>
      <c r="ID240" s="49"/>
      <c r="IE240" s="49"/>
      <c r="IF240" s="49"/>
      <c r="IG240" s="49"/>
      <c r="IH240" s="49"/>
      <c r="II240" s="49"/>
      <c r="IJ240" s="49"/>
      <c r="IK240" s="49"/>
      <c r="IL240" s="49"/>
      <c r="IM240" s="49"/>
      <c r="IN240" s="49"/>
      <c r="IO240" s="49"/>
      <c r="IP240" s="49"/>
      <c r="IQ240" s="49"/>
      <c r="IR240" s="49"/>
      <c r="IS240" s="49"/>
      <c r="IT240" s="49"/>
      <c r="IU240" s="49"/>
      <c r="IV240" s="49"/>
      <c r="IW240" s="49"/>
      <c r="IX240" s="49"/>
      <c r="IY240" s="49"/>
      <c r="IZ240" s="49"/>
      <c r="JA240" s="49"/>
      <c r="JB240" s="49"/>
      <c r="JC240" s="49"/>
      <c r="JD240" s="49"/>
      <c r="JE240" s="49"/>
      <c r="JF240" s="49"/>
      <c r="JG240" s="49"/>
      <c r="JH240" s="49"/>
      <c r="JI240" s="49"/>
      <c r="JJ240" s="49"/>
      <c r="JK240" s="49"/>
      <c r="JL240" s="49"/>
      <c r="JM240" s="49"/>
      <c r="JN240" s="49"/>
    </row>
    <row r="241" spans="1:274" s="347" customFormat="1" ht="81" customHeight="1" x14ac:dyDescent="0.25">
      <c r="A241" s="1241">
        <v>201</v>
      </c>
      <c r="B241" s="1243" t="s">
        <v>1012</v>
      </c>
      <c r="C241" s="1267">
        <v>43222815</v>
      </c>
      <c r="D241" s="238" t="s">
        <v>1765</v>
      </c>
      <c r="E241" s="1243" t="s">
        <v>132</v>
      </c>
      <c r="F241" s="1267">
        <v>1</v>
      </c>
      <c r="G241" s="1271" t="s">
        <v>171</v>
      </c>
      <c r="H241" s="1287">
        <v>2</v>
      </c>
      <c r="I241" s="1054" t="s">
        <v>148</v>
      </c>
      <c r="J241" s="1243" t="s">
        <v>2819</v>
      </c>
      <c r="K241" s="1267" t="s">
        <v>115</v>
      </c>
      <c r="L241" s="1033">
        <v>347500000</v>
      </c>
      <c r="M241" s="1033">
        <v>347500000</v>
      </c>
      <c r="N241" s="943" t="s">
        <v>85</v>
      </c>
      <c r="O241" s="943" t="s">
        <v>56</v>
      </c>
      <c r="P241" s="23" t="s">
        <v>61</v>
      </c>
      <c r="Q241" s="129"/>
      <c r="R241" s="1280" t="s">
        <v>3587</v>
      </c>
      <c r="S241" s="1280" t="s">
        <v>3588</v>
      </c>
      <c r="T241" s="1285">
        <v>42642</v>
      </c>
      <c r="U241" s="78" t="s">
        <v>3589</v>
      </c>
      <c r="V241" s="1242" t="s">
        <v>587</v>
      </c>
      <c r="W241" s="1276">
        <v>183800000</v>
      </c>
      <c r="X241" s="240"/>
      <c r="Y241" s="250">
        <f t="shared" si="6"/>
        <v>183800000</v>
      </c>
      <c r="Z241" s="250">
        <v>183800000</v>
      </c>
      <c r="AA241" s="73" t="s">
        <v>3590</v>
      </c>
      <c r="AB241" s="1281" t="s">
        <v>3591</v>
      </c>
      <c r="AC241" s="1281" t="s">
        <v>358</v>
      </c>
      <c r="AD241" s="1242" t="s">
        <v>3592</v>
      </c>
      <c r="AE241" s="1281" t="s">
        <v>3593</v>
      </c>
      <c r="AF241" s="74">
        <v>42642</v>
      </c>
      <c r="AG241" s="74">
        <v>42648</v>
      </c>
      <c r="AH241" s="73" t="s">
        <v>3594</v>
      </c>
      <c r="AI241" s="79">
        <v>42648</v>
      </c>
      <c r="AJ241" s="74">
        <v>42708</v>
      </c>
      <c r="AK241" s="1281" t="s">
        <v>3595</v>
      </c>
      <c r="AL241" s="1263" t="s">
        <v>1500</v>
      </c>
      <c r="AM241" s="130"/>
      <c r="AN241" s="41"/>
      <c r="AO241" s="41"/>
      <c r="AP241" s="41"/>
      <c r="AQ241" s="41"/>
      <c r="AR241" s="41"/>
      <c r="AS241" s="41"/>
      <c r="AT241" s="41"/>
      <c r="AU241" s="41"/>
      <c r="AV241" s="41"/>
      <c r="AW241" s="41"/>
      <c r="AX241" s="41"/>
      <c r="AY241" s="41"/>
      <c r="AZ241" s="41"/>
      <c r="BA241" s="41"/>
      <c r="BB241" s="346"/>
      <c r="BC241" s="346"/>
      <c r="BD241" s="346"/>
      <c r="BE241" s="346"/>
      <c r="BF241" s="346"/>
      <c r="BG241" s="346"/>
      <c r="BH241" s="346"/>
      <c r="BI241" s="346"/>
      <c r="BJ241" s="346"/>
      <c r="BK241" s="346"/>
      <c r="BL241" s="346"/>
      <c r="BM241" s="346"/>
      <c r="BN241" s="346"/>
      <c r="BO241" s="346"/>
      <c r="BP241" s="346"/>
      <c r="BQ241" s="346"/>
      <c r="BR241" s="346"/>
      <c r="BS241" s="346"/>
      <c r="BT241" s="346"/>
      <c r="BU241" s="346"/>
      <c r="BV241" s="346"/>
      <c r="BW241" s="346"/>
      <c r="BX241" s="346"/>
      <c r="BY241" s="346"/>
      <c r="BZ241" s="346"/>
      <c r="CA241" s="346"/>
      <c r="CB241" s="346"/>
      <c r="CC241" s="346"/>
      <c r="CD241" s="346"/>
      <c r="CE241" s="346"/>
      <c r="CF241" s="346"/>
      <c r="CG241" s="346"/>
      <c r="CH241" s="346"/>
      <c r="CI241" s="346"/>
      <c r="CJ241" s="346"/>
      <c r="CK241" s="346"/>
      <c r="CL241" s="346"/>
      <c r="CM241" s="346"/>
      <c r="CN241" s="346"/>
      <c r="CO241" s="346"/>
      <c r="CP241" s="346"/>
      <c r="CQ241" s="346"/>
      <c r="CR241" s="346"/>
      <c r="CS241" s="346"/>
      <c r="CT241" s="346"/>
      <c r="CU241" s="346"/>
      <c r="CV241" s="346"/>
      <c r="CW241" s="346"/>
      <c r="CX241" s="346"/>
      <c r="CY241" s="346"/>
      <c r="CZ241" s="346"/>
      <c r="DA241" s="346"/>
      <c r="DB241" s="346"/>
      <c r="DC241" s="346"/>
      <c r="DD241" s="346"/>
      <c r="DE241" s="346"/>
      <c r="DF241" s="346"/>
      <c r="DG241" s="346"/>
      <c r="DH241" s="346"/>
      <c r="DI241" s="346"/>
      <c r="DJ241" s="346"/>
      <c r="DK241" s="346"/>
      <c r="DL241" s="346"/>
      <c r="DM241" s="346"/>
      <c r="DN241" s="346"/>
      <c r="DO241" s="346"/>
      <c r="DP241" s="346"/>
      <c r="DQ241" s="346"/>
      <c r="DR241" s="346"/>
      <c r="DS241" s="346"/>
      <c r="DT241" s="346"/>
      <c r="DU241" s="346"/>
      <c r="DV241" s="346"/>
      <c r="DW241" s="346"/>
      <c r="DX241" s="346"/>
      <c r="DY241" s="346"/>
      <c r="DZ241" s="346"/>
      <c r="EA241" s="346"/>
      <c r="EB241" s="346"/>
      <c r="EC241" s="346"/>
      <c r="ED241" s="346"/>
      <c r="EE241" s="346"/>
      <c r="EF241" s="346"/>
      <c r="EG241" s="346"/>
      <c r="EH241" s="346"/>
      <c r="EI241" s="346"/>
      <c r="EJ241" s="346"/>
      <c r="EK241" s="346"/>
      <c r="EL241" s="346"/>
      <c r="EM241" s="346"/>
      <c r="EN241" s="346"/>
      <c r="EO241" s="346"/>
      <c r="EP241" s="346"/>
      <c r="EQ241" s="346"/>
      <c r="ER241" s="346"/>
      <c r="ES241" s="346"/>
      <c r="ET241" s="346"/>
      <c r="EU241" s="346"/>
      <c r="EV241" s="346"/>
      <c r="EW241" s="346"/>
      <c r="EX241" s="346"/>
      <c r="EY241" s="346"/>
      <c r="EZ241" s="346"/>
      <c r="FA241" s="346"/>
      <c r="FB241" s="346"/>
      <c r="FC241" s="346"/>
      <c r="FD241" s="346"/>
      <c r="FE241" s="346"/>
      <c r="FF241" s="346"/>
      <c r="FG241" s="346"/>
      <c r="FH241" s="346"/>
      <c r="FI241" s="346"/>
      <c r="FJ241" s="346"/>
      <c r="FK241" s="346"/>
      <c r="FL241" s="346"/>
      <c r="FM241" s="346"/>
      <c r="FN241" s="346"/>
      <c r="FO241" s="346"/>
      <c r="FP241" s="346"/>
      <c r="FQ241" s="346"/>
      <c r="FR241" s="346"/>
      <c r="FS241" s="346"/>
      <c r="FT241" s="346"/>
      <c r="FU241" s="346"/>
      <c r="FV241" s="346"/>
      <c r="FW241" s="346"/>
      <c r="FX241" s="346"/>
      <c r="FY241" s="346"/>
      <c r="FZ241" s="346"/>
      <c r="GA241" s="346"/>
      <c r="GB241" s="346"/>
      <c r="GC241" s="346"/>
      <c r="GD241" s="346"/>
      <c r="GE241" s="346"/>
      <c r="GF241" s="346"/>
      <c r="GG241" s="346"/>
      <c r="GH241" s="346"/>
      <c r="GI241" s="346"/>
      <c r="GJ241" s="346"/>
      <c r="GK241" s="346"/>
      <c r="GL241" s="346"/>
      <c r="GM241" s="346"/>
      <c r="GN241" s="346"/>
      <c r="GO241" s="346"/>
      <c r="GP241" s="346"/>
      <c r="GQ241" s="346"/>
      <c r="GR241" s="346"/>
      <c r="GS241" s="346"/>
      <c r="GT241" s="346"/>
      <c r="GU241" s="346"/>
      <c r="GV241" s="346"/>
      <c r="GW241" s="346"/>
      <c r="GX241" s="346"/>
      <c r="GY241" s="346"/>
      <c r="GZ241" s="346"/>
      <c r="HA241" s="346"/>
      <c r="HB241" s="346"/>
      <c r="HC241" s="346"/>
      <c r="HD241" s="346"/>
      <c r="HE241" s="346"/>
      <c r="HF241" s="346"/>
      <c r="HG241" s="346"/>
      <c r="HH241" s="346"/>
      <c r="HI241" s="346"/>
      <c r="HJ241" s="346"/>
      <c r="HK241" s="346"/>
      <c r="HL241" s="346"/>
      <c r="HM241" s="346"/>
      <c r="HN241" s="346"/>
      <c r="HO241" s="346"/>
      <c r="HP241" s="346"/>
      <c r="HQ241" s="346"/>
      <c r="HR241" s="346"/>
      <c r="HS241" s="346"/>
      <c r="HT241" s="346"/>
      <c r="HU241" s="346"/>
      <c r="HV241" s="346"/>
      <c r="HW241" s="346"/>
      <c r="HX241" s="346"/>
      <c r="HY241" s="346"/>
      <c r="HZ241" s="346"/>
      <c r="IA241" s="346"/>
      <c r="IB241" s="346"/>
      <c r="IC241" s="346"/>
      <c r="ID241" s="346"/>
      <c r="IE241" s="346"/>
      <c r="IF241" s="346"/>
      <c r="IG241" s="346"/>
      <c r="IH241" s="346"/>
      <c r="II241" s="346"/>
      <c r="IJ241" s="346"/>
      <c r="IK241" s="346"/>
      <c r="IL241" s="346"/>
      <c r="IM241" s="346"/>
      <c r="IN241" s="346"/>
      <c r="IO241" s="346"/>
      <c r="IP241" s="346"/>
      <c r="IQ241" s="346"/>
      <c r="IR241" s="346"/>
      <c r="IS241" s="346"/>
      <c r="IT241" s="346"/>
      <c r="IU241" s="346"/>
      <c r="IV241" s="346"/>
      <c r="IW241" s="346"/>
      <c r="IX241" s="346"/>
      <c r="IY241" s="346"/>
      <c r="IZ241" s="346"/>
      <c r="JA241" s="346"/>
      <c r="JB241" s="346"/>
      <c r="JC241" s="346"/>
      <c r="JD241" s="346"/>
      <c r="JE241" s="346"/>
      <c r="JF241" s="346"/>
      <c r="JG241" s="346"/>
      <c r="JH241" s="346"/>
      <c r="JI241" s="346"/>
      <c r="JJ241" s="346"/>
      <c r="JK241" s="346"/>
      <c r="JL241" s="346"/>
      <c r="JM241" s="346"/>
      <c r="JN241" s="346"/>
    </row>
    <row r="242" spans="1:274" s="282" customFormat="1" ht="45" customHeight="1" x14ac:dyDescent="0.25">
      <c r="A242" s="1266">
        <v>202</v>
      </c>
      <c r="B242" s="1042" t="s">
        <v>1012</v>
      </c>
      <c r="C242" s="1042">
        <v>81100000</v>
      </c>
      <c r="D242" s="344" t="s">
        <v>989</v>
      </c>
      <c r="E242" s="1042" t="s">
        <v>132</v>
      </c>
      <c r="F242" s="1042">
        <v>1</v>
      </c>
      <c r="G242" s="1062" t="s">
        <v>3248</v>
      </c>
      <c r="H242" s="1058">
        <v>1</v>
      </c>
      <c r="I242" s="1059" t="s">
        <v>980</v>
      </c>
      <c r="J242" s="1042" t="s">
        <v>2819</v>
      </c>
      <c r="K242" s="1042" t="s">
        <v>115</v>
      </c>
      <c r="L242" s="1061">
        <v>3758641.7510000002</v>
      </c>
      <c r="M242" s="1061"/>
      <c r="N242" s="1308" t="s">
        <v>85</v>
      </c>
      <c r="O242" s="1308" t="s">
        <v>56</v>
      </c>
      <c r="P242" s="1309" t="s">
        <v>61</v>
      </c>
      <c r="Q242" s="129"/>
      <c r="R242" s="160"/>
      <c r="S242" s="161"/>
      <c r="T242" s="160"/>
      <c r="U242" s="160"/>
      <c r="V242" s="160"/>
      <c r="W242" s="1201"/>
      <c r="X242" s="992"/>
      <c r="Y242" s="1202">
        <f t="shared" si="6"/>
        <v>0</v>
      </c>
      <c r="Z242" s="1202">
        <v>0</v>
      </c>
      <c r="AA242" s="160"/>
      <c r="AB242" s="160"/>
      <c r="AC242" s="160"/>
      <c r="AD242" s="160"/>
      <c r="AE242" s="160"/>
      <c r="AF242" s="160"/>
      <c r="AG242" s="160"/>
      <c r="AH242" s="160"/>
      <c r="AI242" s="160"/>
      <c r="AJ242" s="160"/>
      <c r="AK242" s="160"/>
      <c r="AL242" s="243"/>
      <c r="AM242" s="249"/>
      <c r="AN242" s="160"/>
      <c r="AO242" s="160"/>
      <c r="AP242" s="160"/>
      <c r="AQ242" s="160"/>
      <c r="AR242" s="160"/>
      <c r="AS242" s="160"/>
      <c r="AT242" s="160"/>
      <c r="AU242" s="160"/>
      <c r="AV242" s="160"/>
      <c r="AW242" s="160"/>
      <c r="AX242" s="160"/>
      <c r="AY242" s="160"/>
      <c r="AZ242" s="160"/>
      <c r="BA242" s="160"/>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c r="FF242" s="49"/>
      <c r="FG242" s="49"/>
      <c r="FH242" s="49"/>
      <c r="FI242" s="49"/>
      <c r="FJ242" s="49"/>
      <c r="FK242" s="49"/>
      <c r="FL242" s="49"/>
      <c r="FM242" s="49"/>
      <c r="FN242" s="49"/>
      <c r="FO242" s="49"/>
      <c r="FP242" s="49"/>
      <c r="FQ242" s="49"/>
      <c r="FR242" s="49"/>
      <c r="FS242" s="49"/>
      <c r="FT242" s="49"/>
      <c r="FU242" s="49"/>
      <c r="FV242" s="49"/>
      <c r="FW242" s="49"/>
      <c r="FX242" s="49"/>
      <c r="FY242" s="49"/>
      <c r="FZ242" s="49"/>
      <c r="GA242" s="49"/>
      <c r="GB242" s="49"/>
      <c r="GC242" s="49"/>
      <c r="GD242" s="49"/>
      <c r="GE242" s="49"/>
      <c r="GF242" s="49"/>
      <c r="GG242" s="49"/>
      <c r="GH242" s="49"/>
      <c r="GI242" s="49"/>
      <c r="GJ242" s="49"/>
      <c r="GK242" s="49"/>
      <c r="GL242" s="49"/>
      <c r="GM242" s="49"/>
      <c r="GN242" s="49"/>
      <c r="GO242" s="49"/>
      <c r="GP242" s="49"/>
      <c r="GQ242" s="49"/>
      <c r="GR242" s="49"/>
      <c r="GS242" s="49"/>
      <c r="GT242" s="49"/>
      <c r="GU242" s="49"/>
      <c r="GV242" s="49"/>
      <c r="GW242" s="49"/>
      <c r="GX242" s="49"/>
      <c r="GY242" s="49"/>
      <c r="GZ242" s="49"/>
      <c r="HA242" s="49"/>
      <c r="HB242" s="49"/>
      <c r="HC242" s="49"/>
      <c r="HD242" s="49"/>
      <c r="HE242" s="49"/>
      <c r="HF242" s="49"/>
      <c r="HG242" s="49"/>
      <c r="HH242" s="49"/>
      <c r="HI242" s="49"/>
      <c r="HJ242" s="49"/>
      <c r="HK242" s="49"/>
      <c r="HL242" s="49"/>
      <c r="HM242" s="49"/>
      <c r="HN242" s="49"/>
      <c r="HO242" s="49"/>
      <c r="HP242" s="49"/>
      <c r="HQ242" s="49"/>
      <c r="HR242" s="49"/>
      <c r="HS242" s="49"/>
      <c r="HT242" s="49"/>
      <c r="HU242" s="49"/>
      <c r="HV242" s="49"/>
      <c r="HW242" s="49"/>
      <c r="HX242" s="49"/>
      <c r="HY242" s="49"/>
      <c r="HZ242" s="49"/>
      <c r="IA242" s="49"/>
      <c r="IB242" s="49"/>
      <c r="IC242" s="49"/>
      <c r="ID242" s="49"/>
      <c r="IE242" s="49"/>
      <c r="IF242" s="49"/>
      <c r="IG242" s="49"/>
      <c r="IH242" s="49"/>
      <c r="II242" s="49"/>
      <c r="IJ242" s="49"/>
      <c r="IK242" s="49"/>
      <c r="IL242" s="49"/>
      <c r="IM242" s="49"/>
      <c r="IN242" s="49"/>
      <c r="IO242" s="49"/>
      <c r="IP242" s="49"/>
      <c r="IQ242" s="49"/>
      <c r="IR242" s="49"/>
      <c r="IS242" s="49"/>
      <c r="IT242" s="49"/>
      <c r="IU242" s="49"/>
      <c r="IV242" s="49"/>
      <c r="IW242" s="49"/>
      <c r="IX242" s="49"/>
      <c r="IY242" s="49"/>
      <c r="IZ242" s="49"/>
      <c r="JA242" s="49"/>
      <c r="JB242" s="49"/>
      <c r="JC242" s="49"/>
      <c r="JD242" s="49"/>
      <c r="JE242" s="49"/>
      <c r="JF242" s="49"/>
      <c r="JG242" s="49"/>
      <c r="JH242" s="49"/>
      <c r="JI242" s="49"/>
      <c r="JJ242" s="49"/>
      <c r="JK242" s="49"/>
      <c r="JL242" s="49"/>
      <c r="JM242" s="49"/>
      <c r="JN242" s="49"/>
    </row>
    <row r="243" spans="1:274" s="282" customFormat="1" ht="84.75" customHeight="1" x14ac:dyDescent="0.25">
      <c r="A243" s="1266">
        <v>203</v>
      </c>
      <c r="B243" s="1264" t="s">
        <v>1012</v>
      </c>
      <c r="C243" s="1268">
        <v>81112501</v>
      </c>
      <c r="D243" s="248" t="s">
        <v>990</v>
      </c>
      <c r="E243" s="1264" t="s">
        <v>132</v>
      </c>
      <c r="F243" s="1268">
        <v>1</v>
      </c>
      <c r="G243" s="1272" t="s">
        <v>168</v>
      </c>
      <c r="H243" s="1031" t="s">
        <v>591</v>
      </c>
      <c r="I243" s="1052" t="s">
        <v>148</v>
      </c>
      <c r="J243" s="1264" t="s">
        <v>2819</v>
      </c>
      <c r="K243" s="1268" t="s">
        <v>115</v>
      </c>
      <c r="L243" s="1036">
        <v>28054978</v>
      </c>
      <c r="M243" s="1036">
        <v>28054978</v>
      </c>
      <c r="N243" s="944" t="s">
        <v>85</v>
      </c>
      <c r="O243" s="944" t="s">
        <v>56</v>
      </c>
      <c r="P243" s="61" t="s">
        <v>61</v>
      </c>
      <c r="Q243" s="129"/>
      <c r="R243" s="160"/>
      <c r="S243" s="161"/>
      <c r="T243" s="160"/>
      <c r="U243" s="160"/>
      <c r="V243" s="160"/>
      <c r="W243" s="1201"/>
      <c r="X243" s="992"/>
      <c r="Y243" s="1202">
        <f t="shared" si="6"/>
        <v>0</v>
      </c>
      <c r="Z243" s="1202">
        <v>0</v>
      </c>
      <c r="AA243" s="160"/>
      <c r="AB243" s="160"/>
      <c r="AC243" s="160"/>
      <c r="AD243" s="160"/>
      <c r="AE243" s="160"/>
      <c r="AF243" s="160"/>
      <c r="AG243" s="160"/>
      <c r="AH243" s="160"/>
      <c r="AI243" s="160"/>
      <c r="AJ243" s="160"/>
      <c r="AK243" s="160"/>
      <c r="AL243" s="243"/>
      <c r="AM243" s="249"/>
      <c r="AN243" s="160"/>
      <c r="AO243" s="160"/>
      <c r="AP243" s="160"/>
      <c r="AQ243" s="160"/>
      <c r="AR243" s="160"/>
      <c r="AS243" s="160"/>
      <c r="AT243" s="160"/>
      <c r="AU243" s="160"/>
      <c r="AV243" s="160"/>
      <c r="AW243" s="160"/>
      <c r="AX243" s="160"/>
      <c r="AY243" s="160"/>
      <c r="AZ243" s="160"/>
      <c r="BA243" s="160"/>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c r="FF243" s="49"/>
      <c r="FG243" s="49"/>
      <c r="FH243" s="49"/>
      <c r="FI243" s="49"/>
      <c r="FJ243" s="49"/>
      <c r="FK243" s="49"/>
      <c r="FL243" s="49"/>
      <c r="FM243" s="49"/>
      <c r="FN243" s="49"/>
      <c r="FO243" s="49"/>
      <c r="FP243" s="49"/>
      <c r="FQ243" s="49"/>
      <c r="FR243" s="49"/>
      <c r="FS243" s="49"/>
      <c r="FT243" s="49"/>
      <c r="FU243" s="49"/>
      <c r="FV243" s="49"/>
      <c r="FW243" s="49"/>
      <c r="FX243" s="49"/>
      <c r="FY243" s="49"/>
      <c r="FZ243" s="49"/>
      <c r="GA243" s="49"/>
      <c r="GB243" s="49"/>
      <c r="GC243" s="49"/>
      <c r="GD243" s="49"/>
      <c r="GE243" s="49"/>
      <c r="GF243" s="49"/>
      <c r="GG243" s="49"/>
      <c r="GH243" s="49"/>
      <c r="GI243" s="49"/>
      <c r="GJ243" s="49"/>
      <c r="GK243" s="49"/>
      <c r="GL243" s="49"/>
      <c r="GM243" s="49"/>
      <c r="GN243" s="49"/>
      <c r="GO243" s="49"/>
      <c r="GP243" s="49"/>
      <c r="GQ243" s="49"/>
      <c r="GR243" s="49"/>
      <c r="GS243" s="49"/>
      <c r="GT243" s="49"/>
      <c r="GU243" s="49"/>
      <c r="GV243" s="49"/>
      <c r="GW243" s="49"/>
      <c r="GX243" s="49"/>
      <c r="GY243" s="49"/>
      <c r="GZ243" s="49"/>
      <c r="HA243" s="49"/>
      <c r="HB243" s="49"/>
      <c r="HC243" s="49"/>
      <c r="HD243" s="49"/>
      <c r="HE243" s="49"/>
      <c r="HF243" s="49"/>
      <c r="HG243" s="49"/>
      <c r="HH243" s="49"/>
      <c r="HI243" s="49"/>
      <c r="HJ243" s="49"/>
      <c r="HK243" s="49"/>
      <c r="HL243" s="49"/>
      <c r="HM243" s="49"/>
      <c r="HN243" s="49"/>
      <c r="HO243" s="49"/>
      <c r="HP243" s="49"/>
      <c r="HQ243" s="49"/>
      <c r="HR243" s="49"/>
      <c r="HS243" s="49"/>
      <c r="HT243" s="49"/>
      <c r="HU243" s="49"/>
      <c r="HV243" s="49"/>
      <c r="HW243" s="49"/>
      <c r="HX243" s="49"/>
      <c r="HY243" s="49"/>
      <c r="HZ243" s="49"/>
      <c r="IA243" s="49"/>
      <c r="IB243" s="49"/>
      <c r="IC243" s="49"/>
      <c r="ID243" s="49"/>
      <c r="IE243" s="49"/>
      <c r="IF243" s="49"/>
      <c r="IG243" s="49"/>
      <c r="IH243" s="49"/>
      <c r="II243" s="49"/>
      <c r="IJ243" s="49"/>
      <c r="IK243" s="49"/>
      <c r="IL243" s="49"/>
      <c r="IM243" s="49"/>
      <c r="IN243" s="49"/>
      <c r="IO243" s="49"/>
      <c r="IP243" s="49"/>
      <c r="IQ243" s="49"/>
      <c r="IR243" s="49"/>
      <c r="IS243" s="49"/>
      <c r="IT243" s="49"/>
      <c r="IU243" s="49"/>
      <c r="IV243" s="49"/>
      <c r="IW243" s="49"/>
      <c r="IX243" s="49"/>
      <c r="IY243" s="49"/>
      <c r="IZ243" s="49"/>
      <c r="JA243" s="49"/>
      <c r="JB243" s="49"/>
      <c r="JC243" s="49"/>
      <c r="JD243" s="49"/>
      <c r="JE243" s="49"/>
      <c r="JF243" s="49"/>
      <c r="JG243" s="49"/>
      <c r="JH243" s="49"/>
      <c r="JI243" s="49"/>
      <c r="JJ243" s="49"/>
      <c r="JK243" s="49"/>
      <c r="JL243" s="49"/>
      <c r="JM243" s="49"/>
      <c r="JN243" s="49"/>
    </row>
    <row r="244" spans="1:274" s="282" customFormat="1" ht="78" customHeight="1" x14ac:dyDescent="0.25">
      <c r="A244" s="1241">
        <v>204</v>
      </c>
      <c r="B244" s="1243" t="s">
        <v>1012</v>
      </c>
      <c r="C244" s="1267">
        <v>81112501</v>
      </c>
      <c r="D244" s="238" t="s">
        <v>991</v>
      </c>
      <c r="E244" s="1243" t="s">
        <v>132</v>
      </c>
      <c r="F244" s="1267">
        <v>1</v>
      </c>
      <c r="G244" s="1271" t="s">
        <v>173</v>
      </c>
      <c r="H244" s="1287">
        <v>12</v>
      </c>
      <c r="I244" s="1054" t="s">
        <v>93</v>
      </c>
      <c r="J244" s="1243" t="s">
        <v>2819</v>
      </c>
      <c r="K244" s="1267" t="s">
        <v>115</v>
      </c>
      <c r="L244" s="1033">
        <v>18200000</v>
      </c>
      <c r="M244" s="1033">
        <v>18200000</v>
      </c>
      <c r="N244" s="943" t="s">
        <v>85</v>
      </c>
      <c r="O244" s="943" t="s">
        <v>56</v>
      </c>
      <c r="P244" s="23" t="s">
        <v>61</v>
      </c>
      <c r="Q244" s="129"/>
      <c r="R244" s="1280" t="s">
        <v>2681</v>
      </c>
      <c r="S244" s="1280" t="s">
        <v>2682</v>
      </c>
      <c r="T244" s="1285">
        <v>42506</v>
      </c>
      <c r="U244" s="96" t="s">
        <v>2683</v>
      </c>
      <c r="V244" s="1242" t="s">
        <v>602</v>
      </c>
      <c r="W244" s="253">
        <v>13500000</v>
      </c>
      <c r="X244" s="41"/>
      <c r="Y244" s="1263">
        <f t="shared" si="6"/>
        <v>13500000</v>
      </c>
      <c r="Z244" s="1263">
        <v>13500000</v>
      </c>
      <c r="AA244" s="334" t="s">
        <v>2684</v>
      </c>
      <c r="AB244" s="1281" t="s">
        <v>2653</v>
      </c>
      <c r="AC244" s="1281" t="s">
        <v>233</v>
      </c>
      <c r="AD244" s="1242" t="s">
        <v>2685</v>
      </c>
      <c r="AE244" s="1281" t="s">
        <v>56</v>
      </c>
      <c r="AF244" s="1281" t="s">
        <v>56</v>
      </c>
      <c r="AG244" s="1281" t="s">
        <v>56</v>
      </c>
      <c r="AH244" s="200" t="s">
        <v>2686</v>
      </c>
      <c r="AI244" s="74">
        <v>42506</v>
      </c>
      <c r="AJ244" s="74">
        <v>42870</v>
      </c>
      <c r="AK244" s="1281" t="s">
        <v>1095</v>
      </c>
      <c r="AL244" s="260" t="s">
        <v>1500</v>
      </c>
      <c r="AM244" s="130"/>
      <c r="AN244" s="41"/>
      <c r="AO244" s="41"/>
      <c r="AP244" s="41"/>
      <c r="AQ244" s="41"/>
      <c r="AR244" s="41"/>
      <c r="AS244" s="41"/>
      <c r="AT244" s="41"/>
      <c r="AU244" s="41"/>
      <c r="AV244" s="41"/>
      <c r="AW244" s="41"/>
      <c r="AX244" s="41"/>
      <c r="AY244" s="41"/>
      <c r="AZ244" s="41"/>
      <c r="BA244" s="41"/>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c r="FF244" s="49"/>
      <c r="FG244" s="49"/>
      <c r="FH244" s="49"/>
      <c r="FI244" s="49"/>
      <c r="FJ244" s="49"/>
      <c r="FK244" s="49"/>
      <c r="FL244" s="49"/>
      <c r="FM244" s="49"/>
      <c r="FN244" s="49"/>
      <c r="FO244" s="49"/>
      <c r="FP244" s="49"/>
      <c r="FQ244" s="49"/>
      <c r="FR244" s="49"/>
      <c r="FS244" s="49"/>
      <c r="FT244" s="49"/>
      <c r="FU244" s="49"/>
      <c r="FV244" s="49"/>
      <c r="FW244" s="49"/>
      <c r="FX244" s="49"/>
      <c r="FY244" s="49"/>
      <c r="FZ244" s="49"/>
      <c r="GA244" s="49"/>
      <c r="GB244" s="49"/>
      <c r="GC244" s="49"/>
      <c r="GD244" s="49"/>
      <c r="GE244" s="49"/>
      <c r="GF244" s="49"/>
      <c r="GG244" s="49"/>
      <c r="GH244" s="49"/>
      <c r="GI244" s="49"/>
      <c r="GJ244" s="49"/>
      <c r="GK244" s="49"/>
      <c r="GL244" s="49"/>
      <c r="GM244" s="49"/>
      <c r="GN244" s="49"/>
      <c r="GO244" s="49"/>
      <c r="GP244" s="49"/>
      <c r="GQ244" s="49"/>
      <c r="GR244" s="49"/>
      <c r="GS244" s="49"/>
      <c r="GT244" s="49"/>
      <c r="GU244" s="49"/>
      <c r="GV244" s="49"/>
      <c r="GW244" s="49"/>
      <c r="GX244" s="49"/>
      <c r="GY244" s="49"/>
      <c r="GZ244" s="49"/>
      <c r="HA244" s="49"/>
      <c r="HB244" s="49"/>
      <c r="HC244" s="49"/>
      <c r="HD244" s="49"/>
      <c r="HE244" s="49"/>
      <c r="HF244" s="49"/>
      <c r="HG244" s="49"/>
      <c r="HH244" s="49"/>
      <c r="HI244" s="49"/>
      <c r="HJ244" s="49"/>
      <c r="HK244" s="49"/>
      <c r="HL244" s="49"/>
      <c r="HM244" s="49"/>
      <c r="HN244" s="49"/>
      <c r="HO244" s="49"/>
      <c r="HP244" s="49"/>
      <c r="HQ244" s="49"/>
      <c r="HR244" s="49"/>
      <c r="HS244" s="49"/>
      <c r="HT244" s="49"/>
      <c r="HU244" s="49"/>
      <c r="HV244" s="49"/>
      <c r="HW244" s="49"/>
      <c r="HX244" s="49"/>
      <c r="HY244" s="49"/>
      <c r="HZ244" s="49"/>
      <c r="IA244" s="49"/>
      <c r="IB244" s="49"/>
      <c r="IC244" s="49"/>
      <c r="ID244" s="49"/>
      <c r="IE244" s="49"/>
      <c r="IF244" s="49"/>
      <c r="IG244" s="49"/>
      <c r="IH244" s="49"/>
      <c r="II244" s="49"/>
      <c r="IJ244" s="49"/>
      <c r="IK244" s="49"/>
      <c r="IL244" s="49"/>
      <c r="IM244" s="49"/>
      <c r="IN244" s="49"/>
      <c r="IO244" s="49"/>
      <c r="IP244" s="49"/>
      <c r="IQ244" s="49"/>
      <c r="IR244" s="49"/>
      <c r="IS244" s="49"/>
      <c r="IT244" s="49"/>
      <c r="IU244" s="49"/>
      <c r="IV244" s="49"/>
      <c r="IW244" s="49"/>
      <c r="IX244" s="49"/>
      <c r="IY244" s="49"/>
      <c r="IZ244" s="49"/>
      <c r="JA244" s="49"/>
      <c r="JB244" s="49"/>
      <c r="JC244" s="49"/>
      <c r="JD244" s="49"/>
      <c r="JE244" s="49"/>
      <c r="JF244" s="49"/>
      <c r="JG244" s="49"/>
      <c r="JH244" s="49"/>
      <c r="JI244" s="49"/>
      <c r="JJ244" s="49"/>
      <c r="JK244" s="49"/>
      <c r="JL244" s="49"/>
      <c r="JM244" s="49"/>
      <c r="JN244" s="49"/>
    </row>
    <row r="245" spans="1:274" s="282" customFormat="1" ht="46.5" customHeight="1" x14ac:dyDescent="0.25">
      <c r="A245" s="1546">
        <v>205</v>
      </c>
      <c r="B245" s="1548" t="s">
        <v>1012</v>
      </c>
      <c r="C245" s="1552">
        <v>93151502</v>
      </c>
      <c r="D245" s="1592" t="s">
        <v>992</v>
      </c>
      <c r="E245" s="1548" t="s">
        <v>132</v>
      </c>
      <c r="F245" s="1552">
        <v>1</v>
      </c>
      <c r="G245" s="1567" t="s">
        <v>175</v>
      </c>
      <c r="H245" s="1556">
        <v>6</v>
      </c>
      <c r="I245" s="1594" t="s">
        <v>81</v>
      </c>
      <c r="J245" s="255" t="s">
        <v>136</v>
      </c>
      <c r="K245" s="1237" t="s">
        <v>115</v>
      </c>
      <c r="L245" s="1033">
        <v>100000000</v>
      </c>
      <c r="M245" s="1033">
        <v>100000000</v>
      </c>
      <c r="N245" s="1565" t="s">
        <v>85</v>
      </c>
      <c r="O245" s="1565" t="s">
        <v>56</v>
      </c>
      <c r="P245" s="1588" t="s">
        <v>61</v>
      </c>
      <c r="Q245" s="129"/>
      <c r="R245" s="1538" t="s">
        <v>3249</v>
      </c>
      <c r="S245" s="1538" t="s">
        <v>2957</v>
      </c>
      <c r="T245" s="1570">
        <v>42607</v>
      </c>
      <c r="U245" s="1536" t="s">
        <v>3250</v>
      </c>
      <c r="V245" s="1536" t="s">
        <v>2755</v>
      </c>
      <c r="W245" s="1525">
        <v>440000000</v>
      </c>
      <c r="X245" s="1515"/>
      <c r="Y245" s="1263">
        <v>100000000</v>
      </c>
      <c r="Z245" s="1263">
        <v>100000000</v>
      </c>
      <c r="AA245" s="1544" t="s">
        <v>3251</v>
      </c>
      <c r="AB245" s="1530" t="s">
        <v>3252</v>
      </c>
      <c r="AC245" s="1530" t="s">
        <v>358</v>
      </c>
      <c r="AD245" s="1536" t="s">
        <v>3253</v>
      </c>
      <c r="AE245" s="1530" t="s">
        <v>739</v>
      </c>
      <c r="AF245" s="1528">
        <v>42607</v>
      </c>
      <c r="AG245" s="1528">
        <v>42611</v>
      </c>
      <c r="AH245" s="1530" t="s">
        <v>3254</v>
      </c>
      <c r="AI245" s="1583">
        <v>42611</v>
      </c>
      <c r="AJ245" s="1528">
        <v>42734</v>
      </c>
      <c r="AK245" s="1530" t="s">
        <v>370</v>
      </c>
      <c r="AL245" s="1532" t="s">
        <v>1500</v>
      </c>
      <c r="AM245" s="1585"/>
      <c r="AN245" s="1515"/>
      <c r="AO245" s="1515"/>
      <c r="AP245" s="1515"/>
      <c r="AQ245" s="1515"/>
      <c r="AR245" s="1515"/>
      <c r="AS245" s="1515"/>
      <c r="AT245" s="1515"/>
      <c r="AU245" s="1515"/>
      <c r="AV245" s="1515"/>
      <c r="AW245" s="1515"/>
      <c r="AX245" s="1515"/>
      <c r="AY245" s="1515"/>
      <c r="AZ245" s="1515"/>
      <c r="BA245" s="1515"/>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c r="FF245" s="49"/>
      <c r="FG245" s="49"/>
      <c r="FH245" s="49"/>
      <c r="FI245" s="49"/>
      <c r="FJ245" s="49"/>
      <c r="FK245" s="49"/>
      <c r="FL245" s="49"/>
      <c r="FM245" s="49"/>
      <c r="FN245" s="49"/>
      <c r="FO245" s="49"/>
      <c r="FP245" s="49"/>
      <c r="FQ245" s="49"/>
      <c r="FR245" s="49"/>
      <c r="FS245" s="49"/>
      <c r="FT245" s="49"/>
      <c r="FU245" s="49"/>
      <c r="FV245" s="49"/>
      <c r="FW245" s="49"/>
      <c r="FX245" s="49"/>
      <c r="FY245" s="49"/>
      <c r="FZ245" s="49"/>
      <c r="GA245" s="49"/>
      <c r="GB245" s="49"/>
      <c r="GC245" s="49"/>
      <c r="GD245" s="49"/>
      <c r="GE245" s="49"/>
      <c r="GF245" s="49"/>
      <c r="GG245" s="49"/>
      <c r="GH245" s="49"/>
      <c r="GI245" s="49"/>
      <c r="GJ245" s="49"/>
      <c r="GK245" s="49"/>
      <c r="GL245" s="49"/>
      <c r="GM245" s="49"/>
      <c r="GN245" s="49"/>
      <c r="GO245" s="49"/>
      <c r="GP245" s="49"/>
      <c r="GQ245" s="49"/>
      <c r="GR245" s="49"/>
      <c r="GS245" s="49"/>
      <c r="GT245" s="49"/>
      <c r="GU245" s="49"/>
      <c r="GV245" s="49"/>
      <c r="GW245" s="49"/>
      <c r="GX245" s="49"/>
      <c r="GY245" s="49"/>
      <c r="GZ245" s="49"/>
      <c r="HA245" s="49"/>
      <c r="HB245" s="49"/>
      <c r="HC245" s="49"/>
      <c r="HD245" s="49"/>
      <c r="HE245" s="49"/>
      <c r="HF245" s="49"/>
      <c r="HG245" s="49"/>
      <c r="HH245" s="49"/>
      <c r="HI245" s="49"/>
      <c r="HJ245" s="49"/>
      <c r="HK245" s="49"/>
      <c r="HL245" s="49"/>
      <c r="HM245" s="49"/>
      <c r="HN245" s="49"/>
      <c r="HO245" s="49"/>
      <c r="HP245" s="49"/>
      <c r="HQ245" s="49"/>
      <c r="HR245" s="49"/>
      <c r="HS245" s="49"/>
      <c r="HT245" s="49"/>
      <c r="HU245" s="49"/>
      <c r="HV245" s="49"/>
      <c r="HW245" s="49"/>
      <c r="HX245" s="49"/>
      <c r="HY245" s="49"/>
      <c r="HZ245" s="49"/>
      <c r="IA245" s="49"/>
      <c r="IB245" s="49"/>
      <c r="IC245" s="49"/>
      <c r="ID245" s="49"/>
      <c r="IE245" s="49"/>
      <c r="IF245" s="49"/>
      <c r="IG245" s="49"/>
      <c r="IH245" s="49"/>
      <c r="II245" s="49"/>
      <c r="IJ245" s="49"/>
      <c r="IK245" s="49"/>
      <c r="IL245" s="49"/>
      <c r="IM245" s="49"/>
      <c r="IN245" s="49"/>
      <c r="IO245" s="49"/>
      <c r="IP245" s="49"/>
      <c r="IQ245" s="49"/>
      <c r="IR245" s="49"/>
      <c r="IS245" s="49"/>
      <c r="IT245" s="49"/>
      <c r="IU245" s="49"/>
      <c r="IV245" s="49"/>
      <c r="IW245" s="49"/>
      <c r="IX245" s="49"/>
      <c r="IY245" s="49"/>
      <c r="IZ245" s="49"/>
      <c r="JA245" s="49"/>
      <c r="JB245" s="49"/>
      <c r="JC245" s="49"/>
      <c r="JD245" s="49"/>
      <c r="JE245" s="49"/>
      <c r="JF245" s="49"/>
      <c r="JG245" s="49"/>
      <c r="JH245" s="49"/>
      <c r="JI245" s="49"/>
      <c r="JJ245" s="49"/>
      <c r="JK245" s="49"/>
      <c r="JL245" s="49"/>
      <c r="JM245" s="49"/>
      <c r="JN245" s="49"/>
    </row>
    <row r="246" spans="1:274" s="282" customFormat="1" ht="63" customHeight="1" x14ac:dyDescent="0.25">
      <c r="A246" s="1547"/>
      <c r="B246" s="1549"/>
      <c r="C246" s="1553"/>
      <c r="D246" s="1593"/>
      <c r="E246" s="1549"/>
      <c r="F246" s="1553"/>
      <c r="G246" s="1568"/>
      <c r="H246" s="1557"/>
      <c r="I246" s="1595"/>
      <c r="J246" s="255" t="s">
        <v>2819</v>
      </c>
      <c r="K246" s="1267" t="s">
        <v>115</v>
      </c>
      <c r="L246" s="1033">
        <f>51437184+209000000+100000000-23945000+3825434.32</f>
        <v>340317618.31999999</v>
      </c>
      <c r="M246" s="1033">
        <v>340317618.31999999</v>
      </c>
      <c r="N246" s="1566"/>
      <c r="O246" s="1566"/>
      <c r="P246" s="1589"/>
      <c r="Q246" s="129"/>
      <c r="R246" s="1539"/>
      <c r="S246" s="1539"/>
      <c r="T246" s="1571"/>
      <c r="U246" s="1537"/>
      <c r="V246" s="1537"/>
      <c r="W246" s="1587"/>
      <c r="X246" s="1516"/>
      <c r="Y246" s="71">
        <v>340000000</v>
      </c>
      <c r="Z246" s="71">
        <v>340000000</v>
      </c>
      <c r="AA246" s="1545"/>
      <c r="AB246" s="1531"/>
      <c r="AC246" s="1531"/>
      <c r="AD246" s="1537"/>
      <c r="AE246" s="1531"/>
      <c r="AF246" s="1529"/>
      <c r="AG246" s="1529"/>
      <c r="AH246" s="1531"/>
      <c r="AI246" s="1584"/>
      <c r="AJ246" s="1529"/>
      <c r="AK246" s="1531"/>
      <c r="AL246" s="1533"/>
      <c r="AM246" s="1586"/>
      <c r="AN246" s="1516"/>
      <c r="AO246" s="1516"/>
      <c r="AP246" s="1516"/>
      <c r="AQ246" s="1516"/>
      <c r="AR246" s="1516"/>
      <c r="AS246" s="1516"/>
      <c r="AT246" s="1516"/>
      <c r="AU246" s="1516"/>
      <c r="AV246" s="1516"/>
      <c r="AW246" s="1516"/>
      <c r="AX246" s="1516"/>
      <c r="AY246" s="1516"/>
      <c r="AZ246" s="1516"/>
      <c r="BA246" s="1516"/>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c r="FF246" s="49"/>
      <c r="FG246" s="49"/>
      <c r="FH246" s="49"/>
      <c r="FI246" s="49"/>
      <c r="FJ246" s="49"/>
      <c r="FK246" s="49"/>
      <c r="FL246" s="49"/>
      <c r="FM246" s="49"/>
      <c r="FN246" s="49"/>
      <c r="FO246" s="49"/>
      <c r="FP246" s="49"/>
      <c r="FQ246" s="49"/>
      <c r="FR246" s="49"/>
      <c r="FS246" s="49"/>
      <c r="FT246" s="49"/>
      <c r="FU246" s="49"/>
      <c r="FV246" s="49"/>
      <c r="FW246" s="49"/>
      <c r="FX246" s="49"/>
      <c r="FY246" s="49"/>
      <c r="FZ246" s="49"/>
      <c r="GA246" s="49"/>
      <c r="GB246" s="49"/>
      <c r="GC246" s="49"/>
      <c r="GD246" s="49"/>
      <c r="GE246" s="49"/>
      <c r="GF246" s="49"/>
      <c r="GG246" s="49"/>
      <c r="GH246" s="49"/>
      <c r="GI246" s="49"/>
      <c r="GJ246" s="49"/>
      <c r="GK246" s="49"/>
      <c r="GL246" s="49"/>
      <c r="GM246" s="49"/>
      <c r="GN246" s="49"/>
      <c r="GO246" s="49"/>
      <c r="GP246" s="49"/>
      <c r="GQ246" s="49"/>
      <c r="GR246" s="49"/>
      <c r="GS246" s="49"/>
      <c r="GT246" s="49"/>
      <c r="GU246" s="49"/>
      <c r="GV246" s="49"/>
      <c r="GW246" s="49"/>
      <c r="GX246" s="49"/>
      <c r="GY246" s="49"/>
      <c r="GZ246" s="49"/>
      <c r="HA246" s="49"/>
      <c r="HB246" s="49"/>
      <c r="HC246" s="49"/>
      <c r="HD246" s="49"/>
      <c r="HE246" s="49"/>
      <c r="HF246" s="49"/>
      <c r="HG246" s="49"/>
      <c r="HH246" s="49"/>
      <c r="HI246" s="49"/>
      <c r="HJ246" s="49"/>
      <c r="HK246" s="49"/>
      <c r="HL246" s="49"/>
      <c r="HM246" s="49"/>
      <c r="HN246" s="49"/>
      <c r="HO246" s="49"/>
      <c r="HP246" s="49"/>
      <c r="HQ246" s="49"/>
      <c r="HR246" s="49"/>
      <c r="HS246" s="49"/>
      <c r="HT246" s="49"/>
      <c r="HU246" s="49"/>
      <c r="HV246" s="49"/>
      <c r="HW246" s="49"/>
      <c r="HX246" s="49"/>
      <c r="HY246" s="49"/>
      <c r="HZ246" s="49"/>
      <c r="IA246" s="49"/>
      <c r="IB246" s="49"/>
      <c r="IC246" s="49"/>
      <c r="ID246" s="49"/>
      <c r="IE246" s="49"/>
      <c r="IF246" s="49"/>
      <c r="IG246" s="49"/>
      <c r="IH246" s="49"/>
      <c r="II246" s="49"/>
      <c r="IJ246" s="49"/>
      <c r="IK246" s="49"/>
      <c r="IL246" s="49"/>
      <c r="IM246" s="49"/>
      <c r="IN246" s="49"/>
      <c r="IO246" s="49"/>
      <c r="IP246" s="49"/>
      <c r="IQ246" s="49"/>
      <c r="IR246" s="49"/>
      <c r="IS246" s="49"/>
      <c r="IT246" s="49"/>
      <c r="IU246" s="49"/>
      <c r="IV246" s="49"/>
      <c r="IW246" s="49"/>
      <c r="IX246" s="49"/>
      <c r="IY246" s="49"/>
      <c r="IZ246" s="49"/>
      <c r="JA246" s="49"/>
      <c r="JB246" s="49"/>
      <c r="JC246" s="49"/>
      <c r="JD246" s="49"/>
      <c r="JE246" s="49"/>
      <c r="JF246" s="49"/>
      <c r="JG246" s="49"/>
      <c r="JH246" s="49"/>
      <c r="JI246" s="49"/>
      <c r="JJ246" s="49"/>
      <c r="JK246" s="49"/>
      <c r="JL246" s="49"/>
      <c r="JM246" s="49"/>
      <c r="JN246" s="49"/>
    </row>
    <row r="247" spans="1:274" s="282" customFormat="1" ht="71.25" customHeight="1" x14ac:dyDescent="0.25">
      <c r="A247" s="1266">
        <v>206</v>
      </c>
      <c r="B247" s="1042" t="s">
        <v>1012</v>
      </c>
      <c r="C247" s="1042">
        <v>81112501</v>
      </c>
      <c r="D247" s="344" t="s">
        <v>993</v>
      </c>
      <c r="E247" s="1042" t="s">
        <v>132</v>
      </c>
      <c r="F247" s="1042">
        <v>1</v>
      </c>
      <c r="G247" s="1062" t="s">
        <v>170</v>
      </c>
      <c r="H247" s="1058">
        <v>12</v>
      </c>
      <c r="I247" s="1059" t="s">
        <v>1107</v>
      </c>
      <c r="J247" s="1042" t="s">
        <v>2819</v>
      </c>
      <c r="K247" s="1042" t="s">
        <v>115</v>
      </c>
      <c r="L247" s="1095">
        <v>24883200</v>
      </c>
      <c r="M247" s="1096"/>
      <c r="N247" s="177" t="s">
        <v>85</v>
      </c>
      <c r="O247" s="177" t="s">
        <v>56</v>
      </c>
      <c r="P247" s="178" t="s">
        <v>61</v>
      </c>
      <c r="Q247" s="129"/>
      <c r="R247" s="286"/>
      <c r="S247" s="345"/>
      <c r="T247" s="286"/>
      <c r="U247" s="286"/>
      <c r="V247" s="286"/>
      <c r="W247" s="1192"/>
      <c r="X247" s="286"/>
      <c r="Y247" s="276"/>
      <c r="Z247" s="276"/>
      <c r="AA247" s="286"/>
      <c r="AB247" s="286"/>
      <c r="AC247" s="286"/>
      <c r="AD247" s="286"/>
      <c r="AE247" s="286"/>
      <c r="AF247" s="286"/>
      <c r="AG247" s="286"/>
      <c r="AH247" s="286"/>
      <c r="AI247" s="286"/>
      <c r="AJ247" s="286"/>
      <c r="AK247" s="286"/>
      <c r="AL247" s="288"/>
      <c r="AM247" s="289"/>
      <c r="AN247" s="286"/>
      <c r="AO247" s="286"/>
      <c r="AP247" s="286"/>
      <c r="AQ247" s="286"/>
      <c r="AR247" s="286"/>
      <c r="AS247" s="286"/>
      <c r="AT247" s="286"/>
      <c r="AU247" s="286"/>
      <c r="AV247" s="286"/>
      <c r="AW247" s="286"/>
      <c r="AX247" s="286"/>
      <c r="AY247" s="286"/>
      <c r="AZ247" s="286"/>
      <c r="BA247" s="286"/>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c r="FF247" s="49"/>
      <c r="FG247" s="49"/>
      <c r="FH247" s="49"/>
      <c r="FI247" s="49"/>
      <c r="FJ247" s="49"/>
      <c r="FK247" s="49"/>
      <c r="FL247" s="49"/>
      <c r="FM247" s="49"/>
      <c r="FN247" s="49"/>
      <c r="FO247" s="49"/>
      <c r="FP247" s="49"/>
      <c r="FQ247" s="49"/>
      <c r="FR247" s="49"/>
      <c r="FS247" s="49"/>
      <c r="FT247" s="49"/>
      <c r="FU247" s="49"/>
      <c r="FV247" s="49"/>
      <c r="FW247" s="49"/>
      <c r="FX247" s="49"/>
      <c r="FY247" s="49"/>
      <c r="FZ247" s="49"/>
      <c r="GA247" s="49"/>
      <c r="GB247" s="49"/>
      <c r="GC247" s="49"/>
      <c r="GD247" s="49"/>
      <c r="GE247" s="49"/>
      <c r="GF247" s="49"/>
      <c r="GG247" s="49"/>
      <c r="GH247" s="49"/>
      <c r="GI247" s="49"/>
      <c r="GJ247" s="49"/>
      <c r="GK247" s="49"/>
      <c r="GL247" s="49"/>
      <c r="GM247" s="49"/>
      <c r="GN247" s="49"/>
      <c r="GO247" s="49"/>
      <c r="GP247" s="49"/>
      <c r="GQ247" s="49"/>
      <c r="GR247" s="49"/>
      <c r="GS247" s="49"/>
      <c r="GT247" s="49"/>
      <c r="GU247" s="49"/>
      <c r="GV247" s="49"/>
      <c r="GW247" s="49"/>
      <c r="GX247" s="49"/>
      <c r="GY247" s="49"/>
      <c r="GZ247" s="49"/>
      <c r="HA247" s="49"/>
      <c r="HB247" s="49"/>
      <c r="HC247" s="49"/>
      <c r="HD247" s="49"/>
      <c r="HE247" s="49"/>
      <c r="HF247" s="49"/>
      <c r="HG247" s="49"/>
      <c r="HH247" s="49"/>
      <c r="HI247" s="49"/>
      <c r="HJ247" s="49"/>
      <c r="HK247" s="49"/>
      <c r="HL247" s="49"/>
      <c r="HM247" s="49"/>
      <c r="HN247" s="49"/>
      <c r="HO247" s="49"/>
      <c r="HP247" s="49"/>
      <c r="HQ247" s="49"/>
      <c r="HR247" s="49"/>
      <c r="HS247" s="49"/>
      <c r="HT247" s="49"/>
      <c r="HU247" s="49"/>
      <c r="HV247" s="49"/>
      <c r="HW247" s="49"/>
      <c r="HX247" s="49"/>
      <c r="HY247" s="49"/>
      <c r="HZ247" s="49"/>
      <c r="IA247" s="49"/>
      <c r="IB247" s="49"/>
      <c r="IC247" s="49"/>
      <c r="ID247" s="49"/>
      <c r="IE247" s="49"/>
      <c r="IF247" s="49"/>
      <c r="IG247" s="49"/>
      <c r="IH247" s="49"/>
      <c r="II247" s="49"/>
      <c r="IJ247" s="49"/>
      <c r="IK247" s="49"/>
      <c r="IL247" s="49"/>
      <c r="IM247" s="49"/>
      <c r="IN247" s="49"/>
      <c r="IO247" s="49"/>
      <c r="IP247" s="49"/>
      <c r="IQ247" s="49"/>
      <c r="IR247" s="49"/>
      <c r="IS247" s="49"/>
      <c r="IT247" s="49"/>
      <c r="IU247" s="49"/>
      <c r="IV247" s="49"/>
      <c r="IW247" s="49"/>
      <c r="IX247" s="49"/>
      <c r="IY247" s="49"/>
      <c r="IZ247" s="49"/>
      <c r="JA247" s="49"/>
      <c r="JB247" s="49"/>
      <c r="JC247" s="49"/>
      <c r="JD247" s="49"/>
      <c r="JE247" s="49"/>
      <c r="JF247" s="49"/>
      <c r="JG247" s="49"/>
      <c r="JH247" s="49"/>
      <c r="JI247" s="49"/>
      <c r="JJ247" s="49"/>
      <c r="JK247" s="49"/>
      <c r="JL247" s="49"/>
      <c r="JM247" s="49"/>
      <c r="JN247" s="49"/>
    </row>
    <row r="248" spans="1:274" s="347" customFormat="1" ht="59.25" customHeight="1" x14ac:dyDescent="0.25">
      <c r="A248" s="1241">
        <v>207</v>
      </c>
      <c r="B248" s="1243" t="s">
        <v>1012</v>
      </c>
      <c r="C248" s="1267">
        <v>43211507</v>
      </c>
      <c r="D248" s="238" t="s">
        <v>994</v>
      </c>
      <c r="E248" s="1243" t="s">
        <v>132</v>
      </c>
      <c r="F248" s="1267">
        <v>1</v>
      </c>
      <c r="G248" s="1271" t="s">
        <v>979</v>
      </c>
      <c r="H248" s="1287">
        <v>2</v>
      </c>
      <c r="I248" s="1054" t="s">
        <v>148</v>
      </c>
      <c r="J248" s="1243" t="s">
        <v>2819</v>
      </c>
      <c r="K248" s="1267" t="s">
        <v>115</v>
      </c>
      <c r="L248" s="1033">
        <v>78000000</v>
      </c>
      <c r="M248" s="1033">
        <v>78000000</v>
      </c>
      <c r="N248" s="943" t="s">
        <v>85</v>
      </c>
      <c r="O248" s="943" t="s">
        <v>56</v>
      </c>
      <c r="P248" s="23" t="s">
        <v>61</v>
      </c>
      <c r="Q248" s="129"/>
      <c r="R248" s="1280" t="s">
        <v>3401</v>
      </c>
      <c r="S248" s="1280" t="s">
        <v>3402</v>
      </c>
      <c r="T248" s="1285">
        <v>42636</v>
      </c>
      <c r="U248" s="41"/>
      <c r="V248" s="41"/>
      <c r="W248" s="968">
        <v>77715325</v>
      </c>
      <c r="X248" s="41"/>
      <c r="Y248" s="1263">
        <f t="shared" si="6"/>
        <v>77715325</v>
      </c>
      <c r="Z248" s="1263">
        <f t="shared" si="6"/>
        <v>77715325</v>
      </c>
      <c r="AA248" s="41"/>
      <c r="AB248" s="41"/>
      <c r="AC248" s="41"/>
      <c r="AD248" s="41"/>
      <c r="AE248" s="41"/>
      <c r="AF248" s="41"/>
      <c r="AG248" s="41"/>
      <c r="AH248" s="41"/>
      <c r="AI248" s="41"/>
      <c r="AJ248" s="41"/>
      <c r="AK248" s="41"/>
      <c r="AL248" s="967"/>
      <c r="AM248" s="130"/>
      <c r="AN248" s="41"/>
      <c r="AO248" s="41"/>
      <c r="AP248" s="41"/>
      <c r="AQ248" s="41"/>
      <c r="AR248" s="41"/>
      <c r="AS248" s="41"/>
      <c r="AT248" s="41"/>
      <c r="AU248" s="41"/>
      <c r="AV248" s="41"/>
      <c r="AW248" s="41"/>
      <c r="AX248" s="41"/>
      <c r="AY248" s="41"/>
      <c r="AZ248" s="41"/>
      <c r="BA248" s="41"/>
      <c r="BB248" s="346"/>
      <c r="BC248" s="346"/>
      <c r="BD248" s="346"/>
      <c r="BE248" s="346"/>
      <c r="BF248" s="346"/>
      <c r="BG248" s="346"/>
      <c r="BH248" s="346"/>
      <c r="BI248" s="346"/>
      <c r="BJ248" s="346"/>
      <c r="BK248" s="346"/>
      <c r="BL248" s="346"/>
      <c r="BM248" s="346"/>
      <c r="BN248" s="346"/>
      <c r="BO248" s="346"/>
      <c r="BP248" s="346"/>
      <c r="BQ248" s="346"/>
      <c r="BR248" s="346"/>
      <c r="BS248" s="346"/>
      <c r="BT248" s="346"/>
      <c r="BU248" s="346"/>
      <c r="BV248" s="346"/>
      <c r="BW248" s="346"/>
      <c r="BX248" s="346"/>
      <c r="BY248" s="346"/>
      <c r="BZ248" s="346"/>
      <c r="CA248" s="346"/>
      <c r="CB248" s="346"/>
      <c r="CC248" s="346"/>
      <c r="CD248" s="346"/>
      <c r="CE248" s="346"/>
      <c r="CF248" s="346"/>
      <c r="CG248" s="346"/>
      <c r="CH248" s="346"/>
      <c r="CI248" s="346"/>
      <c r="CJ248" s="346"/>
      <c r="CK248" s="346"/>
      <c r="CL248" s="346"/>
      <c r="CM248" s="346"/>
      <c r="CN248" s="346"/>
      <c r="CO248" s="346"/>
      <c r="CP248" s="346"/>
      <c r="CQ248" s="346"/>
      <c r="CR248" s="346"/>
      <c r="CS248" s="346"/>
      <c r="CT248" s="346"/>
      <c r="CU248" s="346"/>
      <c r="CV248" s="346"/>
      <c r="CW248" s="346"/>
      <c r="CX248" s="346"/>
      <c r="CY248" s="346"/>
      <c r="CZ248" s="346"/>
      <c r="DA248" s="346"/>
      <c r="DB248" s="346"/>
      <c r="DC248" s="346"/>
      <c r="DD248" s="346"/>
      <c r="DE248" s="346"/>
      <c r="DF248" s="346"/>
      <c r="DG248" s="346"/>
      <c r="DH248" s="346"/>
      <c r="DI248" s="346"/>
      <c r="DJ248" s="346"/>
      <c r="DK248" s="346"/>
      <c r="DL248" s="346"/>
      <c r="DM248" s="346"/>
      <c r="DN248" s="346"/>
      <c r="DO248" s="346"/>
      <c r="DP248" s="346"/>
      <c r="DQ248" s="346"/>
      <c r="DR248" s="346"/>
      <c r="DS248" s="346"/>
      <c r="DT248" s="346"/>
      <c r="DU248" s="346"/>
      <c r="DV248" s="346"/>
      <c r="DW248" s="346"/>
      <c r="DX248" s="346"/>
      <c r="DY248" s="346"/>
      <c r="DZ248" s="346"/>
      <c r="EA248" s="346"/>
      <c r="EB248" s="346"/>
      <c r="EC248" s="346"/>
      <c r="ED248" s="346"/>
      <c r="EE248" s="346"/>
      <c r="EF248" s="346"/>
      <c r="EG248" s="346"/>
      <c r="EH248" s="346"/>
      <c r="EI248" s="346"/>
      <c r="EJ248" s="346"/>
      <c r="EK248" s="346"/>
      <c r="EL248" s="346"/>
      <c r="EM248" s="346"/>
      <c r="EN248" s="346"/>
      <c r="EO248" s="346"/>
      <c r="EP248" s="346"/>
      <c r="EQ248" s="346"/>
      <c r="ER248" s="346"/>
      <c r="ES248" s="346"/>
      <c r="ET248" s="346"/>
      <c r="EU248" s="346"/>
      <c r="EV248" s="346"/>
      <c r="EW248" s="346"/>
      <c r="EX248" s="346"/>
      <c r="EY248" s="346"/>
      <c r="EZ248" s="346"/>
      <c r="FA248" s="346"/>
      <c r="FB248" s="346"/>
      <c r="FC248" s="346"/>
      <c r="FD248" s="346"/>
      <c r="FE248" s="346"/>
      <c r="FF248" s="346"/>
      <c r="FG248" s="346"/>
      <c r="FH248" s="346"/>
      <c r="FI248" s="346"/>
      <c r="FJ248" s="346"/>
      <c r="FK248" s="346"/>
      <c r="FL248" s="346"/>
      <c r="FM248" s="346"/>
      <c r="FN248" s="346"/>
      <c r="FO248" s="346"/>
      <c r="FP248" s="346"/>
      <c r="FQ248" s="346"/>
      <c r="FR248" s="346"/>
      <c r="FS248" s="346"/>
      <c r="FT248" s="346"/>
      <c r="FU248" s="346"/>
      <c r="FV248" s="346"/>
      <c r="FW248" s="346"/>
      <c r="FX248" s="346"/>
      <c r="FY248" s="346"/>
      <c r="FZ248" s="346"/>
      <c r="GA248" s="346"/>
      <c r="GB248" s="346"/>
      <c r="GC248" s="346"/>
      <c r="GD248" s="346"/>
      <c r="GE248" s="346"/>
      <c r="GF248" s="346"/>
      <c r="GG248" s="346"/>
      <c r="GH248" s="346"/>
      <c r="GI248" s="346"/>
      <c r="GJ248" s="346"/>
      <c r="GK248" s="346"/>
      <c r="GL248" s="346"/>
      <c r="GM248" s="346"/>
      <c r="GN248" s="346"/>
      <c r="GO248" s="346"/>
      <c r="GP248" s="346"/>
      <c r="GQ248" s="346"/>
      <c r="GR248" s="346"/>
      <c r="GS248" s="346"/>
      <c r="GT248" s="346"/>
      <c r="GU248" s="346"/>
      <c r="GV248" s="346"/>
      <c r="GW248" s="346"/>
      <c r="GX248" s="346"/>
      <c r="GY248" s="346"/>
      <c r="GZ248" s="346"/>
      <c r="HA248" s="346"/>
      <c r="HB248" s="346"/>
      <c r="HC248" s="346"/>
      <c r="HD248" s="346"/>
      <c r="HE248" s="346"/>
      <c r="HF248" s="346"/>
      <c r="HG248" s="346"/>
      <c r="HH248" s="346"/>
      <c r="HI248" s="346"/>
      <c r="HJ248" s="346"/>
      <c r="HK248" s="346"/>
      <c r="HL248" s="346"/>
      <c r="HM248" s="346"/>
      <c r="HN248" s="346"/>
      <c r="HO248" s="346"/>
      <c r="HP248" s="346"/>
      <c r="HQ248" s="346"/>
      <c r="HR248" s="346"/>
      <c r="HS248" s="346"/>
      <c r="HT248" s="346"/>
      <c r="HU248" s="346"/>
      <c r="HV248" s="346"/>
      <c r="HW248" s="346"/>
      <c r="HX248" s="346"/>
      <c r="HY248" s="346"/>
      <c r="HZ248" s="346"/>
      <c r="IA248" s="346"/>
      <c r="IB248" s="346"/>
      <c r="IC248" s="346"/>
      <c r="ID248" s="346"/>
      <c r="IE248" s="346"/>
      <c r="IF248" s="346"/>
      <c r="IG248" s="346"/>
      <c r="IH248" s="346"/>
      <c r="II248" s="346"/>
      <c r="IJ248" s="346"/>
      <c r="IK248" s="346"/>
      <c r="IL248" s="346"/>
      <c r="IM248" s="346"/>
      <c r="IN248" s="346"/>
      <c r="IO248" s="346"/>
      <c r="IP248" s="346"/>
      <c r="IQ248" s="346"/>
      <c r="IR248" s="346"/>
      <c r="IS248" s="346"/>
      <c r="IT248" s="346"/>
      <c r="IU248" s="346"/>
      <c r="IV248" s="346"/>
      <c r="IW248" s="346"/>
      <c r="IX248" s="346"/>
      <c r="IY248" s="346"/>
      <c r="IZ248" s="346"/>
      <c r="JA248" s="346"/>
      <c r="JB248" s="346"/>
      <c r="JC248" s="346"/>
      <c r="JD248" s="346"/>
      <c r="JE248" s="346"/>
      <c r="JF248" s="346"/>
      <c r="JG248" s="346"/>
      <c r="JH248" s="346"/>
      <c r="JI248" s="346"/>
      <c r="JJ248" s="346"/>
      <c r="JK248" s="346"/>
      <c r="JL248" s="346"/>
      <c r="JM248" s="346"/>
      <c r="JN248" s="346"/>
    </row>
    <row r="249" spans="1:274" s="282" customFormat="1" ht="84.75" customHeight="1" x14ac:dyDescent="0.25">
      <c r="A249" s="1241">
        <v>208</v>
      </c>
      <c r="B249" s="1243" t="s">
        <v>1012</v>
      </c>
      <c r="C249" s="1267">
        <v>43211507</v>
      </c>
      <c r="D249" s="238" t="s">
        <v>1396</v>
      </c>
      <c r="E249" s="1243" t="s">
        <v>132</v>
      </c>
      <c r="F249" s="1267">
        <v>1</v>
      </c>
      <c r="G249" s="1271" t="s">
        <v>172</v>
      </c>
      <c r="H249" s="1287">
        <v>2</v>
      </c>
      <c r="I249" s="1054" t="s">
        <v>93</v>
      </c>
      <c r="J249" s="1243" t="s">
        <v>2819</v>
      </c>
      <c r="K249" s="1267" t="s">
        <v>115</v>
      </c>
      <c r="L249" s="1033">
        <v>6432248</v>
      </c>
      <c r="M249" s="1033">
        <v>6432248</v>
      </c>
      <c r="N249" s="943" t="s">
        <v>85</v>
      </c>
      <c r="O249" s="943" t="s">
        <v>56</v>
      </c>
      <c r="P249" s="23" t="s">
        <v>61</v>
      </c>
      <c r="Q249" s="129"/>
      <c r="R249" s="1280" t="s">
        <v>1493</v>
      </c>
      <c r="S249" s="1280" t="s">
        <v>1494</v>
      </c>
      <c r="T249" s="1285">
        <v>42489</v>
      </c>
      <c r="U249" s="175" t="s">
        <v>1495</v>
      </c>
      <c r="V249" s="1281" t="s">
        <v>587</v>
      </c>
      <c r="W249" s="253">
        <v>3036148</v>
      </c>
      <c r="X249" s="41"/>
      <c r="Y249" s="1263">
        <f t="shared" si="6"/>
        <v>3036148</v>
      </c>
      <c r="Z249" s="1263">
        <v>3036148</v>
      </c>
      <c r="AA249" s="1281" t="s">
        <v>1496</v>
      </c>
      <c r="AB249" s="1281" t="s">
        <v>1497</v>
      </c>
      <c r="AC249" s="1281" t="s">
        <v>358</v>
      </c>
      <c r="AD249" s="1242" t="s">
        <v>1446</v>
      </c>
      <c r="AE249" s="1281" t="s">
        <v>56</v>
      </c>
      <c r="AF249" s="1281" t="s">
        <v>56</v>
      </c>
      <c r="AG249" s="1281" t="s">
        <v>56</v>
      </c>
      <c r="AH249" s="200" t="s">
        <v>1498</v>
      </c>
      <c r="AI249" s="74">
        <v>42489</v>
      </c>
      <c r="AJ249" s="74">
        <v>42518</v>
      </c>
      <c r="AK249" s="1281" t="s">
        <v>1499</v>
      </c>
      <c r="AL249" s="260" t="s">
        <v>1500</v>
      </c>
      <c r="AM249" s="1284"/>
      <c r="AN249" s="1263"/>
      <c r="AO249" s="41"/>
      <c r="AP249" s="41"/>
      <c r="AQ249" s="41"/>
      <c r="AR249" s="41"/>
      <c r="AS249" s="41"/>
      <c r="AT249" s="41"/>
      <c r="AU249" s="41"/>
      <c r="AV249" s="41"/>
      <c r="AW249" s="41"/>
      <c r="AX249" s="41"/>
      <c r="AY249" s="41"/>
      <c r="AZ249" s="41"/>
      <c r="BA249" s="41"/>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c r="FF249" s="49"/>
      <c r="FG249" s="49"/>
      <c r="FH249" s="49"/>
      <c r="FI249" s="49"/>
      <c r="FJ249" s="49"/>
      <c r="FK249" s="49"/>
      <c r="FL249" s="49"/>
      <c r="FM249" s="49"/>
      <c r="FN249" s="49"/>
      <c r="FO249" s="49"/>
      <c r="FP249" s="49"/>
      <c r="FQ249" s="49"/>
      <c r="FR249" s="49"/>
      <c r="FS249" s="49"/>
      <c r="FT249" s="49"/>
      <c r="FU249" s="49"/>
      <c r="FV249" s="49"/>
      <c r="FW249" s="49"/>
      <c r="FX249" s="49"/>
      <c r="FY249" s="49"/>
      <c r="FZ249" s="49"/>
      <c r="GA249" s="49"/>
      <c r="GB249" s="49"/>
      <c r="GC249" s="49"/>
      <c r="GD249" s="49"/>
      <c r="GE249" s="49"/>
      <c r="GF249" s="49"/>
      <c r="GG249" s="49"/>
      <c r="GH249" s="49"/>
      <c r="GI249" s="49"/>
      <c r="GJ249" s="49"/>
      <c r="GK249" s="49"/>
      <c r="GL249" s="49"/>
      <c r="GM249" s="49"/>
      <c r="GN249" s="49"/>
      <c r="GO249" s="49"/>
      <c r="GP249" s="49"/>
      <c r="GQ249" s="49"/>
      <c r="GR249" s="49"/>
      <c r="GS249" s="49"/>
      <c r="GT249" s="49"/>
      <c r="GU249" s="49"/>
      <c r="GV249" s="49"/>
      <c r="GW249" s="49"/>
      <c r="GX249" s="49"/>
      <c r="GY249" s="49"/>
      <c r="GZ249" s="49"/>
      <c r="HA249" s="49"/>
      <c r="HB249" s="49"/>
      <c r="HC249" s="49"/>
      <c r="HD249" s="49"/>
      <c r="HE249" s="49"/>
      <c r="HF249" s="49"/>
      <c r="HG249" s="49"/>
      <c r="HH249" s="49"/>
      <c r="HI249" s="49"/>
      <c r="HJ249" s="49"/>
      <c r="HK249" s="49"/>
      <c r="HL249" s="49"/>
      <c r="HM249" s="49"/>
      <c r="HN249" s="49"/>
      <c r="HO249" s="49"/>
      <c r="HP249" s="49"/>
      <c r="HQ249" s="49"/>
      <c r="HR249" s="49"/>
      <c r="HS249" s="49"/>
      <c r="HT249" s="49"/>
      <c r="HU249" s="49"/>
      <c r="HV249" s="49"/>
      <c r="HW249" s="49"/>
      <c r="HX249" s="49"/>
      <c r="HY249" s="49"/>
      <c r="HZ249" s="49"/>
      <c r="IA249" s="49"/>
      <c r="IB249" s="49"/>
      <c r="IC249" s="49"/>
      <c r="ID249" s="49"/>
      <c r="IE249" s="49"/>
      <c r="IF249" s="49"/>
      <c r="IG249" s="49"/>
      <c r="IH249" s="49"/>
      <c r="II249" s="49"/>
      <c r="IJ249" s="49"/>
      <c r="IK249" s="49"/>
      <c r="IL249" s="49"/>
      <c r="IM249" s="49"/>
      <c r="IN249" s="49"/>
      <c r="IO249" s="49"/>
      <c r="IP249" s="49"/>
      <c r="IQ249" s="49"/>
      <c r="IR249" s="49"/>
      <c r="IS249" s="49"/>
      <c r="IT249" s="49"/>
      <c r="IU249" s="49"/>
      <c r="IV249" s="49"/>
      <c r="IW249" s="49"/>
      <c r="IX249" s="49"/>
      <c r="IY249" s="49"/>
      <c r="IZ249" s="49"/>
      <c r="JA249" s="49"/>
      <c r="JB249" s="49"/>
      <c r="JC249" s="49"/>
      <c r="JD249" s="49"/>
      <c r="JE249" s="49"/>
      <c r="JF249" s="49"/>
      <c r="JG249" s="49"/>
      <c r="JH249" s="49"/>
      <c r="JI249" s="49"/>
      <c r="JJ249" s="49"/>
      <c r="JK249" s="49"/>
      <c r="JL249" s="49"/>
      <c r="JM249" s="49"/>
      <c r="JN249" s="49"/>
    </row>
    <row r="250" spans="1:274" s="753" customFormat="1" ht="42.75" customHeight="1" x14ac:dyDescent="0.25">
      <c r="A250" s="744">
        <v>209</v>
      </c>
      <c r="B250" s="1042" t="s">
        <v>1012</v>
      </c>
      <c r="C250" s="1042">
        <v>93151502</v>
      </c>
      <c r="D250" s="344" t="s">
        <v>995</v>
      </c>
      <c r="E250" s="1042" t="s">
        <v>132</v>
      </c>
      <c r="F250" s="1042">
        <v>1</v>
      </c>
      <c r="G250" s="1062" t="s">
        <v>979</v>
      </c>
      <c r="H250" s="1058">
        <v>2</v>
      </c>
      <c r="I250" s="1059" t="s">
        <v>148</v>
      </c>
      <c r="J250" s="1042" t="s">
        <v>2819</v>
      </c>
      <c r="K250" s="1042" t="s">
        <v>115</v>
      </c>
      <c r="L250" s="1061">
        <v>60000000</v>
      </c>
      <c r="M250" s="1061"/>
      <c r="N250" s="177" t="s">
        <v>85</v>
      </c>
      <c r="O250" s="177" t="s">
        <v>56</v>
      </c>
      <c r="P250" s="178" t="s">
        <v>61</v>
      </c>
      <c r="Q250" s="129"/>
      <c r="R250" s="747"/>
      <c r="S250" s="748"/>
      <c r="T250" s="747"/>
      <c r="U250" s="747"/>
      <c r="V250" s="747"/>
      <c r="W250" s="1197"/>
      <c r="X250" s="747"/>
      <c r="Y250" s="749"/>
      <c r="Z250" s="749"/>
      <c r="AA250" s="747"/>
      <c r="AB250" s="747"/>
      <c r="AC250" s="747"/>
      <c r="AD250" s="747"/>
      <c r="AE250" s="747"/>
      <c r="AF250" s="747"/>
      <c r="AG250" s="747"/>
      <c r="AH250" s="747"/>
      <c r="AI250" s="747"/>
      <c r="AJ250" s="747"/>
      <c r="AK250" s="747"/>
      <c r="AL250" s="750"/>
      <c r="AM250" s="751"/>
      <c r="AN250" s="747"/>
      <c r="AO250" s="747"/>
      <c r="AP250" s="747"/>
      <c r="AQ250" s="747"/>
      <c r="AR250" s="747"/>
      <c r="AS250" s="747"/>
      <c r="AT250" s="747"/>
      <c r="AU250" s="747"/>
      <c r="AV250" s="747"/>
      <c r="AW250" s="747"/>
      <c r="AX250" s="747"/>
      <c r="AY250" s="747"/>
      <c r="AZ250" s="747"/>
      <c r="BA250" s="747"/>
      <c r="BB250" s="752"/>
      <c r="BC250" s="752"/>
      <c r="BD250" s="752"/>
      <c r="BE250" s="752"/>
      <c r="BF250" s="752"/>
      <c r="BG250" s="752"/>
      <c r="BH250" s="752"/>
      <c r="BI250" s="752"/>
      <c r="BJ250" s="752"/>
      <c r="BK250" s="752"/>
      <c r="BL250" s="752"/>
      <c r="BM250" s="752"/>
      <c r="BN250" s="752"/>
      <c r="BO250" s="752"/>
      <c r="BP250" s="752"/>
      <c r="BQ250" s="752"/>
      <c r="BR250" s="752"/>
      <c r="BS250" s="752"/>
      <c r="BT250" s="752"/>
      <c r="BU250" s="752"/>
      <c r="BV250" s="752"/>
      <c r="BW250" s="752"/>
      <c r="BX250" s="752"/>
      <c r="BY250" s="752"/>
      <c r="BZ250" s="752"/>
      <c r="CA250" s="752"/>
      <c r="CB250" s="752"/>
      <c r="CC250" s="752"/>
      <c r="CD250" s="752"/>
      <c r="CE250" s="752"/>
      <c r="CF250" s="752"/>
      <c r="CG250" s="752"/>
      <c r="CH250" s="752"/>
      <c r="CI250" s="752"/>
      <c r="CJ250" s="752"/>
      <c r="CK250" s="752"/>
      <c r="CL250" s="752"/>
      <c r="CM250" s="752"/>
      <c r="CN250" s="752"/>
      <c r="CO250" s="752"/>
      <c r="CP250" s="752"/>
      <c r="CQ250" s="752"/>
      <c r="CR250" s="752"/>
      <c r="CS250" s="752"/>
      <c r="CT250" s="752"/>
      <c r="CU250" s="752"/>
      <c r="CV250" s="752"/>
      <c r="CW250" s="752"/>
      <c r="CX250" s="752"/>
      <c r="CY250" s="752"/>
      <c r="CZ250" s="752"/>
      <c r="DA250" s="752"/>
      <c r="DB250" s="752"/>
      <c r="DC250" s="752"/>
      <c r="DD250" s="752"/>
      <c r="DE250" s="752"/>
      <c r="DF250" s="752"/>
      <c r="DG250" s="752"/>
      <c r="DH250" s="752"/>
      <c r="DI250" s="752"/>
      <c r="DJ250" s="752"/>
      <c r="DK250" s="752"/>
      <c r="DL250" s="752"/>
      <c r="DM250" s="752"/>
      <c r="DN250" s="752"/>
      <c r="DO250" s="752"/>
      <c r="DP250" s="752"/>
      <c r="DQ250" s="752"/>
      <c r="DR250" s="752"/>
      <c r="DS250" s="752"/>
      <c r="DT250" s="752"/>
      <c r="DU250" s="752"/>
      <c r="DV250" s="752"/>
      <c r="DW250" s="752"/>
      <c r="DX250" s="752"/>
      <c r="DY250" s="752"/>
      <c r="DZ250" s="752"/>
      <c r="EA250" s="752"/>
      <c r="EB250" s="752"/>
      <c r="EC250" s="752"/>
      <c r="ED250" s="752"/>
      <c r="EE250" s="752"/>
      <c r="EF250" s="752"/>
      <c r="EG250" s="752"/>
      <c r="EH250" s="752"/>
      <c r="EI250" s="752"/>
      <c r="EJ250" s="752"/>
      <c r="EK250" s="752"/>
      <c r="EL250" s="752"/>
      <c r="EM250" s="752"/>
      <c r="EN250" s="752"/>
      <c r="EO250" s="752"/>
      <c r="EP250" s="752"/>
      <c r="EQ250" s="752"/>
      <c r="ER250" s="752"/>
      <c r="ES250" s="752"/>
      <c r="ET250" s="752"/>
      <c r="EU250" s="752"/>
      <c r="EV250" s="752"/>
      <c r="EW250" s="752"/>
      <c r="EX250" s="752"/>
      <c r="EY250" s="752"/>
      <c r="EZ250" s="752"/>
      <c r="FA250" s="752"/>
      <c r="FB250" s="752"/>
      <c r="FC250" s="752"/>
      <c r="FD250" s="752"/>
      <c r="FE250" s="752"/>
      <c r="FF250" s="752"/>
      <c r="FG250" s="752"/>
      <c r="FH250" s="752"/>
      <c r="FI250" s="752"/>
      <c r="FJ250" s="752"/>
      <c r="FK250" s="752"/>
      <c r="FL250" s="752"/>
      <c r="FM250" s="752"/>
      <c r="FN250" s="752"/>
      <c r="FO250" s="752"/>
      <c r="FP250" s="752"/>
      <c r="FQ250" s="752"/>
      <c r="FR250" s="752"/>
      <c r="FS250" s="752"/>
      <c r="FT250" s="752"/>
      <c r="FU250" s="752"/>
      <c r="FV250" s="752"/>
      <c r="FW250" s="752"/>
      <c r="FX250" s="752"/>
      <c r="FY250" s="752"/>
      <c r="FZ250" s="752"/>
      <c r="GA250" s="752"/>
      <c r="GB250" s="752"/>
      <c r="GC250" s="752"/>
      <c r="GD250" s="752"/>
      <c r="GE250" s="752"/>
      <c r="GF250" s="752"/>
      <c r="GG250" s="752"/>
      <c r="GH250" s="752"/>
      <c r="GI250" s="752"/>
      <c r="GJ250" s="752"/>
      <c r="GK250" s="752"/>
      <c r="GL250" s="752"/>
      <c r="GM250" s="752"/>
      <c r="GN250" s="752"/>
      <c r="GO250" s="752"/>
      <c r="GP250" s="752"/>
      <c r="GQ250" s="752"/>
      <c r="GR250" s="752"/>
      <c r="GS250" s="752"/>
      <c r="GT250" s="752"/>
      <c r="GU250" s="752"/>
      <c r="GV250" s="752"/>
      <c r="GW250" s="752"/>
      <c r="GX250" s="752"/>
      <c r="GY250" s="752"/>
      <c r="GZ250" s="752"/>
      <c r="HA250" s="752"/>
      <c r="HB250" s="752"/>
      <c r="HC250" s="752"/>
      <c r="HD250" s="752"/>
      <c r="HE250" s="752"/>
      <c r="HF250" s="752"/>
      <c r="HG250" s="752"/>
      <c r="HH250" s="752"/>
      <c r="HI250" s="752"/>
      <c r="HJ250" s="752"/>
      <c r="HK250" s="752"/>
      <c r="HL250" s="752"/>
      <c r="HM250" s="752"/>
      <c r="HN250" s="752"/>
      <c r="HO250" s="752"/>
      <c r="HP250" s="752"/>
      <c r="HQ250" s="752"/>
      <c r="HR250" s="752"/>
      <c r="HS250" s="752"/>
      <c r="HT250" s="752"/>
      <c r="HU250" s="752"/>
      <c r="HV250" s="752"/>
      <c r="HW250" s="752"/>
      <c r="HX250" s="752"/>
      <c r="HY250" s="752"/>
      <c r="HZ250" s="752"/>
      <c r="IA250" s="752"/>
      <c r="IB250" s="752"/>
      <c r="IC250" s="752"/>
      <c r="ID250" s="752"/>
      <c r="IE250" s="752"/>
      <c r="IF250" s="752"/>
      <c r="IG250" s="752"/>
      <c r="IH250" s="752"/>
      <c r="II250" s="752"/>
      <c r="IJ250" s="752"/>
      <c r="IK250" s="752"/>
      <c r="IL250" s="752"/>
      <c r="IM250" s="752"/>
      <c r="IN250" s="752"/>
      <c r="IO250" s="752"/>
      <c r="IP250" s="752"/>
      <c r="IQ250" s="752"/>
      <c r="IR250" s="752"/>
      <c r="IS250" s="752"/>
      <c r="IT250" s="752"/>
      <c r="IU250" s="752"/>
      <c r="IV250" s="752"/>
      <c r="IW250" s="752"/>
      <c r="IX250" s="752"/>
      <c r="IY250" s="752"/>
      <c r="IZ250" s="752"/>
      <c r="JA250" s="752"/>
      <c r="JB250" s="752"/>
      <c r="JC250" s="752"/>
      <c r="JD250" s="752"/>
      <c r="JE250" s="752"/>
      <c r="JF250" s="752"/>
      <c r="JG250" s="752"/>
      <c r="JH250" s="752"/>
      <c r="JI250" s="752"/>
      <c r="JJ250" s="752"/>
      <c r="JK250" s="752"/>
      <c r="JL250" s="752"/>
      <c r="JM250" s="752"/>
      <c r="JN250" s="752"/>
    </row>
    <row r="251" spans="1:274" s="282" customFormat="1" ht="96.75" customHeight="1" x14ac:dyDescent="0.25">
      <c r="A251" s="1241">
        <v>210</v>
      </c>
      <c r="B251" s="1267" t="s">
        <v>416</v>
      </c>
      <c r="C251" s="1267">
        <v>80101706</v>
      </c>
      <c r="D251" s="244" t="s">
        <v>1019</v>
      </c>
      <c r="E251" s="1267" t="s">
        <v>132</v>
      </c>
      <c r="F251" s="1267">
        <v>1</v>
      </c>
      <c r="G251" s="1271" t="s">
        <v>169</v>
      </c>
      <c r="H251" s="1287">
        <v>9</v>
      </c>
      <c r="I251" s="1243" t="s">
        <v>101</v>
      </c>
      <c r="J251" s="1070" t="s">
        <v>854</v>
      </c>
      <c r="K251" s="1267" t="s">
        <v>115</v>
      </c>
      <c r="L251" s="1037">
        <v>47250000</v>
      </c>
      <c r="M251" s="1033">
        <v>47250000</v>
      </c>
      <c r="N251" s="1269" t="s">
        <v>85</v>
      </c>
      <c r="O251" s="1269" t="s">
        <v>56</v>
      </c>
      <c r="P251" s="19" t="s">
        <v>133</v>
      </c>
      <c r="Q251" s="129"/>
      <c r="R251" s="1280" t="s">
        <v>1224</v>
      </c>
      <c r="S251" s="1280" t="s">
        <v>411</v>
      </c>
      <c r="T251" s="1285">
        <v>42465</v>
      </c>
      <c r="U251" s="96" t="s">
        <v>1225</v>
      </c>
      <c r="V251" s="1242" t="s">
        <v>220</v>
      </c>
      <c r="W251" s="253">
        <v>47250000</v>
      </c>
      <c r="X251" s="291">
        <f>(-5250000)</f>
        <v>-5250000</v>
      </c>
      <c r="Y251" s="1263">
        <f>SUM(W251+X251)</f>
        <v>42000000</v>
      </c>
      <c r="Z251" s="1263">
        <v>42000000</v>
      </c>
      <c r="AA251" s="1281" t="s">
        <v>1226</v>
      </c>
      <c r="AB251" s="1242" t="s">
        <v>1227</v>
      </c>
      <c r="AC251" s="1242" t="s">
        <v>233</v>
      </c>
      <c r="AD251" s="1242"/>
      <c r="AE251" s="1242" t="s">
        <v>56</v>
      </c>
      <c r="AF251" s="1242" t="s">
        <v>56</v>
      </c>
      <c r="AG251" s="1242" t="s">
        <v>56</v>
      </c>
      <c r="AH251" s="184" t="s">
        <v>1228</v>
      </c>
      <c r="AI251" s="79">
        <v>42465</v>
      </c>
      <c r="AJ251" s="79">
        <v>42708</v>
      </c>
      <c r="AK251" s="1242" t="s">
        <v>415</v>
      </c>
      <c r="AL251" s="264" t="s">
        <v>416</v>
      </c>
      <c r="AM251" s="546" t="s">
        <v>56</v>
      </c>
      <c r="AN251" s="546" t="s">
        <v>56</v>
      </c>
      <c r="AO251" s="546" t="s">
        <v>56</v>
      </c>
      <c r="AP251" s="546" t="s">
        <v>56</v>
      </c>
      <c r="AQ251" s="546" t="s">
        <v>56</v>
      </c>
      <c r="AR251" s="547">
        <v>5250000</v>
      </c>
      <c r="AS251" s="547">
        <v>5250000</v>
      </c>
      <c r="AT251" s="41"/>
      <c r="AU251" s="547">
        <v>2975000</v>
      </c>
      <c r="AV251" s="547">
        <v>1575000</v>
      </c>
      <c r="AW251" s="547">
        <v>5250000</v>
      </c>
      <c r="AX251" s="41"/>
      <c r="AY251" s="41"/>
      <c r="AZ251" s="41"/>
      <c r="BA251" s="41"/>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c r="FF251" s="49"/>
      <c r="FG251" s="49"/>
      <c r="FH251" s="49"/>
      <c r="FI251" s="49"/>
      <c r="FJ251" s="49"/>
      <c r="FK251" s="49"/>
      <c r="FL251" s="49"/>
      <c r="FM251" s="49"/>
      <c r="FN251" s="49"/>
      <c r="FO251" s="49"/>
      <c r="FP251" s="49"/>
      <c r="FQ251" s="49"/>
      <c r="FR251" s="49"/>
      <c r="FS251" s="49"/>
      <c r="FT251" s="49"/>
      <c r="FU251" s="49"/>
      <c r="FV251" s="49"/>
      <c r="FW251" s="49"/>
      <c r="FX251" s="49"/>
      <c r="FY251" s="49"/>
      <c r="FZ251" s="49"/>
      <c r="GA251" s="49"/>
      <c r="GB251" s="49"/>
      <c r="GC251" s="49"/>
      <c r="GD251" s="49"/>
      <c r="GE251" s="49"/>
      <c r="GF251" s="49"/>
      <c r="GG251" s="49"/>
      <c r="GH251" s="49"/>
      <c r="GI251" s="49"/>
      <c r="GJ251" s="49"/>
      <c r="GK251" s="49"/>
      <c r="GL251" s="49"/>
      <c r="GM251" s="49"/>
      <c r="GN251" s="49"/>
      <c r="GO251" s="49"/>
      <c r="GP251" s="49"/>
      <c r="GQ251" s="49"/>
      <c r="GR251" s="49"/>
      <c r="GS251" s="49"/>
      <c r="GT251" s="49"/>
      <c r="GU251" s="49"/>
      <c r="GV251" s="49"/>
      <c r="GW251" s="49"/>
      <c r="GX251" s="49"/>
      <c r="GY251" s="49"/>
      <c r="GZ251" s="49"/>
      <c r="HA251" s="49"/>
      <c r="HB251" s="49"/>
      <c r="HC251" s="49"/>
      <c r="HD251" s="49"/>
      <c r="HE251" s="49"/>
      <c r="HF251" s="49"/>
      <c r="HG251" s="49"/>
      <c r="HH251" s="49"/>
      <c r="HI251" s="49"/>
      <c r="HJ251" s="49"/>
      <c r="HK251" s="49"/>
      <c r="HL251" s="49"/>
      <c r="HM251" s="49"/>
      <c r="HN251" s="49"/>
      <c r="HO251" s="49"/>
      <c r="HP251" s="49"/>
      <c r="HQ251" s="49"/>
      <c r="HR251" s="49"/>
      <c r="HS251" s="49"/>
      <c r="HT251" s="49"/>
      <c r="HU251" s="49"/>
      <c r="HV251" s="49"/>
      <c r="HW251" s="49"/>
      <c r="HX251" s="49"/>
      <c r="HY251" s="49"/>
      <c r="HZ251" s="49"/>
      <c r="IA251" s="49"/>
      <c r="IB251" s="49"/>
      <c r="IC251" s="49"/>
      <c r="ID251" s="49"/>
      <c r="IE251" s="49"/>
      <c r="IF251" s="49"/>
      <c r="IG251" s="49"/>
      <c r="IH251" s="49"/>
      <c r="II251" s="49"/>
      <c r="IJ251" s="49"/>
      <c r="IK251" s="49"/>
      <c r="IL251" s="49"/>
      <c r="IM251" s="49"/>
      <c r="IN251" s="49"/>
      <c r="IO251" s="49"/>
      <c r="IP251" s="49"/>
      <c r="IQ251" s="49"/>
      <c r="IR251" s="49"/>
      <c r="IS251" s="49"/>
      <c r="IT251" s="49"/>
      <c r="IU251" s="49"/>
      <c r="IV251" s="49"/>
      <c r="IW251" s="49"/>
      <c r="IX251" s="49"/>
      <c r="IY251" s="49"/>
      <c r="IZ251" s="49"/>
      <c r="JA251" s="49"/>
      <c r="JB251" s="49"/>
      <c r="JC251" s="49"/>
      <c r="JD251" s="49"/>
      <c r="JE251" s="49"/>
      <c r="JF251" s="49"/>
      <c r="JG251" s="49"/>
      <c r="JH251" s="49"/>
      <c r="JI251" s="49"/>
      <c r="JJ251" s="49"/>
      <c r="JK251" s="49"/>
      <c r="JL251" s="49"/>
      <c r="JM251" s="49"/>
      <c r="JN251" s="49"/>
    </row>
    <row r="252" spans="1:274" s="347" customFormat="1" ht="65.25" customHeight="1" x14ac:dyDescent="0.25">
      <c r="A252" s="1241">
        <v>211</v>
      </c>
      <c r="B252" s="1267" t="s">
        <v>1005</v>
      </c>
      <c r="C252" s="1267" t="s">
        <v>1104</v>
      </c>
      <c r="D252" s="217" t="s">
        <v>1229</v>
      </c>
      <c r="E252" s="1267" t="s">
        <v>99</v>
      </c>
      <c r="F252" s="1267">
        <v>1</v>
      </c>
      <c r="G252" s="1271" t="s">
        <v>173</v>
      </c>
      <c r="H252" s="1287" t="s">
        <v>591</v>
      </c>
      <c r="I252" s="1267" t="s">
        <v>93</v>
      </c>
      <c r="J252" s="1267" t="s">
        <v>78</v>
      </c>
      <c r="K252" s="1267" t="s">
        <v>55</v>
      </c>
      <c r="L252" s="1032">
        <v>1250000</v>
      </c>
      <c r="M252" s="1033">
        <v>1250000</v>
      </c>
      <c r="N252" s="1269" t="s">
        <v>85</v>
      </c>
      <c r="O252" s="1269" t="s">
        <v>56</v>
      </c>
      <c r="P252" s="16" t="s">
        <v>86</v>
      </c>
      <c r="Q252" s="129"/>
      <c r="R252" s="1280" t="s">
        <v>2877</v>
      </c>
      <c r="S252" s="239" t="s">
        <v>2876</v>
      </c>
      <c r="T252" s="1285">
        <v>42566</v>
      </c>
      <c r="U252" s="78" t="s">
        <v>2875</v>
      </c>
      <c r="V252" s="1242" t="s">
        <v>602</v>
      </c>
      <c r="W252" s="1276">
        <v>1088924</v>
      </c>
      <c r="X252" s="1276">
        <v>95120</v>
      </c>
      <c r="Y252" s="1263">
        <f t="shared" si="6"/>
        <v>1184044</v>
      </c>
      <c r="Z252" s="1263">
        <v>1184044</v>
      </c>
      <c r="AA252" s="73" t="s">
        <v>2874</v>
      </c>
      <c r="AB252" s="1281" t="s">
        <v>2873</v>
      </c>
      <c r="AC252" s="1281" t="s">
        <v>35</v>
      </c>
      <c r="AD252" s="1242" t="s">
        <v>2872</v>
      </c>
      <c r="AE252" s="1281" t="s">
        <v>56</v>
      </c>
      <c r="AF252" s="1281" t="s">
        <v>56</v>
      </c>
      <c r="AG252" s="1281" t="s">
        <v>56</v>
      </c>
      <c r="AH252" s="73" t="s">
        <v>2871</v>
      </c>
      <c r="AI252" s="74">
        <v>42566</v>
      </c>
      <c r="AJ252" s="74">
        <v>42580</v>
      </c>
      <c r="AK252" s="1281" t="s">
        <v>215</v>
      </c>
      <c r="AL252" s="260" t="s">
        <v>2619</v>
      </c>
      <c r="AM252" s="546" t="s">
        <v>56</v>
      </c>
      <c r="AN252" s="546" t="s">
        <v>56</v>
      </c>
      <c r="AO252" s="546" t="s">
        <v>56</v>
      </c>
      <c r="AP252" s="546" t="s">
        <v>56</v>
      </c>
      <c r="AQ252" s="546" t="s">
        <v>56</v>
      </c>
      <c r="AR252" s="546" t="s">
        <v>56</v>
      </c>
      <c r="AS252" s="546" t="s">
        <v>56</v>
      </c>
      <c r="AT252" s="546" t="s">
        <v>56</v>
      </c>
      <c r="AU252" s="546" t="s">
        <v>56</v>
      </c>
      <c r="AV252" s="547">
        <v>1184044</v>
      </c>
      <c r="AW252" s="41"/>
      <c r="AX252" s="41"/>
      <c r="AY252" s="41"/>
      <c r="AZ252" s="41"/>
      <c r="BA252" s="41"/>
      <c r="BB252" s="346"/>
      <c r="BC252" s="346"/>
      <c r="BD252" s="346"/>
      <c r="BE252" s="346"/>
      <c r="BF252" s="346"/>
      <c r="BG252" s="346"/>
      <c r="BH252" s="346"/>
      <c r="BI252" s="346"/>
      <c r="BJ252" s="346"/>
      <c r="BK252" s="346"/>
      <c r="BL252" s="346"/>
      <c r="BM252" s="346"/>
      <c r="BN252" s="346"/>
      <c r="BO252" s="346"/>
      <c r="BP252" s="346"/>
      <c r="BQ252" s="346"/>
      <c r="BR252" s="346"/>
      <c r="BS252" s="346"/>
      <c r="BT252" s="346"/>
      <c r="BU252" s="346"/>
      <c r="BV252" s="346"/>
      <c r="BW252" s="346"/>
      <c r="BX252" s="346"/>
      <c r="BY252" s="346"/>
      <c r="BZ252" s="346"/>
      <c r="CA252" s="346"/>
      <c r="CB252" s="346"/>
      <c r="CC252" s="346"/>
      <c r="CD252" s="346"/>
      <c r="CE252" s="346"/>
      <c r="CF252" s="346"/>
      <c r="CG252" s="346"/>
      <c r="CH252" s="346"/>
      <c r="CI252" s="346"/>
      <c r="CJ252" s="346"/>
      <c r="CK252" s="346"/>
      <c r="CL252" s="346"/>
      <c r="CM252" s="346"/>
      <c r="CN252" s="346"/>
      <c r="CO252" s="346"/>
      <c r="CP252" s="346"/>
      <c r="CQ252" s="346"/>
      <c r="CR252" s="346"/>
      <c r="CS252" s="346"/>
      <c r="CT252" s="346"/>
      <c r="CU252" s="346"/>
      <c r="CV252" s="346"/>
      <c r="CW252" s="346"/>
      <c r="CX252" s="346"/>
      <c r="CY252" s="346"/>
      <c r="CZ252" s="346"/>
      <c r="DA252" s="346"/>
      <c r="DB252" s="346"/>
      <c r="DC252" s="346"/>
      <c r="DD252" s="346"/>
      <c r="DE252" s="346"/>
      <c r="DF252" s="346"/>
      <c r="DG252" s="346"/>
      <c r="DH252" s="346"/>
      <c r="DI252" s="346"/>
      <c r="DJ252" s="346"/>
      <c r="DK252" s="346"/>
      <c r="DL252" s="346"/>
      <c r="DM252" s="346"/>
      <c r="DN252" s="346"/>
      <c r="DO252" s="346"/>
      <c r="DP252" s="346"/>
      <c r="DQ252" s="346"/>
      <c r="DR252" s="346"/>
      <c r="DS252" s="346"/>
      <c r="DT252" s="346"/>
      <c r="DU252" s="346"/>
      <c r="DV252" s="346"/>
      <c r="DW252" s="346"/>
      <c r="DX252" s="346"/>
      <c r="DY252" s="346"/>
      <c r="DZ252" s="346"/>
      <c r="EA252" s="346"/>
      <c r="EB252" s="346"/>
      <c r="EC252" s="346"/>
      <c r="ED252" s="346"/>
      <c r="EE252" s="346"/>
      <c r="EF252" s="346"/>
      <c r="EG252" s="346"/>
      <c r="EH252" s="346"/>
      <c r="EI252" s="346"/>
      <c r="EJ252" s="346"/>
      <c r="EK252" s="346"/>
      <c r="EL252" s="346"/>
      <c r="EM252" s="346"/>
      <c r="EN252" s="346"/>
      <c r="EO252" s="346"/>
      <c r="EP252" s="346"/>
      <c r="EQ252" s="346"/>
      <c r="ER252" s="346"/>
      <c r="ES252" s="346"/>
      <c r="ET252" s="346"/>
      <c r="EU252" s="346"/>
      <c r="EV252" s="346"/>
      <c r="EW252" s="346"/>
      <c r="EX252" s="346"/>
      <c r="EY252" s="346"/>
      <c r="EZ252" s="346"/>
      <c r="FA252" s="346"/>
      <c r="FB252" s="346"/>
      <c r="FC252" s="346"/>
      <c r="FD252" s="346"/>
      <c r="FE252" s="346"/>
      <c r="FF252" s="346"/>
      <c r="FG252" s="346"/>
      <c r="FH252" s="346"/>
      <c r="FI252" s="346"/>
      <c r="FJ252" s="346"/>
      <c r="FK252" s="346"/>
      <c r="FL252" s="346"/>
      <c r="FM252" s="346"/>
      <c r="FN252" s="346"/>
      <c r="FO252" s="346"/>
      <c r="FP252" s="346"/>
      <c r="FQ252" s="346"/>
      <c r="FR252" s="346"/>
      <c r="FS252" s="346"/>
      <c r="FT252" s="346"/>
      <c r="FU252" s="346"/>
      <c r="FV252" s="346"/>
      <c r="FW252" s="346"/>
      <c r="FX252" s="346"/>
      <c r="FY252" s="346"/>
      <c r="FZ252" s="346"/>
      <c r="GA252" s="346"/>
      <c r="GB252" s="346"/>
      <c r="GC252" s="346"/>
      <c r="GD252" s="346"/>
      <c r="GE252" s="346"/>
      <c r="GF252" s="346"/>
      <c r="GG252" s="346"/>
      <c r="GH252" s="346"/>
      <c r="GI252" s="346"/>
      <c r="GJ252" s="346"/>
      <c r="GK252" s="346"/>
      <c r="GL252" s="346"/>
      <c r="GM252" s="346"/>
      <c r="GN252" s="346"/>
      <c r="GO252" s="346"/>
      <c r="GP252" s="346"/>
      <c r="GQ252" s="346"/>
      <c r="GR252" s="346"/>
      <c r="GS252" s="346"/>
      <c r="GT252" s="346"/>
      <c r="GU252" s="346"/>
      <c r="GV252" s="346"/>
      <c r="GW252" s="346"/>
      <c r="GX252" s="346"/>
      <c r="GY252" s="346"/>
      <c r="GZ252" s="346"/>
      <c r="HA252" s="346"/>
      <c r="HB252" s="346"/>
      <c r="HC252" s="346"/>
      <c r="HD252" s="346"/>
      <c r="HE252" s="346"/>
      <c r="HF252" s="346"/>
      <c r="HG252" s="346"/>
      <c r="HH252" s="346"/>
      <c r="HI252" s="346"/>
      <c r="HJ252" s="346"/>
      <c r="HK252" s="346"/>
      <c r="HL252" s="346"/>
      <c r="HM252" s="346"/>
      <c r="HN252" s="346"/>
      <c r="HO252" s="346"/>
      <c r="HP252" s="346"/>
      <c r="HQ252" s="346"/>
      <c r="HR252" s="346"/>
      <c r="HS252" s="346"/>
      <c r="HT252" s="346"/>
      <c r="HU252" s="346"/>
      <c r="HV252" s="346"/>
      <c r="HW252" s="346"/>
      <c r="HX252" s="346"/>
      <c r="HY252" s="346"/>
      <c r="HZ252" s="346"/>
      <c r="IA252" s="346"/>
      <c r="IB252" s="346"/>
      <c r="IC252" s="346"/>
      <c r="ID252" s="346"/>
      <c r="IE252" s="346"/>
      <c r="IF252" s="346"/>
      <c r="IG252" s="346"/>
      <c r="IH252" s="346"/>
      <c r="II252" s="346"/>
      <c r="IJ252" s="346"/>
      <c r="IK252" s="346"/>
      <c r="IL252" s="346"/>
      <c r="IM252" s="346"/>
      <c r="IN252" s="346"/>
      <c r="IO252" s="346"/>
      <c r="IP252" s="346"/>
      <c r="IQ252" s="346"/>
      <c r="IR252" s="346"/>
      <c r="IS252" s="346"/>
      <c r="IT252" s="346"/>
      <c r="IU252" s="346"/>
      <c r="IV252" s="346"/>
      <c r="IW252" s="346"/>
      <c r="IX252" s="346"/>
      <c r="IY252" s="346"/>
      <c r="IZ252" s="346"/>
      <c r="JA252" s="346"/>
      <c r="JB252" s="346"/>
      <c r="JC252" s="346"/>
      <c r="JD252" s="346"/>
      <c r="JE252" s="346"/>
      <c r="JF252" s="346"/>
      <c r="JG252" s="346"/>
      <c r="JH252" s="346"/>
      <c r="JI252" s="346"/>
      <c r="JJ252" s="346"/>
      <c r="JK252" s="346"/>
      <c r="JL252" s="346"/>
      <c r="JM252" s="346"/>
      <c r="JN252" s="346"/>
    </row>
    <row r="253" spans="1:274" s="282" customFormat="1" ht="135" customHeight="1" x14ac:dyDescent="0.25">
      <c r="A253" s="1241">
        <v>212</v>
      </c>
      <c r="B253" s="1267" t="s">
        <v>1003</v>
      </c>
      <c r="C253" s="1267">
        <v>80101706</v>
      </c>
      <c r="D253" s="244" t="s">
        <v>960</v>
      </c>
      <c r="E253" s="1267" t="s">
        <v>132</v>
      </c>
      <c r="F253" s="1267">
        <v>1</v>
      </c>
      <c r="G253" s="1271" t="s">
        <v>172</v>
      </c>
      <c r="H253" s="1273">
        <v>8.5</v>
      </c>
      <c r="I253" s="1243" t="s">
        <v>101</v>
      </c>
      <c r="J253" s="1243" t="s">
        <v>854</v>
      </c>
      <c r="K253" s="1267" t="s">
        <v>115</v>
      </c>
      <c r="L253" s="1037">
        <v>13387500</v>
      </c>
      <c r="M253" s="1033">
        <v>13387500</v>
      </c>
      <c r="N253" s="1269" t="s">
        <v>85</v>
      </c>
      <c r="O253" s="1269" t="s">
        <v>56</v>
      </c>
      <c r="P253" s="19" t="s">
        <v>133</v>
      </c>
      <c r="Q253" s="129"/>
      <c r="R253" s="1280" t="s">
        <v>1267</v>
      </c>
      <c r="S253" s="1280" t="s">
        <v>718</v>
      </c>
      <c r="T253" s="1285">
        <v>42472</v>
      </c>
      <c r="U253" s="96" t="s">
        <v>695</v>
      </c>
      <c r="V253" s="1242" t="s">
        <v>304</v>
      </c>
      <c r="W253" s="253">
        <v>13387500</v>
      </c>
      <c r="X253" s="41"/>
      <c r="Y253" s="1263">
        <f t="shared" si="6"/>
        <v>13387500</v>
      </c>
      <c r="Z253" s="1263">
        <v>13387500</v>
      </c>
      <c r="AA253" s="1281" t="s">
        <v>1251</v>
      </c>
      <c r="AB253" s="1281" t="s">
        <v>1268</v>
      </c>
      <c r="AC253" s="1281" t="s">
        <v>233</v>
      </c>
      <c r="AD253" s="1242" t="s">
        <v>1269</v>
      </c>
      <c r="AE253" s="1281" t="s">
        <v>56</v>
      </c>
      <c r="AF253" s="1281" t="s">
        <v>56</v>
      </c>
      <c r="AG253" s="1281" t="s">
        <v>56</v>
      </c>
      <c r="AH253" s="200" t="s">
        <v>1233</v>
      </c>
      <c r="AI253" s="74">
        <v>42472</v>
      </c>
      <c r="AJ253" s="74">
        <v>42729</v>
      </c>
      <c r="AK253" s="1281" t="s">
        <v>397</v>
      </c>
      <c r="AL253" s="260" t="s">
        <v>398</v>
      </c>
      <c r="AM253" s="546" t="s">
        <v>56</v>
      </c>
      <c r="AN253" s="546" t="s">
        <v>56</v>
      </c>
      <c r="AO253" s="546" t="s">
        <v>56</v>
      </c>
      <c r="AP253" s="546" t="s">
        <v>56</v>
      </c>
      <c r="AQ253" s="546" t="s">
        <v>56</v>
      </c>
      <c r="AR253" s="547">
        <v>1575000</v>
      </c>
      <c r="AS253" s="553">
        <v>1575000</v>
      </c>
      <c r="AT253" s="41"/>
      <c r="AU253" s="553">
        <v>1575000</v>
      </c>
      <c r="AV253" s="547">
        <v>1575000</v>
      </c>
      <c r="AW253" s="547">
        <v>1575000</v>
      </c>
      <c r="AX253" s="41"/>
      <c r="AY253" s="41"/>
      <c r="AZ253" s="41"/>
      <c r="BA253" s="41"/>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c r="FF253" s="49"/>
      <c r="FG253" s="49"/>
      <c r="FH253" s="49"/>
      <c r="FI253" s="49"/>
      <c r="FJ253" s="49"/>
      <c r="FK253" s="49"/>
      <c r="FL253" s="49"/>
      <c r="FM253" s="49"/>
      <c r="FN253" s="49"/>
      <c r="FO253" s="49"/>
      <c r="FP253" s="49"/>
      <c r="FQ253" s="49"/>
      <c r="FR253" s="49"/>
      <c r="FS253" s="49"/>
      <c r="FT253" s="49"/>
      <c r="FU253" s="49"/>
      <c r="FV253" s="49"/>
      <c r="FW253" s="49"/>
      <c r="FX253" s="49"/>
      <c r="FY253" s="49"/>
      <c r="FZ253" s="49"/>
      <c r="GA253" s="49"/>
      <c r="GB253" s="49"/>
      <c r="GC253" s="49"/>
      <c r="GD253" s="49"/>
      <c r="GE253" s="49"/>
      <c r="GF253" s="49"/>
      <c r="GG253" s="49"/>
      <c r="GH253" s="49"/>
      <c r="GI253" s="49"/>
      <c r="GJ253" s="49"/>
      <c r="GK253" s="49"/>
      <c r="GL253" s="49"/>
      <c r="GM253" s="49"/>
      <c r="GN253" s="49"/>
      <c r="GO253" s="49"/>
      <c r="GP253" s="49"/>
      <c r="GQ253" s="49"/>
      <c r="GR253" s="49"/>
      <c r="GS253" s="49"/>
      <c r="GT253" s="49"/>
      <c r="GU253" s="49"/>
      <c r="GV253" s="49"/>
      <c r="GW253" s="49"/>
      <c r="GX253" s="49"/>
      <c r="GY253" s="49"/>
      <c r="GZ253" s="49"/>
      <c r="HA253" s="49"/>
      <c r="HB253" s="49"/>
      <c r="HC253" s="49"/>
      <c r="HD253" s="49"/>
      <c r="HE253" s="49"/>
      <c r="HF253" s="49"/>
      <c r="HG253" s="49"/>
      <c r="HH253" s="49"/>
      <c r="HI253" s="49"/>
      <c r="HJ253" s="49"/>
      <c r="HK253" s="49"/>
      <c r="HL253" s="49"/>
      <c r="HM253" s="49"/>
      <c r="HN253" s="49"/>
      <c r="HO253" s="49"/>
      <c r="HP253" s="49"/>
      <c r="HQ253" s="49"/>
      <c r="HR253" s="49"/>
      <c r="HS253" s="49"/>
      <c r="HT253" s="49"/>
      <c r="HU253" s="49"/>
      <c r="HV253" s="49"/>
      <c r="HW253" s="49"/>
      <c r="HX253" s="49"/>
      <c r="HY253" s="49"/>
      <c r="HZ253" s="49"/>
      <c r="IA253" s="49"/>
      <c r="IB253" s="49"/>
      <c r="IC253" s="49"/>
      <c r="ID253" s="49"/>
      <c r="IE253" s="49"/>
      <c r="IF253" s="49"/>
      <c r="IG253" s="49"/>
      <c r="IH253" s="49"/>
      <c r="II253" s="49"/>
      <c r="IJ253" s="49"/>
      <c r="IK253" s="49"/>
      <c r="IL253" s="49"/>
      <c r="IM253" s="49"/>
      <c r="IN253" s="49"/>
      <c r="IO253" s="49"/>
      <c r="IP253" s="49"/>
      <c r="IQ253" s="49"/>
      <c r="IR253" s="49"/>
      <c r="IS253" s="49"/>
      <c r="IT253" s="49"/>
      <c r="IU253" s="49"/>
      <c r="IV253" s="49"/>
      <c r="IW253" s="49"/>
      <c r="IX253" s="49"/>
      <c r="IY253" s="49"/>
      <c r="IZ253" s="49"/>
      <c r="JA253" s="49"/>
      <c r="JB253" s="49"/>
      <c r="JC253" s="49"/>
      <c r="JD253" s="49"/>
      <c r="JE253" s="49"/>
      <c r="JF253" s="49"/>
      <c r="JG253" s="49"/>
      <c r="JH253" s="49"/>
      <c r="JI253" s="49"/>
      <c r="JJ253" s="49"/>
      <c r="JK253" s="49"/>
      <c r="JL253" s="49"/>
      <c r="JM253" s="49"/>
      <c r="JN253" s="49"/>
    </row>
    <row r="254" spans="1:274" s="341" customFormat="1" ht="87.75" customHeight="1" x14ac:dyDescent="0.25">
      <c r="A254" s="1572">
        <v>213</v>
      </c>
      <c r="B254" s="1574" t="s">
        <v>999</v>
      </c>
      <c r="C254" s="1552">
        <v>80101706</v>
      </c>
      <c r="D254" s="1576" t="s">
        <v>1036</v>
      </c>
      <c r="E254" s="1574" t="s">
        <v>132</v>
      </c>
      <c r="F254" s="1574">
        <v>1</v>
      </c>
      <c r="G254" s="1578" t="s">
        <v>172</v>
      </c>
      <c r="H254" s="1580">
        <v>8.8000000000000007</v>
      </c>
      <c r="I254" s="1582" t="s">
        <v>84</v>
      </c>
      <c r="J254" s="1243" t="s">
        <v>1520</v>
      </c>
      <c r="K254" s="1267" t="s">
        <v>115</v>
      </c>
      <c r="L254" s="1097">
        <v>25000000</v>
      </c>
      <c r="M254" s="1033">
        <v>25000000</v>
      </c>
      <c r="N254" s="1269" t="s">
        <v>85</v>
      </c>
      <c r="O254" s="1269" t="s">
        <v>56</v>
      </c>
      <c r="P254" s="19" t="s">
        <v>133</v>
      </c>
      <c r="Q254" s="129"/>
      <c r="R254" s="1538" t="s">
        <v>1397</v>
      </c>
      <c r="S254" s="1538" t="s">
        <v>1358</v>
      </c>
      <c r="T254" s="1570">
        <v>42482</v>
      </c>
      <c r="U254" s="1536" t="s">
        <v>1398</v>
      </c>
      <c r="V254" s="1536" t="s">
        <v>210</v>
      </c>
      <c r="W254" s="253">
        <v>25000000</v>
      </c>
      <c r="X254" s="41"/>
      <c r="Y254" s="1263">
        <f t="shared" si="6"/>
        <v>25000000</v>
      </c>
      <c r="Z254" s="1263">
        <v>25000000</v>
      </c>
      <c r="AA254" s="1530" t="s">
        <v>1399</v>
      </c>
      <c r="AB254" s="1530" t="s">
        <v>1400</v>
      </c>
      <c r="AC254" s="1530" t="s">
        <v>223</v>
      </c>
      <c r="AD254" s="1536" t="s">
        <v>1401</v>
      </c>
      <c r="AE254" s="1530" t="s">
        <v>56</v>
      </c>
      <c r="AF254" s="1530" t="s">
        <v>56</v>
      </c>
      <c r="AG254" s="1530" t="s">
        <v>56</v>
      </c>
      <c r="AH254" s="1526" t="s">
        <v>1402</v>
      </c>
      <c r="AI254" s="1528">
        <v>42485</v>
      </c>
      <c r="AJ254" s="1528">
        <v>42582</v>
      </c>
      <c r="AK254" s="1530" t="s">
        <v>730</v>
      </c>
      <c r="AL254" s="1569" t="s">
        <v>736</v>
      </c>
      <c r="AM254" s="1534" t="s">
        <v>56</v>
      </c>
      <c r="AN254" s="1523" t="s">
        <v>56</v>
      </c>
      <c r="AO254" s="1523" t="s">
        <v>56</v>
      </c>
      <c r="AP254" s="1523" t="s">
        <v>56</v>
      </c>
      <c r="AQ254" s="1523" t="s">
        <v>56</v>
      </c>
      <c r="AR254" s="547">
        <v>1703062</v>
      </c>
      <c r="AS254" s="555" t="s">
        <v>2896</v>
      </c>
      <c r="AT254" s="41"/>
      <c r="AU254" s="547">
        <v>1968890</v>
      </c>
      <c r="AV254" s="555" t="s">
        <v>3403</v>
      </c>
      <c r="AW254" s="555" t="s">
        <v>3404</v>
      </c>
      <c r="AX254" s="41"/>
      <c r="AY254" s="41"/>
      <c r="AZ254" s="41"/>
      <c r="BA254" s="41"/>
      <c r="BB254" s="340"/>
      <c r="BC254" s="340"/>
      <c r="BD254" s="340"/>
      <c r="BE254" s="340"/>
      <c r="BF254" s="340"/>
      <c r="BG254" s="340"/>
      <c r="BH254" s="340"/>
      <c r="BI254" s="340"/>
      <c r="BJ254" s="340"/>
      <c r="BK254" s="340"/>
      <c r="BL254" s="340"/>
      <c r="BM254" s="340"/>
      <c r="BN254" s="340"/>
      <c r="BO254" s="340"/>
      <c r="BP254" s="340"/>
      <c r="BQ254" s="340"/>
      <c r="BR254" s="340"/>
      <c r="BS254" s="340"/>
      <c r="BT254" s="340"/>
      <c r="BU254" s="340"/>
      <c r="BV254" s="340"/>
      <c r="BW254" s="340"/>
      <c r="BX254" s="340"/>
      <c r="BY254" s="340"/>
      <c r="BZ254" s="340"/>
      <c r="CA254" s="340"/>
      <c r="CB254" s="340"/>
      <c r="CC254" s="340"/>
      <c r="CD254" s="340"/>
      <c r="CE254" s="340"/>
      <c r="CF254" s="340"/>
      <c r="CG254" s="340"/>
      <c r="CH254" s="340"/>
      <c r="CI254" s="340"/>
      <c r="CJ254" s="340"/>
      <c r="CK254" s="340"/>
      <c r="CL254" s="340"/>
      <c r="CM254" s="340"/>
      <c r="CN254" s="340"/>
      <c r="CO254" s="340"/>
      <c r="CP254" s="340"/>
      <c r="CQ254" s="340"/>
      <c r="CR254" s="340"/>
      <c r="CS254" s="340"/>
      <c r="CT254" s="340"/>
      <c r="CU254" s="340"/>
      <c r="CV254" s="340"/>
      <c r="CW254" s="340"/>
      <c r="CX254" s="340"/>
      <c r="CY254" s="340"/>
      <c r="CZ254" s="340"/>
      <c r="DA254" s="340"/>
      <c r="DB254" s="340"/>
      <c r="DC254" s="340"/>
      <c r="DD254" s="340"/>
      <c r="DE254" s="340"/>
      <c r="DF254" s="340"/>
      <c r="DG254" s="340"/>
      <c r="DH254" s="340"/>
      <c r="DI254" s="340"/>
      <c r="DJ254" s="340"/>
      <c r="DK254" s="340"/>
      <c r="DL254" s="340"/>
      <c r="DM254" s="340"/>
      <c r="DN254" s="340"/>
      <c r="DO254" s="340"/>
      <c r="DP254" s="340"/>
      <c r="DQ254" s="340"/>
      <c r="DR254" s="340"/>
      <c r="DS254" s="340"/>
      <c r="DT254" s="340"/>
      <c r="DU254" s="340"/>
      <c r="DV254" s="340"/>
      <c r="DW254" s="340"/>
      <c r="DX254" s="340"/>
      <c r="DY254" s="340"/>
      <c r="DZ254" s="340"/>
      <c r="EA254" s="340"/>
      <c r="EB254" s="340"/>
      <c r="EC254" s="340"/>
      <c r="ED254" s="340"/>
      <c r="EE254" s="340"/>
      <c r="EF254" s="340"/>
      <c r="EG254" s="340"/>
      <c r="EH254" s="340"/>
      <c r="EI254" s="340"/>
      <c r="EJ254" s="340"/>
      <c r="EK254" s="340"/>
      <c r="EL254" s="340"/>
      <c r="EM254" s="340"/>
      <c r="EN254" s="340"/>
      <c r="EO254" s="340"/>
      <c r="EP254" s="340"/>
      <c r="EQ254" s="340"/>
      <c r="ER254" s="340"/>
      <c r="ES254" s="340"/>
      <c r="ET254" s="340"/>
      <c r="EU254" s="340"/>
      <c r="EV254" s="340"/>
      <c r="EW254" s="340"/>
      <c r="EX254" s="340"/>
      <c r="EY254" s="340"/>
      <c r="EZ254" s="340"/>
      <c r="FA254" s="340"/>
      <c r="FB254" s="340"/>
      <c r="FC254" s="340"/>
      <c r="FD254" s="340"/>
      <c r="FE254" s="340"/>
      <c r="FF254" s="340"/>
      <c r="FG254" s="340"/>
      <c r="FH254" s="340"/>
      <c r="FI254" s="340"/>
      <c r="FJ254" s="340"/>
      <c r="FK254" s="340"/>
      <c r="FL254" s="340"/>
      <c r="FM254" s="340"/>
      <c r="FN254" s="340"/>
      <c r="FO254" s="340"/>
      <c r="FP254" s="340"/>
      <c r="FQ254" s="340"/>
      <c r="FR254" s="340"/>
      <c r="FS254" s="340"/>
      <c r="FT254" s="340"/>
      <c r="FU254" s="340"/>
      <c r="FV254" s="340"/>
      <c r="FW254" s="340"/>
      <c r="FX254" s="340"/>
      <c r="FY254" s="340"/>
      <c r="FZ254" s="340"/>
      <c r="GA254" s="340"/>
      <c r="GB254" s="340"/>
      <c r="GC254" s="340"/>
      <c r="GD254" s="340"/>
      <c r="GE254" s="340"/>
      <c r="GF254" s="340"/>
      <c r="GG254" s="340"/>
      <c r="GH254" s="340"/>
      <c r="GI254" s="340"/>
      <c r="GJ254" s="340"/>
      <c r="GK254" s="340"/>
      <c r="GL254" s="340"/>
      <c r="GM254" s="340"/>
      <c r="GN254" s="340"/>
      <c r="GO254" s="340"/>
      <c r="GP254" s="340"/>
      <c r="GQ254" s="340"/>
      <c r="GR254" s="340"/>
      <c r="GS254" s="340"/>
      <c r="GT254" s="340"/>
      <c r="GU254" s="340"/>
      <c r="GV254" s="340"/>
      <c r="GW254" s="340"/>
      <c r="GX254" s="340"/>
      <c r="GY254" s="340"/>
      <c r="GZ254" s="340"/>
      <c r="HA254" s="340"/>
      <c r="HB254" s="340"/>
      <c r="HC254" s="340"/>
      <c r="HD254" s="340"/>
      <c r="HE254" s="340"/>
      <c r="HF254" s="340"/>
      <c r="HG254" s="340"/>
      <c r="HH254" s="340"/>
      <c r="HI254" s="340"/>
      <c r="HJ254" s="340"/>
      <c r="HK254" s="340"/>
      <c r="HL254" s="340"/>
      <c r="HM254" s="340"/>
      <c r="HN254" s="340"/>
      <c r="HO254" s="340"/>
      <c r="HP254" s="340"/>
      <c r="HQ254" s="340"/>
      <c r="HR254" s="340"/>
      <c r="HS254" s="340"/>
      <c r="HT254" s="340"/>
      <c r="HU254" s="340"/>
      <c r="HV254" s="340"/>
      <c r="HW254" s="340"/>
      <c r="HX254" s="340"/>
      <c r="HY254" s="340"/>
      <c r="HZ254" s="340"/>
      <c r="IA254" s="340"/>
      <c r="IB254" s="340"/>
      <c r="IC254" s="340"/>
      <c r="ID254" s="340"/>
      <c r="IE254" s="340"/>
      <c r="IF254" s="340"/>
      <c r="IG254" s="340"/>
      <c r="IH254" s="340"/>
      <c r="II254" s="340"/>
      <c r="IJ254" s="340"/>
      <c r="IK254" s="340"/>
      <c r="IL254" s="340"/>
      <c r="IM254" s="340"/>
      <c r="IN254" s="340"/>
      <c r="IO254" s="340"/>
      <c r="IP254" s="340"/>
      <c r="IQ254" s="340"/>
      <c r="IR254" s="340"/>
      <c r="IS254" s="340"/>
      <c r="IT254" s="340"/>
      <c r="IU254" s="340"/>
      <c r="IV254" s="340"/>
      <c r="IW254" s="340"/>
      <c r="IX254" s="340"/>
      <c r="IY254" s="340"/>
      <c r="IZ254" s="340"/>
      <c r="JA254" s="340"/>
      <c r="JB254" s="340"/>
      <c r="JC254" s="340"/>
      <c r="JD254" s="340"/>
      <c r="JE254" s="340"/>
      <c r="JF254" s="340"/>
      <c r="JG254" s="340"/>
      <c r="JH254" s="340"/>
      <c r="JI254" s="340"/>
      <c r="JJ254" s="340"/>
      <c r="JK254" s="340"/>
      <c r="JL254" s="340"/>
      <c r="JM254" s="340"/>
      <c r="JN254" s="340"/>
    </row>
    <row r="255" spans="1:274" s="341" customFormat="1" ht="70.5" customHeight="1" x14ac:dyDescent="0.25">
      <c r="A255" s="1573"/>
      <c r="B255" s="1575"/>
      <c r="C255" s="1553"/>
      <c r="D255" s="1577"/>
      <c r="E255" s="1575"/>
      <c r="F255" s="1575"/>
      <c r="G255" s="1579"/>
      <c r="H255" s="1581"/>
      <c r="I255" s="1512"/>
      <c r="J255" s="1243" t="s">
        <v>1521</v>
      </c>
      <c r="K255" s="1267" t="s">
        <v>115</v>
      </c>
      <c r="L255" s="1097">
        <v>112700000</v>
      </c>
      <c r="M255" s="1033">
        <v>112700000</v>
      </c>
      <c r="N255" s="291" t="s">
        <v>85</v>
      </c>
      <c r="O255" s="1269" t="s">
        <v>56</v>
      </c>
      <c r="P255" s="19" t="s">
        <v>133</v>
      </c>
      <c r="Q255" s="129"/>
      <c r="R255" s="1539"/>
      <c r="S255" s="1539"/>
      <c r="T255" s="1571"/>
      <c r="U255" s="1537"/>
      <c r="V255" s="1537"/>
      <c r="W255" s="253">
        <v>112700000</v>
      </c>
      <c r="X255" s="41"/>
      <c r="Y255" s="1263">
        <f t="shared" si="6"/>
        <v>112700000</v>
      </c>
      <c r="Z255" s="1263">
        <v>112700000</v>
      </c>
      <c r="AA255" s="1531"/>
      <c r="AB255" s="1531"/>
      <c r="AC255" s="1531"/>
      <c r="AD255" s="1537"/>
      <c r="AE255" s="1531"/>
      <c r="AF255" s="1531"/>
      <c r="AG255" s="1531"/>
      <c r="AH255" s="1527"/>
      <c r="AI255" s="1529"/>
      <c r="AJ255" s="1529"/>
      <c r="AK255" s="1531"/>
      <c r="AL255" s="1533"/>
      <c r="AM255" s="1535"/>
      <c r="AN255" s="1524"/>
      <c r="AO255" s="1524"/>
      <c r="AP255" s="1524"/>
      <c r="AQ255" s="1524"/>
      <c r="AR255" s="41"/>
      <c r="AS255" s="41"/>
      <c r="AT255" s="41"/>
      <c r="AU255" s="41"/>
      <c r="AV255" s="41"/>
      <c r="AW255" s="41"/>
      <c r="AX255" s="41"/>
      <c r="AY255" s="41"/>
      <c r="AZ255" s="41"/>
      <c r="BA255" s="41"/>
      <c r="BB255" s="340"/>
      <c r="BC255" s="340"/>
      <c r="BD255" s="340"/>
      <c r="BE255" s="340"/>
      <c r="BF255" s="340"/>
      <c r="BG255" s="340"/>
      <c r="BH255" s="340"/>
      <c r="BI255" s="340"/>
      <c r="BJ255" s="340"/>
      <c r="BK255" s="340"/>
      <c r="BL255" s="340"/>
      <c r="BM255" s="340"/>
      <c r="BN255" s="340"/>
      <c r="BO255" s="340"/>
      <c r="BP255" s="340"/>
      <c r="BQ255" s="340"/>
      <c r="BR255" s="340"/>
      <c r="BS255" s="340"/>
      <c r="BT255" s="340"/>
      <c r="BU255" s="340"/>
      <c r="BV255" s="340"/>
      <c r="BW255" s="340"/>
      <c r="BX255" s="340"/>
      <c r="BY255" s="340"/>
      <c r="BZ255" s="340"/>
      <c r="CA255" s="340"/>
      <c r="CB255" s="340"/>
      <c r="CC255" s="340"/>
      <c r="CD255" s="340"/>
      <c r="CE255" s="340"/>
      <c r="CF255" s="340"/>
      <c r="CG255" s="340"/>
      <c r="CH255" s="340"/>
      <c r="CI255" s="340"/>
      <c r="CJ255" s="340"/>
      <c r="CK255" s="340"/>
      <c r="CL255" s="340"/>
      <c r="CM255" s="340"/>
      <c r="CN255" s="340"/>
      <c r="CO255" s="340"/>
      <c r="CP255" s="340"/>
      <c r="CQ255" s="340"/>
      <c r="CR255" s="340"/>
      <c r="CS255" s="340"/>
      <c r="CT255" s="340"/>
      <c r="CU255" s="340"/>
      <c r="CV255" s="340"/>
      <c r="CW255" s="340"/>
      <c r="CX255" s="340"/>
      <c r="CY255" s="340"/>
      <c r="CZ255" s="340"/>
      <c r="DA255" s="340"/>
      <c r="DB255" s="340"/>
      <c r="DC255" s="340"/>
      <c r="DD255" s="340"/>
      <c r="DE255" s="340"/>
      <c r="DF255" s="340"/>
      <c r="DG255" s="340"/>
      <c r="DH255" s="340"/>
      <c r="DI255" s="340"/>
      <c r="DJ255" s="340"/>
      <c r="DK255" s="340"/>
      <c r="DL255" s="340"/>
      <c r="DM255" s="340"/>
      <c r="DN255" s="340"/>
      <c r="DO255" s="340"/>
      <c r="DP255" s="340"/>
      <c r="DQ255" s="340"/>
      <c r="DR255" s="340"/>
      <c r="DS255" s="340"/>
      <c r="DT255" s="340"/>
      <c r="DU255" s="340"/>
      <c r="DV255" s="340"/>
      <c r="DW255" s="340"/>
      <c r="DX255" s="340"/>
      <c r="DY255" s="340"/>
      <c r="DZ255" s="340"/>
      <c r="EA255" s="340"/>
      <c r="EB255" s="340"/>
      <c r="EC255" s="340"/>
      <c r="ED255" s="340"/>
      <c r="EE255" s="340"/>
      <c r="EF255" s="340"/>
      <c r="EG255" s="340"/>
      <c r="EH255" s="340"/>
      <c r="EI255" s="340"/>
      <c r="EJ255" s="340"/>
      <c r="EK255" s="340"/>
      <c r="EL255" s="340"/>
      <c r="EM255" s="340"/>
      <c r="EN255" s="340"/>
      <c r="EO255" s="340"/>
      <c r="EP255" s="340"/>
      <c r="EQ255" s="340"/>
      <c r="ER255" s="340"/>
      <c r="ES255" s="340"/>
      <c r="ET255" s="340"/>
      <c r="EU255" s="340"/>
      <c r="EV255" s="340"/>
      <c r="EW255" s="340"/>
      <c r="EX255" s="340"/>
      <c r="EY255" s="340"/>
      <c r="EZ255" s="340"/>
      <c r="FA255" s="340"/>
      <c r="FB255" s="340"/>
      <c r="FC255" s="340"/>
      <c r="FD255" s="340"/>
      <c r="FE255" s="340"/>
      <c r="FF255" s="340"/>
      <c r="FG255" s="340"/>
      <c r="FH255" s="340"/>
      <c r="FI255" s="340"/>
      <c r="FJ255" s="340"/>
      <c r="FK255" s="340"/>
      <c r="FL255" s="340"/>
      <c r="FM255" s="340"/>
      <c r="FN255" s="340"/>
      <c r="FO255" s="340"/>
      <c r="FP255" s="340"/>
      <c r="FQ255" s="340"/>
      <c r="FR255" s="340"/>
      <c r="FS255" s="340"/>
      <c r="FT255" s="340"/>
      <c r="FU255" s="340"/>
      <c r="FV255" s="340"/>
      <c r="FW255" s="340"/>
      <c r="FX255" s="340"/>
      <c r="FY255" s="340"/>
      <c r="FZ255" s="340"/>
      <c r="GA255" s="340"/>
      <c r="GB255" s="340"/>
      <c r="GC255" s="340"/>
      <c r="GD255" s="340"/>
      <c r="GE255" s="340"/>
      <c r="GF255" s="340"/>
      <c r="GG255" s="340"/>
      <c r="GH255" s="340"/>
      <c r="GI255" s="340"/>
      <c r="GJ255" s="340"/>
      <c r="GK255" s="340"/>
      <c r="GL255" s="340"/>
      <c r="GM255" s="340"/>
      <c r="GN255" s="340"/>
      <c r="GO255" s="340"/>
      <c r="GP255" s="340"/>
      <c r="GQ255" s="340"/>
      <c r="GR255" s="340"/>
      <c r="GS255" s="340"/>
      <c r="GT255" s="340"/>
      <c r="GU255" s="340"/>
      <c r="GV255" s="340"/>
      <c r="GW255" s="340"/>
      <c r="GX255" s="340"/>
      <c r="GY255" s="340"/>
      <c r="GZ255" s="340"/>
      <c r="HA255" s="340"/>
      <c r="HB255" s="340"/>
      <c r="HC255" s="340"/>
      <c r="HD255" s="340"/>
      <c r="HE255" s="340"/>
      <c r="HF255" s="340"/>
      <c r="HG255" s="340"/>
      <c r="HH255" s="340"/>
      <c r="HI255" s="340"/>
      <c r="HJ255" s="340"/>
      <c r="HK255" s="340"/>
      <c r="HL255" s="340"/>
      <c r="HM255" s="340"/>
      <c r="HN255" s="340"/>
      <c r="HO255" s="340"/>
      <c r="HP255" s="340"/>
      <c r="HQ255" s="340"/>
      <c r="HR255" s="340"/>
      <c r="HS255" s="340"/>
      <c r="HT255" s="340"/>
      <c r="HU255" s="340"/>
      <c r="HV255" s="340"/>
      <c r="HW255" s="340"/>
      <c r="HX255" s="340"/>
      <c r="HY255" s="340"/>
      <c r="HZ255" s="340"/>
      <c r="IA255" s="340"/>
      <c r="IB255" s="340"/>
      <c r="IC255" s="340"/>
      <c r="ID255" s="340"/>
      <c r="IE255" s="340"/>
      <c r="IF255" s="340"/>
      <c r="IG255" s="340"/>
      <c r="IH255" s="340"/>
      <c r="II255" s="340"/>
      <c r="IJ255" s="340"/>
      <c r="IK255" s="340"/>
      <c r="IL255" s="340"/>
      <c r="IM255" s="340"/>
      <c r="IN255" s="340"/>
      <c r="IO255" s="340"/>
      <c r="IP255" s="340"/>
      <c r="IQ255" s="340"/>
      <c r="IR255" s="340"/>
      <c r="IS255" s="340"/>
      <c r="IT255" s="340"/>
      <c r="IU255" s="340"/>
      <c r="IV255" s="340"/>
      <c r="IW255" s="340"/>
      <c r="IX255" s="340"/>
      <c r="IY255" s="340"/>
      <c r="IZ255" s="340"/>
      <c r="JA255" s="340"/>
      <c r="JB255" s="340"/>
      <c r="JC255" s="340"/>
      <c r="JD255" s="340"/>
      <c r="JE255" s="340"/>
      <c r="JF255" s="340"/>
      <c r="JG255" s="340"/>
      <c r="JH255" s="340"/>
      <c r="JI255" s="340"/>
      <c r="JJ255" s="340"/>
      <c r="JK255" s="340"/>
      <c r="JL255" s="340"/>
      <c r="JM255" s="340"/>
      <c r="JN255" s="340"/>
    </row>
    <row r="256" spans="1:274" s="282" customFormat="1" ht="99" customHeight="1" x14ac:dyDescent="0.25">
      <c r="A256" s="1241">
        <v>214</v>
      </c>
      <c r="B256" s="1267" t="s">
        <v>1003</v>
      </c>
      <c r="C256" s="1243">
        <v>80101706</v>
      </c>
      <c r="D256" s="246" t="s">
        <v>130</v>
      </c>
      <c r="E256" s="1243" t="s">
        <v>132</v>
      </c>
      <c r="F256" s="1243">
        <v>1</v>
      </c>
      <c r="G256" s="1271" t="s">
        <v>169</v>
      </c>
      <c r="H256" s="1287" t="s">
        <v>1106</v>
      </c>
      <c r="I256" s="1243" t="s">
        <v>101</v>
      </c>
      <c r="J256" s="1243" t="s">
        <v>854</v>
      </c>
      <c r="K256" s="1243" t="s">
        <v>115</v>
      </c>
      <c r="L256" s="1037">
        <v>20527500</v>
      </c>
      <c r="M256" s="1033">
        <v>20527500</v>
      </c>
      <c r="N256" s="943" t="s">
        <v>85</v>
      </c>
      <c r="O256" s="943" t="s">
        <v>56</v>
      </c>
      <c r="P256" s="19" t="s">
        <v>133</v>
      </c>
      <c r="Q256" s="129"/>
      <c r="R256" s="1258" t="s">
        <v>1270</v>
      </c>
      <c r="S256" s="1258" t="s">
        <v>1271</v>
      </c>
      <c r="T256" s="1265">
        <v>42472</v>
      </c>
      <c r="U256" s="274" t="s">
        <v>1272</v>
      </c>
      <c r="V256" s="1251" t="s">
        <v>220</v>
      </c>
      <c r="W256" s="253">
        <v>20527500</v>
      </c>
      <c r="X256" s="201"/>
      <c r="Y256" s="1249">
        <f t="shared" si="6"/>
        <v>20527500</v>
      </c>
      <c r="Z256" s="1249">
        <v>20527500</v>
      </c>
      <c r="AA256" s="1248" t="s">
        <v>1243</v>
      </c>
      <c r="AB256" s="1248" t="s">
        <v>1273</v>
      </c>
      <c r="AC256" s="1248" t="s">
        <v>233</v>
      </c>
      <c r="AD256" s="1251" t="s">
        <v>1274</v>
      </c>
      <c r="AE256" s="1248" t="s">
        <v>56</v>
      </c>
      <c r="AF256" s="1248" t="s">
        <v>56</v>
      </c>
      <c r="AG256" s="1248" t="s">
        <v>56</v>
      </c>
      <c r="AH256" s="1254" t="s">
        <v>1233</v>
      </c>
      <c r="AI256" s="1255">
        <v>42472</v>
      </c>
      <c r="AJ256" s="1255">
        <v>42729</v>
      </c>
      <c r="AK256" s="1248" t="s">
        <v>397</v>
      </c>
      <c r="AL256" s="1336" t="s">
        <v>398</v>
      </c>
      <c r="AM256" s="1262" t="s">
        <v>56</v>
      </c>
      <c r="AN256" s="1262" t="s">
        <v>56</v>
      </c>
      <c r="AO256" s="1262" t="s">
        <v>56</v>
      </c>
      <c r="AP256" s="1262" t="s">
        <v>56</v>
      </c>
      <c r="AQ256" s="1262" t="s">
        <v>56</v>
      </c>
      <c r="AR256" s="1252">
        <v>2415000</v>
      </c>
      <c r="AS256" s="1289">
        <v>2415000</v>
      </c>
      <c r="AT256" s="201"/>
      <c r="AU256" s="1289">
        <v>2415000</v>
      </c>
      <c r="AV256" s="1252">
        <v>2415000</v>
      </c>
      <c r="AW256" s="1252">
        <v>2415000</v>
      </c>
      <c r="AX256" s="201"/>
      <c r="AY256" s="201"/>
      <c r="AZ256" s="201"/>
      <c r="BA256" s="201"/>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c r="FF256" s="49"/>
      <c r="FG256" s="49"/>
      <c r="FH256" s="49"/>
      <c r="FI256" s="49"/>
      <c r="FJ256" s="49"/>
      <c r="FK256" s="49"/>
      <c r="FL256" s="49"/>
      <c r="FM256" s="49"/>
      <c r="FN256" s="49"/>
      <c r="FO256" s="49"/>
      <c r="FP256" s="49"/>
      <c r="FQ256" s="49"/>
      <c r="FR256" s="49"/>
      <c r="FS256" s="49"/>
      <c r="FT256" s="49"/>
      <c r="FU256" s="49"/>
      <c r="FV256" s="49"/>
      <c r="FW256" s="49"/>
      <c r="FX256" s="49"/>
      <c r="FY256" s="49"/>
      <c r="FZ256" s="49"/>
      <c r="GA256" s="49"/>
      <c r="GB256" s="49"/>
      <c r="GC256" s="49"/>
      <c r="GD256" s="49"/>
      <c r="GE256" s="49"/>
      <c r="GF256" s="49"/>
      <c r="GG256" s="49"/>
      <c r="GH256" s="49"/>
      <c r="GI256" s="49"/>
      <c r="GJ256" s="49"/>
      <c r="GK256" s="49"/>
      <c r="GL256" s="49"/>
      <c r="GM256" s="49"/>
      <c r="GN256" s="49"/>
      <c r="GO256" s="49"/>
      <c r="GP256" s="49"/>
      <c r="GQ256" s="49"/>
      <c r="GR256" s="49"/>
      <c r="GS256" s="49"/>
      <c r="GT256" s="49"/>
      <c r="GU256" s="49"/>
      <c r="GV256" s="49"/>
      <c r="GW256" s="49"/>
      <c r="GX256" s="49"/>
      <c r="GY256" s="49"/>
      <c r="GZ256" s="49"/>
      <c r="HA256" s="49"/>
      <c r="HB256" s="49"/>
      <c r="HC256" s="49"/>
      <c r="HD256" s="49"/>
      <c r="HE256" s="49"/>
      <c r="HF256" s="49"/>
      <c r="HG256" s="49"/>
      <c r="HH256" s="49"/>
      <c r="HI256" s="49"/>
      <c r="HJ256" s="49"/>
      <c r="HK256" s="49"/>
      <c r="HL256" s="49"/>
      <c r="HM256" s="49"/>
      <c r="HN256" s="49"/>
      <c r="HO256" s="49"/>
      <c r="HP256" s="49"/>
      <c r="HQ256" s="49"/>
      <c r="HR256" s="49"/>
      <c r="HS256" s="49"/>
      <c r="HT256" s="49"/>
      <c r="HU256" s="49"/>
      <c r="HV256" s="49"/>
      <c r="HW256" s="49"/>
      <c r="HX256" s="49"/>
      <c r="HY256" s="49"/>
      <c r="HZ256" s="49"/>
      <c r="IA256" s="49"/>
      <c r="IB256" s="49"/>
      <c r="IC256" s="49"/>
      <c r="ID256" s="49"/>
      <c r="IE256" s="49"/>
      <c r="IF256" s="49"/>
      <c r="IG256" s="49"/>
      <c r="IH256" s="49"/>
      <c r="II256" s="49"/>
      <c r="IJ256" s="49"/>
      <c r="IK256" s="49"/>
      <c r="IL256" s="49"/>
      <c r="IM256" s="49"/>
      <c r="IN256" s="49"/>
      <c r="IO256" s="49"/>
      <c r="IP256" s="49"/>
      <c r="IQ256" s="49"/>
      <c r="IR256" s="49"/>
      <c r="IS256" s="49"/>
      <c r="IT256" s="49"/>
      <c r="IU256" s="49"/>
      <c r="IV256" s="49"/>
      <c r="IW256" s="49"/>
      <c r="IX256" s="49"/>
      <c r="IY256" s="49"/>
      <c r="IZ256" s="49"/>
      <c r="JA256" s="49"/>
      <c r="JB256" s="49"/>
      <c r="JC256" s="49"/>
      <c r="JD256" s="49"/>
      <c r="JE256" s="49"/>
      <c r="JF256" s="49"/>
      <c r="JG256" s="49"/>
      <c r="JH256" s="49"/>
      <c r="JI256" s="49"/>
      <c r="JJ256" s="49"/>
      <c r="JK256" s="49"/>
      <c r="JL256" s="49"/>
      <c r="JM256" s="49"/>
      <c r="JN256" s="49"/>
    </row>
    <row r="257" spans="1:274" s="343" customFormat="1" ht="46.5" customHeight="1" x14ac:dyDescent="0.25">
      <c r="A257" s="754">
        <v>215</v>
      </c>
      <c r="B257" s="1042" t="s">
        <v>1000</v>
      </c>
      <c r="C257" s="1042">
        <v>80101706</v>
      </c>
      <c r="D257" s="247" t="s">
        <v>1313</v>
      </c>
      <c r="E257" s="1042" t="s">
        <v>132</v>
      </c>
      <c r="F257" s="1042">
        <v>1</v>
      </c>
      <c r="G257" s="1062" t="s">
        <v>175</v>
      </c>
      <c r="H257" s="1058">
        <v>8</v>
      </c>
      <c r="I257" s="1042" t="s">
        <v>101</v>
      </c>
      <c r="J257" s="1042" t="s">
        <v>1522</v>
      </c>
      <c r="K257" s="1042" t="s">
        <v>115</v>
      </c>
      <c r="L257" s="1060">
        <v>72000000</v>
      </c>
      <c r="M257" s="1061"/>
      <c r="N257" s="177" t="s">
        <v>85</v>
      </c>
      <c r="O257" s="177" t="s">
        <v>56</v>
      </c>
      <c r="P257" s="745" t="s">
        <v>133</v>
      </c>
      <c r="Q257" s="129"/>
      <c r="R257" s="747"/>
      <c r="S257" s="748"/>
      <c r="T257" s="747"/>
      <c r="U257" s="747"/>
      <c r="V257" s="747"/>
      <c r="W257" s="1197"/>
      <c r="X257" s="747"/>
      <c r="Y257" s="749">
        <f t="shared" si="6"/>
        <v>0</v>
      </c>
      <c r="Z257" s="749">
        <v>0</v>
      </c>
      <c r="AA257" s="747"/>
      <c r="AB257" s="747"/>
      <c r="AC257" s="747"/>
      <c r="AD257" s="747"/>
      <c r="AE257" s="747"/>
      <c r="AF257" s="747"/>
      <c r="AG257" s="747"/>
      <c r="AH257" s="747"/>
      <c r="AI257" s="747"/>
      <c r="AJ257" s="747"/>
      <c r="AK257" s="747"/>
      <c r="AL257" s="750"/>
      <c r="AM257" s="751"/>
      <c r="AN257" s="747"/>
      <c r="AO257" s="747"/>
      <c r="AP257" s="747"/>
      <c r="AQ257" s="747"/>
      <c r="AR257" s="747"/>
      <c r="AS257" s="747"/>
      <c r="AT257" s="747"/>
      <c r="AU257" s="747"/>
      <c r="AV257" s="747"/>
      <c r="AW257" s="747"/>
      <c r="AX257" s="747"/>
      <c r="AY257" s="747"/>
      <c r="AZ257" s="747"/>
      <c r="BA257" s="747"/>
      <c r="BB257" s="286"/>
      <c r="BC257" s="286"/>
      <c r="BD257" s="286"/>
      <c r="BE257" s="286"/>
      <c r="BF257" s="286"/>
      <c r="BG257" s="286"/>
      <c r="BH257" s="286"/>
      <c r="BI257" s="286"/>
      <c r="BJ257" s="286"/>
      <c r="BK257" s="286"/>
      <c r="BL257" s="286"/>
      <c r="BM257" s="286"/>
      <c r="BN257" s="286"/>
      <c r="BO257" s="286"/>
      <c r="BP257" s="286"/>
      <c r="BQ257" s="286"/>
      <c r="BR257" s="286"/>
      <c r="BS257" s="286"/>
      <c r="BT257" s="286"/>
      <c r="BU257" s="286"/>
      <c r="BV257" s="286"/>
      <c r="BW257" s="286"/>
      <c r="BX257" s="286"/>
      <c r="BY257" s="286"/>
      <c r="BZ257" s="286"/>
      <c r="CA257" s="286"/>
      <c r="CB257" s="286"/>
      <c r="CC257" s="286"/>
      <c r="CD257" s="286"/>
      <c r="CE257" s="286"/>
      <c r="CF257" s="286"/>
      <c r="CG257" s="286"/>
      <c r="CH257" s="286"/>
      <c r="CI257" s="286"/>
      <c r="CJ257" s="286"/>
      <c r="CK257" s="286"/>
      <c r="CL257" s="286"/>
      <c r="CM257" s="286"/>
      <c r="CN257" s="286"/>
      <c r="CO257" s="286"/>
      <c r="CP257" s="286"/>
      <c r="CQ257" s="286"/>
      <c r="CR257" s="286"/>
      <c r="CS257" s="286"/>
      <c r="CT257" s="286"/>
      <c r="CU257" s="286"/>
      <c r="CV257" s="286"/>
      <c r="CW257" s="286"/>
      <c r="CX257" s="286"/>
      <c r="CY257" s="286"/>
      <c r="CZ257" s="286"/>
      <c r="DA257" s="286"/>
      <c r="DB257" s="286"/>
      <c r="DC257" s="286"/>
      <c r="DD257" s="286"/>
      <c r="DE257" s="286"/>
      <c r="DF257" s="286"/>
      <c r="DG257" s="286"/>
      <c r="DH257" s="286"/>
      <c r="DI257" s="286"/>
      <c r="DJ257" s="286"/>
      <c r="DK257" s="286"/>
      <c r="DL257" s="286"/>
      <c r="DM257" s="286"/>
      <c r="DN257" s="286"/>
      <c r="DO257" s="286"/>
      <c r="DP257" s="286"/>
      <c r="DQ257" s="286"/>
      <c r="DR257" s="286"/>
      <c r="DS257" s="286"/>
      <c r="DT257" s="286"/>
      <c r="DU257" s="286"/>
      <c r="DV257" s="286"/>
      <c r="DW257" s="286"/>
      <c r="DX257" s="286"/>
      <c r="DY257" s="286"/>
      <c r="DZ257" s="286"/>
      <c r="EA257" s="286"/>
      <c r="EB257" s="286"/>
      <c r="EC257" s="286"/>
      <c r="ED257" s="286"/>
      <c r="EE257" s="286"/>
      <c r="EF257" s="286"/>
      <c r="EG257" s="286"/>
      <c r="EH257" s="286"/>
      <c r="EI257" s="286"/>
      <c r="EJ257" s="286"/>
      <c r="EK257" s="286"/>
      <c r="EL257" s="286"/>
      <c r="EM257" s="286"/>
      <c r="EN257" s="286"/>
      <c r="EO257" s="286"/>
      <c r="EP257" s="342"/>
      <c r="EQ257" s="342"/>
      <c r="ER257" s="342"/>
      <c r="ES257" s="342"/>
      <c r="ET257" s="342"/>
      <c r="EU257" s="342"/>
      <c r="EV257" s="342"/>
      <c r="EW257" s="342"/>
      <c r="EX257" s="342"/>
      <c r="EY257" s="342"/>
      <c r="EZ257" s="342"/>
      <c r="FA257" s="342"/>
      <c r="FB257" s="342"/>
      <c r="FC257" s="342"/>
      <c r="FD257" s="342"/>
      <c r="FE257" s="342"/>
      <c r="FF257" s="342"/>
      <c r="FG257" s="342"/>
      <c r="FH257" s="342"/>
      <c r="FI257" s="342"/>
      <c r="FJ257" s="342"/>
      <c r="FK257" s="342"/>
      <c r="FL257" s="342"/>
      <c r="FM257" s="342"/>
      <c r="FN257" s="342"/>
      <c r="FO257" s="342"/>
      <c r="FP257" s="342"/>
      <c r="FQ257" s="342"/>
      <c r="FR257" s="342"/>
      <c r="FS257" s="342"/>
      <c r="FT257" s="342"/>
      <c r="FU257" s="342"/>
      <c r="FV257" s="342"/>
      <c r="FW257" s="342"/>
      <c r="FX257" s="342"/>
      <c r="FY257" s="342"/>
      <c r="FZ257" s="342"/>
      <c r="GA257" s="342"/>
      <c r="GB257" s="342"/>
      <c r="GC257" s="342"/>
      <c r="GD257" s="342"/>
      <c r="GE257" s="342"/>
      <c r="GF257" s="342"/>
      <c r="GG257" s="342"/>
      <c r="GH257" s="342"/>
      <c r="GI257" s="342"/>
      <c r="GJ257" s="342"/>
      <c r="GK257" s="342"/>
      <c r="GL257" s="342"/>
      <c r="GM257" s="342"/>
      <c r="GN257" s="342"/>
      <c r="GO257" s="342"/>
      <c r="GP257" s="342"/>
      <c r="GQ257" s="342"/>
      <c r="GR257" s="342"/>
      <c r="GS257" s="342"/>
      <c r="GT257" s="342"/>
      <c r="GU257" s="342"/>
      <c r="GV257" s="342"/>
      <c r="GW257" s="342"/>
      <c r="GX257" s="342"/>
      <c r="GY257" s="342"/>
      <c r="GZ257" s="342"/>
      <c r="HA257" s="342"/>
      <c r="HB257" s="342"/>
      <c r="HC257" s="342"/>
      <c r="HD257" s="342"/>
      <c r="HE257" s="342"/>
      <c r="HF257" s="342"/>
      <c r="HG257" s="342"/>
      <c r="HH257" s="342"/>
      <c r="HI257" s="342"/>
      <c r="HJ257" s="342"/>
      <c r="HK257" s="342"/>
      <c r="HL257" s="342"/>
      <c r="HM257" s="342"/>
      <c r="HN257" s="342"/>
      <c r="HO257" s="342"/>
      <c r="HP257" s="342"/>
      <c r="HQ257" s="342"/>
      <c r="HR257" s="342"/>
      <c r="HS257" s="342"/>
      <c r="HT257" s="342"/>
      <c r="HU257" s="342"/>
      <c r="HV257" s="342"/>
      <c r="HW257" s="342"/>
      <c r="HX257" s="342"/>
      <c r="HY257" s="342"/>
      <c r="HZ257" s="342"/>
      <c r="IA257" s="342"/>
      <c r="IB257" s="342"/>
      <c r="IC257" s="342"/>
      <c r="ID257" s="342"/>
      <c r="IE257" s="342"/>
      <c r="IF257" s="342"/>
      <c r="IG257" s="342"/>
      <c r="IH257" s="342"/>
      <c r="II257" s="342"/>
      <c r="IJ257" s="342"/>
      <c r="IK257" s="342"/>
      <c r="IL257" s="342"/>
      <c r="IM257" s="342"/>
      <c r="IN257" s="342"/>
      <c r="IO257" s="342"/>
      <c r="IP257" s="342"/>
      <c r="IQ257" s="342"/>
      <c r="IR257" s="342"/>
      <c r="IS257" s="342"/>
      <c r="IT257" s="342"/>
      <c r="IU257" s="342"/>
      <c r="IV257" s="342"/>
      <c r="IW257" s="342"/>
      <c r="IX257" s="342"/>
      <c r="IY257" s="342"/>
      <c r="IZ257" s="342"/>
      <c r="JA257" s="342"/>
      <c r="JB257" s="342"/>
      <c r="JC257" s="342"/>
      <c r="JD257" s="342"/>
      <c r="JE257" s="342"/>
      <c r="JF257" s="342"/>
      <c r="JG257" s="342"/>
      <c r="JH257" s="342"/>
      <c r="JI257" s="342"/>
      <c r="JJ257" s="342"/>
      <c r="JK257" s="342"/>
      <c r="JL257" s="342"/>
      <c r="JM257" s="342"/>
      <c r="JN257" s="342"/>
    </row>
    <row r="258" spans="1:274" s="282" customFormat="1" ht="123" customHeight="1" x14ac:dyDescent="0.25">
      <c r="A258" s="1241">
        <v>216</v>
      </c>
      <c r="B258" s="1267" t="s">
        <v>1000</v>
      </c>
      <c r="C258" s="1243">
        <v>80101706</v>
      </c>
      <c r="D258" s="246" t="s">
        <v>1314</v>
      </c>
      <c r="E258" s="1243" t="s">
        <v>132</v>
      </c>
      <c r="F258" s="1243">
        <v>1</v>
      </c>
      <c r="G258" s="1271" t="s">
        <v>170</v>
      </c>
      <c r="H258" s="1287">
        <v>8</v>
      </c>
      <c r="I258" s="1243" t="s">
        <v>101</v>
      </c>
      <c r="J258" s="1243" t="s">
        <v>854</v>
      </c>
      <c r="K258" s="1243" t="s">
        <v>115</v>
      </c>
      <c r="L258" s="1037">
        <v>56000000</v>
      </c>
      <c r="M258" s="1033">
        <v>56000000</v>
      </c>
      <c r="N258" s="943" t="s">
        <v>85</v>
      </c>
      <c r="O258" s="943" t="s">
        <v>56</v>
      </c>
      <c r="P258" s="19" t="s">
        <v>133</v>
      </c>
      <c r="Q258" s="129"/>
      <c r="R258" s="1280" t="s">
        <v>1501</v>
      </c>
      <c r="S258" s="1280" t="s">
        <v>1502</v>
      </c>
      <c r="T258" s="1285">
        <v>42493</v>
      </c>
      <c r="U258" s="96" t="s">
        <v>1503</v>
      </c>
      <c r="V258" s="1242" t="s">
        <v>220</v>
      </c>
      <c r="W258" s="253">
        <v>56000000</v>
      </c>
      <c r="X258" s="41"/>
      <c r="Y258" s="1263">
        <f t="shared" si="6"/>
        <v>56000000</v>
      </c>
      <c r="Z258" s="1263">
        <v>56000000</v>
      </c>
      <c r="AA258" s="334" t="s">
        <v>1470</v>
      </c>
      <c r="AB258" s="1281" t="s">
        <v>1424</v>
      </c>
      <c r="AC258" s="1281" t="s">
        <v>233</v>
      </c>
      <c r="AD258" s="1242"/>
      <c r="AE258" s="1281" t="s">
        <v>56</v>
      </c>
      <c r="AF258" s="1281" t="s">
        <v>56</v>
      </c>
      <c r="AG258" s="1281" t="s">
        <v>56</v>
      </c>
      <c r="AH258" s="200" t="s">
        <v>1426</v>
      </c>
      <c r="AI258" s="74">
        <v>42493</v>
      </c>
      <c r="AJ258" s="74">
        <v>42734</v>
      </c>
      <c r="AK258" s="1281" t="s">
        <v>354</v>
      </c>
      <c r="AL258" s="260" t="s">
        <v>355</v>
      </c>
      <c r="AM258" s="552" t="s">
        <v>56</v>
      </c>
      <c r="AN258" s="547" t="s">
        <v>56</v>
      </c>
      <c r="AO258" s="547" t="s">
        <v>56</v>
      </c>
      <c r="AP258" s="547" t="s">
        <v>56</v>
      </c>
      <c r="AQ258" s="547" t="s">
        <v>56</v>
      </c>
      <c r="AR258" s="547" t="s">
        <v>56</v>
      </c>
      <c r="AS258" s="547" t="s">
        <v>56</v>
      </c>
      <c r="AT258" s="547" t="s">
        <v>56</v>
      </c>
      <c r="AU258" s="547">
        <v>7000000</v>
      </c>
      <c r="AV258" s="547">
        <v>7000000</v>
      </c>
      <c r="AW258" s="41"/>
      <c r="AX258" s="41"/>
      <c r="AY258" s="41"/>
      <c r="AZ258" s="41"/>
      <c r="BA258" s="41"/>
      <c r="BB258" s="182"/>
      <c r="BC258" s="182"/>
      <c r="BD258" s="182"/>
      <c r="BE258" s="182"/>
      <c r="BF258" s="182"/>
      <c r="BG258" s="182"/>
      <c r="BH258" s="182"/>
      <c r="BI258" s="182"/>
      <c r="BJ258" s="182"/>
      <c r="BK258" s="182"/>
      <c r="BL258" s="182"/>
      <c r="BM258" s="182"/>
      <c r="BN258" s="182"/>
      <c r="BO258" s="182"/>
      <c r="BP258" s="182"/>
      <c r="BQ258" s="182"/>
      <c r="BR258" s="182"/>
      <c r="BS258" s="182"/>
      <c r="BT258" s="182"/>
      <c r="BU258" s="182"/>
      <c r="BV258" s="182"/>
      <c r="BW258" s="182"/>
      <c r="BX258" s="182"/>
      <c r="BY258" s="182"/>
      <c r="BZ258" s="182"/>
      <c r="CA258" s="182"/>
      <c r="CB258" s="182"/>
      <c r="CC258" s="182"/>
      <c r="CD258" s="182"/>
      <c r="CE258" s="182"/>
      <c r="CF258" s="182"/>
      <c r="CG258" s="182"/>
      <c r="CH258" s="182"/>
      <c r="CI258" s="182"/>
      <c r="CJ258" s="182"/>
      <c r="CK258" s="182"/>
      <c r="CL258" s="182"/>
      <c r="CM258" s="182"/>
      <c r="CN258" s="182"/>
      <c r="CO258" s="182"/>
      <c r="CP258" s="182"/>
      <c r="CQ258" s="182"/>
      <c r="CR258" s="182"/>
      <c r="CS258" s="182"/>
      <c r="CT258" s="182"/>
      <c r="CU258" s="182"/>
      <c r="CV258" s="182"/>
      <c r="CW258" s="182"/>
      <c r="CX258" s="182"/>
      <c r="CY258" s="182"/>
      <c r="CZ258" s="182"/>
      <c r="DA258" s="182"/>
      <c r="DB258" s="182"/>
      <c r="DC258" s="182"/>
      <c r="DD258" s="182"/>
      <c r="DE258" s="182"/>
      <c r="DF258" s="182"/>
      <c r="DG258" s="182"/>
      <c r="DH258" s="182"/>
      <c r="DI258" s="182"/>
      <c r="DJ258" s="182"/>
      <c r="DK258" s="182"/>
      <c r="DL258" s="182"/>
      <c r="DM258" s="182"/>
      <c r="DN258" s="182"/>
      <c r="DO258" s="182"/>
      <c r="DP258" s="182"/>
      <c r="DQ258" s="182"/>
      <c r="DR258" s="182"/>
      <c r="DS258" s="182"/>
      <c r="DT258" s="182"/>
      <c r="DU258" s="182"/>
      <c r="DV258" s="182"/>
      <c r="DW258" s="182"/>
      <c r="DX258" s="182"/>
      <c r="DY258" s="182"/>
      <c r="DZ258" s="182"/>
      <c r="EA258" s="182"/>
      <c r="EB258" s="182"/>
      <c r="EC258" s="182"/>
      <c r="ED258" s="182"/>
      <c r="EE258" s="182"/>
      <c r="EF258" s="182"/>
      <c r="EG258" s="182"/>
      <c r="EH258" s="182"/>
      <c r="EI258" s="182"/>
      <c r="EJ258" s="182"/>
      <c r="EK258" s="182"/>
      <c r="EL258" s="182"/>
      <c r="EM258" s="182"/>
      <c r="EN258" s="182"/>
      <c r="EO258" s="182"/>
      <c r="EP258" s="49"/>
      <c r="EQ258" s="49"/>
      <c r="ER258" s="49"/>
      <c r="ES258" s="49"/>
      <c r="ET258" s="49"/>
      <c r="EU258" s="49"/>
      <c r="EV258" s="49"/>
      <c r="EW258" s="49"/>
      <c r="EX258" s="49"/>
      <c r="EY258" s="49"/>
      <c r="EZ258" s="49"/>
      <c r="FA258" s="49"/>
      <c r="FB258" s="49"/>
      <c r="FC258" s="49"/>
      <c r="FD258" s="49"/>
      <c r="FE258" s="49"/>
      <c r="FF258" s="49"/>
      <c r="FG258" s="49"/>
      <c r="FH258" s="49"/>
      <c r="FI258" s="49"/>
      <c r="FJ258" s="49"/>
      <c r="FK258" s="49"/>
      <c r="FL258" s="49"/>
      <c r="FM258" s="49"/>
      <c r="FN258" s="49"/>
      <c r="FO258" s="49"/>
      <c r="FP258" s="49"/>
      <c r="FQ258" s="49"/>
      <c r="FR258" s="49"/>
      <c r="FS258" s="49"/>
      <c r="FT258" s="49"/>
      <c r="FU258" s="49"/>
      <c r="FV258" s="49"/>
      <c r="FW258" s="49"/>
      <c r="FX258" s="49"/>
      <c r="FY258" s="49"/>
      <c r="FZ258" s="49"/>
      <c r="GA258" s="49"/>
      <c r="GB258" s="49"/>
      <c r="GC258" s="49"/>
      <c r="GD258" s="49"/>
      <c r="GE258" s="49"/>
      <c r="GF258" s="49"/>
      <c r="GG258" s="49"/>
      <c r="GH258" s="49"/>
      <c r="GI258" s="49"/>
      <c r="GJ258" s="49"/>
      <c r="GK258" s="49"/>
      <c r="GL258" s="49"/>
      <c r="GM258" s="49"/>
      <c r="GN258" s="49"/>
      <c r="GO258" s="49"/>
      <c r="GP258" s="49"/>
      <c r="GQ258" s="49"/>
      <c r="GR258" s="49"/>
      <c r="GS258" s="49"/>
      <c r="GT258" s="49"/>
      <c r="GU258" s="49"/>
      <c r="GV258" s="49"/>
      <c r="GW258" s="49"/>
      <c r="GX258" s="49"/>
      <c r="GY258" s="49"/>
      <c r="GZ258" s="49"/>
      <c r="HA258" s="49"/>
      <c r="HB258" s="49"/>
      <c r="HC258" s="49"/>
      <c r="HD258" s="49"/>
      <c r="HE258" s="49"/>
      <c r="HF258" s="49"/>
      <c r="HG258" s="49"/>
      <c r="HH258" s="49"/>
      <c r="HI258" s="49"/>
      <c r="HJ258" s="49"/>
      <c r="HK258" s="49"/>
      <c r="HL258" s="49"/>
      <c r="HM258" s="49"/>
      <c r="HN258" s="49"/>
      <c r="HO258" s="49"/>
      <c r="HP258" s="49"/>
      <c r="HQ258" s="49"/>
      <c r="HR258" s="49"/>
      <c r="HS258" s="49"/>
      <c r="HT258" s="49"/>
      <c r="HU258" s="49"/>
      <c r="HV258" s="49"/>
      <c r="HW258" s="49"/>
      <c r="HX258" s="49"/>
      <c r="HY258" s="49"/>
      <c r="HZ258" s="49"/>
      <c r="IA258" s="49"/>
      <c r="IB258" s="49"/>
      <c r="IC258" s="49"/>
      <c r="ID258" s="49"/>
      <c r="IE258" s="49"/>
      <c r="IF258" s="49"/>
      <c r="IG258" s="49"/>
      <c r="IH258" s="49"/>
      <c r="II258" s="49"/>
      <c r="IJ258" s="49"/>
      <c r="IK258" s="49"/>
      <c r="IL258" s="49"/>
      <c r="IM258" s="49"/>
      <c r="IN258" s="49"/>
      <c r="IO258" s="49"/>
      <c r="IP258" s="49"/>
      <c r="IQ258" s="49"/>
      <c r="IR258" s="49"/>
      <c r="IS258" s="49"/>
      <c r="IT258" s="49"/>
      <c r="IU258" s="49"/>
      <c r="IV258" s="49"/>
      <c r="IW258" s="49"/>
      <c r="IX258" s="49"/>
      <c r="IY258" s="49"/>
      <c r="IZ258" s="49"/>
      <c r="JA258" s="49"/>
      <c r="JB258" s="49"/>
      <c r="JC258" s="49"/>
      <c r="JD258" s="49"/>
      <c r="JE258" s="49"/>
      <c r="JF258" s="49"/>
      <c r="JG258" s="49"/>
      <c r="JH258" s="49"/>
      <c r="JI258" s="49"/>
      <c r="JJ258" s="49"/>
      <c r="JK258" s="49"/>
      <c r="JL258" s="49"/>
      <c r="JM258" s="49"/>
      <c r="JN258" s="49"/>
    </row>
    <row r="259" spans="1:274" s="282" customFormat="1" ht="45" customHeight="1" x14ac:dyDescent="0.25">
      <c r="A259" s="744">
        <v>217</v>
      </c>
      <c r="B259" s="1042" t="s">
        <v>1000</v>
      </c>
      <c r="C259" s="1042"/>
      <c r="D259" s="247" t="s">
        <v>1315</v>
      </c>
      <c r="E259" s="1042" t="s">
        <v>132</v>
      </c>
      <c r="F259" s="1042">
        <v>1</v>
      </c>
      <c r="G259" s="1062" t="s">
        <v>175</v>
      </c>
      <c r="H259" s="1058">
        <v>3</v>
      </c>
      <c r="I259" s="1042" t="s">
        <v>101</v>
      </c>
      <c r="J259" s="1042" t="s">
        <v>854</v>
      </c>
      <c r="K259" s="1042" t="s">
        <v>115</v>
      </c>
      <c r="L259" s="1060">
        <v>30000000</v>
      </c>
      <c r="M259" s="1061"/>
      <c r="N259" s="177" t="s">
        <v>85</v>
      </c>
      <c r="O259" s="177" t="s">
        <v>56</v>
      </c>
      <c r="P259" s="745" t="s">
        <v>133</v>
      </c>
      <c r="Q259" s="129"/>
      <c r="R259" s="160"/>
      <c r="S259" s="161"/>
      <c r="T259" s="160"/>
      <c r="U259" s="160"/>
      <c r="V259" s="160"/>
      <c r="W259" s="1195"/>
      <c r="X259" s="160"/>
      <c r="Y259" s="174">
        <f t="shared" si="6"/>
        <v>0</v>
      </c>
      <c r="Z259" s="174">
        <v>0</v>
      </c>
      <c r="AA259" s="160"/>
      <c r="AB259" s="160"/>
      <c r="AC259" s="160"/>
      <c r="AD259" s="160"/>
      <c r="AE259" s="160"/>
      <c r="AF259" s="160"/>
      <c r="AG259" s="160"/>
      <c r="AH259" s="160"/>
      <c r="AI259" s="160"/>
      <c r="AJ259" s="160"/>
      <c r="AK259" s="160"/>
      <c r="AL259" s="243"/>
      <c r="AM259" s="249"/>
      <c r="AN259" s="160"/>
      <c r="AO259" s="160"/>
      <c r="AP259" s="160"/>
      <c r="AQ259" s="160"/>
      <c r="AR259" s="160"/>
      <c r="AS259" s="160"/>
      <c r="AT259" s="160"/>
      <c r="AU259" s="160"/>
      <c r="AV259" s="160"/>
      <c r="AW259" s="160"/>
      <c r="AX259" s="160"/>
      <c r="AY259" s="160"/>
      <c r="AZ259" s="160"/>
      <c r="BA259" s="160"/>
      <c r="BB259" s="182"/>
      <c r="BC259" s="182"/>
      <c r="BD259" s="182"/>
      <c r="BE259" s="182"/>
      <c r="BF259" s="182"/>
      <c r="BG259" s="182"/>
      <c r="BH259" s="182"/>
      <c r="BI259" s="182"/>
      <c r="BJ259" s="182"/>
      <c r="BK259" s="182"/>
      <c r="BL259" s="182"/>
      <c r="BM259" s="182"/>
      <c r="BN259" s="182"/>
      <c r="BO259" s="182"/>
      <c r="BP259" s="182"/>
      <c r="BQ259" s="182"/>
      <c r="BR259" s="182"/>
      <c r="BS259" s="182"/>
      <c r="BT259" s="182"/>
      <c r="BU259" s="182"/>
      <c r="BV259" s="182"/>
      <c r="BW259" s="182"/>
      <c r="BX259" s="182"/>
      <c r="BY259" s="182"/>
      <c r="BZ259" s="182"/>
      <c r="CA259" s="182"/>
      <c r="CB259" s="182"/>
      <c r="CC259" s="182"/>
      <c r="CD259" s="182"/>
      <c r="CE259" s="182"/>
      <c r="CF259" s="182"/>
      <c r="CG259" s="182"/>
      <c r="CH259" s="182"/>
      <c r="CI259" s="182"/>
      <c r="CJ259" s="182"/>
      <c r="CK259" s="182"/>
      <c r="CL259" s="182"/>
      <c r="CM259" s="182"/>
      <c r="CN259" s="182"/>
      <c r="CO259" s="182"/>
      <c r="CP259" s="182"/>
      <c r="CQ259" s="182"/>
      <c r="CR259" s="182"/>
      <c r="CS259" s="182"/>
      <c r="CT259" s="182"/>
      <c r="CU259" s="182"/>
      <c r="CV259" s="182"/>
      <c r="CW259" s="182"/>
      <c r="CX259" s="182"/>
      <c r="CY259" s="182"/>
      <c r="CZ259" s="182"/>
      <c r="DA259" s="182"/>
      <c r="DB259" s="182"/>
      <c r="DC259" s="182"/>
      <c r="DD259" s="182"/>
      <c r="DE259" s="182"/>
      <c r="DF259" s="182"/>
      <c r="DG259" s="182"/>
      <c r="DH259" s="182"/>
      <c r="DI259" s="182"/>
      <c r="DJ259" s="182"/>
      <c r="DK259" s="182"/>
      <c r="DL259" s="182"/>
      <c r="DM259" s="182"/>
      <c r="DN259" s="182"/>
      <c r="DO259" s="182"/>
      <c r="DP259" s="182"/>
      <c r="DQ259" s="182"/>
      <c r="DR259" s="182"/>
      <c r="DS259" s="182"/>
      <c r="DT259" s="182"/>
      <c r="DU259" s="182"/>
      <c r="DV259" s="182"/>
      <c r="DW259" s="182"/>
      <c r="DX259" s="182"/>
      <c r="DY259" s="182"/>
      <c r="DZ259" s="182"/>
      <c r="EA259" s="182"/>
      <c r="EB259" s="182"/>
      <c r="EC259" s="182"/>
      <c r="ED259" s="182"/>
      <c r="EE259" s="182"/>
      <c r="EF259" s="182"/>
      <c r="EG259" s="182"/>
      <c r="EH259" s="182"/>
      <c r="EI259" s="182"/>
      <c r="EJ259" s="182"/>
      <c r="EK259" s="182"/>
      <c r="EL259" s="182"/>
      <c r="EM259" s="182"/>
      <c r="EN259" s="182"/>
      <c r="EO259" s="182"/>
      <c r="EP259" s="49"/>
      <c r="EQ259" s="49"/>
      <c r="ER259" s="49"/>
      <c r="ES259" s="49"/>
      <c r="ET259" s="49"/>
      <c r="EU259" s="49"/>
      <c r="EV259" s="49"/>
      <c r="EW259" s="49"/>
      <c r="EX259" s="49"/>
      <c r="EY259" s="49"/>
      <c r="EZ259" s="49"/>
      <c r="FA259" s="49"/>
      <c r="FB259" s="49"/>
      <c r="FC259" s="49"/>
      <c r="FD259" s="49"/>
      <c r="FE259" s="49"/>
      <c r="FF259" s="49"/>
      <c r="FG259" s="49"/>
      <c r="FH259" s="49"/>
      <c r="FI259" s="49"/>
      <c r="FJ259" s="49"/>
      <c r="FK259" s="49"/>
      <c r="FL259" s="49"/>
      <c r="FM259" s="49"/>
      <c r="FN259" s="49"/>
      <c r="FO259" s="49"/>
      <c r="FP259" s="49"/>
      <c r="FQ259" s="49"/>
      <c r="FR259" s="49"/>
      <c r="FS259" s="49"/>
      <c r="FT259" s="49"/>
      <c r="FU259" s="49"/>
      <c r="FV259" s="49"/>
      <c r="FW259" s="49"/>
      <c r="FX259" s="49"/>
      <c r="FY259" s="49"/>
      <c r="FZ259" s="49"/>
      <c r="GA259" s="49"/>
      <c r="GB259" s="49"/>
      <c r="GC259" s="49"/>
      <c r="GD259" s="49"/>
      <c r="GE259" s="49"/>
      <c r="GF259" s="49"/>
      <c r="GG259" s="49"/>
      <c r="GH259" s="49"/>
      <c r="GI259" s="49"/>
      <c r="GJ259" s="49"/>
      <c r="GK259" s="49"/>
      <c r="GL259" s="49"/>
      <c r="GM259" s="49"/>
      <c r="GN259" s="49"/>
      <c r="GO259" s="49"/>
      <c r="GP259" s="49"/>
      <c r="GQ259" s="49"/>
      <c r="GR259" s="49"/>
      <c r="GS259" s="49"/>
      <c r="GT259" s="49"/>
      <c r="GU259" s="49"/>
      <c r="GV259" s="49"/>
      <c r="GW259" s="49"/>
      <c r="GX259" s="49"/>
      <c r="GY259" s="49"/>
      <c r="GZ259" s="49"/>
      <c r="HA259" s="49"/>
      <c r="HB259" s="49"/>
      <c r="HC259" s="49"/>
      <c r="HD259" s="49"/>
      <c r="HE259" s="49"/>
      <c r="HF259" s="49"/>
      <c r="HG259" s="49"/>
      <c r="HH259" s="49"/>
      <c r="HI259" s="49"/>
      <c r="HJ259" s="49"/>
      <c r="HK259" s="49"/>
      <c r="HL259" s="49"/>
      <c r="HM259" s="49"/>
      <c r="HN259" s="49"/>
      <c r="HO259" s="49"/>
      <c r="HP259" s="49"/>
      <c r="HQ259" s="49"/>
      <c r="HR259" s="49"/>
      <c r="HS259" s="49"/>
      <c r="HT259" s="49"/>
      <c r="HU259" s="49"/>
      <c r="HV259" s="49"/>
      <c r="HW259" s="49"/>
      <c r="HX259" s="49"/>
      <c r="HY259" s="49"/>
      <c r="HZ259" s="49"/>
      <c r="IA259" s="49"/>
      <c r="IB259" s="49"/>
      <c r="IC259" s="49"/>
      <c r="ID259" s="49"/>
      <c r="IE259" s="49"/>
      <c r="IF259" s="49"/>
      <c r="IG259" s="49"/>
      <c r="IH259" s="49"/>
      <c r="II259" s="49"/>
      <c r="IJ259" s="49"/>
      <c r="IK259" s="49"/>
      <c r="IL259" s="49"/>
      <c r="IM259" s="49"/>
      <c r="IN259" s="49"/>
      <c r="IO259" s="49"/>
      <c r="IP259" s="49"/>
      <c r="IQ259" s="49"/>
      <c r="IR259" s="49"/>
      <c r="IS259" s="49"/>
      <c r="IT259" s="49"/>
      <c r="IU259" s="49"/>
      <c r="IV259" s="49"/>
      <c r="IW259" s="49"/>
      <c r="IX259" s="49"/>
      <c r="IY259" s="49"/>
      <c r="IZ259" s="49"/>
      <c r="JA259" s="49"/>
      <c r="JB259" s="49"/>
      <c r="JC259" s="49"/>
      <c r="JD259" s="49"/>
      <c r="JE259" s="49"/>
      <c r="JF259" s="49"/>
      <c r="JG259" s="49"/>
      <c r="JH259" s="49"/>
      <c r="JI259" s="49"/>
      <c r="JJ259" s="49"/>
      <c r="JK259" s="49"/>
      <c r="JL259" s="49"/>
      <c r="JM259" s="49"/>
      <c r="JN259" s="49"/>
    </row>
    <row r="260" spans="1:274" s="282" customFormat="1" ht="61.5" customHeight="1" x14ac:dyDescent="0.25">
      <c r="A260" s="1241">
        <v>218</v>
      </c>
      <c r="B260" s="1267" t="s">
        <v>1000</v>
      </c>
      <c r="C260" s="1243">
        <v>80101706</v>
      </c>
      <c r="D260" s="246" t="s">
        <v>1316</v>
      </c>
      <c r="E260" s="1243" t="s">
        <v>132</v>
      </c>
      <c r="F260" s="1243">
        <v>1</v>
      </c>
      <c r="G260" s="1271" t="s">
        <v>173</v>
      </c>
      <c r="H260" s="1287">
        <v>4</v>
      </c>
      <c r="I260" s="1243" t="s">
        <v>101</v>
      </c>
      <c r="J260" s="1243" t="s">
        <v>854</v>
      </c>
      <c r="K260" s="1243" t="s">
        <v>115</v>
      </c>
      <c r="L260" s="1037">
        <v>40000000</v>
      </c>
      <c r="M260" s="1033">
        <v>40000000</v>
      </c>
      <c r="N260" s="943" t="s">
        <v>85</v>
      </c>
      <c r="O260" s="943" t="s">
        <v>56</v>
      </c>
      <c r="P260" s="19" t="s">
        <v>133</v>
      </c>
      <c r="Q260" s="129"/>
      <c r="R260" s="1280" t="s">
        <v>2687</v>
      </c>
      <c r="S260" s="1280" t="s">
        <v>2688</v>
      </c>
      <c r="T260" s="1285">
        <v>42503</v>
      </c>
      <c r="U260" s="96" t="s">
        <v>2689</v>
      </c>
      <c r="V260" s="1242" t="s">
        <v>220</v>
      </c>
      <c r="W260" s="253">
        <v>40000000</v>
      </c>
      <c r="X260" s="41"/>
      <c r="Y260" s="1263">
        <f t="shared" si="6"/>
        <v>40000000</v>
      </c>
      <c r="Z260" s="1263">
        <v>40000000</v>
      </c>
      <c r="AA260" s="334" t="s">
        <v>2690</v>
      </c>
      <c r="AB260" s="1281" t="s">
        <v>2691</v>
      </c>
      <c r="AC260" s="1281" t="s">
        <v>233</v>
      </c>
      <c r="AD260" s="1242" t="s">
        <v>2692</v>
      </c>
      <c r="AE260" s="1281" t="s">
        <v>56</v>
      </c>
      <c r="AF260" s="1281" t="s">
        <v>56</v>
      </c>
      <c r="AG260" s="1281" t="s">
        <v>56</v>
      </c>
      <c r="AH260" s="200" t="s">
        <v>2693</v>
      </c>
      <c r="AI260" s="74">
        <v>42503</v>
      </c>
      <c r="AJ260" s="74">
        <v>42625</v>
      </c>
      <c r="AK260" s="1281" t="s">
        <v>2694</v>
      </c>
      <c r="AL260" s="260" t="s">
        <v>398</v>
      </c>
      <c r="AM260" s="546" t="s">
        <v>56</v>
      </c>
      <c r="AN260" s="291" t="s">
        <v>56</v>
      </c>
      <c r="AO260" s="291" t="s">
        <v>56</v>
      </c>
      <c r="AP260" s="291" t="s">
        <v>56</v>
      </c>
      <c r="AQ260" s="291" t="s">
        <v>56</v>
      </c>
      <c r="AR260" s="291" t="s">
        <v>56</v>
      </c>
      <c r="AS260" s="553">
        <v>10000000</v>
      </c>
      <c r="AT260" s="41"/>
      <c r="AU260" s="553">
        <v>10000000</v>
      </c>
      <c r="AV260" s="547">
        <v>10000000</v>
      </c>
      <c r="AW260" s="41"/>
      <c r="AX260" s="41"/>
      <c r="AY260" s="41"/>
      <c r="AZ260" s="41"/>
      <c r="BA260" s="41"/>
      <c r="BB260" s="182"/>
      <c r="BC260" s="182"/>
      <c r="BD260" s="182"/>
      <c r="BE260" s="182"/>
      <c r="BF260" s="182"/>
      <c r="BG260" s="182"/>
      <c r="BH260" s="182"/>
      <c r="BI260" s="182"/>
      <c r="BJ260" s="182"/>
      <c r="BK260" s="182"/>
      <c r="BL260" s="182"/>
      <c r="BM260" s="182"/>
      <c r="BN260" s="182"/>
      <c r="BO260" s="182"/>
      <c r="BP260" s="182"/>
      <c r="BQ260" s="182"/>
      <c r="BR260" s="182"/>
      <c r="BS260" s="182"/>
      <c r="BT260" s="182"/>
      <c r="BU260" s="182"/>
      <c r="BV260" s="182"/>
      <c r="BW260" s="182"/>
      <c r="BX260" s="182"/>
      <c r="BY260" s="182"/>
      <c r="BZ260" s="182"/>
      <c r="CA260" s="182"/>
      <c r="CB260" s="182"/>
      <c r="CC260" s="182"/>
      <c r="CD260" s="182"/>
      <c r="CE260" s="182"/>
      <c r="CF260" s="182"/>
      <c r="CG260" s="182"/>
      <c r="CH260" s="182"/>
      <c r="CI260" s="182"/>
      <c r="CJ260" s="182"/>
      <c r="CK260" s="182"/>
      <c r="CL260" s="182"/>
      <c r="CM260" s="182"/>
      <c r="CN260" s="182"/>
      <c r="CO260" s="182"/>
      <c r="CP260" s="182"/>
      <c r="CQ260" s="182"/>
      <c r="CR260" s="182"/>
      <c r="CS260" s="182"/>
      <c r="CT260" s="182"/>
      <c r="CU260" s="182"/>
      <c r="CV260" s="182"/>
      <c r="CW260" s="182"/>
      <c r="CX260" s="182"/>
      <c r="CY260" s="182"/>
      <c r="CZ260" s="182"/>
      <c r="DA260" s="182"/>
      <c r="DB260" s="182"/>
      <c r="DC260" s="182"/>
      <c r="DD260" s="182"/>
      <c r="DE260" s="182"/>
      <c r="DF260" s="182"/>
      <c r="DG260" s="182"/>
      <c r="DH260" s="182"/>
      <c r="DI260" s="182"/>
      <c r="DJ260" s="182"/>
      <c r="DK260" s="182"/>
      <c r="DL260" s="182"/>
      <c r="DM260" s="182"/>
      <c r="DN260" s="182"/>
      <c r="DO260" s="182"/>
      <c r="DP260" s="182"/>
      <c r="DQ260" s="182"/>
      <c r="DR260" s="182"/>
      <c r="DS260" s="182"/>
      <c r="DT260" s="182"/>
      <c r="DU260" s="182"/>
      <c r="DV260" s="182"/>
      <c r="DW260" s="182"/>
      <c r="DX260" s="182"/>
      <c r="DY260" s="182"/>
      <c r="DZ260" s="182"/>
      <c r="EA260" s="182"/>
      <c r="EB260" s="182"/>
      <c r="EC260" s="182"/>
      <c r="ED260" s="182"/>
      <c r="EE260" s="182"/>
      <c r="EF260" s="182"/>
      <c r="EG260" s="182"/>
      <c r="EH260" s="182"/>
      <c r="EI260" s="182"/>
      <c r="EJ260" s="182"/>
      <c r="EK260" s="182"/>
      <c r="EL260" s="182"/>
      <c r="EM260" s="182"/>
      <c r="EN260" s="182"/>
      <c r="EO260" s="182"/>
      <c r="EP260" s="49"/>
      <c r="EQ260" s="49"/>
      <c r="ER260" s="49"/>
      <c r="ES260" s="49"/>
      <c r="ET260" s="49"/>
      <c r="EU260" s="49"/>
      <c r="EV260" s="49"/>
      <c r="EW260" s="49"/>
      <c r="EX260" s="49"/>
      <c r="EY260" s="49"/>
      <c r="EZ260" s="49"/>
      <c r="FA260" s="49"/>
      <c r="FB260" s="49"/>
      <c r="FC260" s="49"/>
      <c r="FD260" s="49"/>
      <c r="FE260" s="49"/>
      <c r="FF260" s="49"/>
      <c r="FG260" s="49"/>
      <c r="FH260" s="49"/>
      <c r="FI260" s="49"/>
      <c r="FJ260" s="49"/>
      <c r="FK260" s="49"/>
      <c r="FL260" s="49"/>
      <c r="FM260" s="49"/>
      <c r="FN260" s="49"/>
      <c r="FO260" s="49"/>
      <c r="FP260" s="49"/>
      <c r="FQ260" s="49"/>
      <c r="FR260" s="49"/>
      <c r="FS260" s="49"/>
      <c r="FT260" s="49"/>
      <c r="FU260" s="49"/>
      <c r="FV260" s="49"/>
      <c r="FW260" s="49"/>
      <c r="FX260" s="49"/>
      <c r="FY260" s="49"/>
      <c r="FZ260" s="49"/>
      <c r="GA260" s="49"/>
      <c r="GB260" s="49"/>
      <c r="GC260" s="49"/>
      <c r="GD260" s="49"/>
      <c r="GE260" s="49"/>
      <c r="GF260" s="49"/>
      <c r="GG260" s="49"/>
      <c r="GH260" s="49"/>
      <c r="GI260" s="49"/>
      <c r="GJ260" s="49"/>
      <c r="GK260" s="49"/>
      <c r="GL260" s="49"/>
      <c r="GM260" s="49"/>
      <c r="GN260" s="49"/>
      <c r="GO260" s="49"/>
      <c r="GP260" s="49"/>
      <c r="GQ260" s="49"/>
      <c r="GR260" s="49"/>
      <c r="GS260" s="49"/>
      <c r="GT260" s="49"/>
      <c r="GU260" s="49"/>
      <c r="GV260" s="49"/>
      <c r="GW260" s="49"/>
      <c r="GX260" s="49"/>
      <c r="GY260" s="49"/>
      <c r="GZ260" s="49"/>
      <c r="HA260" s="49"/>
      <c r="HB260" s="49"/>
      <c r="HC260" s="49"/>
      <c r="HD260" s="49"/>
      <c r="HE260" s="49"/>
      <c r="HF260" s="49"/>
      <c r="HG260" s="49"/>
      <c r="HH260" s="49"/>
      <c r="HI260" s="49"/>
      <c r="HJ260" s="49"/>
      <c r="HK260" s="49"/>
      <c r="HL260" s="49"/>
      <c r="HM260" s="49"/>
      <c r="HN260" s="49"/>
      <c r="HO260" s="49"/>
      <c r="HP260" s="49"/>
      <c r="HQ260" s="49"/>
      <c r="HR260" s="49"/>
      <c r="HS260" s="49"/>
      <c r="HT260" s="49"/>
      <c r="HU260" s="49"/>
      <c r="HV260" s="49"/>
      <c r="HW260" s="49"/>
      <c r="HX260" s="49"/>
      <c r="HY260" s="49"/>
      <c r="HZ260" s="49"/>
      <c r="IA260" s="49"/>
      <c r="IB260" s="49"/>
      <c r="IC260" s="49"/>
      <c r="ID260" s="49"/>
      <c r="IE260" s="49"/>
      <c r="IF260" s="49"/>
      <c r="IG260" s="49"/>
      <c r="IH260" s="49"/>
      <c r="II260" s="49"/>
      <c r="IJ260" s="49"/>
      <c r="IK260" s="49"/>
      <c r="IL260" s="49"/>
      <c r="IM260" s="49"/>
      <c r="IN260" s="49"/>
      <c r="IO260" s="49"/>
      <c r="IP260" s="49"/>
      <c r="IQ260" s="49"/>
      <c r="IR260" s="49"/>
      <c r="IS260" s="49"/>
      <c r="IT260" s="49"/>
      <c r="IU260" s="49"/>
      <c r="IV260" s="49"/>
      <c r="IW260" s="49"/>
      <c r="IX260" s="49"/>
      <c r="IY260" s="49"/>
      <c r="IZ260" s="49"/>
      <c r="JA260" s="49"/>
      <c r="JB260" s="49"/>
      <c r="JC260" s="49"/>
      <c r="JD260" s="49"/>
      <c r="JE260" s="49"/>
      <c r="JF260" s="49"/>
      <c r="JG260" s="49"/>
      <c r="JH260" s="49"/>
      <c r="JI260" s="49"/>
      <c r="JJ260" s="49"/>
      <c r="JK260" s="49"/>
      <c r="JL260" s="49"/>
      <c r="JM260" s="49"/>
      <c r="JN260" s="49"/>
    </row>
    <row r="261" spans="1:274" s="341" customFormat="1" ht="83.25" customHeight="1" x14ac:dyDescent="0.25">
      <c r="A261" s="1241">
        <v>219</v>
      </c>
      <c r="B261" s="1267" t="s">
        <v>1001</v>
      </c>
      <c r="C261" s="1243">
        <v>80101706</v>
      </c>
      <c r="D261" s="246" t="s">
        <v>1317</v>
      </c>
      <c r="E261" s="1243" t="s">
        <v>132</v>
      </c>
      <c r="F261" s="1243">
        <v>1</v>
      </c>
      <c r="G261" s="1271" t="s">
        <v>171</v>
      </c>
      <c r="H261" s="1287">
        <v>2</v>
      </c>
      <c r="I261" s="1243" t="s">
        <v>101</v>
      </c>
      <c r="J261" s="1243" t="s">
        <v>851</v>
      </c>
      <c r="K261" s="1243" t="s">
        <v>115</v>
      </c>
      <c r="L261" s="1037">
        <v>13000000</v>
      </c>
      <c r="M261" s="1033">
        <v>13000000</v>
      </c>
      <c r="N261" s="943" t="s">
        <v>85</v>
      </c>
      <c r="O261" s="943" t="s">
        <v>56</v>
      </c>
      <c r="P261" s="19" t="s">
        <v>133</v>
      </c>
      <c r="Q261" s="340"/>
      <c r="R261" s="41"/>
      <c r="S261" s="765"/>
      <c r="T261" s="41"/>
      <c r="U261" s="41"/>
      <c r="V261" s="41"/>
      <c r="W261" s="253">
        <v>13000000</v>
      </c>
      <c r="X261" s="41"/>
      <c r="Y261" s="1263">
        <f t="shared" si="6"/>
        <v>13000000</v>
      </c>
      <c r="Z261" s="1263">
        <v>13000000</v>
      </c>
      <c r="AA261" s="41"/>
      <c r="AB261" s="41"/>
      <c r="AC261" s="41"/>
      <c r="AD261" s="41"/>
      <c r="AE261" s="41"/>
      <c r="AF261" s="41"/>
      <c r="AG261" s="41"/>
      <c r="AH261" s="41"/>
      <c r="AI261" s="41"/>
      <c r="AJ261" s="41"/>
      <c r="AK261" s="41"/>
      <c r="AL261" s="967"/>
      <c r="AM261" s="130"/>
      <c r="AN261" s="41"/>
      <c r="AO261" s="41"/>
      <c r="AP261" s="41"/>
      <c r="AQ261" s="41"/>
      <c r="AR261" s="41"/>
      <c r="AS261" s="41"/>
      <c r="AT261" s="41"/>
      <c r="AU261" s="41"/>
      <c r="AV261" s="41"/>
      <c r="AW261" s="41"/>
      <c r="AX261" s="41"/>
      <c r="AY261" s="41"/>
      <c r="AZ261" s="41"/>
      <c r="BA261" s="41"/>
      <c r="BB261" s="41"/>
      <c r="BC261" s="41"/>
      <c r="BD261" s="41"/>
      <c r="BE261" s="41"/>
      <c r="BF261" s="41"/>
      <c r="BG261" s="41"/>
      <c r="BH261" s="41"/>
      <c r="BI261" s="41"/>
      <c r="BJ261" s="41"/>
      <c r="BK261" s="41"/>
      <c r="BL261" s="41"/>
      <c r="BM261" s="41"/>
      <c r="BN261" s="41"/>
      <c r="BO261" s="41"/>
      <c r="BP261" s="41"/>
      <c r="BQ261" s="41"/>
      <c r="BR261" s="41"/>
      <c r="BS261" s="41"/>
      <c r="BT261" s="41"/>
      <c r="BU261" s="41"/>
      <c r="BV261" s="41"/>
      <c r="BW261" s="41"/>
      <c r="BX261" s="41"/>
      <c r="BY261" s="41"/>
      <c r="BZ261" s="41"/>
      <c r="CA261" s="41"/>
      <c r="CB261" s="41"/>
      <c r="CC261" s="41"/>
      <c r="CD261" s="41"/>
      <c r="CE261" s="41"/>
      <c r="CF261" s="41"/>
      <c r="CG261" s="41"/>
      <c r="CH261" s="41"/>
      <c r="CI261" s="41"/>
      <c r="CJ261" s="41"/>
      <c r="CK261" s="41"/>
      <c r="CL261" s="41"/>
      <c r="CM261" s="41"/>
      <c r="CN261" s="41"/>
      <c r="CO261" s="41"/>
      <c r="CP261" s="41"/>
      <c r="CQ261" s="41"/>
      <c r="CR261" s="41"/>
      <c r="CS261" s="41"/>
      <c r="CT261" s="41"/>
      <c r="CU261" s="41"/>
      <c r="CV261" s="41"/>
      <c r="CW261" s="41"/>
      <c r="CX261" s="41"/>
      <c r="CY261" s="41"/>
      <c r="CZ261" s="41"/>
      <c r="DA261" s="41"/>
      <c r="DB261" s="41"/>
      <c r="DC261" s="41"/>
      <c r="DD261" s="41"/>
      <c r="DE261" s="41"/>
      <c r="DF261" s="41"/>
      <c r="DG261" s="41"/>
      <c r="DH261" s="41"/>
      <c r="DI261" s="41"/>
      <c r="DJ261" s="41"/>
      <c r="DK261" s="41"/>
      <c r="DL261" s="41"/>
      <c r="DM261" s="41"/>
      <c r="DN261" s="41"/>
      <c r="DO261" s="41"/>
      <c r="DP261" s="41"/>
      <c r="DQ261" s="41"/>
      <c r="DR261" s="41"/>
      <c r="DS261" s="41"/>
      <c r="DT261" s="41"/>
      <c r="DU261" s="41"/>
      <c r="DV261" s="41"/>
      <c r="DW261" s="41"/>
      <c r="DX261" s="41"/>
      <c r="DY261" s="41"/>
      <c r="DZ261" s="41"/>
      <c r="EA261" s="41"/>
      <c r="EB261" s="41"/>
      <c r="EC261" s="41"/>
      <c r="ED261" s="41"/>
      <c r="EE261" s="41"/>
      <c r="EF261" s="41"/>
      <c r="EG261" s="41"/>
      <c r="EH261" s="41"/>
      <c r="EI261" s="41"/>
      <c r="EJ261" s="41"/>
      <c r="EK261" s="41"/>
      <c r="EL261" s="41"/>
      <c r="EM261" s="41"/>
      <c r="EN261" s="41"/>
      <c r="EO261" s="41"/>
      <c r="EP261" s="340"/>
      <c r="EQ261" s="340"/>
      <c r="ER261" s="340"/>
      <c r="ES261" s="340"/>
      <c r="ET261" s="340"/>
      <c r="EU261" s="340"/>
      <c r="EV261" s="340"/>
      <c r="EW261" s="340"/>
      <c r="EX261" s="340"/>
      <c r="EY261" s="340"/>
      <c r="EZ261" s="340"/>
      <c r="FA261" s="340"/>
      <c r="FB261" s="340"/>
      <c r="FC261" s="340"/>
      <c r="FD261" s="340"/>
      <c r="FE261" s="340"/>
      <c r="FF261" s="340"/>
      <c r="FG261" s="340"/>
      <c r="FH261" s="340"/>
      <c r="FI261" s="340"/>
      <c r="FJ261" s="340"/>
      <c r="FK261" s="340"/>
      <c r="FL261" s="340"/>
      <c r="FM261" s="340"/>
      <c r="FN261" s="340"/>
      <c r="FO261" s="340"/>
      <c r="FP261" s="340"/>
      <c r="FQ261" s="340"/>
      <c r="FR261" s="340"/>
      <c r="FS261" s="340"/>
      <c r="FT261" s="340"/>
      <c r="FU261" s="340"/>
      <c r="FV261" s="340"/>
      <c r="FW261" s="340"/>
      <c r="FX261" s="340"/>
      <c r="FY261" s="340"/>
      <c r="FZ261" s="340"/>
      <c r="GA261" s="340"/>
      <c r="GB261" s="340"/>
      <c r="GC261" s="340"/>
      <c r="GD261" s="340"/>
      <c r="GE261" s="340"/>
      <c r="GF261" s="340"/>
      <c r="GG261" s="340"/>
      <c r="GH261" s="340"/>
      <c r="GI261" s="340"/>
      <c r="GJ261" s="340"/>
      <c r="GK261" s="340"/>
      <c r="GL261" s="340"/>
      <c r="GM261" s="340"/>
      <c r="GN261" s="340"/>
      <c r="GO261" s="340"/>
      <c r="GP261" s="340"/>
      <c r="GQ261" s="340"/>
      <c r="GR261" s="340"/>
      <c r="GS261" s="340"/>
      <c r="GT261" s="340"/>
      <c r="GU261" s="340"/>
      <c r="GV261" s="340"/>
      <c r="GW261" s="340"/>
      <c r="GX261" s="340"/>
      <c r="GY261" s="340"/>
      <c r="GZ261" s="340"/>
      <c r="HA261" s="340"/>
      <c r="HB261" s="340"/>
      <c r="HC261" s="340"/>
      <c r="HD261" s="340"/>
      <c r="HE261" s="340"/>
      <c r="HF261" s="340"/>
      <c r="HG261" s="340"/>
      <c r="HH261" s="340"/>
      <c r="HI261" s="340"/>
      <c r="HJ261" s="340"/>
      <c r="HK261" s="340"/>
      <c r="HL261" s="340"/>
      <c r="HM261" s="340"/>
      <c r="HN261" s="340"/>
      <c r="HO261" s="340"/>
      <c r="HP261" s="340"/>
      <c r="HQ261" s="340"/>
      <c r="HR261" s="340"/>
      <c r="HS261" s="340"/>
      <c r="HT261" s="340"/>
      <c r="HU261" s="340"/>
      <c r="HV261" s="340"/>
      <c r="HW261" s="340"/>
      <c r="HX261" s="340"/>
      <c r="HY261" s="340"/>
      <c r="HZ261" s="340"/>
      <c r="IA261" s="340"/>
      <c r="IB261" s="340"/>
      <c r="IC261" s="340"/>
      <c r="ID261" s="340"/>
      <c r="IE261" s="340"/>
      <c r="IF261" s="340"/>
      <c r="IG261" s="340"/>
      <c r="IH261" s="340"/>
      <c r="II261" s="340"/>
      <c r="IJ261" s="340"/>
      <c r="IK261" s="340"/>
      <c r="IL261" s="340"/>
      <c r="IM261" s="340"/>
      <c r="IN261" s="340"/>
      <c r="IO261" s="340"/>
      <c r="IP261" s="340"/>
      <c r="IQ261" s="340"/>
      <c r="IR261" s="340"/>
      <c r="IS261" s="340"/>
      <c r="IT261" s="340"/>
      <c r="IU261" s="340"/>
      <c r="IV261" s="340"/>
      <c r="IW261" s="340"/>
      <c r="IX261" s="340"/>
      <c r="IY261" s="340"/>
      <c r="IZ261" s="340"/>
      <c r="JA261" s="340"/>
      <c r="JB261" s="340"/>
      <c r="JC261" s="340"/>
      <c r="JD261" s="340"/>
      <c r="JE261" s="340"/>
      <c r="JF261" s="340"/>
      <c r="JG261" s="340"/>
      <c r="JH261" s="340"/>
      <c r="JI261" s="340"/>
      <c r="JJ261" s="340"/>
      <c r="JK261" s="340"/>
      <c r="JL261" s="340"/>
      <c r="JM261" s="340"/>
      <c r="JN261" s="340"/>
    </row>
    <row r="262" spans="1:274" s="49" customFormat="1" ht="105.75" customHeight="1" x14ac:dyDescent="0.25">
      <c r="A262" s="1241">
        <v>220</v>
      </c>
      <c r="B262" s="1267" t="s">
        <v>1001</v>
      </c>
      <c r="C262" s="1243">
        <v>80101706</v>
      </c>
      <c r="D262" s="246" t="s">
        <v>954</v>
      </c>
      <c r="E262" s="1243" t="s">
        <v>132</v>
      </c>
      <c r="F262" s="1243">
        <v>1</v>
      </c>
      <c r="G262" s="1271" t="s">
        <v>173</v>
      </c>
      <c r="H262" s="1287">
        <v>8</v>
      </c>
      <c r="I262" s="1243" t="s">
        <v>101</v>
      </c>
      <c r="J262" s="1243" t="s">
        <v>854</v>
      </c>
      <c r="K262" s="1243" t="s">
        <v>115</v>
      </c>
      <c r="L262" s="1037">
        <v>29400000</v>
      </c>
      <c r="M262" s="1033">
        <v>29400000</v>
      </c>
      <c r="N262" s="943" t="s">
        <v>85</v>
      </c>
      <c r="O262" s="943" t="s">
        <v>56</v>
      </c>
      <c r="P262" s="19" t="s">
        <v>133</v>
      </c>
      <c r="Q262" s="129"/>
      <c r="R262" s="1280" t="s">
        <v>2695</v>
      </c>
      <c r="S262" s="1280" t="s">
        <v>2696</v>
      </c>
      <c r="T262" s="1285">
        <v>42496</v>
      </c>
      <c r="U262" s="96" t="s">
        <v>2697</v>
      </c>
      <c r="V262" s="1242" t="s">
        <v>220</v>
      </c>
      <c r="W262" s="253">
        <v>27930000</v>
      </c>
      <c r="X262" s="41"/>
      <c r="Y262" s="1263">
        <f t="shared" si="6"/>
        <v>27930000</v>
      </c>
      <c r="Z262" s="1263">
        <v>27930000</v>
      </c>
      <c r="AA262" s="334" t="s">
        <v>2698</v>
      </c>
      <c r="AB262" s="1281" t="s">
        <v>2699</v>
      </c>
      <c r="AC262" s="1281" t="s">
        <v>233</v>
      </c>
      <c r="AD262" s="1242" t="s">
        <v>2700</v>
      </c>
      <c r="AE262" s="1281" t="s">
        <v>56</v>
      </c>
      <c r="AF262" s="1281" t="s">
        <v>56</v>
      </c>
      <c r="AG262" s="1281" t="s">
        <v>56</v>
      </c>
      <c r="AH262" s="200" t="s">
        <v>2701</v>
      </c>
      <c r="AI262" s="74">
        <v>42496</v>
      </c>
      <c r="AJ262" s="74">
        <v>42726</v>
      </c>
      <c r="AK262" s="1281" t="s">
        <v>1161</v>
      </c>
      <c r="AL262" s="260" t="s">
        <v>249</v>
      </c>
      <c r="AM262" s="546" t="s">
        <v>56</v>
      </c>
      <c r="AN262" s="291" t="s">
        <v>56</v>
      </c>
      <c r="AO262" s="291" t="s">
        <v>56</v>
      </c>
      <c r="AP262" s="291" t="s">
        <v>56</v>
      </c>
      <c r="AQ262" s="291" t="s">
        <v>56</v>
      </c>
      <c r="AR262" s="291" t="s">
        <v>56</v>
      </c>
      <c r="AS262" s="547">
        <v>3675000</v>
      </c>
      <c r="AT262" s="41"/>
      <c r="AU262" s="547">
        <v>3675000</v>
      </c>
      <c r="AV262" s="547">
        <v>3675000</v>
      </c>
      <c r="AW262" s="547">
        <v>3675000</v>
      </c>
      <c r="AX262" s="41"/>
      <c r="AY262" s="41"/>
      <c r="AZ262" s="41"/>
      <c r="BA262" s="41"/>
      <c r="BB262" s="182"/>
      <c r="BC262" s="182"/>
      <c r="BD262" s="182"/>
      <c r="BE262" s="182"/>
      <c r="BF262" s="182"/>
      <c r="BG262" s="182"/>
      <c r="BH262" s="182"/>
      <c r="BI262" s="182"/>
      <c r="BJ262" s="182"/>
      <c r="BK262" s="182"/>
      <c r="BL262" s="182"/>
      <c r="BM262" s="182"/>
      <c r="BN262" s="182"/>
      <c r="BO262" s="182"/>
      <c r="BP262" s="182"/>
      <c r="BQ262" s="182"/>
      <c r="BR262" s="182"/>
      <c r="BS262" s="182"/>
      <c r="BT262" s="182"/>
      <c r="BU262" s="182"/>
      <c r="BV262" s="182"/>
      <c r="BW262" s="182"/>
      <c r="BX262" s="182"/>
      <c r="BY262" s="182"/>
      <c r="BZ262" s="182"/>
      <c r="CA262" s="182"/>
      <c r="CB262" s="182"/>
      <c r="CC262" s="182"/>
      <c r="CD262" s="182"/>
      <c r="CE262" s="182"/>
      <c r="CF262" s="182"/>
      <c r="CG262" s="182"/>
      <c r="CH262" s="182"/>
      <c r="CI262" s="182"/>
      <c r="CJ262" s="182"/>
      <c r="CK262" s="182"/>
      <c r="CL262" s="182"/>
      <c r="CM262" s="182"/>
      <c r="CN262" s="182"/>
      <c r="CO262" s="182"/>
      <c r="CP262" s="182"/>
      <c r="CQ262" s="182"/>
      <c r="CR262" s="182"/>
      <c r="CS262" s="182"/>
      <c r="CT262" s="182"/>
      <c r="CU262" s="182"/>
      <c r="CV262" s="182"/>
      <c r="CW262" s="182"/>
      <c r="CX262" s="182"/>
      <c r="CY262" s="182"/>
      <c r="CZ262" s="182"/>
      <c r="DA262" s="182"/>
      <c r="DB262" s="182"/>
      <c r="DC262" s="182"/>
      <c r="DD262" s="182"/>
      <c r="DE262" s="182"/>
      <c r="DF262" s="182"/>
      <c r="DG262" s="182"/>
      <c r="DH262" s="182"/>
      <c r="DI262" s="182"/>
      <c r="DJ262" s="182"/>
      <c r="DK262" s="182"/>
      <c r="DL262" s="182"/>
      <c r="DM262" s="182"/>
      <c r="DN262" s="182"/>
      <c r="DO262" s="182"/>
      <c r="DP262" s="182"/>
      <c r="DQ262" s="182"/>
      <c r="DR262" s="182"/>
      <c r="DS262" s="182"/>
      <c r="DT262" s="182"/>
      <c r="DU262" s="182"/>
      <c r="DV262" s="182"/>
      <c r="DW262" s="182"/>
      <c r="DX262" s="182"/>
      <c r="DY262" s="182"/>
      <c r="DZ262" s="182"/>
      <c r="EA262" s="182"/>
      <c r="EB262" s="182"/>
      <c r="EC262" s="182"/>
      <c r="ED262" s="182"/>
      <c r="EE262" s="182"/>
      <c r="EF262" s="182"/>
      <c r="EG262" s="182"/>
      <c r="EH262" s="182"/>
      <c r="EI262" s="182"/>
      <c r="EJ262" s="182"/>
      <c r="EK262" s="182"/>
      <c r="EL262" s="182"/>
      <c r="EM262" s="182"/>
      <c r="EN262" s="182"/>
      <c r="EO262" s="182"/>
    </row>
    <row r="263" spans="1:274" s="49" customFormat="1" ht="30" customHeight="1" x14ac:dyDescent="0.25">
      <c r="A263" s="744">
        <v>221</v>
      </c>
      <c r="B263" s="1042" t="s">
        <v>1001</v>
      </c>
      <c r="C263" s="1042">
        <v>80101706</v>
      </c>
      <c r="D263" s="247" t="s">
        <v>1318</v>
      </c>
      <c r="E263" s="1042" t="s">
        <v>132</v>
      </c>
      <c r="F263" s="1042">
        <v>1</v>
      </c>
      <c r="G263" s="1062" t="s">
        <v>175</v>
      </c>
      <c r="H263" s="1058">
        <v>5</v>
      </c>
      <c r="I263" s="1042" t="s">
        <v>101</v>
      </c>
      <c r="J263" s="1042" t="s">
        <v>854</v>
      </c>
      <c r="K263" s="1042" t="s">
        <v>115</v>
      </c>
      <c r="L263" s="1060">
        <v>42500000</v>
      </c>
      <c r="M263" s="1061"/>
      <c r="N263" s="177" t="s">
        <v>85</v>
      </c>
      <c r="O263" s="177" t="s">
        <v>56</v>
      </c>
      <c r="P263" s="745" t="s">
        <v>133</v>
      </c>
      <c r="Q263" s="129"/>
      <c r="R263" s="160"/>
      <c r="S263" s="161"/>
      <c r="T263" s="160"/>
      <c r="U263" s="160"/>
      <c r="V263" s="160"/>
      <c r="W263" s="1195"/>
      <c r="X263" s="160"/>
      <c r="Y263" s="174">
        <f t="shared" si="6"/>
        <v>0</v>
      </c>
      <c r="Z263" s="174">
        <v>0</v>
      </c>
      <c r="AA263" s="160"/>
      <c r="AB263" s="160"/>
      <c r="AC263" s="160"/>
      <c r="AD263" s="160"/>
      <c r="AE263" s="160"/>
      <c r="AF263" s="160"/>
      <c r="AG263" s="160"/>
      <c r="AH263" s="160"/>
      <c r="AI263" s="160"/>
      <c r="AJ263" s="160"/>
      <c r="AK263" s="160"/>
      <c r="AL263" s="243"/>
      <c r="AM263" s="249"/>
      <c r="AN263" s="160"/>
      <c r="AO263" s="160"/>
      <c r="AP263" s="160"/>
      <c r="AQ263" s="160"/>
      <c r="AR263" s="160"/>
      <c r="AS263" s="160"/>
      <c r="AT263" s="160"/>
      <c r="AU263" s="160"/>
      <c r="AV263" s="160"/>
      <c r="AW263" s="160"/>
      <c r="AX263" s="160"/>
      <c r="AY263" s="160"/>
      <c r="AZ263" s="160"/>
      <c r="BA263" s="160"/>
      <c r="BB263" s="182"/>
      <c r="BC263" s="182"/>
      <c r="BD263" s="182"/>
      <c r="BE263" s="182"/>
      <c r="BF263" s="182"/>
      <c r="BG263" s="182"/>
      <c r="BH263" s="182"/>
      <c r="BI263" s="182"/>
      <c r="BJ263" s="182"/>
      <c r="BK263" s="182"/>
      <c r="BL263" s="182"/>
      <c r="BM263" s="182"/>
      <c r="BN263" s="182"/>
      <c r="BO263" s="182"/>
      <c r="BP263" s="182"/>
      <c r="BQ263" s="182"/>
      <c r="BR263" s="182"/>
      <c r="BS263" s="182"/>
      <c r="BT263" s="182"/>
      <c r="BU263" s="182"/>
      <c r="BV263" s="182"/>
      <c r="BW263" s="182"/>
      <c r="BX263" s="182"/>
      <c r="BY263" s="182"/>
      <c r="BZ263" s="182"/>
      <c r="CA263" s="182"/>
      <c r="CB263" s="182"/>
      <c r="CC263" s="182"/>
      <c r="CD263" s="182"/>
      <c r="CE263" s="182"/>
      <c r="CF263" s="182"/>
      <c r="CG263" s="182"/>
      <c r="CH263" s="182"/>
      <c r="CI263" s="182"/>
      <c r="CJ263" s="182"/>
      <c r="CK263" s="182"/>
      <c r="CL263" s="182"/>
      <c r="CM263" s="182"/>
      <c r="CN263" s="182"/>
      <c r="CO263" s="182"/>
      <c r="CP263" s="182"/>
      <c r="CQ263" s="182"/>
      <c r="CR263" s="182"/>
      <c r="CS263" s="182"/>
      <c r="CT263" s="182"/>
      <c r="CU263" s="182"/>
      <c r="CV263" s="182"/>
      <c r="CW263" s="182"/>
      <c r="CX263" s="182"/>
      <c r="CY263" s="182"/>
      <c r="CZ263" s="182"/>
      <c r="DA263" s="182"/>
      <c r="DB263" s="182"/>
      <c r="DC263" s="182"/>
      <c r="DD263" s="182"/>
      <c r="DE263" s="182"/>
      <c r="DF263" s="182"/>
      <c r="DG263" s="182"/>
      <c r="DH263" s="182"/>
      <c r="DI263" s="182"/>
      <c r="DJ263" s="182"/>
      <c r="DK263" s="182"/>
      <c r="DL263" s="182"/>
      <c r="DM263" s="182"/>
      <c r="DN263" s="182"/>
      <c r="DO263" s="182"/>
      <c r="DP263" s="182"/>
      <c r="DQ263" s="182"/>
      <c r="DR263" s="182"/>
      <c r="DS263" s="182"/>
      <c r="DT263" s="182"/>
      <c r="DU263" s="182"/>
      <c r="DV263" s="182"/>
      <c r="DW263" s="182"/>
      <c r="DX263" s="182"/>
      <c r="DY263" s="182"/>
      <c r="DZ263" s="182"/>
      <c r="EA263" s="182"/>
      <c r="EB263" s="182"/>
      <c r="EC263" s="182"/>
      <c r="ED263" s="182"/>
      <c r="EE263" s="182"/>
      <c r="EF263" s="182"/>
      <c r="EG263" s="182"/>
      <c r="EH263" s="182"/>
      <c r="EI263" s="182"/>
      <c r="EJ263" s="182"/>
      <c r="EK263" s="182"/>
      <c r="EL263" s="182"/>
      <c r="EM263" s="182"/>
      <c r="EN263" s="182"/>
      <c r="EO263" s="182"/>
    </row>
    <row r="264" spans="1:274" s="49" customFormat="1" ht="30" customHeight="1" x14ac:dyDescent="0.25">
      <c r="A264" s="744">
        <v>222</v>
      </c>
      <c r="B264" s="1042" t="s">
        <v>1001</v>
      </c>
      <c r="C264" s="1042">
        <v>80101706</v>
      </c>
      <c r="D264" s="247" t="s">
        <v>1319</v>
      </c>
      <c r="E264" s="1042" t="s">
        <v>132</v>
      </c>
      <c r="F264" s="1042">
        <v>1</v>
      </c>
      <c r="G264" s="1062" t="s">
        <v>175</v>
      </c>
      <c r="H264" s="1058">
        <v>5</v>
      </c>
      <c r="I264" s="1042" t="s">
        <v>101</v>
      </c>
      <c r="J264" s="1042" t="s">
        <v>854</v>
      </c>
      <c r="K264" s="1042" t="s">
        <v>115</v>
      </c>
      <c r="L264" s="1060">
        <v>32500000</v>
      </c>
      <c r="M264" s="1061"/>
      <c r="N264" s="177" t="s">
        <v>85</v>
      </c>
      <c r="O264" s="177" t="s">
        <v>56</v>
      </c>
      <c r="P264" s="745" t="s">
        <v>133</v>
      </c>
      <c r="Q264" s="129"/>
      <c r="R264" s="160"/>
      <c r="S264" s="161"/>
      <c r="T264" s="160"/>
      <c r="U264" s="160"/>
      <c r="V264" s="160"/>
      <c r="W264" s="1195"/>
      <c r="X264" s="160"/>
      <c r="Y264" s="174">
        <f t="shared" si="6"/>
        <v>0</v>
      </c>
      <c r="Z264" s="174">
        <v>0</v>
      </c>
      <c r="AA264" s="160"/>
      <c r="AB264" s="160"/>
      <c r="AC264" s="160"/>
      <c r="AD264" s="160"/>
      <c r="AE264" s="160"/>
      <c r="AF264" s="160"/>
      <c r="AG264" s="160"/>
      <c r="AH264" s="160"/>
      <c r="AI264" s="160"/>
      <c r="AJ264" s="160"/>
      <c r="AK264" s="160"/>
      <c r="AL264" s="243"/>
      <c r="AM264" s="249"/>
      <c r="AN264" s="160"/>
      <c r="AO264" s="160"/>
      <c r="AP264" s="160"/>
      <c r="AQ264" s="160"/>
      <c r="AR264" s="160"/>
      <c r="AS264" s="160"/>
      <c r="AT264" s="160"/>
      <c r="AU264" s="160"/>
      <c r="AV264" s="160"/>
      <c r="AW264" s="160"/>
      <c r="AX264" s="160"/>
      <c r="AY264" s="160"/>
      <c r="AZ264" s="160"/>
      <c r="BA264" s="160"/>
      <c r="BB264" s="182"/>
      <c r="BC264" s="182"/>
      <c r="BD264" s="182"/>
      <c r="BE264" s="182"/>
      <c r="BF264" s="182"/>
      <c r="BG264" s="182"/>
      <c r="BH264" s="182"/>
      <c r="BI264" s="182"/>
      <c r="BJ264" s="182"/>
      <c r="BK264" s="182"/>
      <c r="BL264" s="182"/>
      <c r="BM264" s="182"/>
      <c r="BN264" s="182"/>
      <c r="BO264" s="182"/>
      <c r="BP264" s="182"/>
      <c r="BQ264" s="182"/>
      <c r="BR264" s="182"/>
      <c r="BS264" s="182"/>
      <c r="BT264" s="182"/>
      <c r="BU264" s="182"/>
      <c r="BV264" s="182"/>
      <c r="BW264" s="182"/>
      <c r="BX264" s="182"/>
      <c r="BY264" s="182"/>
      <c r="BZ264" s="182"/>
      <c r="CA264" s="182"/>
      <c r="CB264" s="182"/>
      <c r="CC264" s="182"/>
      <c r="CD264" s="182"/>
      <c r="CE264" s="182"/>
      <c r="CF264" s="182"/>
      <c r="CG264" s="182"/>
      <c r="CH264" s="182"/>
      <c r="CI264" s="182"/>
      <c r="CJ264" s="182"/>
      <c r="CK264" s="182"/>
      <c r="CL264" s="182"/>
      <c r="CM264" s="182"/>
      <c r="CN264" s="182"/>
      <c r="CO264" s="182"/>
      <c r="CP264" s="182"/>
      <c r="CQ264" s="182"/>
      <c r="CR264" s="182"/>
      <c r="CS264" s="182"/>
      <c r="CT264" s="182"/>
      <c r="CU264" s="182"/>
      <c r="CV264" s="182"/>
      <c r="CW264" s="182"/>
      <c r="CX264" s="182"/>
      <c r="CY264" s="182"/>
      <c r="CZ264" s="182"/>
      <c r="DA264" s="182"/>
      <c r="DB264" s="182"/>
      <c r="DC264" s="182"/>
      <c r="DD264" s="182"/>
      <c r="DE264" s="182"/>
      <c r="DF264" s="182"/>
      <c r="DG264" s="182"/>
      <c r="DH264" s="182"/>
      <c r="DI264" s="182"/>
      <c r="DJ264" s="182"/>
      <c r="DK264" s="182"/>
      <c r="DL264" s="182"/>
      <c r="DM264" s="182"/>
      <c r="DN264" s="182"/>
      <c r="DO264" s="182"/>
      <c r="DP264" s="182"/>
      <c r="DQ264" s="182"/>
      <c r="DR264" s="182"/>
      <c r="DS264" s="182"/>
      <c r="DT264" s="182"/>
      <c r="DU264" s="182"/>
      <c r="DV264" s="182"/>
      <c r="DW264" s="182"/>
      <c r="DX264" s="182"/>
      <c r="DY264" s="182"/>
      <c r="DZ264" s="182"/>
      <c r="EA264" s="182"/>
      <c r="EB264" s="182"/>
      <c r="EC264" s="182"/>
      <c r="ED264" s="182"/>
      <c r="EE264" s="182"/>
      <c r="EF264" s="182"/>
      <c r="EG264" s="182"/>
      <c r="EH264" s="182"/>
      <c r="EI264" s="182"/>
      <c r="EJ264" s="182"/>
      <c r="EK264" s="182"/>
      <c r="EL264" s="182"/>
      <c r="EM264" s="182"/>
      <c r="EN264" s="182"/>
      <c r="EO264" s="182"/>
    </row>
    <row r="265" spans="1:274" s="49" customFormat="1" ht="30" customHeight="1" x14ac:dyDescent="0.25">
      <c r="A265" s="744">
        <v>223</v>
      </c>
      <c r="B265" s="1042" t="s">
        <v>1001</v>
      </c>
      <c r="C265" s="1042">
        <v>80101706</v>
      </c>
      <c r="D265" s="247" t="s">
        <v>1319</v>
      </c>
      <c r="E265" s="1042" t="s">
        <v>132</v>
      </c>
      <c r="F265" s="1042">
        <v>1</v>
      </c>
      <c r="G265" s="1062" t="s">
        <v>175</v>
      </c>
      <c r="H265" s="1058">
        <v>5</v>
      </c>
      <c r="I265" s="1042" t="s">
        <v>101</v>
      </c>
      <c r="J265" s="1042" t="s">
        <v>854</v>
      </c>
      <c r="K265" s="1042" t="s">
        <v>115</v>
      </c>
      <c r="L265" s="1060">
        <v>32500000</v>
      </c>
      <c r="M265" s="1061"/>
      <c r="N265" s="177" t="s">
        <v>85</v>
      </c>
      <c r="O265" s="177" t="s">
        <v>56</v>
      </c>
      <c r="P265" s="745" t="s">
        <v>133</v>
      </c>
      <c r="Q265" s="129"/>
      <c r="R265" s="160"/>
      <c r="S265" s="161"/>
      <c r="T265" s="160"/>
      <c r="U265" s="160"/>
      <c r="V265" s="160"/>
      <c r="W265" s="1195"/>
      <c r="X265" s="160"/>
      <c r="Y265" s="174">
        <f t="shared" si="6"/>
        <v>0</v>
      </c>
      <c r="Z265" s="174">
        <v>0</v>
      </c>
      <c r="AA265" s="160"/>
      <c r="AB265" s="160"/>
      <c r="AC265" s="160"/>
      <c r="AD265" s="160"/>
      <c r="AE265" s="160"/>
      <c r="AF265" s="160"/>
      <c r="AG265" s="160"/>
      <c r="AH265" s="160"/>
      <c r="AI265" s="160"/>
      <c r="AJ265" s="160"/>
      <c r="AK265" s="160"/>
      <c r="AL265" s="243"/>
      <c r="AM265" s="249"/>
      <c r="AN265" s="160"/>
      <c r="AO265" s="160"/>
      <c r="AP265" s="160"/>
      <c r="AQ265" s="160"/>
      <c r="AR265" s="160"/>
      <c r="AS265" s="160"/>
      <c r="AT265" s="160"/>
      <c r="AU265" s="160"/>
      <c r="AV265" s="160"/>
      <c r="AW265" s="160"/>
      <c r="AX265" s="160"/>
      <c r="AY265" s="160"/>
      <c r="AZ265" s="160"/>
      <c r="BA265" s="160"/>
      <c r="BB265" s="182"/>
      <c r="BC265" s="182"/>
      <c r="BD265" s="182"/>
      <c r="BE265" s="182"/>
      <c r="BF265" s="182"/>
      <c r="BG265" s="182"/>
      <c r="BH265" s="182"/>
      <c r="BI265" s="182"/>
      <c r="BJ265" s="182"/>
      <c r="BK265" s="182"/>
      <c r="BL265" s="182"/>
      <c r="BM265" s="182"/>
      <c r="BN265" s="182"/>
      <c r="BO265" s="182"/>
      <c r="BP265" s="182"/>
      <c r="BQ265" s="182"/>
      <c r="BR265" s="182"/>
      <c r="BS265" s="182"/>
      <c r="BT265" s="182"/>
      <c r="BU265" s="182"/>
      <c r="BV265" s="182"/>
      <c r="BW265" s="182"/>
      <c r="BX265" s="182"/>
      <c r="BY265" s="182"/>
      <c r="BZ265" s="182"/>
      <c r="CA265" s="182"/>
      <c r="CB265" s="182"/>
      <c r="CC265" s="182"/>
      <c r="CD265" s="182"/>
      <c r="CE265" s="182"/>
      <c r="CF265" s="182"/>
      <c r="CG265" s="182"/>
      <c r="CH265" s="182"/>
      <c r="CI265" s="182"/>
      <c r="CJ265" s="182"/>
      <c r="CK265" s="182"/>
      <c r="CL265" s="182"/>
      <c r="CM265" s="182"/>
      <c r="CN265" s="182"/>
      <c r="CO265" s="182"/>
      <c r="CP265" s="182"/>
      <c r="CQ265" s="182"/>
      <c r="CR265" s="182"/>
      <c r="CS265" s="182"/>
      <c r="CT265" s="182"/>
      <c r="CU265" s="182"/>
      <c r="CV265" s="182"/>
      <c r="CW265" s="182"/>
      <c r="CX265" s="182"/>
      <c r="CY265" s="182"/>
      <c r="CZ265" s="182"/>
      <c r="DA265" s="182"/>
      <c r="DB265" s="182"/>
      <c r="DC265" s="182"/>
      <c r="DD265" s="182"/>
      <c r="DE265" s="182"/>
      <c r="DF265" s="182"/>
      <c r="DG265" s="182"/>
      <c r="DH265" s="182"/>
      <c r="DI265" s="182"/>
      <c r="DJ265" s="182"/>
      <c r="DK265" s="182"/>
      <c r="DL265" s="182"/>
      <c r="DM265" s="182"/>
      <c r="DN265" s="182"/>
      <c r="DO265" s="182"/>
      <c r="DP265" s="182"/>
      <c r="DQ265" s="182"/>
      <c r="DR265" s="182"/>
      <c r="DS265" s="182"/>
      <c r="DT265" s="182"/>
      <c r="DU265" s="182"/>
      <c r="DV265" s="182"/>
      <c r="DW265" s="182"/>
      <c r="DX265" s="182"/>
      <c r="DY265" s="182"/>
      <c r="DZ265" s="182"/>
      <c r="EA265" s="182"/>
      <c r="EB265" s="182"/>
      <c r="EC265" s="182"/>
      <c r="ED265" s="182"/>
      <c r="EE265" s="182"/>
      <c r="EF265" s="182"/>
      <c r="EG265" s="182"/>
      <c r="EH265" s="182"/>
      <c r="EI265" s="182"/>
      <c r="EJ265" s="182"/>
      <c r="EK265" s="182"/>
      <c r="EL265" s="182"/>
      <c r="EM265" s="182"/>
      <c r="EN265" s="182"/>
      <c r="EO265" s="182"/>
    </row>
    <row r="266" spans="1:274" s="49" customFormat="1" ht="30" customHeight="1" x14ac:dyDescent="0.25">
      <c r="A266" s="744">
        <v>224</v>
      </c>
      <c r="B266" s="1042" t="s">
        <v>1001</v>
      </c>
      <c r="C266" s="1042">
        <v>80101706</v>
      </c>
      <c r="D266" s="247" t="s">
        <v>1319</v>
      </c>
      <c r="E266" s="1042" t="s">
        <v>132</v>
      </c>
      <c r="F266" s="1042">
        <v>1</v>
      </c>
      <c r="G266" s="1062" t="s">
        <v>175</v>
      </c>
      <c r="H266" s="1058">
        <v>5</v>
      </c>
      <c r="I266" s="1042" t="s">
        <v>101</v>
      </c>
      <c r="J266" s="1042" t="s">
        <v>854</v>
      </c>
      <c r="K266" s="1042" t="s">
        <v>115</v>
      </c>
      <c r="L266" s="1060">
        <v>32500000</v>
      </c>
      <c r="M266" s="1061"/>
      <c r="N266" s="177" t="s">
        <v>85</v>
      </c>
      <c r="O266" s="177" t="s">
        <v>56</v>
      </c>
      <c r="P266" s="745" t="s">
        <v>133</v>
      </c>
      <c r="Q266" s="129"/>
      <c r="R266" s="160"/>
      <c r="S266" s="161"/>
      <c r="T266" s="160"/>
      <c r="U266" s="160"/>
      <c r="V266" s="160"/>
      <c r="W266" s="1195"/>
      <c r="X266" s="160"/>
      <c r="Y266" s="174">
        <f t="shared" si="6"/>
        <v>0</v>
      </c>
      <c r="Z266" s="174">
        <v>0</v>
      </c>
      <c r="AA266" s="160"/>
      <c r="AB266" s="160"/>
      <c r="AC266" s="160"/>
      <c r="AD266" s="160"/>
      <c r="AE266" s="160"/>
      <c r="AF266" s="160"/>
      <c r="AG266" s="160"/>
      <c r="AH266" s="160"/>
      <c r="AI266" s="160"/>
      <c r="AJ266" s="160"/>
      <c r="AK266" s="160"/>
      <c r="AL266" s="243"/>
      <c r="AM266" s="249"/>
      <c r="AN266" s="160"/>
      <c r="AO266" s="160"/>
      <c r="AP266" s="160"/>
      <c r="AQ266" s="160"/>
      <c r="AR266" s="160"/>
      <c r="AS266" s="160"/>
      <c r="AT266" s="160"/>
      <c r="AU266" s="160"/>
      <c r="AV266" s="160"/>
      <c r="AW266" s="160"/>
      <c r="AX266" s="160"/>
      <c r="AY266" s="160"/>
      <c r="AZ266" s="160"/>
      <c r="BA266" s="160"/>
      <c r="BB266" s="182"/>
      <c r="BC266" s="182"/>
      <c r="BD266" s="182"/>
      <c r="BE266" s="182"/>
      <c r="BF266" s="182"/>
      <c r="BG266" s="182"/>
      <c r="BH266" s="182"/>
      <c r="BI266" s="182"/>
      <c r="BJ266" s="182"/>
      <c r="BK266" s="182"/>
      <c r="BL266" s="182"/>
      <c r="BM266" s="182"/>
      <c r="BN266" s="182"/>
      <c r="BO266" s="182"/>
      <c r="BP266" s="182"/>
      <c r="BQ266" s="182"/>
      <c r="BR266" s="182"/>
      <c r="BS266" s="182"/>
      <c r="BT266" s="182"/>
      <c r="BU266" s="182"/>
      <c r="BV266" s="182"/>
      <c r="BW266" s="182"/>
      <c r="BX266" s="182"/>
      <c r="BY266" s="182"/>
      <c r="BZ266" s="182"/>
      <c r="CA266" s="182"/>
      <c r="CB266" s="182"/>
      <c r="CC266" s="182"/>
      <c r="CD266" s="182"/>
      <c r="CE266" s="182"/>
      <c r="CF266" s="182"/>
      <c r="CG266" s="182"/>
      <c r="CH266" s="182"/>
      <c r="CI266" s="182"/>
      <c r="CJ266" s="182"/>
      <c r="CK266" s="182"/>
      <c r="CL266" s="182"/>
      <c r="CM266" s="182"/>
      <c r="CN266" s="182"/>
      <c r="CO266" s="182"/>
      <c r="CP266" s="182"/>
      <c r="CQ266" s="182"/>
      <c r="CR266" s="182"/>
      <c r="CS266" s="182"/>
      <c r="CT266" s="182"/>
      <c r="CU266" s="182"/>
      <c r="CV266" s="182"/>
      <c r="CW266" s="182"/>
      <c r="CX266" s="182"/>
      <c r="CY266" s="182"/>
      <c r="CZ266" s="182"/>
      <c r="DA266" s="182"/>
      <c r="DB266" s="182"/>
      <c r="DC266" s="182"/>
      <c r="DD266" s="182"/>
      <c r="DE266" s="182"/>
      <c r="DF266" s="182"/>
      <c r="DG266" s="182"/>
      <c r="DH266" s="182"/>
      <c r="DI266" s="182"/>
      <c r="DJ266" s="182"/>
      <c r="DK266" s="182"/>
      <c r="DL266" s="182"/>
      <c r="DM266" s="182"/>
      <c r="DN266" s="182"/>
      <c r="DO266" s="182"/>
      <c r="DP266" s="182"/>
      <c r="DQ266" s="182"/>
      <c r="DR266" s="182"/>
      <c r="DS266" s="182"/>
      <c r="DT266" s="182"/>
      <c r="DU266" s="182"/>
      <c r="DV266" s="182"/>
      <c r="DW266" s="182"/>
      <c r="DX266" s="182"/>
      <c r="DY266" s="182"/>
      <c r="DZ266" s="182"/>
      <c r="EA266" s="182"/>
      <c r="EB266" s="182"/>
      <c r="EC266" s="182"/>
      <c r="ED266" s="182"/>
      <c r="EE266" s="182"/>
      <c r="EF266" s="182"/>
      <c r="EG266" s="182"/>
      <c r="EH266" s="182"/>
      <c r="EI266" s="182"/>
      <c r="EJ266" s="182"/>
      <c r="EK266" s="182"/>
      <c r="EL266" s="182"/>
      <c r="EM266" s="182"/>
      <c r="EN266" s="182"/>
      <c r="EO266" s="182"/>
    </row>
    <row r="267" spans="1:274" s="49" customFormat="1" ht="73.5" customHeight="1" x14ac:dyDescent="0.25">
      <c r="A267" s="1241">
        <v>225</v>
      </c>
      <c r="B267" s="1237" t="s">
        <v>1002</v>
      </c>
      <c r="C267" s="1235">
        <v>80101706</v>
      </c>
      <c r="D267" s="557" t="s">
        <v>1320</v>
      </c>
      <c r="E267" s="1235" t="s">
        <v>132</v>
      </c>
      <c r="F267" s="1235">
        <v>1</v>
      </c>
      <c r="G267" s="1259" t="s">
        <v>173</v>
      </c>
      <c r="H267" s="1239">
        <v>6</v>
      </c>
      <c r="I267" s="1235" t="s">
        <v>101</v>
      </c>
      <c r="J267" s="1235" t="s">
        <v>854</v>
      </c>
      <c r="K267" s="1235" t="s">
        <v>115</v>
      </c>
      <c r="L267" s="1076">
        <v>60000000</v>
      </c>
      <c r="M267" s="1033">
        <v>60000000</v>
      </c>
      <c r="N267" s="1261" t="s">
        <v>85</v>
      </c>
      <c r="O267" s="1261" t="s">
        <v>56</v>
      </c>
      <c r="P267" s="205" t="s">
        <v>133</v>
      </c>
      <c r="Q267" s="129"/>
      <c r="R267" s="1280" t="s">
        <v>2702</v>
      </c>
      <c r="S267" s="1280" t="s">
        <v>2703</v>
      </c>
      <c r="T267" s="1285">
        <v>42522</v>
      </c>
      <c r="U267" s="96" t="s">
        <v>2704</v>
      </c>
      <c r="V267" s="1242" t="s">
        <v>220</v>
      </c>
      <c r="W267" s="253">
        <v>60000000</v>
      </c>
      <c r="X267" s="41"/>
      <c r="Y267" s="1263">
        <f t="shared" si="6"/>
        <v>60000000</v>
      </c>
      <c r="Z267" s="1263">
        <v>60000000</v>
      </c>
      <c r="AA267" s="334" t="s">
        <v>2705</v>
      </c>
      <c r="AB267" s="1281" t="s">
        <v>2706</v>
      </c>
      <c r="AC267" s="1281" t="s">
        <v>233</v>
      </c>
      <c r="AD267" s="1242" t="s">
        <v>2707</v>
      </c>
      <c r="AE267" s="1281" t="s">
        <v>56</v>
      </c>
      <c r="AF267" s="1281" t="s">
        <v>56</v>
      </c>
      <c r="AG267" s="1281" t="s">
        <v>56</v>
      </c>
      <c r="AH267" s="200" t="s">
        <v>2708</v>
      </c>
      <c r="AI267" s="74">
        <v>42522</v>
      </c>
      <c r="AJ267" s="74">
        <v>42704</v>
      </c>
      <c r="AK267" s="1281" t="s">
        <v>2663</v>
      </c>
      <c r="AL267" s="260" t="s">
        <v>1200</v>
      </c>
      <c r="AM267" s="546" t="s">
        <v>56</v>
      </c>
      <c r="AN267" s="291" t="s">
        <v>56</v>
      </c>
      <c r="AO267" s="291" t="s">
        <v>56</v>
      </c>
      <c r="AP267" s="291" t="s">
        <v>56</v>
      </c>
      <c r="AQ267" s="291" t="s">
        <v>56</v>
      </c>
      <c r="AR267" s="291" t="s">
        <v>56</v>
      </c>
      <c r="AS267" s="291" t="s">
        <v>56</v>
      </c>
      <c r="AT267" s="291" t="s">
        <v>56</v>
      </c>
      <c r="AU267" s="547">
        <v>10000000</v>
      </c>
      <c r="AV267" s="291" t="s">
        <v>56</v>
      </c>
      <c r="AW267" s="547">
        <v>10000000</v>
      </c>
      <c r="AX267" s="41"/>
      <c r="AY267" s="41"/>
      <c r="AZ267" s="41"/>
      <c r="BA267" s="41"/>
      <c r="BB267" s="182"/>
      <c r="BC267" s="182"/>
      <c r="BD267" s="182"/>
      <c r="BE267" s="182"/>
      <c r="BF267" s="182"/>
      <c r="BG267" s="182"/>
      <c r="BH267" s="182"/>
      <c r="BI267" s="182"/>
      <c r="BJ267" s="182"/>
      <c r="BK267" s="182"/>
      <c r="BL267" s="182"/>
      <c r="BM267" s="182"/>
      <c r="BN267" s="182"/>
      <c r="BO267" s="182"/>
      <c r="BP267" s="182"/>
      <c r="BQ267" s="182"/>
      <c r="BR267" s="182"/>
      <c r="BS267" s="182"/>
      <c r="BT267" s="182"/>
      <c r="BU267" s="182"/>
      <c r="BV267" s="182"/>
      <c r="BW267" s="182"/>
      <c r="BX267" s="182"/>
      <c r="BY267" s="182"/>
      <c r="BZ267" s="182"/>
      <c r="CA267" s="182"/>
      <c r="CB267" s="182"/>
      <c r="CC267" s="182"/>
      <c r="CD267" s="182"/>
      <c r="CE267" s="182"/>
      <c r="CF267" s="182"/>
      <c r="CG267" s="182"/>
      <c r="CH267" s="182"/>
      <c r="CI267" s="182"/>
      <c r="CJ267" s="182"/>
      <c r="CK267" s="182"/>
      <c r="CL267" s="182"/>
      <c r="CM267" s="182"/>
      <c r="CN267" s="182"/>
      <c r="CO267" s="182"/>
      <c r="CP267" s="182"/>
      <c r="CQ267" s="182"/>
      <c r="CR267" s="182"/>
      <c r="CS267" s="182"/>
      <c r="CT267" s="182"/>
      <c r="CU267" s="182"/>
      <c r="CV267" s="182"/>
      <c r="CW267" s="182"/>
      <c r="CX267" s="182"/>
      <c r="CY267" s="182"/>
      <c r="CZ267" s="182"/>
      <c r="DA267" s="182"/>
      <c r="DB267" s="182"/>
      <c r="DC267" s="182"/>
      <c r="DD267" s="182"/>
      <c r="DE267" s="182"/>
      <c r="DF267" s="182"/>
      <c r="DG267" s="182"/>
      <c r="DH267" s="182"/>
      <c r="DI267" s="182"/>
      <c r="DJ267" s="182"/>
      <c r="DK267" s="182"/>
      <c r="DL267" s="182"/>
      <c r="DM267" s="182"/>
      <c r="DN267" s="182"/>
      <c r="DO267" s="182"/>
      <c r="DP267" s="182"/>
      <c r="DQ267" s="182"/>
      <c r="DR267" s="182"/>
      <c r="DS267" s="182"/>
      <c r="DT267" s="182"/>
      <c r="DU267" s="182"/>
      <c r="DV267" s="182"/>
      <c r="DW267" s="182"/>
      <c r="DX267" s="182"/>
      <c r="DY267" s="182"/>
      <c r="DZ267" s="182"/>
      <c r="EA267" s="182"/>
      <c r="EB267" s="182"/>
      <c r="EC267" s="182"/>
      <c r="ED267" s="182"/>
      <c r="EE267" s="182"/>
      <c r="EF267" s="182"/>
      <c r="EG267" s="182"/>
      <c r="EH267" s="182"/>
      <c r="EI267" s="182"/>
      <c r="EJ267" s="182"/>
      <c r="EK267" s="182"/>
      <c r="EL267" s="182"/>
      <c r="EM267" s="182"/>
      <c r="EN267" s="182"/>
      <c r="EO267" s="182"/>
    </row>
    <row r="268" spans="1:274" s="346" customFormat="1" ht="71.25" customHeight="1" x14ac:dyDescent="0.25">
      <c r="A268" s="1241">
        <v>226</v>
      </c>
      <c r="B268" s="1267" t="s">
        <v>1004</v>
      </c>
      <c r="C268" s="1243">
        <v>80101706</v>
      </c>
      <c r="D268" s="73" t="s">
        <v>1321</v>
      </c>
      <c r="E268" s="1243" t="s">
        <v>132</v>
      </c>
      <c r="F268" s="1243">
        <v>1</v>
      </c>
      <c r="G268" s="1271" t="s">
        <v>979</v>
      </c>
      <c r="H268" s="1287">
        <v>6</v>
      </c>
      <c r="I268" s="1243" t="s">
        <v>101</v>
      </c>
      <c r="J268" s="1243" t="s">
        <v>854</v>
      </c>
      <c r="K268" s="1243" t="s">
        <v>115</v>
      </c>
      <c r="L268" s="1037">
        <v>42000000</v>
      </c>
      <c r="M268" s="1033">
        <v>42000000</v>
      </c>
      <c r="N268" s="943" t="s">
        <v>85</v>
      </c>
      <c r="O268" s="943" t="s">
        <v>56</v>
      </c>
      <c r="P268" s="19" t="s">
        <v>133</v>
      </c>
      <c r="Q268" s="129"/>
      <c r="R268" s="1280" t="s">
        <v>2926</v>
      </c>
      <c r="S268" s="239" t="s">
        <v>2927</v>
      </c>
      <c r="T268" s="1285">
        <v>42576</v>
      </c>
      <c r="U268" s="78" t="s">
        <v>2928</v>
      </c>
      <c r="V268" s="1242" t="s">
        <v>220</v>
      </c>
      <c r="W268" s="253">
        <v>30450000</v>
      </c>
      <c r="X268" s="41"/>
      <c r="Y268" s="1263">
        <f t="shared" si="6"/>
        <v>30450000</v>
      </c>
      <c r="Z268" s="1263">
        <v>30450000</v>
      </c>
      <c r="AA268" s="73" t="s">
        <v>2929</v>
      </c>
      <c r="AB268" s="1281" t="s">
        <v>2930</v>
      </c>
      <c r="AC268" s="1281" t="s">
        <v>233</v>
      </c>
      <c r="AD268" s="1242" t="s">
        <v>2931</v>
      </c>
      <c r="AE268" s="1281" t="s">
        <v>56</v>
      </c>
      <c r="AF268" s="1281" t="s">
        <v>56</v>
      </c>
      <c r="AG268" s="1281" t="s">
        <v>56</v>
      </c>
      <c r="AH268" s="73" t="s">
        <v>2932</v>
      </c>
      <c r="AI268" s="74">
        <v>42576</v>
      </c>
      <c r="AJ268" s="74">
        <v>42728</v>
      </c>
      <c r="AK268" s="1281" t="s">
        <v>1183</v>
      </c>
      <c r="AL268" s="260" t="s">
        <v>1054</v>
      </c>
      <c r="AM268" s="130"/>
      <c r="AN268" s="41"/>
      <c r="AO268" s="41"/>
      <c r="AP268" s="41"/>
      <c r="AQ268" s="41"/>
      <c r="AR268" s="41"/>
      <c r="AS268" s="41"/>
      <c r="AT268" s="41"/>
      <c r="AU268" s="41"/>
      <c r="AV268" s="547">
        <v>6090000</v>
      </c>
      <c r="AW268" s="41"/>
      <c r="AX268" s="41"/>
      <c r="AY268" s="41"/>
      <c r="AZ268" s="41"/>
      <c r="BA268" s="41"/>
      <c r="BB268" s="731"/>
      <c r="BC268" s="731"/>
      <c r="BD268" s="731"/>
      <c r="BE268" s="731"/>
      <c r="BF268" s="731"/>
      <c r="BG268" s="731"/>
      <c r="BH268" s="731"/>
      <c r="BI268" s="731"/>
      <c r="BJ268" s="731"/>
      <c r="BK268" s="731"/>
      <c r="BL268" s="731"/>
      <c r="BM268" s="731"/>
      <c r="BN268" s="731"/>
      <c r="BO268" s="731"/>
      <c r="BP268" s="731"/>
      <c r="BQ268" s="731"/>
      <c r="BR268" s="731"/>
      <c r="BS268" s="731"/>
      <c r="BT268" s="731"/>
      <c r="BU268" s="731"/>
      <c r="BV268" s="731"/>
      <c r="BW268" s="731"/>
      <c r="BX268" s="731"/>
      <c r="BY268" s="731"/>
      <c r="BZ268" s="731"/>
      <c r="CA268" s="731"/>
      <c r="CB268" s="731"/>
      <c r="CC268" s="731"/>
      <c r="CD268" s="731"/>
      <c r="CE268" s="731"/>
      <c r="CF268" s="731"/>
      <c r="CG268" s="731"/>
      <c r="CH268" s="731"/>
      <c r="CI268" s="731"/>
      <c r="CJ268" s="731"/>
      <c r="CK268" s="731"/>
      <c r="CL268" s="731"/>
      <c r="CM268" s="731"/>
      <c r="CN268" s="731"/>
      <c r="CO268" s="731"/>
      <c r="CP268" s="731"/>
      <c r="CQ268" s="731"/>
      <c r="CR268" s="731"/>
      <c r="CS268" s="731"/>
      <c r="CT268" s="731"/>
      <c r="CU268" s="731"/>
      <c r="CV268" s="731"/>
      <c r="CW268" s="731"/>
      <c r="CX268" s="731"/>
      <c r="CY268" s="731"/>
      <c r="CZ268" s="731"/>
      <c r="DA268" s="731"/>
      <c r="DB268" s="731"/>
      <c r="DC268" s="731"/>
      <c r="DD268" s="731"/>
      <c r="DE268" s="731"/>
      <c r="DF268" s="731"/>
      <c r="DG268" s="731"/>
      <c r="DH268" s="731"/>
      <c r="DI268" s="731"/>
      <c r="DJ268" s="731"/>
      <c r="DK268" s="731"/>
      <c r="DL268" s="731"/>
      <c r="DM268" s="731"/>
      <c r="DN268" s="731"/>
      <c r="DO268" s="731"/>
      <c r="DP268" s="731"/>
      <c r="DQ268" s="731"/>
      <c r="DR268" s="731"/>
      <c r="DS268" s="731"/>
      <c r="DT268" s="731"/>
      <c r="DU268" s="731"/>
      <c r="DV268" s="731"/>
      <c r="DW268" s="731"/>
      <c r="DX268" s="731"/>
      <c r="DY268" s="731"/>
      <c r="DZ268" s="731"/>
      <c r="EA268" s="731"/>
      <c r="EB268" s="731"/>
      <c r="EC268" s="731"/>
      <c r="ED268" s="731"/>
      <c r="EE268" s="731"/>
      <c r="EF268" s="731"/>
      <c r="EG268" s="731"/>
      <c r="EH268" s="731"/>
      <c r="EI268" s="731"/>
      <c r="EJ268" s="731"/>
      <c r="EK268" s="731"/>
      <c r="EL268" s="731"/>
      <c r="EM268" s="731"/>
      <c r="EN268" s="731"/>
      <c r="EO268" s="731"/>
    </row>
    <row r="269" spans="1:274" s="346" customFormat="1" ht="71.25" customHeight="1" x14ac:dyDescent="0.25">
      <c r="A269" s="1241">
        <v>227</v>
      </c>
      <c r="B269" s="1267" t="s">
        <v>1004</v>
      </c>
      <c r="C269" s="1243">
        <v>80101706</v>
      </c>
      <c r="D269" s="73" t="s">
        <v>1322</v>
      </c>
      <c r="E269" s="1243" t="s">
        <v>132</v>
      </c>
      <c r="F269" s="1243">
        <v>1</v>
      </c>
      <c r="G269" s="1271" t="s">
        <v>979</v>
      </c>
      <c r="H269" s="1287">
        <v>6</v>
      </c>
      <c r="I269" s="1243" t="s">
        <v>101</v>
      </c>
      <c r="J269" s="1243" t="s">
        <v>854</v>
      </c>
      <c r="K269" s="1243" t="s">
        <v>115</v>
      </c>
      <c r="L269" s="1037">
        <v>42000000</v>
      </c>
      <c r="M269" s="1033">
        <v>42000000</v>
      </c>
      <c r="N269" s="943" t="s">
        <v>85</v>
      </c>
      <c r="O269" s="943" t="s">
        <v>56</v>
      </c>
      <c r="P269" s="19" t="s">
        <v>133</v>
      </c>
      <c r="Q269" s="129"/>
      <c r="R269" s="1280" t="s">
        <v>2933</v>
      </c>
      <c r="S269" s="1280" t="s">
        <v>2934</v>
      </c>
      <c r="T269" s="1285">
        <v>42580</v>
      </c>
      <c r="U269" s="78" t="s">
        <v>2935</v>
      </c>
      <c r="V269" s="1242" t="s">
        <v>220</v>
      </c>
      <c r="W269" s="253">
        <v>35000000</v>
      </c>
      <c r="X269" s="41"/>
      <c r="Y269" s="1263">
        <f t="shared" si="6"/>
        <v>35000000</v>
      </c>
      <c r="Z269" s="1263">
        <v>35000000</v>
      </c>
      <c r="AA269" s="73" t="s">
        <v>2936</v>
      </c>
      <c r="AB269" s="1281" t="s">
        <v>2937</v>
      </c>
      <c r="AC269" s="1281" t="s">
        <v>233</v>
      </c>
      <c r="AD269" s="1242" t="s">
        <v>2938</v>
      </c>
      <c r="AE269" s="1281" t="s">
        <v>56</v>
      </c>
      <c r="AF269" s="1281" t="s">
        <v>56</v>
      </c>
      <c r="AG269" s="1281" t="s">
        <v>56</v>
      </c>
      <c r="AH269" s="73" t="s">
        <v>2939</v>
      </c>
      <c r="AI269" s="74">
        <v>42580</v>
      </c>
      <c r="AJ269" s="74">
        <v>42732</v>
      </c>
      <c r="AK269" s="1281" t="s">
        <v>2940</v>
      </c>
      <c r="AL269" s="260" t="s">
        <v>1054</v>
      </c>
      <c r="AM269" s="130"/>
      <c r="AN269" s="41"/>
      <c r="AO269" s="41"/>
      <c r="AP269" s="41"/>
      <c r="AQ269" s="41"/>
      <c r="AR269" s="41"/>
      <c r="AS269" s="41"/>
      <c r="AT269" s="41"/>
      <c r="AU269" s="41"/>
      <c r="AV269" s="41"/>
      <c r="AW269" s="547">
        <v>7000000</v>
      </c>
      <c r="AX269" s="41"/>
      <c r="AY269" s="41"/>
      <c r="AZ269" s="41"/>
      <c r="BA269" s="41"/>
      <c r="BB269" s="731"/>
      <c r="BC269" s="731"/>
      <c r="BD269" s="731"/>
      <c r="BE269" s="731"/>
      <c r="BF269" s="731"/>
      <c r="BG269" s="731"/>
      <c r="BH269" s="731"/>
      <c r="BI269" s="731"/>
      <c r="BJ269" s="731"/>
      <c r="BK269" s="731"/>
      <c r="BL269" s="731"/>
      <c r="BM269" s="731"/>
      <c r="BN269" s="731"/>
      <c r="BO269" s="731"/>
      <c r="BP269" s="731"/>
      <c r="BQ269" s="731"/>
      <c r="BR269" s="731"/>
      <c r="BS269" s="731"/>
      <c r="BT269" s="731"/>
      <c r="BU269" s="731"/>
      <c r="BV269" s="731"/>
      <c r="BW269" s="731"/>
      <c r="BX269" s="731"/>
      <c r="BY269" s="731"/>
      <c r="BZ269" s="731"/>
      <c r="CA269" s="731"/>
      <c r="CB269" s="731"/>
      <c r="CC269" s="731"/>
      <c r="CD269" s="731"/>
      <c r="CE269" s="731"/>
      <c r="CF269" s="731"/>
      <c r="CG269" s="731"/>
      <c r="CH269" s="731"/>
      <c r="CI269" s="731"/>
      <c r="CJ269" s="731"/>
      <c r="CK269" s="731"/>
      <c r="CL269" s="731"/>
      <c r="CM269" s="731"/>
      <c r="CN269" s="731"/>
      <c r="CO269" s="731"/>
      <c r="CP269" s="731"/>
      <c r="CQ269" s="731"/>
      <c r="CR269" s="731"/>
      <c r="CS269" s="731"/>
      <c r="CT269" s="731"/>
      <c r="CU269" s="731"/>
      <c r="CV269" s="731"/>
      <c r="CW269" s="731"/>
      <c r="CX269" s="731"/>
      <c r="CY269" s="731"/>
      <c r="CZ269" s="731"/>
      <c r="DA269" s="731"/>
      <c r="DB269" s="731"/>
      <c r="DC269" s="731"/>
      <c r="DD269" s="731"/>
      <c r="DE269" s="731"/>
      <c r="DF269" s="731"/>
      <c r="DG269" s="731"/>
      <c r="DH269" s="731"/>
      <c r="DI269" s="731"/>
      <c r="DJ269" s="731"/>
      <c r="DK269" s="731"/>
      <c r="DL269" s="731"/>
      <c r="DM269" s="731"/>
      <c r="DN269" s="731"/>
      <c r="DO269" s="731"/>
      <c r="DP269" s="731"/>
      <c r="DQ269" s="731"/>
      <c r="DR269" s="731"/>
      <c r="DS269" s="731"/>
      <c r="DT269" s="731"/>
      <c r="DU269" s="731"/>
      <c r="DV269" s="731"/>
      <c r="DW269" s="731"/>
      <c r="DX269" s="731"/>
      <c r="DY269" s="731"/>
      <c r="DZ269" s="731"/>
      <c r="EA269" s="731"/>
      <c r="EB269" s="731"/>
      <c r="EC269" s="731"/>
      <c r="ED269" s="731"/>
      <c r="EE269" s="731"/>
      <c r="EF269" s="731"/>
      <c r="EG269" s="731"/>
      <c r="EH269" s="731"/>
      <c r="EI269" s="731"/>
      <c r="EJ269" s="731"/>
      <c r="EK269" s="731"/>
      <c r="EL269" s="731"/>
      <c r="EM269" s="731"/>
      <c r="EN269" s="731"/>
      <c r="EO269" s="731"/>
    </row>
    <row r="270" spans="1:274" s="49" customFormat="1" ht="71.25" customHeight="1" x14ac:dyDescent="0.25">
      <c r="A270" s="1266">
        <v>228</v>
      </c>
      <c r="B270" s="1268" t="s">
        <v>1004</v>
      </c>
      <c r="C270" s="1264">
        <v>80101706</v>
      </c>
      <c r="D270" s="755" t="s">
        <v>1323</v>
      </c>
      <c r="E270" s="1264" t="s">
        <v>132</v>
      </c>
      <c r="F270" s="1264">
        <v>1</v>
      </c>
      <c r="G270" s="1272" t="s">
        <v>168</v>
      </c>
      <c r="H270" s="1031">
        <v>2</v>
      </c>
      <c r="I270" s="1264" t="s">
        <v>101</v>
      </c>
      <c r="J270" s="1264" t="s">
        <v>854</v>
      </c>
      <c r="K270" s="1264" t="s">
        <v>115</v>
      </c>
      <c r="L270" s="1041">
        <v>30000000</v>
      </c>
      <c r="M270" s="1036">
        <v>30000000</v>
      </c>
      <c r="N270" s="944" t="s">
        <v>85</v>
      </c>
      <c r="O270" s="944" t="s">
        <v>56</v>
      </c>
      <c r="P270" s="30" t="s">
        <v>133</v>
      </c>
      <c r="Q270" s="129"/>
      <c r="R270" s="182"/>
      <c r="S270" s="602"/>
      <c r="T270" s="182"/>
      <c r="U270" s="182"/>
      <c r="V270" s="182"/>
      <c r="W270" s="1193"/>
      <c r="X270" s="182"/>
      <c r="Y270" s="174">
        <f t="shared" si="6"/>
        <v>0</v>
      </c>
      <c r="Z270" s="174">
        <v>0</v>
      </c>
      <c r="AA270" s="182"/>
      <c r="AB270" s="182"/>
      <c r="AC270" s="182"/>
      <c r="AD270" s="182"/>
      <c r="AE270" s="182"/>
      <c r="AF270" s="182"/>
      <c r="AG270" s="182"/>
      <c r="AH270" s="182"/>
      <c r="AI270" s="182"/>
      <c r="AJ270" s="182"/>
      <c r="AK270" s="182"/>
      <c r="AL270" s="599"/>
      <c r="AM270" s="562"/>
      <c r="AN270" s="182"/>
      <c r="AO270" s="182"/>
      <c r="AP270" s="182"/>
      <c r="AQ270" s="182"/>
      <c r="AR270" s="182"/>
      <c r="AS270" s="182"/>
      <c r="AT270" s="182"/>
      <c r="AU270" s="182"/>
      <c r="AV270" s="182"/>
      <c r="AW270" s="182"/>
      <c r="AX270" s="182"/>
      <c r="AY270" s="182"/>
      <c r="AZ270" s="182"/>
      <c r="BA270" s="182"/>
      <c r="BB270" s="182"/>
      <c r="BC270" s="182"/>
      <c r="BD270" s="182"/>
      <c r="BE270" s="182"/>
      <c r="BF270" s="182"/>
      <c r="BG270" s="182"/>
      <c r="BH270" s="182"/>
      <c r="BI270" s="182"/>
      <c r="BJ270" s="182"/>
      <c r="BK270" s="182"/>
      <c r="BL270" s="182"/>
      <c r="BM270" s="182"/>
      <c r="BN270" s="182"/>
      <c r="BO270" s="182"/>
      <c r="BP270" s="182"/>
      <c r="BQ270" s="182"/>
      <c r="BR270" s="182"/>
      <c r="BS270" s="182"/>
      <c r="BT270" s="182"/>
      <c r="BU270" s="182"/>
      <c r="BV270" s="182"/>
      <c r="BW270" s="182"/>
      <c r="BX270" s="182"/>
      <c r="BY270" s="182"/>
      <c r="BZ270" s="182"/>
      <c r="CA270" s="182"/>
      <c r="CB270" s="182"/>
      <c r="CC270" s="182"/>
      <c r="CD270" s="182"/>
      <c r="CE270" s="182"/>
      <c r="CF270" s="182"/>
      <c r="CG270" s="182"/>
      <c r="CH270" s="182"/>
      <c r="CI270" s="182"/>
      <c r="CJ270" s="182"/>
      <c r="CK270" s="182"/>
      <c r="CL270" s="182"/>
      <c r="CM270" s="182"/>
      <c r="CN270" s="182"/>
      <c r="CO270" s="182"/>
      <c r="CP270" s="182"/>
      <c r="CQ270" s="182"/>
      <c r="CR270" s="182"/>
      <c r="CS270" s="182"/>
      <c r="CT270" s="182"/>
      <c r="CU270" s="182"/>
      <c r="CV270" s="182"/>
      <c r="CW270" s="182"/>
      <c r="CX270" s="182"/>
      <c r="CY270" s="182"/>
      <c r="CZ270" s="182"/>
      <c r="DA270" s="182"/>
      <c r="DB270" s="182"/>
      <c r="DC270" s="182"/>
      <c r="DD270" s="182"/>
      <c r="DE270" s="182"/>
      <c r="DF270" s="182"/>
      <c r="DG270" s="182"/>
      <c r="DH270" s="182"/>
      <c r="DI270" s="182"/>
      <c r="DJ270" s="182"/>
      <c r="DK270" s="182"/>
      <c r="DL270" s="182"/>
      <c r="DM270" s="182"/>
      <c r="DN270" s="182"/>
      <c r="DO270" s="182"/>
      <c r="DP270" s="182"/>
      <c r="DQ270" s="182"/>
      <c r="DR270" s="182"/>
      <c r="DS270" s="182"/>
      <c r="DT270" s="182"/>
      <c r="DU270" s="182"/>
      <c r="DV270" s="182"/>
      <c r="DW270" s="182"/>
      <c r="DX270" s="182"/>
      <c r="DY270" s="182"/>
      <c r="DZ270" s="182"/>
      <c r="EA270" s="182"/>
      <c r="EB270" s="182"/>
      <c r="EC270" s="182"/>
      <c r="ED270" s="182"/>
      <c r="EE270" s="182"/>
      <c r="EF270" s="182"/>
      <c r="EG270" s="182"/>
      <c r="EH270" s="182"/>
      <c r="EI270" s="182"/>
      <c r="EJ270" s="182"/>
      <c r="EK270" s="182"/>
      <c r="EL270" s="182"/>
      <c r="EM270" s="182"/>
      <c r="EN270" s="182"/>
      <c r="EO270" s="182"/>
    </row>
    <row r="271" spans="1:274" s="49" customFormat="1" ht="84.75" customHeight="1" x14ac:dyDescent="0.25">
      <c r="A271" s="1241">
        <v>229</v>
      </c>
      <c r="B271" s="1267" t="s">
        <v>1010</v>
      </c>
      <c r="C271" s="1243">
        <v>80101706</v>
      </c>
      <c r="D271" s="73" t="s">
        <v>1324</v>
      </c>
      <c r="E271" s="1243" t="s">
        <v>132</v>
      </c>
      <c r="F271" s="1243">
        <v>1</v>
      </c>
      <c r="G271" s="1271" t="s">
        <v>173</v>
      </c>
      <c r="H271" s="1287">
        <v>8</v>
      </c>
      <c r="I271" s="1243" t="s">
        <v>101</v>
      </c>
      <c r="J271" s="1243" t="s">
        <v>135</v>
      </c>
      <c r="K271" s="1243" t="s">
        <v>115</v>
      </c>
      <c r="L271" s="1037">
        <v>40000000</v>
      </c>
      <c r="M271" s="1033">
        <v>40000000</v>
      </c>
      <c r="N271" s="943" t="s">
        <v>85</v>
      </c>
      <c r="O271" s="943" t="s">
        <v>56</v>
      </c>
      <c r="P271" s="19" t="s">
        <v>133</v>
      </c>
      <c r="Q271" s="129"/>
      <c r="R271" s="1280" t="s">
        <v>2709</v>
      </c>
      <c r="S271" s="1280" t="s">
        <v>2710</v>
      </c>
      <c r="T271" s="1285">
        <v>42514</v>
      </c>
      <c r="U271" s="96" t="s">
        <v>2711</v>
      </c>
      <c r="V271" s="1242" t="s">
        <v>220</v>
      </c>
      <c r="W271" s="253">
        <v>39996000</v>
      </c>
      <c r="X271" s="41"/>
      <c r="Y271" s="1263">
        <f t="shared" si="6"/>
        <v>39996000</v>
      </c>
      <c r="Z271" s="1263">
        <v>39996000</v>
      </c>
      <c r="AA271" s="334" t="s">
        <v>2712</v>
      </c>
      <c r="AB271" s="1281" t="s">
        <v>2713</v>
      </c>
      <c r="AC271" s="1281" t="s">
        <v>223</v>
      </c>
      <c r="AD271" s="1242" t="s">
        <v>2714</v>
      </c>
      <c r="AE271" s="1281" t="s">
        <v>56</v>
      </c>
      <c r="AF271" s="1281" t="s">
        <v>56</v>
      </c>
      <c r="AG271" s="1281" t="s">
        <v>56</v>
      </c>
      <c r="AH271" s="200" t="s">
        <v>2715</v>
      </c>
      <c r="AI271" s="74">
        <v>42514</v>
      </c>
      <c r="AJ271" s="74">
        <v>42734</v>
      </c>
      <c r="AK271" s="1281" t="s">
        <v>415</v>
      </c>
      <c r="AL271" s="260" t="s">
        <v>416</v>
      </c>
      <c r="AM271" s="546" t="s">
        <v>56</v>
      </c>
      <c r="AN271" s="291" t="s">
        <v>56</v>
      </c>
      <c r="AO271" s="291" t="s">
        <v>56</v>
      </c>
      <c r="AP271" s="291" t="s">
        <v>56</v>
      </c>
      <c r="AQ271" s="291" t="s">
        <v>56</v>
      </c>
      <c r="AR271" s="291" t="s">
        <v>56</v>
      </c>
      <c r="AS271" s="547">
        <v>5066133</v>
      </c>
      <c r="AT271" s="41"/>
      <c r="AU271" s="547">
        <v>3618667</v>
      </c>
      <c r="AV271" s="547">
        <v>5428000</v>
      </c>
      <c r="AW271" s="547">
        <v>5428000</v>
      </c>
      <c r="AX271" s="41"/>
      <c r="AY271" s="41"/>
      <c r="AZ271" s="41"/>
      <c r="BA271" s="41"/>
      <c r="BB271" s="182"/>
      <c r="BC271" s="182"/>
      <c r="BD271" s="182"/>
      <c r="BE271" s="182"/>
      <c r="BF271" s="182"/>
      <c r="BG271" s="182"/>
      <c r="BH271" s="182"/>
      <c r="BI271" s="182"/>
      <c r="BJ271" s="182"/>
      <c r="BK271" s="182"/>
      <c r="BL271" s="182"/>
      <c r="BM271" s="182"/>
      <c r="BN271" s="182"/>
      <c r="BO271" s="182"/>
      <c r="BP271" s="182"/>
      <c r="BQ271" s="182"/>
      <c r="BR271" s="182"/>
      <c r="BS271" s="182"/>
      <c r="BT271" s="182"/>
      <c r="BU271" s="182"/>
      <c r="BV271" s="182"/>
      <c r="BW271" s="182"/>
      <c r="BX271" s="182"/>
      <c r="BY271" s="182"/>
      <c r="BZ271" s="182"/>
      <c r="CA271" s="182"/>
      <c r="CB271" s="182"/>
      <c r="CC271" s="182"/>
      <c r="CD271" s="182"/>
      <c r="CE271" s="182"/>
      <c r="CF271" s="182"/>
      <c r="CG271" s="182"/>
      <c r="CH271" s="182"/>
      <c r="CI271" s="182"/>
      <c r="CJ271" s="182"/>
      <c r="CK271" s="182"/>
      <c r="CL271" s="182"/>
      <c r="CM271" s="182"/>
      <c r="CN271" s="182"/>
      <c r="CO271" s="182"/>
      <c r="CP271" s="182"/>
      <c r="CQ271" s="182"/>
      <c r="CR271" s="182"/>
      <c r="CS271" s="182"/>
      <c r="CT271" s="182"/>
      <c r="CU271" s="182"/>
      <c r="CV271" s="182"/>
      <c r="CW271" s="182"/>
      <c r="CX271" s="182"/>
      <c r="CY271" s="182"/>
      <c r="CZ271" s="182"/>
      <c r="DA271" s="182"/>
      <c r="DB271" s="182"/>
      <c r="DC271" s="182"/>
      <c r="DD271" s="182"/>
      <c r="DE271" s="182"/>
      <c r="DF271" s="182"/>
      <c r="DG271" s="182"/>
      <c r="DH271" s="182"/>
      <c r="DI271" s="182"/>
      <c r="DJ271" s="182"/>
      <c r="DK271" s="182"/>
      <c r="DL271" s="182"/>
      <c r="DM271" s="182"/>
      <c r="DN271" s="182"/>
      <c r="DO271" s="182"/>
      <c r="DP271" s="182"/>
      <c r="DQ271" s="182"/>
      <c r="DR271" s="182"/>
      <c r="DS271" s="182"/>
      <c r="DT271" s="182"/>
      <c r="DU271" s="182"/>
      <c r="DV271" s="182"/>
      <c r="DW271" s="182"/>
      <c r="DX271" s="182"/>
      <c r="DY271" s="182"/>
      <c r="DZ271" s="182"/>
      <c r="EA271" s="182"/>
      <c r="EB271" s="182"/>
      <c r="EC271" s="182"/>
      <c r="ED271" s="182"/>
      <c r="EE271" s="182"/>
      <c r="EF271" s="182"/>
      <c r="EG271" s="182"/>
      <c r="EH271" s="182"/>
      <c r="EI271" s="182"/>
      <c r="EJ271" s="182"/>
      <c r="EK271" s="182"/>
      <c r="EL271" s="182"/>
      <c r="EM271" s="182"/>
      <c r="EN271" s="182"/>
      <c r="EO271" s="182"/>
    </row>
    <row r="272" spans="1:274" s="49" customFormat="1" ht="99" customHeight="1" x14ac:dyDescent="0.25">
      <c r="A272" s="1241">
        <v>230</v>
      </c>
      <c r="B272" s="1267" t="s">
        <v>1010</v>
      </c>
      <c r="C272" s="1243">
        <v>80101706</v>
      </c>
      <c r="D272" s="73" t="s">
        <v>1325</v>
      </c>
      <c r="E272" s="1243" t="s">
        <v>132</v>
      </c>
      <c r="F272" s="1243">
        <v>1</v>
      </c>
      <c r="G272" s="1271" t="s">
        <v>173</v>
      </c>
      <c r="H272" s="1287">
        <v>8</v>
      </c>
      <c r="I272" s="1243" t="s">
        <v>101</v>
      </c>
      <c r="J272" s="1243" t="s">
        <v>854</v>
      </c>
      <c r="K272" s="1243" t="s">
        <v>115</v>
      </c>
      <c r="L272" s="1037">
        <v>40000000</v>
      </c>
      <c r="M272" s="1033">
        <v>40000000</v>
      </c>
      <c r="N272" s="943" t="s">
        <v>85</v>
      </c>
      <c r="O272" s="943" t="s">
        <v>56</v>
      </c>
      <c r="P272" s="19" t="s">
        <v>133</v>
      </c>
      <c r="Q272" s="129"/>
      <c r="R272" s="1280" t="s">
        <v>2716</v>
      </c>
      <c r="S272" s="1280" t="s">
        <v>2717</v>
      </c>
      <c r="T272" s="1285">
        <v>42514</v>
      </c>
      <c r="U272" s="96" t="s">
        <v>2718</v>
      </c>
      <c r="V272" s="1242" t="s">
        <v>220</v>
      </c>
      <c r="W272" s="253">
        <v>39996000</v>
      </c>
      <c r="X272" s="41"/>
      <c r="Y272" s="1263">
        <f t="shared" si="6"/>
        <v>39996000</v>
      </c>
      <c r="Z272" s="1263">
        <v>39996000</v>
      </c>
      <c r="AA272" s="334" t="s">
        <v>2712</v>
      </c>
      <c r="AB272" s="1281" t="s">
        <v>2719</v>
      </c>
      <c r="AC272" s="1281" t="s">
        <v>233</v>
      </c>
      <c r="AD272" s="1242"/>
      <c r="AE272" s="1281" t="s">
        <v>56</v>
      </c>
      <c r="AF272" s="1281" t="s">
        <v>56</v>
      </c>
      <c r="AG272" s="1281" t="s">
        <v>56</v>
      </c>
      <c r="AH272" s="200" t="s">
        <v>2715</v>
      </c>
      <c r="AI272" s="74">
        <v>42514</v>
      </c>
      <c r="AJ272" s="74">
        <v>42734</v>
      </c>
      <c r="AK272" s="1281" t="s">
        <v>415</v>
      </c>
      <c r="AL272" s="260" t="s">
        <v>416</v>
      </c>
      <c r="AM272" s="546" t="s">
        <v>56</v>
      </c>
      <c r="AN272" s="291" t="s">
        <v>56</v>
      </c>
      <c r="AO272" s="291" t="s">
        <v>56</v>
      </c>
      <c r="AP272" s="291" t="s">
        <v>56</v>
      </c>
      <c r="AQ272" s="291" t="s">
        <v>56</v>
      </c>
      <c r="AR272" s="291" t="s">
        <v>56</v>
      </c>
      <c r="AS272" s="547">
        <v>3618667</v>
      </c>
      <c r="AT272" s="41"/>
      <c r="AU272" s="547">
        <v>3618667</v>
      </c>
      <c r="AV272" s="547">
        <v>5428000</v>
      </c>
      <c r="AW272" s="547">
        <v>5428000</v>
      </c>
      <c r="AX272" s="41"/>
      <c r="AY272" s="41"/>
      <c r="AZ272" s="41"/>
      <c r="BA272" s="41"/>
      <c r="BB272" s="182"/>
      <c r="BC272" s="182"/>
      <c r="BD272" s="182"/>
      <c r="BE272" s="182"/>
      <c r="BF272" s="182"/>
      <c r="BG272" s="182"/>
      <c r="BH272" s="182"/>
      <c r="BI272" s="182"/>
      <c r="BJ272" s="182"/>
      <c r="BK272" s="182"/>
      <c r="BL272" s="182"/>
      <c r="BM272" s="182"/>
      <c r="BN272" s="182"/>
      <c r="BO272" s="182"/>
      <c r="BP272" s="182"/>
      <c r="BQ272" s="182"/>
      <c r="BR272" s="182"/>
      <c r="BS272" s="182"/>
      <c r="BT272" s="182"/>
      <c r="BU272" s="182"/>
      <c r="BV272" s="182"/>
      <c r="BW272" s="182"/>
      <c r="BX272" s="182"/>
      <c r="BY272" s="182"/>
      <c r="BZ272" s="182"/>
      <c r="CA272" s="182"/>
      <c r="CB272" s="182"/>
      <c r="CC272" s="182"/>
      <c r="CD272" s="182"/>
      <c r="CE272" s="182"/>
      <c r="CF272" s="182"/>
      <c r="CG272" s="182"/>
      <c r="CH272" s="182"/>
      <c r="CI272" s="182"/>
      <c r="CJ272" s="182"/>
      <c r="CK272" s="182"/>
      <c r="CL272" s="182"/>
      <c r="CM272" s="182"/>
      <c r="CN272" s="182"/>
      <c r="CO272" s="182"/>
      <c r="CP272" s="182"/>
      <c r="CQ272" s="182"/>
      <c r="CR272" s="182"/>
      <c r="CS272" s="182"/>
      <c r="CT272" s="182"/>
      <c r="CU272" s="182"/>
      <c r="CV272" s="182"/>
      <c r="CW272" s="182"/>
      <c r="CX272" s="182"/>
      <c r="CY272" s="182"/>
      <c r="CZ272" s="182"/>
      <c r="DA272" s="182"/>
      <c r="DB272" s="182"/>
      <c r="DC272" s="182"/>
      <c r="DD272" s="182"/>
      <c r="DE272" s="182"/>
      <c r="DF272" s="182"/>
      <c r="DG272" s="182"/>
      <c r="DH272" s="182"/>
      <c r="DI272" s="182"/>
      <c r="DJ272" s="182"/>
      <c r="DK272" s="182"/>
      <c r="DL272" s="182"/>
      <c r="DM272" s="182"/>
      <c r="DN272" s="182"/>
      <c r="DO272" s="182"/>
      <c r="DP272" s="182"/>
      <c r="DQ272" s="182"/>
      <c r="DR272" s="182"/>
      <c r="DS272" s="182"/>
      <c r="DT272" s="182"/>
      <c r="DU272" s="182"/>
      <c r="DV272" s="182"/>
      <c r="DW272" s="182"/>
      <c r="DX272" s="182"/>
      <c r="DY272" s="182"/>
      <c r="DZ272" s="182"/>
      <c r="EA272" s="182"/>
      <c r="EB272" s="182"/>
      <c r="EC272" s="182"/>
      <c r="ED272" s="182"/>
      <c r="EE272" s="182"/>
      <c r="EF272" s="182"/>
      <c r="EG272" s="182"/>
      <c r="EH272" s="182"/>
      <c r="EI272" s="182"/>
      <c r="EJ272" s="182"/>
      <c r="EK272" s="182"/>
      <c r="EL272" s="182"/>
      <c r="EM272" s="182"/>
      <c r="EN272" s="182"/>
      <c r="EO272" s="182"/>
    </row>
    <row r="273" spans="1:145" s="49" customFormat="1" ht="87" customHeight="1" x14ac:dyDescent="0.25">
      <c r="A273" s="1241">
        <v>231</v>
      </c>
      <c r="B273" s="1267" t="s">
        <v>1010</v>
      </c>
      <c r="C273" s="1243">
        <v>80101706</v>
      </c>
      <c r="D273" s="73" t="s">
        <v>1326</v>
      </c>
      <c r="E273" s="1243" t="s">
        <v>132</v>
      </c>
      <c r="F273" s="1243">
        <v>1</v>
      </c>
      <c r="G273" s="1271" t="s">
        <v>173</v>
      </c>
      <c r="H273" s="1273">
        <v>7.5</v>
      </c>
      <c r="I273" s="1243" t="s">
        <v>101</v>
      </c>
      <c r="J273" s="1243" t="s">
        <v>854</v>
      </c>
      <c r="K273" s="1243" t="s">
        <v>115</v>
      </c>
      <c r="L273" s="1037">
        <v>17250000</v>
      </c>
      <c r="M273" s="1033">
        <v>17250000</v>
      </c>
      <c r="N273" s="943" t="s">
        <v>85</v>
      </c>
      <c r="O273" s="943" t="s">
        <v>56</v>
      </c>
      <c r="P273" s="19" t="s">
        <v>133</v>
      </c>
      <c r="Q273" s="129"/>
      <c r="R273" s="1280" t="s">
        <v>2720</v>
      </c>
      <c r="S273" s="107" t="s">
        <v>2721</v>
      </c>
      <c r="T273" s="72">
        <v>42516</v>
      </c>
      <c r="U273" s="175" t="s">
        <v>2722</v>
      </c>
      <c r="V273" s="1281" t="s">
        <v>220</v>
      </c>
      <c r="W273" s="253">
        <v>17250000</v>
      </c>
      <c r="X273" s="41"/>
      <c r="Y273" s="1263">
        <f t="shared" si="6"/>
        <v>17250000</v>
      </c>
      <c r="Z273" s="1263">
        <v>17250000</v>
      </c>
      <c r="AA273" s="334" t="s">
        <v>2723</v>
      </c>
      <c r="AB273" s="1281" t="s">
        <v>2724</v>
      </c>
      <c r="AC273" s="1281" t="s">
        <v>233</v>
      </c>
      <c r="AD273" s="1242" t="s">
        <v>2725</v>
      </c>
      <c r="AE273" s="1281" t="s">
        <v>56</v>
      </c>
      <c r="AF273" s="1281" t="s">
        <v>56</v>
      </c>
      <c r="AG273" s="1281" t="s">
        <v>56</v>
      </c>
      <c r="AH273" s="200" t="s">
        <v>2715</v>
      </c>
      <c r="AI273" s="74">
        <v>42516</v>
      </c>
      <c r="AJ273" s="74">
        <v>42734</v>
      </c>
      <c r="AK273" s="1281" t="s">
        <v>2726</v>
      </c>
      <c r="AL273" s="260" t="s">
        <v>416</v>
      </c>
      <c r="AM273" s="546" t="s">
        <v>56</v>
      </c>
      <c r="AN273" s="291" t="s">
        <v>56</v>
      </c>
      <c r="AO273" s="291" t="s">
        <v>56</v>
      </c>
      <c r="AP273" s="291" t="s">
        <v>56</v>
      </c>
      <c r="AQ273" s="291" t="s">
        <v>56</v>
      </c>
      <c r="AR273" s="291" t="s">
        <v>56</v>
      </c>
      <c r="AS273" s="536">
        <v>1942000</v>
      </c>
      <c r="AT273" s="41"/>
      <c r="AU273" s="547">
        <v>932000</v>
      </c>
      <c r="AV273" s="547">
        <v>2330000</v>
      </c>
      <c r="AW273" s="547">
        <v>2330000</v>
      </c>
      <c r="AX273" s="41"/>
      <c r="AY273" s="41"/>
      <c r="AZ273" s="41"/>
      <c r="BA273" s="41"/>
      <c r="BB273" s="182"/>
      <c r="BC273" s="182"/>
      <c r="BD273" s="182"/>
      <c r="BE273" s="182"/>
      <c r="BF273" s="182"/>
      <c r="BG273" s="182"/>
      <c r="BH273" s="182"/>
      <c r="BI273" s="182"/>
      <c r="BJ273" s="182"/>
      <c r="BK273" s="182"/>
      <c r="BL273" s="182"/>
      <c r="BM273" s="182"/>
      <c r="BN273" s="182"/>
      <c r="BO273" s="182"/>
      <c r="BP273" s="182"/>
      <c r="BQ273" s="182"/>
      <c r="BR273" s="182"/>
      <c r="BS273" s="182"/>
      <c r="BT273" s="182"/>
      <c r="BU273" s="182"/>
      <c r="BV273" s="182"/>
      <c r="BW273" s="182"/>
      <c r="BX273" s="182"/>
      <c r="BY273" s="182"/>
      <c r="BZ273" s="182"/>
      <c r="CA273" s="182"/>
      <c r="CB273" s="182"/>
      <c r="CC273" s="182"/>
      <c r="CD273" s="182"/>
      <c r="CE273" s="182"/>
      <c r="CF273" s="182"/>
      <c r="CG273" s="182"/>
      <c r="CH273" s="182"/>
      <c r="CI273" s="182"/>
      <c r="CJ273" s="182"/>
      <c r="CK273" s="182"/>
      <c r="CL273" s="182"/>
      <c r="CM273" s="182"/>
      <c r="CN273" s="182"/>
      <c r="CO273" s="182"/>
      <c r="CP273" s="182"/>
      <c r="CQ273" s="182"/>
      <c r="CR273" s="182"/>
      <c r="CS273" s="182"/>
      <c r="CT273" s="182"/>
      <c r="CU273" s="182"/>
      <c r="CV273" s="182"/>
      <c r="CW273" s="182"/>
      <c r="CX273" s="182"/>
      <c r="CY273" s="182"/>
      <c r="CZ273" s="182"/>
      <c r="DA273" s="182"/>
      <c r="DB273" s="182"/>
      <c r="DC273" s="182"/>
      <c r="DD273" s="182"/>
      <c r="DE273" s="182"/>
      <c r="DF273" s="182"/>
      <c r="DG273" s="182"/>
      <c r="DH273" s="182"/>
      <c r="DI273" s="182"/>
      <c r="DJ273" s="182"/>
      <c r="DK273" s="182"/>
      <c r="DL273" s="182"/>
      <c r="DM273" s="182"/>
      <c r="DN273" s="182"/>
      <c r="DO273" s="182"/>
      <c r="DP273" s="182"/>
      <c r="DQ273" s="182"/>
      <c r="DR273" s="182"/>
      <c r="DS273" s="182"/>
      <c r="DT273" s="182"/>
      <c r="DU273" s="182"/>
      <c r="DV273" s="182"/>
      <c r="DW273" s="182"/>
      <c r="DX273" s="182"/>
      <c r="DY273" s="182"/>
      <c r="DZ273" s="182"/>
      <c r="EA273" s="182"/>
      <c r="EB273" s="182"/>
      <c r="EC273" s="182"/>
      <c r="ED273" s="182"/>
      <c r="EE273" s="182"/>
      <c r="EF273" s="182"/>
      <c r="EG273" s="182"/>
      <c r="EH273" s="182"/>
      <c r="EI273" s="182"/>
      <c r="EJ273" s="182"/>
      <c r="EK273" s="182"/>
      <c r="EL273" s="182"/>
      <c r="EM273" s="182"/>
      <c r="EN273" s="182"/>
      <c r="EO273" s="182"/>
    </row>
    <row r="274" spans="1:145" s="49" customFormat="1" ht="72.75" customHeight="1" x14ac:dyDescent="0.25">
      <c r="A274" s="1241">
        <v>232</v>
      </c>
      <c r="B274" s="1267" t="s">
        <v>1014</v>
      </c>
      <c r="C274" s="1243">
        <v>80101706</v>
      </c>
      <c r="D274" s="73" t="s">
        <v>1327</v>
      </c>
      <c r="E274" s="1243" t="s">
        <v>132</v>
      </c>
      <c r="F274" s="1243">
        <v>1</v>
      </c>
      <c r="G274" s="1271" t="s">
        <v>170</v>
      </c>
      <c r="H274" s="1287">
        <v>8</v>
      </c>
      <c r="I274" s="1243" t="s">
        <v>101</v>
      </c>
      <c r="J274" s="1243" t="s">
        <v>854</v>
      </c>
      <c r="K274" s="1243" t="s">
        <v>115</v>
      </c>
      <c r="L274" s="1037">
        <v>80000000</v>
      </c>
      <c r="M274" s="1033">
        <v>80000000</v>
      </c>
      <c r="N274" s="943" t="s">
        <v>85</v>
      </c>
      <c r="O274" s="943" t="s">
        <v>56</v>
      </c>
      <c r="P274" s="19" t="s">
        <v>133</v>
      </c>
      <c r="Q274" s="129"/>
      <c r="R274" s="1280" t="s">
        <v>1504</v>
      </c>
      <c r="S274" s="1280" t="s">
        <v>1505</v>
      </c>
      <c r="T274" s="1285">
        <v>42487</v>
      </c>
      <c r="U274" s="175" t="s">
        <v>1506</v>
      </c>
      <c r="V274" s="1281" t="s">
        <v>220</v>
      </c>
      <c r="W274" s="253">
        <v>80000000</v>
      </c>
      <c r="X274" s="41"/>
      <c r="Y274" s="1263">
        <f t="shared" si="6"/>
        <v>80000000</v>
      </c>
      <c r="Z274" s="1263">
        <v>80000000</v>
      </c>
      <c r="AA274" s="1281" t="s">
        <v>1507</v>
      </c>
      <c r="AB274" s="1281" t="s">
        <v>1508</v>
      </c>
      <c r="AC274" s="1281" t="s">
        <v>233</v>
      </c>
      <c r="AD274" s="1242" t="s">
        <v>1454</v>
      </c>
      <c r="AE274" s="1281" t="s">
        <v>56</v>
      </c>
      <c r="AF274" s="1281" t="s">
        <v>56</v>
      </c>
      <c r="AG274" s="1281" t="s">
        <v>56</v>
      </c>
      <c r="AH274" s="200" t="s">
        <v>1509</v>
      </c>
      <c r="AI274" s="74">
        <v>42487</v>
      </c>
      <c r="AJ274" s="74">
        <v>42730</v>
      </c>
      <c r="AK274" s="1281" t="s">
        <v>267</v>
      </c>
      <c r="AL274" s="260" t="s">
        <v>227</v>
      </c>
      <c r="AM274" s="1284" t="s">
        <v>56</v>
      </c>
      <c r="AN274" s="1284" t="s">
        <v>56</v>
      </c>
      <c r="AO274" s="1284" t="s">
        <v>56</v>
      </c>
      <c r="AP274" s="1284" t="s">
        <v>56</v>
      </c>
      <c r="AQ274" s="1284" t="s">
        <v>56</v>
      </c>
      <c r="AR274" s="1284" t="s">
        <v>56</v>
      </c>
      <c r="AS274" s="547">
        <v>10000000</v>
      </c>
      <c r="AT274" s="41"/>
      <c r="AU274" s="547">
        <v>10000000</v>
      </c>
      <c r="AV274" s="547">
        <v>10000000</v>
      </c>
      <c r="AW274" s="41"/>
      <c r="AX274" s="41"/>
      <c r="AY274" s="41"/>
      <c r="AZ274" s="41"/>
      <c r="BA274" s="41"/>
      <c r="BB274" s="182"/>
      <c r="BC274" s="182"/>
      <c r="BD274" s="182"/>
      <c r="BE274" s="182"/>
      <c r="BF274" s="182"/>
      <c r="BG274" s="182"/>
      <c r="BH274" s="182"/>
      <c r="BI274" s="182"/>
      <c r="BJ274" s="182"/>
      <c r="BK274" s="182"/>
      <c r="BL274" s="182"/>
      <c r="BM274" s="182"/>
      <c r="BN274" s="182"/>
      <c r="BO274" s="182"/>
      <c r="BP274" s="182"/>
      <c r="BQ274" s="182"/>
      <c r="BR274" s="182"/>
      <c r="BS274" s="182"/>
      <c r="BT274" s="182"/>
      <c r="BU274" s="182"/>
      <c r="BV274" s="182"/>
      <c r="BW274" s="182"/>
      <c r="BX274" s="182"/>
      <c r="BY274" s="182"/>
      <c r="BZ274" s="182"/>
      <c r="CA274" s="182"/>
      <c r="CB274" s="182"/>
      <c r="CC274" s="182"/>
      <c r="CD274" s="182"/>
      <c r="CE274" s="182"/>
      <c r="CF274" s="182"/>
      <c r="CG274" s="182"/>
      <c r="CH274" s="182"/>
      <c r="CI274" s="182"/>
      <c r="CJ274" s="182"/>
      <c r="CK274" s="182"/>
      <c r="CL274" s="182"/>
      <c r="CM274" s="182"/>
      <c r="CN274" s="182"/>
      <c r="CO274" s="182"/>
      <c r="CP274" s="182"/>
      <c r="CQ274" s="182"/>
      <c r="CR274" s="182"/>
      <c r="CS274" s="182"/>
      <c r="CT274" s="182"/>
      <c r="CU274" s="182"/>
      <c r="CV274" s="182"/>
      <c r="CW274" s="182"/>
      <c r="CX274" s="182"/>
      <c r="CY274" s="182"/>
      <c r="CZ274" s="182"/>
      <c r="DA274" s="182"/>
      <c r="DB274" s="182"/>
      <c r="DC274" s="182"/>
      <c r="DD274" s="182"/>
      <c r="DE274" s="182"/>
      <c r="DF274" s="182"/>
      <c r="DG274" s="182"/>
      <c r="DH274" s="182"/>
      <c r="DI274" s="182"/>
      <c r="DJ274" s="182"/>
      <c r="DK274" s="182"/>
      <c r="DL274" s="182"/>
      <c r="DM274" s="182"/>
      <c r="DN274" s="182"/>
      <c r="DO274" s="182"/>
      <c r="DP274" s="182"/>
      <c r="DQ274" s="182"/>
      <c r="DR274" s="182"/>
      <c r="DS274" s="182"/>
      <c r="DT274" s="182"/>
      <c r="DU274" s="182"/>
      <c r="DV274" s="182"/>
      <c r="DW274" s="182"/>
      <c r="DX274" s="182"/>
      <c r="DY274" s="182"/>
      <c r="DZ274" s="182"/>
      <c r="EA274" s="182"/>
      <c r="EB274" s="182"/>
      <c r="EC274" s="182"/>
      <c r="ED274" s="182"/>
      <c r="EE274" s="182"/>
      <c r="EF274" s="182"/>
      <c r="EG274" s="182"/>
      <c r="EH274" s="182"/>
      <c r="EI274" s="182"/>
      <c r="EJ274" s="182"/>
      <c r="EK274" s="182"/>
      <c r="EL274" s="182"/>
      <c r="EM274" s="182"/>
      <c r="EN274" s="182"/>
      <c r="EO274" s="182"/>
    </row>
    <row r="275" spans="1:145" s="49" customFormat="1" ht="45" customHeight="1" x14ac:dyDescent="0.25">
      <c r="A275" s="1241">
        <v>233</v>
      </c>
      <c r="B275" s="1267" t="s">
        <v>1014</v>
      </c>
      <c r="C275" s="1243">
        <v>80101706</v>
      </c>
      <c r="D275" s="73" t="s">
        <v>1328</v>
      </c>
      <c r="E275" s="1243" t="s">
        <v>132</v>
      </c>
      <c r="F275" s="1243">
        <v>1</v>
      </c>
      <c r="G275" s="1271" t="s">
        <v>173</v>
      </c>
      <c r="H275" s="1287">
        <v>7</v>
      </c>
      <c r="I275" s="1243" t="s">
        <v>101</v>
      </c>
      <c r="J275" s="1243" t="s">
        <v>854</v>
      </c>
      <c r="K275" s="1243" t="s">
        <v>115</v>
      </c>
      <c r="L275" s="1037">
        <v>22711500</v>
      </c>
      <c r="M275" s="1033">
        <v>22711500</v>
      </c>
      <c r="N275" s="943" t="s">
        <v>85</v>
      </c>
      <c r="O275" s="943" t="s">
        <v>56</v>
      </c>
      <c r="P275" s="19" t="s">
        <v>133</v>
      </c>
      <c r="Q275" s="129"/>
      <c r="R275" s="1280" t="s">
        <v>2727</v>
      </c>
      <c r="S275" s="558" t="s">
        <v>2728</v>
      </c>
      <c r="T275" s="72">
        <v>42535</v>
      </c>
      <c r="U275" s="559" t="s">
        <v>2729</v>
      </c>
      <c r="V275" s="1281" t="s">
        <v>220</v>
      </c>
      <c r="W275" s="253">
        <v>22711500</v>
      </c>
      <c r="X275" s="41"/>
      <c r="Y275" s="1263">
        <f t="shared" si="6"/>
        <v>22711500</v>
      </c>
      <c r="Z275" s="1263">
        <v>22711500</v>
      </c>
      <c r="AA275" s="559" t="s">
        <v>2730</v>
      </c>
      <c r="AB275" s="1281" t="s">
        <v>2731</v>
      </c>
      <c r="AC275" s="1281" t="s">
        <v>233</v>
      </c>
      <c r="AD275" s="1242" t="s">
        <v>2732</v>
      </c>
      <c r="AE275" s="1281" t="s">
        <v>56</v>
      </c>
      <c r="AF275" s="1281" t="s">
        <v>56</v>
      </c>
      <c r="AG275" s="1281" t="s">
        <v>56</v>
      </c>
      <c r="AH275" s="560" t="s">
        <v>2733</v>
      </c>
      <c r="AI275" s="74">
        <v>42535</v>
      </c>
      <c r="AJ275" s="74">
        <v>42734</v>
      </c>
      <c r="AK275" s="1281" t="s">
        <v>267</v>
      </c>
      <c r="AL275" s="260" t="s">
        <v>227</v>
      </c>
      <c r="AM275" s="546" t="s">
        <v>56</v>
      </c>
      <c r="AN275" s="291" t="s">
        <v>56</v>
      </c>
      <c r="AO275" s="291" t="s">
        <v>56</v>
      </c>
      <c r="AP275" s="291" t="s">
        <v>56</v>
      </c>
      <c r="AQ275" s="291" t="s">
        <v>56</v>
      </c>
      <c r="AR275" s="291" t="s">
        <v>56</v>
      </c>
      <c r="AS275" s="291" t="s">
        <v>56</v>
      </c>
      <c r="AT275" s="291"/>
      <c r="AU275" s="547">
        <v>3244500</v>
      </c>
      <c r="AV275" s="547">
        <v>3244500</v>
      </c>
      <c r="AW275" s="547">
        <v>3244500</v>
      </c>
      <c r="AX275" s="291"/>
      <c r="AY275" s="291"/>
      <c r="AZ275" s="291"/>
      <c r="BA275" s="291"/>
      <c r="BB275" s="182"/>
      <c r="BC275" s="182"/>
      <c r="BD275" s="182"/>
      <c r="BE275" s="182"/>
      <c r="BF275" s="182"/>
      <c r="BG275" s="182"/>
      <c r="BH275" s="182"/>
      <c r="BI275" s="182"/>
      <c r="BJ275" s="182"/>
      <c r="BK275" s="182"/>
      <c r="BL275" s="182"/>
      <c r="BM275" s="182"/>
      <c r="BN275" s="182"/>
      <c r="BO275" s="182"/>
      <c r="BP275" s="182"/>
      <c r="BQ275" s="182"/>
      <c r="BR275" s="182"/>
      <c r="BS275" s="182"/>
      <c r="BT275" s="182"/>
      <c r="BU275" s="182"/>
      <c r="BV275" s="182"/>
      <c r="BW275" s="182"/>
      <c r="BX275" s="182"/>
      <c r="BY275" s="182"/>
      <c r="BZ275" s="182"/>
      <c r="CA275" s="182"/>
      <c r="CB275" s="182"/>
      <c r="CC275" s="182"/>
      <c r="CD275" s="182"/>
      <c r="CE275" s="182"/>
      <c r="CF275" s="182"/>
      <c r="CG275" s="182"/>
      <c r="CH275" s="182"/>
      <c r="CI275" s="182"/>
      <c r="CJ275" s="182"/>
      <c r="CK275" s="182"/>
      <c r="CL275" s="182"/>
      <c r="CM275" s="182"/>
      <c r="CN275" s="182"/>
      <c r="CO275" s="182"/>
      <c r="CP275" s="182"/>
      <c r="CQ275" s="182"/>
      <c r="CR275" s="182"/>
      <c r="CS275" s="182"/>
      <c r="CT275" s="182"/>
      <c r="CU275" s="182"/>
      <c r="CV275" s="182"/>
      <c r="CW275" s="182"/>
      <c r="CX275" s="182"/>
      <c r="CY275" s="182"/>
      <c r="CZ275" s="182"/>
      <c r="DA275" s="182"/>
      <c r="DB275" s="182"/>
      <c r="DC275" s="182"/>
      <c r="DD275" s="182"/>
      <c r="DE275" s="182"/>
      <c r="DF275" s="182"/>
      <c r="DG275" s="182"/>
      <c r="DH275" s="182"/>
      <c r="DI275" s="182"/>
      <c r="DJ275" s="182"/>
      <c r="DK275" s="182"/>
      <c r="DL275" s="182"/>
      <c r="DM275" s="182"/>
      <c r="DN275" s="182"/>
      <c r="DO275" s="182"/>
      <c r="DP275" s="182"/>
      <c r="DQ275" s="182"/>
      <c r="DR275" s="182"/>
      <c r="DS275" s="182"/>
      <c r="DT275" s="182"/>
      <c r="DU275" s="182"/>
      <c r="DV275" s="182"/>
      <c r="DW275" s="182"/>
      <c r="DX275" s="182"/>
      <c r="DY275" s="182"/>
      <c r="DZ275" s="182"/>
      <c r="EA275" s="182"/>
      <c r="EB275" s="182"/>
      <c r="EC275" s="182"/>
      <c r="ED275" s="182"/>
      <c r="EE275" s="182"/>
      <c r="EF275" s="182"/>
      <c r="EG275" s="182"/>
      <c r="EH275" s="182"/>
      <c r="EI275" s="182"/>
      <c r="EJ275" s="182"/>
      <c r="EK275" s="182"/>
      <c r="EL275" s="182"/>
      <c r="EM275" s="182"/>
      <c r="EN275" s="182"/>
      <c r="EO275" s="182"/>
    </row>
    <row r="276" spans="1:145" s="49" customFormat="1" ht="45" customHeight="1" x14ac:dyDescent="0.25">
      <c r="A276" s="1241">
        <v>234</v>
      </c>
      <c r="B276" s="1267" t="s">
        <v>1014</v>
      </c>
      <c r="C276" s="1243">
        <v>80101706</v>
      </c>
      <c r="D276" s="73" t="s">
        <v>858</v>
      </c>
      <c r="E276" s="1243" t="s">
        <v>132</v>
      </c>
      <c r="F276" s="1243">
        <v>1</v>
      </c>
      <c r="G276" s="1271" t="s">
        <v>173</v>
      </c>
      <c r="H276" s="1287">
        <v>7</v>
      </c>
      <c r="I276" s="1243" t="s">
        <v>101</v>
      </c>
      <c r="J276" s="1243" t="s">
        <v>851</v>
      </c>
      <c r="K276" s="1243" t="s">
        <v>115</v>
      </c>
      <c r="L276" s="1037">
        <v>22711500</v>
      </c>
      <c r="M276" s="1033">
        <v>22711500</v>
      </c>
      <c r="N276" s="943" t="s">
        <v>85</v>
      </c>
      <c r="O276" s="943" t="s">
        <v>56</v>
      </c>
      <c r="P276" s="19" t="s">
        <v>133</v>
      </c>
      <c r="Q276" s="129"/>
      <c r="R276" s="1280" t="s">
        <v>2734</v>
      </c>
      <c r="S276" s="1280" t="s">
        <v>285</v>
      </c>
      <c r="T276" s="1285">
        <v>42528</v>
      </c>
      <c r="U276" s="96" t="s">
        <v>2735</v>
      </c>
      <c r="V276" s="1242" t="s">
        <v>220</v>
      </c>
      <c r="W276" s="253">
        <v>22711500</v>
      </c>
      <c r="X276" s="240"/>
      <c r="Y276" s="250">
        <f t="shared" si="6"/>
        <v>22711500</v>
      </c>
      <c r="Z276" s="250">
        <v>22711500</v>
      </c>
      <c r="AA276" s="334" t="s">
        <v>2736</v>
      </c>
      <c r="AB276" s="1281" t="s">
        <v>2737</v>
      </c>
      <c r="AC276" s="1281" t="s">
        <v>233</v>
      </c>
      <c r="AD276" s="1242" t="s">
        <v>2738</v>
      </c>
      <c r="AE276" s="1281" t="s">
        <v>56</v>
      </c>
      <c r="AF276" s="1281" t="s">
        <v>56</v>
      </c>
      <c r="AG276" s="1281" t="s">
        <v>56</v>
      </c>
      <c r="AH276" s="200" t="s">
        <v>2739</v>
      </c>
      <c r="AI276" s="74">
        <v>42528</v>
      </c>
      <c r="AJ276" s="74">
        <v>42734</v>
      </c>
      <c r="AK276" s="1281" t="s">
        <v>267</v>
      </c>
      <c r="AL276" s="260" t="s">
        <v>227</v>
      </c>
      <c r="AM276" s="546" t="s">
        <v>56</v>
      </c>
      <c r="AN276" s="291" t="s">
        <v>56</v>
      </c>
      <c r="AO276" s="291" t="s">
        <v>56</v>
      </c>
      <c r="AP276" s="291" t="s">
        <v>56</v>
      </c>
      <c r="AQ276" s="291" t="s">
        <v>56</v>
      </c>
      <c r="AR276" s="291" t="s">
        <v>56</v>
      </c>
      <c r="AS276" s="291" t="s">
        <v>56</v>
      </c>
      <c r="AT276" s="291" t="s">
        <v>56</v>
      </c>
      <c r="AU276" s="547">
        <v>3244500</v>
      </c>
      <c r="AV276" s="547">
        <v>3244500</v>
      </c>
      <c r="AW276" s="547">
        <v>3244500</v>
      </c>
      <c r="AX276" s="41"/>
      <c r="AY276" s="41"/>
      <c r="AZ276" s="41"/>
      <c r="BA276" s="41"/>
      <c r="BB276" s="182"/>
      <c r="BC276" s="182"/>
      <c r="BD276" s="182"/>
      <c r="BE276" s="182"/>
      <c r="BF276" s="182"/>
      <c r="BG276" s="182"/>
      <c r="BH276" s="182"/>
      <c r="BI276" s="182"/>
      <c r="BJ276" s="182"/>
      <c r="BK276" s="182"/>
      <c r="BL276" s="182"/>
      <c r="BM276" s="182"/>
      <c r="BN276" s="182"/>
      <c r="BO276" s="182"/>
      <c r="BP276" s="182"/>
      <c r="BQ276" s="182"/>
      <c r="BR276" s="182"/>
      <c r="BS276" s="182"/>
      <c r="BT276" s="182"/>
      <c r="BU276" s="182"/>
      <c r="BV276" s="182"/>
      <c r="BW276" s="182"/>
      <c r="BX276" s="182"/>
      <c r="BY276" s="182"/>
      <c r="BZ276" s="182"/>
      <c r="CA276" s="182"/>
      <c r="CB276" s="182"/>
      <c r="CC276" s="182"/>
      <c r="CD276" s="182"/>
      <c r="CE276" s="182"/>
      <c r="CF276" s="182"/>
      <c r="CG276" s="182"/>
      <c r="CH276" s="182"/>
      <c r="CI276" s="182"/>
      <c r="CJ276" s="182"/>
      <c r="CK276" s="182"/>
      <c r="CL276" s="182"/>
      <c r="CM276" s="182"/>
      <c r="CN276" s="182"/>
      <c r="CO276" s="182"/>
      <c r="CP276" s="182"/>
      <c r="CQ276" s="182"/>
      <c r="CR276" s="182"/>
      <c r="CS276" s="182"/>
      <c r="CT276" s="182"/>
      <c r="CU276" s="182"/>
      <c r="CV276" s="182"/>
      <c r="CW276" s="182"/>
      <c r="CX276" s="182"/>
      <c r="CY276" s="182"/>
      <c r="CZ276" s="182"/>
      <c r="DA276" s="182"/>
      <c r="DB276" s="182"/>
      <c r="DC276" s="182"/>
      <c r="DD276" s="182"/>
      <c r="DE276" s="182"/>
      <c r="DF276" s="182"/>
      <c r="DG276" s="182"/>
      <c r="DH276" s="182"/>
      <c r="DI276" s="182"/>
      <c r="DJ276" s="182"/>
      <c r="DK276" s="182"/>
      <c r="DL276" s="182"/>
      <c r="DM276" s="182"/>
      <c r="DN276" s="182"/>
      <c r="DO276" s="182"/>
      <c r="DP276" s="182"/>
      <c r="DQ276" s="182"/>
      <c r="DR276" s="182"/>
      <c r="DS276" s="182"/>
      <c r="DT276" s="182"/>
      <c r="DU276" s="182"/>
      <c r="DV276" s="182"/>
      <c r="DW276" s="182"/>
      <c r="DX276" s="182"/>
      <c r="DY276" s="182"/>
      <c r="DZ276" s="182"/>
      <c r="EA276" s="182"/>
      <c r="EB276" s="182"/>
      <c r="EC276" s="182"/>
      <c r="ED276" s="182"/>
      <c r="EE276" s="182"/>
      <c r="EF276" s="182"/>
      <c r="EG276" s="182"/>
      <c r="EH276" s="182"/>
      <c r="EI276" s="182"/>
      <c r="EJ276" s="182"/>
      <c r="EK276" s="182"/>
      <c r="EL276" s="182"/>
      <c r="EM276" s="182"/>
      <c r="EN276" s="182"/>
      <c r="EO276" s="182"/>
    </row>
    <row r="277" spans="1:145" s="49" customFormat="1" ht="45" customHeight="1" x14ac:dyDescent="0.25">
      <c r="A277" s="1241">
        <v>235</v>
      </c>
      <c r="B277" s="1267" t="s">
        <v>1014</v>
      </c>
      <c r="C277" s="1243">
        <v>80101706</v>
      </c>
      <c r="D277" s="73" t="s">
        <v>1329</v>
      </c>
      <c r="E277" s="1243" t="s">
        <v>132</v>
      </c>
      <c r="F277" s="1243">
        <v>1</v>
      </c>
      <c r="G277" s="1271" t="s">
        <v>173</v>
      </c>
      <c r="H277" s="1287">
        <v>7</v>
      </c>
      <c r="I277" s="1243" t="s">
        <v>101</v>
      </c>
      <c r="J277" s="1243" t="s">
        <v>851</v>
      </c>
      <c r="K277" s="1243" t="s">
        <v>115</v>
      </c>
      <c r="L277" s="1037">
        <v>31605000</v>
      </c>
      <c r="M277" s="1033">
        <v>31605000</v>
      </c>
      <c r="N277" s="943" t="s">
        <v>85</v>
      </c>
      <c r="O277" s="943" t="s">
        <v>56</v>
      </c>
      <c r="P277" s="19" t="s">
        <v>133</v>
      </c>
      <c r="Q277" s="129"/>
      <c r="R277" s="1280" t="s">
        <v>2740</v>
      </c>
      <c r="S277" s="107" t="s">
        <v>2741</v>
      </c>
      <c r="T277" s="72">
        <v>42535</v>
      </c>
      <c r="U277" s="73" t="s">
        <v>2742</v>
      </c>
      <c r="V277" s="1281" t="s">
        <v>220</v>
      </c>
      <c r="W277" s="253">
        <v>31605000</v>
      </c>
      <c r="X277" s="41"/>
      <c r="Y277" s="1263">
        <f t="shared" si="6"/>
        <v>31605000</v>
      </c>
      <c r="Z277" s="1263">
        <v>31605000</v>
      </c>
      <c r="AA277" s="73" t="s">
        <v>2743</v>
      </c>
      <c r="AB277" s="1281" t="s">
        <v>2744</v>
      </c>
      <c r="AC277" s="1281" t="s">
        <v>233</v>
      </c>
      <c r="AD277" s="1242" t="s">
        <v>2745</v>
      </c>
      <c r="AE277" s="1281" t="s">
        <v>56</v>
      </c>
      <c r="AF277" s="1281" t="s">
        <v>56</v>
      </c>
      <c r="AG277" s="1281" t="s">
        <v>56</v>
      </c>
      <c r="AH277" s="1281" t="s">
        <v>2733</v>
      </c>
      <c r="AI277" s="74">
        <v>42535</v>
      </c>
      <c r="AJ277" s="74">
        <v>42734</v>
      </c>
      <c r="AK277" s="1281" t="s">
        <v>267</v>
      </c>
      <c r="AL277" s="260" t="s">
        <v>227</v>
      </c>
      <c r="AM277" s="546" t="s">
        <v>56</v>
      </c>
      <c r="AN277" s="291" t="s">
        <v>56</v>
      </c>
      <c r="AO277" s="291" t="s">
        <v>56</v>
      </c>
      <c r="AP277" s="291" t="s">
        <v>56</v>
      </c>
      <c r="AQ277" s="291" t="s">
        <v>56</v>
      </c>
      <c r="AR277" s="291" t="s">
        <v>56</v>
      </c>
      <c r="AS277" s="291" t="s">
        <v>56</v>
      </c>
      <c r="AT277" s="41"/>
      <c r="AU277" s="547">
        <v>4515000</v>
      </c>
      <c r="AV277" s="547">
        <v>4515000</v>
      </c>
      <c r="AW277" s="547">
        <v>4515000</v>
      </c>
      <c r="AX277" s="41"/>
      <c r="AY277" s="41"/>
      <c r="AZ277" s="41"/>
      <c r="BA277" s="41"/>
      <c r="BB277" s="182"/>
      <c r="BC277" s="182"/>
      <c r="BD277" s="182"/>
      <c r="BE277" s="182"/>
      <c r="BF277" s="182"/>
      <c r="BG277" s="182"/>
      <c r="BH277" s="182"/>
      <c r="BI277" s="182"/>
      <c r="BJ277" s="182"/>
      <c r="BK277" s="182"/>
      <c r="BL277" s="182"/>
      <c r="BM277" s="182"/>
      <c r="BN277" s="182"/>
      <c r="BO277" s="182"/>
      <c r="BP277" s="182"/>
      <c r="BQ277" s="182"/>
      <c r="BR277" s="182"/>
      <c r="BS277" s="182"/>
      <c r="BT277" s="182"/>
      <c r="BU277" s="182"/>
      <c r="BV277" s="182"/>
      <c r="BW277" s="182"/>
      <c r="BX277" s="182"/>
      <c r="BY277" s="182"/>
      <c r="BZ277" s="182"/>
      <c r="CA277" s="182"/>
      <c r="CB277" s="182"/>
      <c r="CC277" s="182"/>
      <c r="CD277" s="182"/>
      <c r="CE277" s="182"/>
      <c r="CF277" s="182"/>
      <c r="CG277" s="182"/>
      <c r="CH277" s="182"/>
      <c r="CI277" s="182"/>
      <c r="CJ277" s="182"/>
      <c r="CK277" s="182"/>
      <c r="CL277" s="182"/>
      <c r="CM277" s="182"/>
      <c r="CN277" s="182"/>
      <c r="CO277" s="182"/>
      <c r="CP277" s="182"/>
      <c r="CQ277" s="182"/>
      <c r="CR277" s="182"/>
      <c r="CS277" s="182"/>
      <c r="CT277" s="182"/>
      <c r="CU277" s="182"/>
      <c r="CV277" s="182"/>
      <c r="CW277" s="182"/>
      <c r="CX277" s="182"/>
      <c r="CY277" s="182"/>
      <c r="CZ277" s="182"/>
      <c r="DA277" s="182"/>
      <c r="DB277" s="182"/>
      <c r="DC277" s="182"/>
      <c r="DD277" s="182"/>
      <c r="DE277" s="182"/>
      <c r="DF277" s="182"/>
      <c r="DG277" s="182"/>
      <c r="DH277" s="182"/>
      <c r="DI277" s="182"/>
      <c r="DJ277" s="182"/>
      <c r="DK277" s="182"/>
      <c r="DL277" s="182"/>
      <c r="DM277" s="182"/>
      <c r="DN277" s="182"/>
      <c r="DO277" s="182"/>
      <c r="DP277" s="182"/>
      <c r="DQ277" s="182"/>
      <c r="DR277" s="182"/>
      <c r="DS277" s="182"/>
      <c r="DT277" s="182"/>
      <c r="DU277" s="182"/>
      <c r="DV277" s="182"/>
      <c r="DW277" s="182"/>
      <c r="DX277" s="182"/>
      <c r="DY277" s="182"/>
      <c r="DZ277" s="182"/>
      <c r="EA277" s="182"/>
      <c r="EB277" s="182"/>
      <c r="EC277" s="182"/>
      <c r="ED277" s="182"/>
      <c r="EE277" s="182"/>
      <c r="EF277" s="182"/>
      <c r="EG277" s="182"/>
      <c r="EH277" s="182"/>
      <c r="EI277" s="182"/>
      <c r="EJ277" s="182"/>
      <c r="EK277" s="182"/>
      <c r="EL277" s="182"/>
      <c r="EM277" s="182"/>
      <c r="EN277" s="182"/>
      <c r="EO277" s="182"/>
    </row>
    <row r="278" spans="1:145" s="49" customFormat="1" ht="81.75" customHeight="1" x14ac:dyDescent="0.25">
      <c r="A278" s="1241">
        <v>236</v>
      </c>
      <c r="B278" s="1267" t="s">
        <v>1014</v>
      </c>
      <c r="C278" s="1243">
        <v>80101705</v>
      </c>
      <c r="D278" s="73" t="s">
        <v>1330</v>
      </c>
      <c r="E278" s="1243" t="s">
        <v>132</v>
      </c>
      <c r="F278" s="1243">
        <v>1</v>
      </c>
      <c r="G278" s="1271" t="s">
        <v>173</v>
      </c>
      <c r="H278" s="1287">
        <v>6</v>
      </c>
      <c r="I278" s="1243" t="s">
        <v>101</v>
      </c>
      <c r="J278" s="1243" t="s">
        <v>135</v>
      </c>
      <c r="K278" s="1243" t="s">
        <v>115</v>
      </c>
      <c r="L278" s="1037">
        <v>37852500</v>
      </c>
      <c r="M278" s="1033">
        <v>37852500</v>
      </c>
      <c r="N278" s="943" t="s">
        <v>85</v>
      </c>
      <c r="O278" s="943" t="s">
        <v>56</v>
      </c>
      <c r="P278" s="19" t="s">
        <v>133</v>
      </c>
      <c r="Q278" s="129"/>
      <c r="R278" s="1280" t="s">
        <v>2746</v>
      </c>
      <c r="S278" s="107" t="s">
        <v>2747</v>
      </c>
      <c r="T278" s="72">
        <v>42535</v>
      </c>
      <c r="U278" s="73" t="s">
        <v>2748</v>
      </c>
      <c r="V278" s="1281" t="s">
        <v>220</v>
      </c>
      <c r="W278" s="253">
        <v>37852500</v>
      </c>
      <c r="X278" s="41"/>
      <c r="Y278" s="1263">
        <f t="shared" si="6"/>
        <v>37852500</v>
      </c>
      <c r="Z278" s="1263">
        <v>37852500</v>
      </c>
      <c r="AA278" s="73" t="s">
        <v>2749</v>
      </c>
      <c r="AB278" s="1281" t="s">
        <v>2750</v>
      </c>
      <c r="AC278" s="1281" t="s">
        <v>223</v>
      </c>
      <c r="AD278" s="1242" t="s">
        <v>2751</v>
      </c>
      <c r="AE278" s="1281" t="s">
        <v>56</v>
      </c>
      <c r="AF278" s="1281" t="s">
        <v>56</v>
      </c>
      <c r="AG278" s="1281" t="s">
        <v>56</v>
      </c>
      <c r="AH278" s="1281" t="s">
        <v>2733</v>
      </c>
      <c r="AI278" s="74">
        <v>42535</v>
      </c>
      <c r="AJ278" s="74">
        <v>42734</v>
      </c>
      <c r="AK278" s="1281" t="s">
        <v>267</v>
      </c>
      <c r="AL278" s="260" t="s">
        <v>227</v>
      </c>
      <c r="AM278" s="546" t="s">
        <v>56</v>
      </c>
      <c r="AN278" s="291" t="s">
        <v>56</v>
      </c>
      <c r="AO278" s="291" t="s">
        <v>56</v>
      </c>
      <c r="AP278" s="291" t="s">
        <v>56</v>
      </c>
      <c r="AQ278" s="291" t="s">
        <v>56</v>
      </c>
      <c r="AR278" s="291" t="s">
        <v>56</v>
      </c>
      <c r="AS278" s="291" t="s">
        <v>56</v>
      </c>
      <c r="AT278" s="291"/>
      <c r="AU278" s="547">
        <v>5407500</v>
      </c>
      <c r="AV278" s="547">
        <v>5407500</v>
      </c>
      <c r="AW278" s="547">
        <v>5407500</v>
      </c>
      <c r="AX278" s="291"/>
      <c r="AY278" s="291"/>
      <c r="AZ278" s="291"/>
      <c r="BA278" s="291"/>
      <c r="BB278" s="182"/>
      <c r="BC278" s="182"/>
      <c r="BD278" s="182"/>
      <c r="BE278" s="182"/>
      <c r="BF278" s="182"/>
      <c r="BG278" s="182"/>
      <c r="BH278" s="182"/>
      <c r="BI278" s="182"/>
      <c r="BJ278" s="182"/>
      <c r="BK278" s="182"/>
      <c r="BL278" s="182"/>
      <c r="BM278" s="182"/>
      <c r="BN278" s="182"/>
      <c r="BO278" s="182"/>
      <c r="BP278" s="182"/>
      <c r="BQ278" s="182"/>
      <c r="BR278" s="182"/>
      <c r="BS278" s="182"/>
      <c r="BT278" s="182"/>
      <c r="BU278" s="182"/>
      <c r="BV278" s="182"/>
      <c r="BW278" s="182"/>
      <c r="BX278" s="182"/>
      <c r="BY278" s="182"/>
      <c r="BZ278" s="182"/>
      <c r="CA278" s="182"/>
      <c r="CB278" s="182"/>
      <c r="CC278" s="182"/>
      <c r="CD278" s="182"/>
      <c r="CE278" s="182"/>
      <c r="CF278" s="182"/>
      <c r="CG278" s="182"/>
      <c r="CH278" s="182"/>
      <c r="CI278" s="182"/>
      <c r="CJ278" s="182"/>
      <c r="CK278" s="182"/>
      <c r="CL278" s="182"/>
      <c r="CM278" s="182"/>
      <c r="CN278" s="182"/>
      <c r="CO278" s="182"/>
      <c r="CP278" s="182"/>
      <c r="CQ278" s="182"/>
      <c r="CR278" s="182"/>
      <c r="CS278" s="182"/>
      <c r="CT278" s="182"/>
      <c r="CU278" s="182"/>
      <c r="CV278" s="182"/>
      <c r="CW278" s="182"/>
      <c r="CX278" s="182"/>
      <c r="CY278" s="182"/>
      <c r="CZ278" s="182"/>
      <c r="DA278" s="182"/>
      <c r="DB278" s="182"/>
      <c r="DC278" s="182"/>
      <c r="DD278" s="182"/>
      <c r="DE278" s="182"/>
      <c r="DF278" s="182"/>
      <c r="DG278" s="182"/>
      <c r="DH278" s="182"/>
      <c r="DI278" s="182"/>
      <c r="DJ278" s="182"/>
      <c r="DK278" s="182"/>
      <c r="DL278" s="182"/>
      <c r="DM278" s="182"/>
      <c r="DN278" s="182"/>
      <c r="DO278" s="182"/>
      <c r="DP278" s="182"/>
      <c r="DQ278" s="182"/>
      <c r="DR278" s="182"/>
      <c r="DS278" s="182"/>
      <c r="DT278" s="182"/>
      <c r="DU278" s="182"/>
      <c r="DV278" s="182"/>
      <c r="DW278" s="182"/>
      <c r="DX278" s="182"/>
      <c r="DY278" s="182"/>
      <c r="DZ278" s="182"/>
      <c r="EA278" s="182"/>
      <c r="EB278" s="182"/>
      <c r="EC278" s="182"/>
      <c r="ED278" s="182"/>
      <c r="EE278" s="182"/>
      <c r="EF278" s="182"/>
      <c r="EG278" s="182"/>
      <c r="EH278" s="182"/>
      <c r="EI278" s="182"/>
      <c r="EJ278" s="182"/>
      <c r="EK278" s="182"/>
      <c r="EL278" s="182"/>
      <c r="EM278" s="182"/>
      <c r="EN278" s="182"/>
      <c r="EO278" s="182"/>
    </row>
    <row r="279" spans="1:145" s="49" customFormat="1" ht="105" customHeight="1" x14ac:dyDescent="0.25">
      <c r="A279" s="1546">
        <v>237</v>
      </c>
      <c r="B279" s="1552" t="s">
        <v>1014</v>
      </c>
      <c r="C279" s="1235">
        <v>80101706</v>
      </c>
      <c r="D279" s="1530" t="s">
        <v>1403</v>
      </c>
      <c r="E279" s="1548" t="s">
        <v>132</v>
      </c>
      <c r="F279" s="1548">
        <v>1</v>
      </c>
      <c r="G279" s="1567" t="s">
        <v>173</v>
      </c>
      <c r="H279" s="1556" t="s">
        <v>1404</v>
      </c>
      <c r="I279" s="1548" t="s">
        <v>101</v>
      </c>
      <c r="J279" s="1243" t="s">
        <v>854</v>
      </c>
      <c r="K279" s="1243" t="s">
        <v>115</v>
      </c>
      <c r="L279" s="1037">
        <v>320000000</v>
      </c>
      <c r="M279" s="1033">
        <v>320000000</v>
      </c>
      <c r="N279" s="1565" t="s">
        <v>85</v>
      </c>
      <c r="O279" s="1565" t="s">
        <v>56</v>
      </c>
      <c r="P279" s="1565" t="s">
        <v>133</v>
      </c>
      <c r="Q279" s="129"/>
      <c r="R279" s="1538" t="s">
        <v>2752</v>
      </c>
      <c r="S279" s="1540" t="s">
        <v>2753</v>
      </c>
      <c r="T279" s="1542">
        <v>42535</v>
      </c>
      <c r="U279" s="1530" t="s">
        <v>2754</v>
      </c>
      <c r="V279" s="1530" t="s">
        <v>2755</v>
      </c>
      <c r="W279" s="253">
        <v>320000000</v>
      </c>
      <c r="X279" s="1515"/>
      <c r="Y279" s="254">
        <v>320000000</v>
      </c>
      <c r="Z279" s="254">
        <v>320000000</v>
      </c>
      <c r="AA279" s="1563" t="s">
        <v>2756</v>
      </c>
      <c r="AB279" s="1530" t="s">
        <v>2757</v>
      </c>
      <c r="AC279" s="1530" t="s">
        <v>756</v>
      </c>
      <c r="AD279" s="1536" t="s">
        <v>2758</v>
      </c>
      <c r="AE279" s="1530" t="s">
        <v>2759</v>
      </c>
      <c r="AF279" s="1528">
        <v>42535</v>
      </c>
      <c r="AG279" s="1528">
        <v>42536</v>
      </c>
      <c r="AH279" s="1526" t="s">
        <v>723</v>
      </c>
      <c r="AI279" s="1528">
        <v>42536</v>
      </c>
      <c r="AJ279" s="1528">
        <v>42734</v>
      </c>
      <c r="AK279" s="1530" t="s">
        <v>2760</v>
      </c>
      <c r="AL279" s="1532" t="s">
        <v>2619</v>
      </c>
      <c r="AM279" s="1561" t="s">
        <v>56</v>
      </c>
      <c r="AN279" s="1544" t="s">
        <v>56</v>
      </c>
      <c r="AO279" s="1544" t="s">
        <v>56</v>
      </c>
      <c r="AP279" s="1544" t="s">
        <v>56</v>
      </c>
      <c r="AQ279" s="1544" t="s">
        <v>56</v>
      </c>
      <c r="AR279" s="1544" t="s">
        <v>56</v>
      </c>
      <c r="AS279" s="1544" t="s">
        <v>56</v>
      </c>
      <c r="AT279" s="1544" t="s">
        <v>56</v>
      </c>
      <c r="AU279" s="1560" t="s">
        <v>2870</v>
      </c>
      <c r="AV279" s="1544"/>
      <c r="AW279" s="1544"/>
      <c r="AX279" s="1544"/>
      <c r="AY279" s="1544"/>
      <c r="AZ279" s="1544"/>
      <c r="BA279" s="1544"/>
      <c r="BB279" s="182"/>
      <c r="BC279" s="182"/>
      <c r="BD279" s="182"/>
      <c r="BE279" s="182"/>
      <c r="BF279" s="182"/>
      <c r="BG279" s="182"/>
      <c r="BH279" s="182"/>
      <c r="BI279" s="182"/>
      <c r="BJ279" s="182"/>
      <c r="BK279" s="182"/>
      <c r="BL279" s="182"/>
      <c r="BM279" s="182"/>
      <c r="BN279" s="182"/>
      <c r="BO279" s="182"/>
      <c r="BP279" s="182"/>
      <c r="BQ279" s="182"/>
      <c r="BR279" s="182"/>
      <c r="BS279" s="182"/>
      <c r="BT279" s="182"/>
      <c r="BU279" s="182"/>
      <c r="BV279" s="182"/>
      <c r="BW279" s="182"/>
      <c r="BX279" s="182"/>
      <c r="BY279" s="182"/>
      <c r="BZ279" s="182"/>
      <c r="CA279" s="182"/>
      <c r="CB279" s="182"/>
      <c r="CC279" s="182"/>
      <c r="CD279" s="182"/>
      <c r="CE279" s="182"/>
      <c r="CF279" s="182"/>
      <c r="CG279" s="182"/>
      <c r="CH279" s="182"/>
      <c r="CI279" s="182"/>
      <c r="CJ279" s="182"/>
      <c r="CK279" s="182"/>
      <c r="CL279" s="182"/>
      <c r="CM279" s="182"/>
      <c r="CN279" s="182"/>
      <c r="CO279" s="182"/>
      <c r="CP279" s="182"/>
      <c r="CQ279" s="182"/>
      <c r="CR279" s="182"/>
      <c r="CS279" s="182"/>
      <c r="CT279" s="182"/>
      <c r="CU279" s="182"/>
      <c r="CV279" s="182"/>
      <c r="CW279" s="182"/>
      <c r="CX279" s="182"/>
      <c r="CY279" s="182"/>
      <c r="CZ279" s="182"/>
      <c r="DA279" s="182"/>
      <c r="DB279" s="182"/>
      <c r="DC279" s="182"/>
      <c r="DD279" s="182"/>
      <c r="DE279" s="182"/>
      <c r="DF279" s="182"/>
      <c r="DG279" s="182"/>
      <c r="DH279" s="182"/>
      <c r="DI279" s="182"/>
      <c r="DJ279" s="182"/>
      <c r="DK279" s="182"/>
      <c r="DL279" s="182"/>
      <c r="DM279" s="182"/>
      <c r="DN279" s="182"/>
      <c r="DO279" s="182"/>
      <c r="DP279" s="182"/>
      <c r="DQ279" s="182"/>
      <c r="DR279" s="182"/>
      <c r="DS279" s="182"/>
      <c r="DT279" s="182"/>
      <c r="DU279" s="182"/>
      <c r="DV279" s="182"/>
      <c r="DW279" s="182"/>
      <c r="DX279" s="182"/>
      <c r="DY279" s="182"/>
      <c r="DZ279" s="182"/>
      <c r="EA279" s="182"/>
      <c r="EB279" s="182"/>
      <c r="EC279" s="182"/>
      <c r="ED279" s="182"/>
      <c r="EE279" s="182"/>
      <c r="EF279" s="182"/>
      <c r="EG279" s="182"/>
      <c r="EH279" s="182"/>
      <c r="EI279" s="182"/>
      <c r="EJ279" s="182"/>
      <c r="EK279" s="182"/>
      <c r="EL279" s="182"/>
      <c r="EM279" s="182"/>
      <c r="EN279" s="182"/>
      <c r="EO279" s="182"/>
    </row>
    <row r="280" spans="1:145" s="49" customFormat="1" ht="59.25" customHeight="1" x14ac:dyDescent="0.25">
      <c r="A280" s="1547"/>
      <c r="B280" s="1553"/>
      <c r="C280" s="1235">
        <v>80101706</v>
      </c>
      <c r="D280" s="1531"/>
      <c r="E280" s="1549"/>
      <c r="F280" s="1549"/>
      <c r="G280" s="1568"/>
      <c r="H280" s="1557"/>
      <c r="I280" s="1549"/>
      <c r="J280" s="1243" t="s">
        <v>135</v>
      </c>
      <c r="K280" s="1243" t="s">
        <v>115</v>
      </c>
      <c r="L280" s="1037">
        <v>184000000</v>
      </c>
      <c r="M280" s="1033">
        <v>184000000</v>
      </c>
      <c r="N280" s="1566"/>
      <c r="O280" s="1566"/>
      <c r="P280" s="1566"/>
      <c r="Q280" s="129"/>
      <c r="R280" s="1539"/>
      <c r="S280" s="1541"/>
      <c r="T280" s="1543"/>
      <c r="U280" s="1531"/>
      <c r="V280" s="1531"/>
      <c r="W280" s="253">
        <v>184000000</v>
      </c>
      <c r="X280" s="1516"/>
      <c r="Y280" s="254">
        <v>184000000</v>
      </c>
      <c r="Z280" s="254">
        <v>184000000</v>
      </c>
      <c r="AA280" s="1564"/>
      <c r="AB280" s="1531"/>
      <c r="AC280" s="1531"/>
      <c r="AD280" s="1537"/>
      <c r="AE280" s="1531"/>
      <c r="AF280" s="1529"/>
      <c r="AG280" s="1529"/>
      <c r="AH280" s="1527"/>
      <c r="AI280" s="1529"/>
      <c r="AJ280" s="1529"/>
      <c r="AK280" s="1531"/>
      <c r="AL280" s="1533"/>
      <c r="AM280" s="1562"/>
      <c r="AN280" s="1545"/>
      <c r="AO280" s="1545"/>
      <c r="AP280" s="1545"/>
      <c r="AQ280" s="1545"/>
      <c r="AR280" s="1545"/>
      <c r="AS280" s="1545"/>
      <c r="AT280" s="1545"/>
      <c r="AU280" s="1545"/>
      <c r="AV280" s="1545"/>
      <c r="AW280" s="1545"/>
      <c r="AX280" s="1545"/>
      <c r="AY280" s="1545"/>
      <c r="AZ280" s="1545"/>
      <c r="BA280" s="1545"/>
      <c r="BB280" s="182"/>
      <c r="BC280" s="182"/>
      <c r="BD280" s="182"/>
      <c r="BE280" s="182"/>
      <c r="BF280" s="182"/>
      <c r="BG280" s="182"/>
      <c r="BH280" s="182"/>
      <c r="BI280" s="182"/>
      <c r="BJ280" s="182"/>
      <c r="BK280" s="182"/>
      <c r="BL280" s="182"/>
      <c r="BM280" s="182"/>
      <c r="BN280" s="182"/>
      <c r="BO280" s="182"/>
      <c r="BP280" s="182"/>
      <c r="BQ280" s="182"/>
      <c r="BR280" s="182"/>
      <c r="BS280" s="182"/>
      <c r="BT280" s="182"/>
      <c r="BU280" s="182"/>
      <c r="BV280" s="182"/>
      <c r="BW280" s="182"/>
      <c r="BX280" s="182"/>
      <c r="BY280" s="182"/>
      <c r="BZ280" s="182"/>
      <c r="CA280" s="182"/>
      <c r="CB280" s="182"/>
      <c r="CC280" s="182"/>
      <c r="CD280" s="182"/>
      <c r="CE280" s="182"/>
      <c r="CF280" s="182"/>
      <c r="CG280" s="182"/>
      <c r="CH280" s="182"/>
      <c r="CI280" s="182"/>
      <c r="CJ280" s="182"/>
      <c r="CK280" s="182"/>
      <c r="CL280" s="182"/>
      <c r="CM280" s="182"/>
      <c r="CN280" s="182"/>
      <c r="CO280" s="182"/>
      <c r="CP280" s="182"/>
      <c r="CQ280" s="182"/>
      <c r="CR280" s="182"/>
      <c r="CS280" s="182"/>
      <c r="CT280" s="182"/>
      <c r="CU280" s="182"/>
      <c r="CV280" s="182"/>
      <c r="CW280" s="182"/>
      <c r="CX280" s="182"/>
      <c r="CY280" s="182"/>
      <c r="CZ280" s="182"/>
      <c r="DA280" s="182"/>
      <c r="DB280" s="182"/>
      <c r="DC280" s="182"/>
      <c r="DD280" s="182"/>
      <c r="DE280" s="182"/>
      <c r="DF280" s="182"/>
      <c r="DG280" s="182"/>
      <c r="DH280" s="182"/>
      <c r="DI280" s="182"/>
      <c r="DJ280" s="182"/>
      <c r="DK280" s="182"/>
      <c r="DL280" s="182"/>
      <c r="DM280" s="182"/>
      <c r="DN280" s="182"/>
      <c r="DO280" s="182"/>
      <c r="DP280" s="182"/>
      <c r="DQ280" s="182"/>
      <c r="DR280" s="182"/>
      <c r="DS280" s="182"/>
      <c r="DT280" s="182"/>
      <c r="DU280" s="182"/>
      <c r="DV280" s="182"/>
      <c r="DW280" s="182"/>
      <c r="DX280" s="182"/>
      <c r="DY280" s="182"/>
      <c r="DZ280" s="182"/>
      <c r="EA280" s="182"/>
      <c r="EB280" s="182"/>
      <c r="EC280" s="182"/>
      <c r="ED280" s="182"/>
      <c r="EE280" s="182"/>
      <c r="EF280" s="182"/>
      <c r="EG280" s="182"/>
      <c r="EH280" s="182"/>
      <c r="EI280" s="182"/>
      <c r="EJ280" s="182"/>
      <c r="EK280" s="182"/>
      <c r="EL280" s="182"/>
      <c r="EM280" s="182"/>
      <c r="EN280" s="182"/>
      <c r="EO280" s="182"/>
    </row>
    <row r="281" spans="1:145" s="340" customFormat="1" ht="66" customHeight="1" x14ac:dyDescent="0.25">
      <c r="A281" s="1241">
        <v>238</v>
      </c>
      <c r="B281" s="1267" t="s">
        <v>1003</v>
      </c>
      <c r="C281" s="1243">
        <v>80101706</v>
      </c>
      <c r="D281" s="73" t="s">
        <v>1517</v>
      </c>
      <c r="E281" s="1243" t="s">
        <v>99</v>
      </c>
      <c r="F281" s="1243">
        <v>1</v>
      </c>
      <c r="G281" s="1271" t="s">
        <v>173</v>
      </c>
      <c r="H281" s="1273">
        <v>7.5</v>
      </c>
      <c r="I281" s="1243" t="s">
        <v>101</v>
      </c>
      <c r="J281" s="1243" t="s">
        <v>851</v>
      </c>
      <c r="K281" s="1243" t="s">
        <v>115</v>
      </c>
      <c r="L281" s="1037">
        <v>21000000</v>
      </c>
      <c r="M281" s="1033">
        <v>21000000</v>
      </c>
      <c r="N281" s="943" t="s">
        <v>85</v>
      </c>
      <c r="O281" s="943" t="s">
        <v>56</v>
      </c>
      <c r="P281" s="19" t="s">
        <v>133</v>
      </c>
      <c r="Q281" s="129"/>
      <c r="R281" s="1280" t="s">
        <v>2761</v>
      </c>
      <c r="S281" s="107" t="s">
        <v>3196</v>
      </c>
      <c r="T281" s="72">
        <v>42543</v>
      </c>
      <c r="U281" s="73" t="s">
        <v>2762</v>
      </c>
      <c r="V281" s="1281" t="s">
        <v>220</v>
      </c>
      <c r="W281" s="253">
        <v>18000000</v>
      </c>
      <c r="X281" s="41"/>
      <c r="Y281" s="1263">
        <f t="shared" si="6"/>
        <v>18000000</v>
      </c>
      <c r="Z281" s="1263">
        <v>18000000</v>
      </c>
      <c r="AA281" s="73" t="s">
        <v>2763</v>
      </c>
      <c r="AB281" s="1281" t="s">
        <v>2764</v>
      </c>
      <c r="AC281" s="1281" t="s">
        <v>233</v>
      </c>
      <c r="AD281" s="1242" t="s">
        <v>2765</v>
      </c>
      <c r="AE281" s="1281" t="s">
        <v>56</v>
      </c>
      <c r="AF281" s="1281" t="s">
        <v>56</v>
      </c>
      <c r="AG281" s="1281" t="s">
        <v>56</v>
      </c>
      <c r="AH281" s="73" t="s">
        <v>2708</v>
      </c>
      <c r="AI281" s="74">
        <v>42543</v>
      </c>
      <c r="AJ281" s="74">
        <v>42725</v>
      </c>
      <c r="AK281" s="1269" t="s">
        <v>2766</v>
      </c>
      <c r="AL281" s="260" t="s">
        <v>398</v>
      </c>
      <c r="AM281" s="546" t="s">
        <v>56</v>
      </c>
      <c r="AN281" s="291" t="s">
        <v>56</v>
      </c>
      <c r="AO281" s="291" t="s">
        <v>56</v>
      </c>
      <c r="AP281" s="291" t="s">
        <v>56</v>
      </c>
      <c r="AQ281" s="291" t="s">
        <v>56</v>
      </c>
      <c r="AR281" s="291" t="s">
        <v>56</v>
      </c>
      <c r="AS281" s="291" t="s">
        <v>56</v>
      </c>
      <c r="AT281" s="291" t="s">
        <v>56</v>
      </c>
      <c r="AU281" s="547">
        <v>3000000</v>
      </c>
      <c r="AV281" s="547">
        <v>3000000</v>
      </c>
      <c r="AW281" s="41"/>
      <c r="AX281" s="41"/>
      <c r="AY281" s="41"/>
      <c r="AZ281" s="41"/>
      <c r="BA281" s="41"/>
      <c r="BB281" s="41"/>
      <c r="BC281" s="41"/>
      <c r="BD281" s="41"/>
      <c r="BE281" s="41"/>
      <c r="BF281" s="41"/>
      <c r="BG281" s="41"/>
      <c r="BH281" s="41"/>
      <c r="BI281" s="41"/>
      <c r="BJ281" s="41"/>
      <c r="BK281" s="41"/>
      <c r="BL281" s="41"/>
      <c r="BM281" s="41"/>
      <c r="BN281" s="41"/>
      <c r="BO281" s="41"/>
      <c r="BP281" s="41"/>
      <c r="BQ281" s="41"/>
      <c r="BR281" s="41"/>
      <c r="BS281" s="41"/>
      <c r="BT281" s="41"/>
      <c r="BU281" s="41"/>
      <c r="BV281" s="41"/>
      <c r="BW281" s="41"/>
      <c r="BX281" s="41"/>
      <c r="BY281" s="41"/>
      <c r="BZ281" s="41"/>
      <c r="CA281" s="41"/>
      <c r="CB281" s="41"/>
      <c r="CC281" s="41"/>
      <c r="CD281" s="41"/>
      <c r="CE281" s="41"/>
      <c r="CF281" s="41"/>
      <c r="CG281" s="41"/>
      <c r="CH281" s="41"/>
      <c r="CI281" s="41"/>
      <c r="CJ281" s="41"/>
      <c r="CK281" s="41"/>
      <c r="CL281" s="41"/>
      <c r="CM281" s="41"/>
      <c r="CN281" s="41"/>
      <c r="CO281" s="41"/>
      <c r="CP281" s="41"/>
      <c r="CQ281" s="41"/>
      <c r="CR281" s="41"/>
      <c r="CS281" s="41"/>
      <c r="CT281" s="41"/>
      <c r="CU281" s="41"/>
      <c r="CV281" s="41"/>
      <c r="CW281" s="41"/>
      <c r="CX281" s="41"/>
      <c r="CY281" s="41"/>
      <c r="CZ281" s="41"/>
      <c r="DA281" s="41"/>
      <c r="DB281" s="41"/>
      <c r="DC281" s="41"/>
      <c r="DD281" s="41"/>
      <c r="DE281" s="41"/>
      <c r="DF281" s="41"/>
      <c r="DG281" s="41"/>
      <c r="DH281" s="41"/>
      <c r="DI281" s="41"/>
      <c r="DJ281" s="41"/>
      <c r="DK281" s="41"/>
      <c r="DL281" s="41"/>
      <c r="DM281" s="41"/>
      <c r="DN281" s="41"/>
      <c r="DO281" s="41"/>
      <c r="DP281" s="41"/>
      <c r="DQ281" s="41"/>
      <c r="DR281" s="41"/>
      <c r="DS281" s="41"/>
      <c r="DT281" s="41"/>
      <c r="DU281" s="41"/>
      <c r="DV281" s="41"/>
      <c r="DW281" s="41"/>
      <c r="DX281" s="41"/>
      <c r="DY281" s="41"/>
      <c r="DZ281" s="41"/>
      <c r="EA281" s="41"/>
      <c r="EB281" s="41"/>
      <c r="EC281" s="41"/>
      <c r="ED281" s="41"/>
      <c r="EE281" s="41"/>
      <c r="EF281" s="41"/>
      <c r="EG281" s="41"/>
      <c r="EH281" s="41"/>
      <c r="EI281" s="41"/>
      <c r="EJ281" s="41"/>
      <c r="EK281" s="41"/>
      <c r="EL281" s="41"/>
      <c r="EM281" s="41"/>
      <c r="EN281" s="41"/>
      <c r="EO281" s="41"/>
    </row>
    <row r="282" spans="1:145" s="49" customFormat="1" ht="108.75" customHeight="1" x14ac:dyDescent="0.25">
      <c r="A282" s="1241">
        <v>239</v>
      </c>
      <c r="B282" s="1243" t="s">
        <v>1012</v>
      </c>
      <c r="C282" s="1267">
        <v>80101706</v>
      </c>
      <c r="D282" s="238" t="s">
        <v>1518</v>
      </c>
      <c r="E282" s="1267" t="s">
        <v>132</v>
      </c>
      <c r="F282" s="1267">
        <v>1</v>
      </c>
      <c r="G282" s="1286" t="s">
        <v>173</v>
      </c>
      <c r="H282" s="1287">
        <v>7</v>
      </c>
      <c r="I282" s="1056" t="s">
        <v>149</v>
      </c>
      <c r="J282" s="1243" t="s">
        <v>2819</v>
      </c>
      <c r="K282" s="1267" t="s">
        <v>115</v>
      </c>
      <c r="L282" s="1032">
        <f>(24800000/4)*7</f>
        <v>43400000</v>
      </c>
      <c r="M282" s="1033">
        <v>43400000</v>
      </c>
      <c r="N282" s="1269" t="s">
        <v>85</v>
      </c>
      <c r="O282" s="1269" t="s">
        <v>56</v>
      </c>
      <c r="P282" s="16" t="s">
        <v>61</v>
      </c>
      <c r="Q282" s="129"/>
      <c r="R282" s="1280" t="s">
        <v>2767</v>
      </c>
      <c r="S282" s="1280" t="s">
        <v>387</v>
      </c>
      <c r="T282" s="1285">
        <v>42515</v>
      </c>
      <c r="U282" s="561" t="s">
        <v>2768</v>
      </c>
      <c r="V282" s="1242" t="s">
        <v>220</v>
      </c>
      <c r="W282" s="253">
        <v>43400000</v>
      </c>
      <c r="X282" s="240"/>
      <c r="Y282" s="250">
        <f>SUM(W282+X282)</f>
        <v>43400000</v>
      </c>
      <c r="Z282" s="250">
        <v>43400000</v>
      </c>
      <c r="AA282" s="334" t="s">
        <v>2769</v>
      </c>
      <c r="AB282" s="1281" t="s">
        <v>2770</v>
      </c>
      <c r="AC282" s="1281" t="s">
        <v>358</v>
      </c>
      <c r="AD282" s="1242" t="s">
        <v>2771</v>
      </c>
      <c r="AE282" s="1281" t="s">
        <v>56</v>
      </c>
      <c r="AF282" s="1281" t="s">
        <v>56</v>
      </c>
      <c r="AG282" s="1281" t="s">
        <v>56</v>
      </c>
      <c r="AH282" s="200" t="s">
        <v>1282</v>
      </c>
      <c r="AI282" s="74">
        <v>42515</v>
      </c>
      <c r="AJ282" s="74">
        <v>42728</v>
      </c>
      <c r="AK282" s="1281" t="s">
        <v>370</v>
      </c>
      <c r="AL282" s="260" t="s">
        <v>1500</v>
      </c>
      <c r="AM282" s="687" t="s">
        <v>56</v>
      </c>
      <c r="AN282" s="685" t="s">
        <v>56</v>
      </c>
      <c r="AO282" s="685" t="s">
        <v>56</v>
      </c>
      <c r="AP282" s="685" t="s">
        <v>56</v>
      </c>
      <c r="AQ282" s="685" t="s">
        <v>56</v>
      </c>
      <c r="AR282" s="685" t="s">
        <v>56</v>
      </c>
      <c r="AS282" s="547">
        <v>6200000</v>
      </c>
      <c r="AT282" s="41"/>
      <c r="AU282" s="547">
        <v>6200000</v>
      </c>
      <c r="AV282" s="547">
        <v>6200000</v>
      </c>
      <c r="AW282" s="547">
        <v>6200000</v>
      </c>
      <c r="AX282" s="41"/>
      <c r="AY282" s="41"/>
      <c r="AZ282" s="41"/>
      <c r="BA282" s="41"/>
      <c r="BB282" s="562"/>
      <c r="BC282" s="182"/>
      <c r="BD282" s="182"/>
      <c r="BE282" s="182"/>
      <c r="BF282" s="182"/>
      <c r="BG282" s="182"/>
      <c r="BH282" s="182"/>
      <c r="BI282" s="182"/>
      <c r="BJ282" s="182"/>
      <c r="BK282" s="182"/>
      <c r="BL282" s="182"/>
      <c r="BM282" s="182"/>
      <c r="BN282" s="182"/>
      <c r="BO282" s="182"/>
      <c r="BP282" s="182"/>
      <c r="BQ282" s="182"/>
      <c r="BR282" s="182"/>
      <c r="BS282" s="182"/>
      <c r="BT282" s="182"/>
      <c r="BU282" s="182"/>
      <c r="BV282" s="182"/>
      <c r="BW282" s="182"/>
      <c r="BX282" s="182"/>
      <c r="BY282" s="182"/>
      <c r="BZ282" s="182"/>
      <c r="CA282" s="182"/>
      <c r="CB282" s="182"/>
      <c r="CC282" s="182"/>
      <c r="CD282" s="182"/>
      <c r="CE282" s="182"/>
      <c r="CF282" s="182"/>
      <c r="CG282" s="182"/>
      <c r="CH282" s="182"/>
      <c r="CI282" s="182"/>
      <c r="CJ282" s="182"/>
      <c r="CK282" s="182"/>
      <c r="CL282" s="182"/>
      <c r="CM282" s="182"/>
      <c r="CN282" s="182"/>
      <c r="CO282" s="182"/>
      <c r="CP282" s="182"/>
      <c r="CQ282" s="182"/>
      <c r="CR282" s="182"/>
      <c r="CS282" s="182"/>
      <c r="CT282" s="182"/>
      <c r="CU282" s="182"/>
      <c r="CV282" s="182"/>
      <c r="CW282" s="182"/>
      <c r="CX282" s="182"/>
      <c r="CY282" s="182"/>
      <c r="CZ282" s="182"/>
      <c r="DA282" s="182"/>
      <c r="DB282" s="182"/>
      <c r="DC282" s="182"/>
      <c r="DD282" s="182"/>
      <c r="DE282" s="182"/>
      <c r="DF282" s="182"/>
      <c r="DG282" s="182"/>
      <c r="DH282" s="182"/>
      <c r="DI282" s="182"/>
      <c r="DJ282" s="182"/>
      <c r="DK282" s="182"/>
      <c r="DL282" s="182"/>
      <c r="DM282" s="182"/>
      <c r="DN282" s="182"/>
      <c r="DO282" s="182"/>
      <c r="DP282" s="182"/>
      <c r="DQ282" s="182"/>
      <c r="DR282" s="182"/>
      <c r="DS282" s="182"/>
      <c r="DT282" s="182"/>
      <c r="DU282" s="182"/>
      <c r="DV282" s="182"/>
      <c r="DW282" s="182"/>
      <c r="DX282" s="182"/>
      <c r="DY282" s="182"/>
      <c r="DZ282" s="182"/>
      <c r="EA282" s="182"/>
      <c r="EB282" s="182"/>
      <c r="EC282" s="182"/>
      <c r="ED282" s="182"/>
      <c r="EE282" s="182"/>
      <c r="EF282" s="182"/>
      <c r="EG282" s="182"/>
      <c r="EH282" s="182"/>
      <c r="EI282" s="182"/>
      <c r="EJ282" s="182"/>
      <c r="EK282" s="182"/>
      <c r="EL282" s="182"/>
      <c r="EM282" s="182"/>
      <c r="EN282" s="182"/>
      <c r="EO282" s="182"/>
    </row>
    <row r="283" spans="1:145" s="49" customFormat="1" ht="108.75" customHeight="1" x14ac:dyDescent="0.25">
      <c r="A283" s="1241">
        <v>240</v>
      </c>
      <c r="B283" s="1243" t="s">
        <v>1012</v>
      </c>
      <c r="C283" s="1267">
        <v>80101706</v>
      </c>
      <c r="D283" s="238" t="s">
        <v>1519</v>
      </c>
      <c r="E283" s="1267" t="s">
        <v>132</v>
      </c>
      <c r="F283" s="1267">
        <v>1</v>
      </c>
      <c r="G283" s="1286" t="s">
        <v>173</v>
      </c>
      <c r="H283" s="1287">
        <v>7</v>
      </c>
      <c r="I283" s="1056" t="s">
        <v>149</v>
      </c>
      <c r="J283" s="1243" t="s">
        <v>2819</v>
      </c>
      <c r="K283" s="1267" t="s">
        <v>115</v>
      </c>
      <c r="L283" s="1032">
        <f>(24800000/4)*7</f>
        <v>43400000</v>
      </c>
      <c r="M283" s="1033">
        <v>43400000</v>
      </c>
      <c r="N283" s="1269" t="s">
        <v>85</v>
      </c>
      <c r="O283" s="1269" t="s">
        <v>56</v>
      </c>
      <c r="P283" s="16" t="s">
        <v>61</v>
      </c>
      <c r="Q283" s="129"/>
      <c r="R283" s="1280" t="s">
        <v>2772</v>
      </c>
      <c r="S283" s="1280" t="s">
        <v>380</v>
      </c>
      <c r="T283" s="1285">
        <v>42515</v>
      </c>
      <c r="U283" s="96" t="s">
        <v>2773</v>
      </c>
      <c r="V283" s="1242" t="s">
        <v>220</v>
      </c>
      <c r="W283" s="253">
        <v>43400000</v>
      </c>
      <c r="X283" s="240"/>
      <c r="Y283" s="250">
        <f>SUM(W283+X283)</f>
        <v>43400000</v>
      </c>
      <c r="Z283" s="250">
        <v>43400000</v>
      </c>
      <c r="AA283" s="334" t="s">
        <v>2769</v>
      </c>
      <c r="AB283" s="1281" t="s">
        <v>2774</v>
      </c>
      <c r="AC283" s="1281" t="s">
        <v>358</v>
      </c>
      <c r="AD283" s="1242" t="s">
        <v>2775</v>
      </c>
      <c r="AE283" s="1281" t="s">
        <v>56</v>
      </c>
      <c r="AF283" s="1281" t="s">
        <v>56</v>
      </c>
      <c r="AG283" s="1281" t="s">
        <v>56</v>
      </c>
      <c r="AH283" s="200" t="s">
        <v>1282</v>
      </c>
      <c r="AI283" s="74">
        <v>42515</v>
      </c>
      <c r="AJ283" s="74">
        <v>42728</v>
      </c>
      <c r="AK283" s="1281" t="s">
        <v>370</v>
      </c>
      <c r="AL283" s="260" t="s">
        <v>1500</v>
      </c>
      <c r="AM283" s="546" t="s">
        <v>56</v>
      </c>
      <c r="AN283" s="291" t="s">
        <v>56</v>
      </c>
      <c r="AO283" s="291" t="s">
        <v>56</v>
      </c>
      <c r="AP283" s="291" t="s">
        <v>56</v>
      </c>
      <c r="AQ283" s="291" t="s">
        <v>56</v>
      </c>
      <c r="AR283" s="291" t="s">
        <v>56</v>
      </c>
      <c r="AS283" s="291" t="s">
        <v>56</v>
      </c>
      <c r="AT283" s="291" t="s">
        <v>56</v>
      </c>
      <c r="AU283" s="547">
        <v>6200000</v>
      </c>
      <c r="AV283" s="547">
        <v>6200000</v>
      </c>
      <c r="AW283" s="547">
        <v>6200000</v>
      </c>
      <c r="AX283" s="41"/>
      <c r="AY283" s="41"/>
      <c r="AZ283" s="41"/>
      <c r="BA283" s="41"/>
    </row>
    <row r="284" spans="1:145" s="49" customFormat="1" ht="102" customHeight="1" x14ac:dyDescent="0.25">
      <c r="A284" s="1241">
        <v>241</v>
      </c>
      <c r="B284" s="1243" t="s">
        <v>1012</v>
      </c>
      <c r="C284" s="1243">
        <v>80101706</v>
      </c>
      <c r="D284" s="237" t="s">
        <v>1513</v>
      </c>
      <c r="E284" s="1243" t="s">
        <v>132</v>
      </c>
      <c r="F284" s="1267">
        <v>1</v>
      </c>
      <c r="G284" s="1286" t="s">
        <v>173</v>
      </c>
      <c r="H284" s="1287">
        <v>7</v>
      </c>
      <c r="I284" s="1054" t="s">
        <v>149</v>
      </c>
      <c r="J284" s="1243" t="s">
        <v>2819</v>
      </c>
      <c r="K284" s="1243" t="s">
        <v>115</v>
      </c>
      <c r="L284" s="1037">
        <f>(20000000/4)*7</f>
        <v>35000000</v>
      </c>
      <c r="M284" s="1033">
        <v>35000000</v>
      </c>
      <c r="N284" s="943" t="s">
        <v>85</v>
      </c>
      <c r="O284" s="943" t="s">
        <v>56</v>
      </c>
      <c r="P284" s="23" t="s">
        <v>61</v>
      </c>
      <c r="Q284" s="129"/>
      <c r="R284" s="1280" t="s">
        <v>2803</v>
      </c>
      <c r="S284" s="120" t="s">
        <v>429</v>
      </c>
      <c r="T284" s="72">
        <v>42545</v>
      </c>
      <c r="U284" s="73" t="s">
        <v>2804</v>
      </c>
      <c r="V284" s="1281" t="s">
        <v>220</v>
      </c>
      <c r="W284" s="1282">
        <v>30000000</v>
      </c>
      <c r="X284" s="41"/>
      <c r="Y284" s="1263">
        <f>SUM(W284+X284)</f>
        <v>30000000</v>
      </c>
      <c r="Z284" s="1263">
        <v>30000000</v>
      </c>
      <c r="AA284" s="73" t="s">
        <v>2805</v>
      </c>
      <c r="AB284" s="1281" t="s">
        <v>2806</v>
      </c>
      <c r="AC284" s="1281" t="s">
        <v>35</v>
      </c>
      <c r="AD284" s="1242" t="s">
        <v>2807</v>
      </c>
      <c r="AE284" s="1281" t="s">
        <v>56</v>
      </c>
      <c r="AF284" s="1281" t="s">
        <v>56</v>
      </c>
      <c r="AG284" s="1281" t="s">
        <v>56</v>
      </c>
      <c r="AH284" s="73" t="s">
        <v>2708</v>
      </c>
      <c r="AI284" s="74">
        <v>42545</v>
      </c>
      <c r="AJ284" s="74">
        <v>42727</v>
      </c>
      <c r="AK284" s="1281" t="s">
        <v>2897</v>
      </c>
      <c r="AL284" s="260" t="s">
        <v>1500</v>
      </c>
      <c r="AM284" s="546" t="s">
        <v>56</v>
      </c>
      <c r="AN284" s="291" t="s">
        <v>56</v>
      </c>
      <c r="AO284" s="291" t="s">
        <v>56</v>
      </c>
      <c r="AP284" s="291" t="s">
        <v>56</v>
      </c>
      <c r="AQ284" s="291" t="s">
        <v>56</v>
      </c>
      <c r="AR284" s="291" t="s">
        <v>56</v>
      </c>
      <c r="AS284" s="291" t="s">
        <v>56</v>
      </c>
      <c r="AT284" s="291" t="s">
        <v>56</v>
      </c>
      <c r="AU284" s="547">
        <v>5000000</v>
      </c>
      <c r="AV284" s="547">
        <v>5000000</v>
      </c>
      <c r="AW284" s="41"/>
      <c r="AX284" s="41"/>
      <c r="AY284" s="41"/>
      <c r="AZ284" s="41"/>
      <c r="BA284" s="41"/>
      <c r="BB284" s="182"/>
      <c r="BC284" s="182"/>
      <c r="BD284" s="182"/>
      <c r="BE284" s="182"/>
      <c r="BF284" s="182"/>
      <c r="BG284" s="182"/>
      <c r="BH284" s="182"/>
      <c r="BI284" s="182"/>
      <c r="BJ284" s="182"/>
      <c r="BK284" s="182"/>
      <c r="BL284" s="182"/>
      <c r="BM284" s="182"/>
      <c r="BN284" s="182"/>
      <c r="BO284" s="182"/>
      <c r="BP284" s="182"/>
      <c r="BQ284" s="182"/>
      <c r="BR284" s="182"/>
      <c r="BS284" s="182"/>
      <c r="BT284" s="182"/>
      <c r="BU284" s="182"/>
      <c r="BV284" s="182"/>
      <c r="BW284" s="182"/>
      <c r="BX284" s="182"/>
      <c r="BY284" s="182"/>
      <c r="BZ284" s="182"/>
      <c r="CA284" s="182"/>
      <c r="CB284" s="182"/>
      <c r="CC284" s="182"/>
      <c r="CD284" s="182"/>
      <c r="CE284" s="182"/>
      <c r="CF284" s="182"/>
      <c r="CG284" s="182"/>
      <c r="CH284" s="182"/>
      <c r="CI284" s="182"/>
      <c r="CJ284" s="182"/>
      <c r="CK284" s="182"/>
      <c r="CL284" s="182"/>
      <c r="CM284" s="182"/>
      <c r="CN284" s="182"/>
      <c r="CO284" s="182"/>
      <c r="CP284" s="182"/>
      <c r="CQ284" s="182"/>
      <c r="CR284" s="182"/>
      <c r="CS284" s="182"/>
      <c r="CT284" s="182"/>
      <c r="CU284" s="182"/>
      <c r="CV284" s="182"/>
      <c r="CW284" s="182"/>
      <c r="CX284" s="182"/>
      <c r="CY284" s="182"/>
      <c r="CZ284" s="182"/>
      <c r="DA284" s="182"/>
      <c r="DB284" s="182"/>
      <c r="DC284" s="182"/>
      <c r="DD284" s="182"/>
      <c r="DE284" s="182"/>
      <c r="DF284" s="182"/>
      <c r="DG284" s="182"/>
      <c r="DH284" s="182"/>
      <c r="DI284" s="182"/>
      <c r="DJ284" s="182"/>
      <c r="DK284" s="182"/>
      <c r="DL284" s="182"/>
      <c r="DM284" s="182"/>
      <c r="DN284" s="182"/>
      <c r="DO284" s="182"/>
      <c r="DP284" s="182"/>
      <c r="DQ284" s="182"/>
      <c r="DR284" s="182"/>
      <c r="DS284" s="182"/>
      <c r="DT284" s="182"/>
      <c r="DU284" s="182"/>
      <c r="DV284" s="182"/>
      <c r="DW284" s="182"/>
      <c r="DX284" s="182"/>
      <c r="DY284" s="182"/>
      <c r="DZ284" s="182"/>
      <c r="EA284" s="182"/>
      <c r="EB284" s="182"/>
      <c r="EC284" s="182"/>
      <c r="ED284" s="182"/>
      <c r="EE284" s="182"/>
      <c r="EF284" s="182"/>
      <c r="EG284" s="182"/>
      <c r="EH284" s="182"/>
      <c r="EI284" s="182"/>
      <c r="EJ284" s="182"/>
      <c r="EK284" s="182"/>
      <c r="EL284" s="182"/>
      <c r="EM284" s="182"/>
      <c r="EN284" s="182"/>
      <c r="EO284" s="182"/>
    </row>
    <row r="285" spans="1:145" s="49" customFormat="1" ht="201" customHeight="1" x14ac:dyDescent="0.25">
      <c r="A285" s="1546">
        <v>242</v>
      </c>
      <c r="B285" s="1548" t="s">
        <v>1523</v>
      </c>
      <c r="C285" s="1235">
        <v>80101706</v>
      </c>
      <c r="D285" s="1550" t="s">
        <v>1766</v>
      </c>
      <c r="E285" s="1548" t="s">
        <v>99</v>
      </c>
      <c r="F285" s="1552">
        <v>1</v>
      </c>
      <c r="G285" s="1554" t="s">
        <v>1524</v>
      </c>
      <c r="H285" s="1556">
        <v>6</v>
      </c>
      <c r="I285" s="1558" t="s">
        <v>101</v>
      </c>
      <c r="J285" s="1243" t="s">
        <v>854</v>
      </c>
      <c r="K285" s="1243" t="s">
        <v>115</v>
      </c>
      <c r="L285" s="1037">
        <v>12000000</v>
      </c>
      <c r="M285" s="1033">
        <v>12000000</v>
      </c>
      <c r="N285" s="943" t="s">
        <v>85</v>
      </c>
      <c r="O285" s="943" t="s">
        <v>56</v>
      </c>
      <c r="P285" s="563" t="s">
        <v>133</v>
      </c>
      <c r="Q285" s="129"/>
      <c r="R285" s="1538" t="s">
        <v>2776</v>
      </c>
      <c r="S285" s="1540" t="s">
        <v>2777</v>
      </c>
      <c r="T285" s="1542">
        <v>42530</v>
      </c>
      <c r="U285" s="1530" t="s">
        <v>2778</v>
      </c>
      <c r="V285" s="1530" t="s">
        <v>220</v>
      </c>
      <c r="W285" s="253">
        <v>12000000</v>
      </c>
      <c r="X285" s="564"/>
      <c r="Y285" s="1263">
        <f t="shared" si="6"/>
        <v>12000000</v>
      </c>
      <c r="Z285" s="1263">
        <v>12000000</v>
      </c>
      <c r="AA285" s="1544" t="s">
        <v>2779</v>
      </c>
      <c r="AB285" s="1530" t="s">
        <v>2780</v>
      </c>
      <c r="AC285" s="1530" t="s">
        <v>756</v>
      </c>
      <c r="AD285" s="1536" t="s">
        <v>2781</v>
      </c>
      <c r="AE285" s="1530" t="s">
        <v>56</v>
      </c>
      <c r="AF285" s="1530" t="s">
        <v>56</v>
      </c>
      <c r="AG285" s="1530" t="s">
        <v>56</v>
      </c>
      <c r="AH285" s="1526" t="s">
        <v>2782</v>
      </c>
      <c r="AI285" s="1528">
        <v>42530</v>
      </c>
      <c r="AJ285" s="1528">
        <v>42712</v>
      </c>
      <c r="AK285" s="1530" t="s">
        <v>215</v>
      </c>
      <c r="AL285" s="1532" t="s">
        <v>2619</v>
      </c>
      <c r="AM285" s="1534" t="s">
        <v>56</v>
      </c>
      <c r="AN285" s="1523" t="s">
        <v>56</v>
      </c>
      <c r="AO285" s="1523" t="s">
        <v>56</v>
      </c>
      <c r="AP285" s="1523" t="s">
        <v>56</v>
      </c>
      <c r="AQ285" s="1523" t="s">
        <v>56</v>
      </c>
      <c r="AR285" s="1523" t="s">
        <v>56</v>
      </c>
      <c r="AS285" s="1523" t="s">
        <v>56</v>
      </c>
      <c r="AT285" s="1523" t="s">
        <v>56</v>
      </c>
      <c r="AU285" s="1525">
        <v>4000000</v>
      </c>
      <c r="AV285" s="1525">
        <v>4000000</v>
      </c>
      <c r="AW285" s="1525">
        <v>4000000</v>
      </c>
      <c r="AX285" s="1515"/>
      <c r="AY285" s="1515"/>
      <c r="AZ285" s="1515"/>
      <c r="BA285" s="1515"/>
      <c r="BB285" s="182"/>
      <c r="BC285" s="182"/>
      <c r="BD285" s="182"/>
      <c r="BE285" s="182"/>
      <c r="BF285" s="182"/>
      <c r="BG285" s="182"/>
      <c r="BH285" s="182"/>
      <c r="BI285" s="182"/>
      <c r="BJ285" s="182"/>
      <c r="BK285" s="182"/>
      <c r="BL285" s="182"/>
      <c r="BM285" s="182"/>
      <c r="BN285" s="182"/>
      <c r="BO285" s="182"/>
      <c r="BP285" s="182"/>
      <c r="BQ285" s="182"/>
      <c r="BR285" s="182"/>
      <c r="BS285" s="182"/>
      <c r="BT285" s="182"/>
      <c r="BU285" s="182"/>
      <c r="BV285" s="182"/>
      <c r="BW285" s="182"/>
      <c r="BX285" s="182"/>
      <c r="BY285" s="182"/>
      <c r="BZ285" s="182"/>
      <c r="CA285" s="182"/>
      <c r="CB285" s="182"/>
      <c r="CC285" s="182"/>
      <c r="CD285" s="182"/>
      <c r="CE285" s="182"/>
      <c r="CF285" s="182"/>
      <c r="CG285" s="182"/>
      <c r="CH285" s="182"/>
      <c r="CI285" s="182"/>
      <c r="CJ285" s="182"/>
      <c r="CK285" s="182"/>
      <c r="CL285" s="182"/>
      <c r="CM285" s="182"/>
      <c r="CN285" s="182"/>
      <c r="CO285" s="182"/>
      <c r="CP285" s="182"/>
      <c r="CQ285" s="182"/>
      <c r="CR285" s="182"/>
      <c r="CS285" s="182"/>
      <c r="CT285" s="182"/>
      <c r="CU285" s="182"/>
      <c r="CV285" s="182"/>
      <c r="CW285" s="182"/>
      <c r="CX285" s="182"/>
      <c r="CY285" s="182"/>
      <c r="CZ285" s="182"/>
      <c r="DA285" s="182"/>
      <c r="DB285" s="182"/>
      <c r="DC285" s="182"/>
      <c r="DD285" s="182"/>
      <c r="DE285" s="182"/>
      <c r="DF285" s="182"/>
      <c r="DG285" s="182"/>
      <c r="DH285" s="182"/>
      <c r="DI285" s="182"/>
      <c r="DJ285" s="182"/>
      <c r="DK285" s="182"/>
      <c r="DL285" s="182"/>
      <c r="DM285" s="182"/>
      <c r="DN285" s="182"/>
      <c r="DO285" s="182"/>
      <c r="DP285" s="182"/>
      <c r="DQ285" s="182"/>
      <c r="DR285" s="182"/>
      <c r="DS285" s="182"/>
      <c r="DT285" s="182"/>
      <c r="DU285" s="182"/>
      <c r="DV285" s="182"/>
      <c r="DW285" s="182"/>
      <c r="DX285" s="182"/>
      <c r="DY285" s="182"/>
      <c r="DZ285" s="182"/>
      <c r="EA285" s="182"/>
      <c r="EB285" s="182"/>
      <c r="EC285" s="182"/>
      <c r="ED285" s="182"/>
      <c r="EE285" s="182"/>
      <c r="EF285" s="182"/>
      <c r="EG285" s="182"/>
      <c r="EH285" s="182"/>
      <c r="EI285" s="182"/>
      <c r="EJ285" s="182"/>
      <c r="EK285" s="182"/>
      <c r="EL285" s="182"/>
      <c r="EM285" s="182"/>
      <c r="EN285" s="182"/>
      <c r="EO285" s="182"/>
    </row>
    <row r="286" spans="1:145" s="49" customFormat="1" ht="34.5" customHeight="1" x14ac:dyDescent="0.25">
      <c r="A286" s="1547"/>
      <c r="B286" s="1549"/>
      <c r="C286" s="1236"/>
      <c r="D286" s="1551"/>
      <c r="E286" s="1549"/>
      <c r="F286" s="1553"/>
      <c r="G286" s="1555"/>
      <c r="H286" s="1557"/>
      <c r="I286" s="1559"/>
      <c r="J286" s="1243" t="s">
        <v>135</v>
      </c>
      <c r="K286" s="1243" t="s">
        <v>115</v>
      </c>
      <c r="L286" s="1037">
        <v>12000000</v>
      </c>
      <c r="M286" s="1033">
        <v>12000000</v>
      </c>
      <c r="N286" s="943" t="s">
        <v>85</v>
      </c>
      <c r="O286" s="943" t="s">
        <v>56</v>
      </c>
      <c r="P286" s="563" t="s">
        <v>133</v>
      </c>
      <c r="Q286" s="129"/>
      <c r="R286" s="1539"/>
      <c r="S286" s="1541"/>
      <c r="T286" s="1543"/>
      <c r="U286" s="1531"/>
      <c r="V286" s="1531"/>
      <c r="W286" s="253">
        <v>12000000</v>
      </c>
      <c r="X286" s="565"/>
      <c r="Y286" s="1263">
        <f t="shared" si="6"/>
        <v>12000000</v>
      </c>
      <c r="Z286" s="1263">
        <v>12000000</v>
      </c>
      <c r="AA286" s="1545"/>
      <c r="AB286" s="1531"/>
      <c r="AC286" s="1531"/>
      <c r="AD286" s="1537"/>
      <c r="AE286" s="1531"/>
      <c r="AF286" s="1531"/>
      <c r="AG286" s="1531"/>
      <c r="AH286" s="1527"/>
      <c r="AI286" s="1529"/>
      <c r="AJ286" s="1529"/>
      <c r="AK286" s="1531"/>
      <c r="AL286" s="1533"/>
      <c r="AM286" s="1535"/>
      <c r="AN286" s="1524"/>
      <c r="AO286" s="1524"/>
      <c r="AP286" s="1524"/>
      <c r="AQ286" s="1524"/>
      <c r="AR286" s="1524"/>
      <c r="AS286" s="1524"/>
      <c r="AT286" s="1524"/>
      <c r="AU286" s="1524"/>
      <c r="AV286" s="1524"/>
      <c r="AW286" s="1524"/>
      <c r="AX286" s="1516"/>
      <c r="AY286" s="1516"/>
      <c r="AZ286" s="1516"/>
      <c r="BA286" s="1516"/>
      <c r="BB286" s="182"/>
      <c r="BC286" s="182"/>
      <c r="BD286" s="182"/>
      <c r="BE286" s="182"/>
      <c r="BF286" s="182"/>
      <c r="BG286" s="182"/>
      <c r="BH286" s="182"/>
      <c r="BI286" s="182"/>
      <c r="BJ286" s="182"/>
      <c r="BK286" s="182"/>
      <c r="BL286" s="182"/>
      <c r="BM286" s="182"/>
      <c r="BN286" s="182"/>
      <c r="BO286" s="182"/>
      <c r="BP286" s="182"/>
      <c r="BQ286" s="182"/>
      <c r="BR286" s="182"/>
      <c r="BS286" s="182"/>
      <c r="BT286" s="182"/>
      <c r="BU286" s="182"/>
      <c r="BV286" s="182"/>
      <c r="BW286" s="182"/>
      <c r="BX286" s="182"/>
      <c r="BY286" s="182"/>
      <c r="BZ286" s="182"/>
      <c r="CA286" s="182"/>
      <c r="CB286" s="182"/>
      <c r="CC286" s="182"/>
      <c r="CD286" s="182"/>
      <c r="CE286" s="182"/>
      <c r="CF286" s="182"/>
      <c r="CG286" s="182"/>
      <c r="CH286" s="182"/>
      <c r="CI286" s="182"/>
      <c r="CJ286" s="182"/>
      <c r="CK286" s="182"/>
      <c r="CL286" s="182"/>
      <c r="CM286" s="182"/>
      <c r="CN286" s="182"/>
      <c r="CO286" s="182"/>
      <c r="CP286" s="182"/>
      <c r="CQ286" s="182"/>
      <c r="CR286" s="182"/>
      <c r="CS286" s="182"/>
      <c r="CT286" s="182"/>
      <c r="CU286" s="182"/>
      <c r="CV286" s="182"/>
      <c r="CW286" s="182"/>
      <c r="CX286" s="182"/>
      <c r="CY286" s="182"/>
      <c r="CZ286" s="182"/>
      <c r="DA286" s="182"/>
      <c r="DB286" s="182"/>
      <c r="DC286" s="182"/>
      <c r="DD286" s="182"/>
      <c r="DE286" s="182"/>
      <c r="DF286" s="182"/>
      <c r="DG286" s="182"/>
      <c r="DH286" s="182"/>
      <c r="DI286" s="182"/>
      <c r="DJ286" s="182"/>
      <c r="DK286" s="182"/>
      <c r="DL286" s="182"/>
      <c r="DM286" s="182"/>
      <c r="DN286" s="182"/>
      <c r="DO286" s="182"/>
      <c r="DP286" s="182"/>
      <c r="DQ286" s="182"/>
      <c r="DR286" s="182"/>
      <c r="DS286" s="182"/>
      <c r="DT286" s="182"/>
      <c r="DU286" s="182"/>
      <c r="DV286" s="182"/>
      <c r="DW286" s="182"/>
      <c r="DX286" s="182"/>
      <c r="DY286" s="182"/>
      <c r="DZ286" s="182"/>
      <c r="EA286" s="182"/>
      <c r="EB286" s="182"/>
      <c r="EC286" s="182"/>
      <c r="ED286" s="182"/>
      <c r="EE286" s="182"/>
      <c r="EF286" s="182"/>
      <c r="EG286" s="182"/>
      <c r="EH286" s="182"/>
      <c r="EI286" s="182"/>
      <c r="EJ286" s="182"/>
      <c r="EK286" s="182"/>
      <c r="EL286" s="182"/>
      <c r="EM286" s="182"/>
      <c r="EN286" s="182"/>
      <c r="EO286" s="182"/>
    </row>
    <row r="287" spans="1:145" s="49" customFormat="1" ht="107.25" customHeight="1" x14ac:dyDescent="0.25">
      <c r="A287" s="1234">
        <v>243</v>
      </c>
      <c r="B287" s="1237" t="s">
        <v>1001</v>
      </c>
      <c r="C287" s="1235">
        <v>80101706</v>
      </c>
      <c r="D287" s="1300" t="s">
        <v>1525</v>
      </c>
      <c r="E287" s="1235" t="s">
        <v>132</v>
      </c>
      <c r="F287" s="1237">
        <v>1</v>
      </c>
      <c r="G287" s="1259" t="s">
        <v>173</v>
      </c>
      <c r="H287" s="1275">
        <v>6</v>
      </c>
      <c r="I287" s="1098" t="s">
        <v>101</v>
      </c>
      <c r="J287" s="1243" t="s">
        <v>135</v>
      </c>
      <c r="K287" s="1243" t="s">
        <v>115</v>
      </c>
      <c r="L287" s="1037">
        <v>13800000</v>
      </c>
      <c r="M287" s="1033">
        <v>13800000</v>
      </c>
      <c r="N287" s="205" t="s">
        <v>85</v>
      </c>
      <c r="O287" s="205" t="s">
        <v>56</v>
      </c>
      <c r="P287" s="205" t="s">
        <v>133</v>
      </c>
      <c r="Q287" s="129"/>
      <c r="R287" s="1280" t="s">
        <v>2783</v>
      </c>
      <c r="S287" s="107" t="s">
        <v>2784</v>
      </c>
      <c r="T287" s="72">
        <v>42535</v>
      </c>
      <c r="U287" s="73" t="s">
        <v>2785</v>
      </c>
      <c r="V287" s="1281" t="s">
        <v>220</v>
      </c>
      <c r="W287" s="253">
        <v>13800000</v>
      </c>
      <c r="X287" s="41"/>
      <c r="Y287" s="1263">
        <f t="shared" si="6"/>
        <v>13800000</v>
      </c>
      <c r="Z287" s="1263">
        <v>13800000</v>
      </c>
      <c r="AA287" s="73" t="s">
        <v>2786</v>
      </c>
      <c r="AB287" s="1281" t="s">
        <v>2787</v>
      </c>
      <c r="AC287" s="1281" t="s">
        <v>223</v>
      </c>
      <c r="AD287" s="1242" t="s">
        <v>2788</v>
      </c>
      <c r="AE287" s="1281" t="s">
        <v>56</v>
      </c>
      <c r="AF287" s="1281" t="s">
        <v>56</v>
      </c>
      <c r="AG287" s="1281" t="s">
        <v>56</v>
      </c>
      <c r="AH287" s="1281" t="s">
        <v>2789</v>
      </c>
      <c r="AI287" s="74">
        <v>42535</v>
      </c>
      <c r="AJ287" s="74">
        <v>42717</v>
      </c>
      <c r="AK287" s="560" t="s">
        <v>2790</v>
      </c>
      <c r="AL287" s="260" t="s">
        <v>249</v>
      </c>
      <c r="AM287" s="546" t="s">
        <v>56</v>
      </c>
      <c r="AN287" s="291" t="s">
        <v>56</v>
      </c>
      <c r="AO287" s="291" t="s">
        <v>56</v>
      </c>
      <c r="AP287" s="291" t="s">
        <v>56</v>
      </c>
      <c r="AQ287" s="291" t="s">
        <v>56</v>
      </c>
      <c r="AR287" s="291" t="s">
        <v>56</v>
      </c>
      <c r="AS287" s="291" t="s">
        <v>56</v>
      </c>
      <c r="AT287" s="291" t="s">
        <v>56</v>
      </c>
      <c r="AU287" s="547">
        <v>2300000</v>
      </c>
      <c r="AV287" s="547">
        <v>2300000</v>
      </c>
      <c r="AW287" s="547">
        <v>2300000</v>
      </c>
      <c r="AX287" s="291"/>
      <c r="AY287" s="291"/>
      <c r="AZ287" s="291"/>
      <c r="BA287" s="291"/>
      <c r="BB287" s="182"/>
      <c r="BC287" s="182"/>
      <c r="BD287" s="182"/>
      <c r="BE287" s="182"/>
      <c r="BF287" s="182"/>
      <c r="BG287" s="182"/>
      <c r="BH287" s="182"/>
      <c r="BI287" s="182"/>
      <c r="BJ287" s="182"/>
      <c r="BK287" s="182"/>
      <c r="BL287" s="182"/>
      <c r="BM287" s="182"/>
      <c r="BN287" s="182"/>
      <c r="BO287" s="182"/>
      <c r="BP287" s="182"/>
      <c r="BQ287" s="182"/>
      <c r="BR287" s="182"/>
      <c r="BS287" s="182"/>
      <c r="BT287" s="182"/>
      <c r="BU287" s="182"/>
      <c r="BV287" s="182"/>
      <c r="BW287" s="182"/>
      <c r="BX287" s="182"/>
      <c r="BY287" s="182"/>
      <c r="BZ287" s="182"/>
      <c r="CA287" s="182"/>
      <c r="CB287" s="182"/>
      <c r="CC287" s="182"/>
      <c r="CD287" s="182"/>
      <c r="CE287" s="182"/>
      <c r="CF287" s="182"/>
      <c r="CG287" s="182"/>
      <c r="CH287" s="182"/>
      <c r="CI287" s="182"/>
      <c r="CJ287" s="182"/>
      <c r="CK287" s="182"/>
      <c r="CL287" s="182"/>
      <c r="CM287" s="182"/>
      <c r="CN287" s="182"/>
      <c r="CO287" s="182"/>
      <c r="CP287" s="182"/>
      <c r="CQ287" s="182"/>
      <c r="CR287" s="182"/>
      <c r="CS287" s="182"/>
      <c r="CT287" s="182"/>
      <c r="CU287" s="182"/>
      <c r="CV287" s="182"/>
      <c r="CW287" s="182"/>
      <c r="CX287" s="182"/>
      <c r="CY287" s="182"/>
      <c r="CZ287" s="182"/>
      <c r="DA287" s="182"/>
      <c r="DB287" s="182"/>
      <c r="DC287" s="182"/>
      <c r="DD287" s="182"/>
      <c r="DE287" s="182"/>
      <c r="DF287" s="182"/>
      <c r="DG287" s="182"/>
      <c r="DH287" s="182"/>
      <c r="DI287" s="182"/>
      <c r="DJ287" s="182"/>
      <c r="DK287" s="182"/>
      <c r="DL287" s="182"/>
      <c r="DM287" s="182"/>
      <c r="DN287" s="182"/>
      <c r="DO287" s="182"/>
      <c r="DP287" s="182"/>
      <c r="DQ287" s="182"/>
      <c r="DR287" s="182"/>
      <c r="DS287" s="182"/>
      <c r="DT287" s="182"/>
      <c r="DU287" s="182"/>
      <c r="DV287" s="182"/>
      <c r="DW287" s="182"/>
      <c r="DX287" s="182"/>
      <c r="DY287" s="182"/>
      <c r="DZ287" s="182"/>
      <c r="EA287" s="182"/>
      <c r="EB287" s="182"/>
      <c r="EC287" s="182"/>
      <c r="ED287" s="182"/>
      <c r="EE287" s="182"/>
      <c r="EF287" s="182"/>
      <c r="EG287" s="182"/>
      <c r="EH287" s="182"/>
      <c r="EI287" s="182"/>
      <c r="EJ287" s="182"/>
      <c r="EK287" s="182"/>
      <c r="EL287" s="182"/>
      <c r="EM287" s="182"/>
      <c r="EN287" s="182"/>
      <c r="EO287" s="182"/>
    </row>
    <row r="288" spans="1:145" s="49" customFormat="1" ht="71.25" customHeight="1" x14ac:dyDescent="0.25">
      <c r="A288" s="1241">
        <v>244</v>
      </c>
      <c r="B288" s="1243" t="s">
        <v>1753</v>
      </c>
      <c r="C288" s="1243">
        <v>84111603</v>
      </c>
      <c r="D288" s="823" t="s">
        <v>1755</v>
      </c>
      <c r="E288" s="1243" t="s">
        <v>132</v>
      </c>
      <c r="F288" s="1267">
        <v>1</v>
      </c>
      <c r="G288" s="1271" t="s">
        <v>175</v>
      </c>
      <c r="H288" s="1287">
        <v>2</v>
      </c>
      <c r="I288" s="1054" t="s">
        <v>101</v>
      </c>
      <c r="J288" s="1099" t="s">
        <v>112</v>
      </c>
      <c r="K288" s="1243" t="s">
        <v>55</v>
      </c>
      <c r="L288" s="1033">
        <v>3467890</v>
      </c>
      <c r="M288" s="1033">
        <v>3467890</v>
      </c>
      <c r="N288" s="943" t="s">
        <v>85</v>
      </c>
      <c r="O288" s="943" t="s">
        <v>56</v>
      </c>
      <c r="P288" s="23" t="s">
        <v>1754</v>
      </c>
      <c r="Q288" s="129"/>
      <c r="R288" s="1280" t="s">
        <v>3255</v>
      </c>
      <c r="S288" s="1280" t="s">
        <v>3256</v>
      </c>
      <c r="T288" s="1285">
        <v>42604</v>
      </c>
      <c r="U288" s="78" t="s">
        <v>3257</v>
      </c>
      <c r="V288" s="1242" t="s">
        <v>602</v>
      </c>
      <c r="W288" s="1276">
        <v>3467890</v>
      </c>
      <c r="X288" s="824"/>
      <c r="Y288" s="250">
        <f t="shared" si="6"/>
        <v>3467890</v>
      </c>
      <c r="Z288" s="250">
        <v>3467890</v>
      </c>
      <c r="AA288" s="73" t="s">
        <v>3258</v>
      </c>
      <c r="AB288" s="1281" t="s">
        <v>3259</v>
      </c>
      <c r="AC288" s="1281" t="s">
        <v>35</v>
      </c>
      <c r="AD288" s="1242" t="s">
        <v>3260</v>
      </c>
      <c r="AE288" s="1281" t="s">
        <v>56</v>
      </c>
      <c r="AF288" s="1281" t="s">
        <v>56</v>
      </c>
      <c r="AG288" s="1281" t="s">
        <v>56</v>
      </c>
      <c r="AH288" s="73" t="s">
        <v>3261</v>
      </c>
      <c r="AI288" s="79">
        <v>42604</v>
      </c>
      <c r="AJ288" s="74">
        <v>42634</v>
      </c>
      <c r="AK288" s="1281" t="s">
        <v>2904</v>
      </c>
      <c r="AL288" s="260" t="s">
        <v>416</v>
      </c>
      <c r="AM288" s="546" t="s">
        <v>56</v>
      </c>
      <c r="AN288" s="291" t="s">
        <v>56</v>
      </c>
      <c r="AO288" s="291" t="s">
        <v>56</v>
      </c>
      <c r="AP288" s="291" t="s">
        <v>56</v>
      </c>
      <c r="AQ288" s="291" t="s">
        <v>56</v>
      </c>
      <c r="AR288" s="291" t="s">
        <v>56</v>
      </c>
      <c r="AS288" s="291" t="s">
        <v>56</v>
      </c>
      <c r="AT288" s="291" t="s">
        <v>56</v>
      </c>
      <c r="AU288" s="291" t="s">
        <v>56</v>
      </c>
      <c r="AV288" s="291" t="s">
        <v>56</v>
      </c>
      <c r="AW288" s="547">
        <v>3467889</v>
      </c>
      <c r="AX288" s="41"/>
      <c r="AY288" s="41"/>
      <c r="AZ288" s="41"/>
      <c r="BA288" s="41"/>
      <c r="BB288" s="182"/>
      <c r="BC288" s="182"/>
      <c r="BD288" s="182"/>
      <c r="BE288" s="182"/>
      <c r="BF288" s="182"/>
      <c r="BG288" s="182"/>
      <c r="BH288" s="182"/>
      <c r="BI288" s="182"/>
      <c r="BJ288" s="182"/>
      <c r="BK288" s="182"/>
      <c r="BL288" s="182"/>
      <c r="BM288" s="182"/>
      <c r="BN288" s="182"/>
      <c r="BO288" s="182"/>
      <c r="BP288" s="182"/>
      <c r="BQ288" s="182"/>
      <c r="BR288" s="182"/>
      <c r="BS288" s="182"/>
      <c r="BT288" s="182"/>
      <c r="BU288" s="182"/>
      <c r="BV288" s="182"/>
      <c r="BW288" s="182"/>
      <c r="BX288" s="182"/>
      <c r="BY288" s="182"/>
      <c r="BZ288" s="182"/>
      <c r="CA288" s="182"/>
      <c r="CB288" s="182"/>
      <c r="CC288" s="182"/>
      <c r="CD288" s="182"/>
      <c r="CE288" s="182"/>
      <c r="CF288" s="182"/>
      <c r="CG288" s="182"/>
      <c r="CH288" s="182"/>
      <c r="CI288" s="182"/>
      <c r="CJ288" s="182"/>
      <c r="CK288" s="182"/>
      <c r="CL288" s="182"/>
      <c r="CM288" s="182"/>
      <c r="CN288" s="182"/>
      <c r="CO288" s="182"/>
      <c r="CP288" s="182"/>
      <c r="CQ288" s="182"/>
      <c r="CR288" s="182"/>
      <c r="CS288" s="182"/>
      <c r="CT288" s="182"/>
      <c r="CU288" s="182"/>
      <c r="CV288" s="182"/>
      <c r="CW288" s="182"/>
      <c r="CX288" s="182"/>
      <c r="CY288" s="182"/>
      <c r="CZ288" s="182"/>
      <c r="DA288" s="182"/>
      <c r="DB288" s="182"/>
      <c r="DC288" s="182"/>
      <c r="DD288" s="182"/>
      <c r="DE288" s="182"/>
      <c r="DF288" s="182"/>
      <c r="DG288" s="182"/>
      <c r="DH288" s="182"/>
      <c r="DI288" s="182"/>
      <c r="DJ288" s="182"/>
      <c r="DK288" s="182"/>
      <c r="DL288" s="182"/>
      <c r="DM288" s="182"/>
      <c r="DN288" s="182"/>
      <c r="DO288" s="182"/>
      <c r="DP288" s="182"/>
      <c r="DQ288" s="182"/>
      <c r="DR288" s="182"/>
      <c r="DS288" s="182"/>
      <c r="DT288" s="182"/>
      <c r="DU288" s="182"/>
      <c r="DV288" s="182"/>
      <c r="DW288" s="182"/>
      <c r="DX288" s="182"/>
      <c r="DY288" s="182"/>
      <c r="DZ288" s="182"/>
      <c r="EA288" s="182"/>
      <c r="EB288" s="182"/>
      <c r="EC288" s="182"/>
      <c r="ED288" s="182"/>
      <c r="EE288" s="182"/>
      <c r="EF288" s="182"/>
      <c r="EG288" s="182"/>
      <c r="EH288" s="182"/>
      <c r="EI288" s="182"/>
      <c r="EJ288" s="182"/>
      <c r="EK288" s="182"/>
      <c r="EL288" s="182"/>
      <c r="EM288" s="182"/>
      <c r="EN288" s="182"/>
      <c r="EO288" s="182"/>
    </row>
    <row r="289" spans="1:145" s="49" customFormat="1" ht="82.5" customHeight="1" x14ac:dyDescent="0.25">
      <c r="A289" s="583">
        <v>245</v>
      </c>
      <c r="B289" s="1243" t="s">
        <v>1761</v>
      </c>
      <c r="C289" s="1243">
        <v>72102900</v>
      </c>
      <c r="D289" s="1278" t="s">
        <v>95</v>
      </c>
      <c r="E289" s="1243" t="s">
        <v>80</v>
      </c>
      <c r="F289" s="1243">
        <v>1</v>
      </c>
      <c r="G289" s="1271" t="s">
        <v>175</v>
      </c>
      <c r="H289" s="1287" t="s">
        <v>1312</v>
      </c>
      <c r="I289" s="1243" t="s">
        <v>84</v>
      </c>
      <c r="J289" s="1243" t="s">
        <v>96</v>
      </c>
      <c r="K289" s="1243" t="s">
        <v>55</v>
      </c>
      <c r="L289" s="1037">
        <v>132656789</v>
      </c>
      <c r="M289" s="1037">
        <v>66328395</v>
      </c>
      <c r="N289" s="943" t="s">
        <v>82</v>
      </c>
      <c r="O289" s="943" t="s">
        <v>56</v>
      </c>
      <c r="P289" s="23" t="s">
        <v>86</v>
      </c>
      <c r="Q289" s="129"/>
      <c r="R289" s="1280" t="s">
        <v>3262</v>
      </c>
      <c r="S289" s="1280" t="s">
        <v>3405</v>
      </c>
      <c r="T289" s="1285">
        <v>42615</v>
      </c>
      <c r="U289" s="78" t="s">
        <v>3406</v>
      </c>
      <c r="V289" s="1242" t="s">
        <v>602</v>
      </c>
      <c r="W289" s="1276">
        <v>125574090.37</v>
      </c>
      <c r="X289" s="41"/>
      <c r="Y289" s="928">
        <f t="shared" si="6"/>
        <v>125574090.37</v>
      </c>
      <c r="Z289" s="928">
        <v>62787045.18</v>
      </c>
      <c r="AA289" s="73" t="s">
        <v>3407</v>
      </c>
      <c r="AB289" s="1281" t="s">
        <v>3408</v>
      </c>
      <c r="AC289" s="1281" t="s">
        <v>35</v>
      </c>
      <c r="AD289" s="1242" t="s">
        <v>3409</v>
      </c>
      <c r="AE289" s="1281" t="s">
        <v>56</v>
      </c>
      <c r="AF289" s="1281" t="s">
        <v>56</v>
      </c>
      <c r="AG289" s="1281" t="s">
        <v>56</v>
      </c>
      <c r="AH289" s="73" t="s">
        <v>3410</v>
      </c>
      <c r="AI289" s="79">
        <v>42629</v>
      </c>
      <c r="AJ289" s="74">
        <v>42840</v>
      </c>
      <c r="AK289" s="1281" t="s">
        <v>3411</v>
      </c>
      <c r="AL289" s="260" t="s">
        <v>2619</v>
      </c>
      <c r="AM289" s="130"/>
      <c r="AN289" s="41"/>
      <c r="AO289" s="41"/>
      <c r="AP289" s="41"/>
      <c r="AQ289" s="41"/>
      <c r="AR289" s="41"/>
      <c r="AS289" s="41"/>
      <c r="AT289" s="41"/>
      <c r="AU289" s="41"/>
      <c r="AV289" s="41"/>
      <c r="AW289" s="41"/>
      <c r="AX289" s="41"/>
      <c r="AY289" s="41"/>
      <c r="AZ289" s="41"/>
      <c r="BA289" s="41"/>
      <c r="BB289" s="182"/>
      <c r="BC289" s="182"/>
      <c r="BD289" s="182"/>
      <c r="BE289" s="182"/>
      <c r="BF289" s="182"/>
      <c r="BG289" s="182"/>
      <c r="BH289" s="182"/>
      <c r="BI289" s="182"/>
      <c r="BJ289" s="182"/>
      <c r="BK289" s="182"/>
      <c r="BL289" s="182"/>
      <c r="BM289" s="182"/>
      <c r="BN289" s="182"/>
      <c r="BO289" s="182"/>
      <c r="BP289" s="182"/>
      <c r="BQ289" s="182"/>
      <c r="BR289" s="182"/>
      <c r="BS289" s="182"/>
      <c r="BT289" s="182"/>
      <c r="BU289" s="182"/>
      <c r="BV289" s="182"/>
      <c r="BW289" s="182"/>
      <c r="BX289" s="182"/>
      <c r="BY289" s="182"/>
      <c r="BZ289" s="182"/>
      <c r="CA289" s="182"/>
      <c r="CB289" s="182"/>
      <c r="CC289" s="182"/>
      <c r="CD289" s="182"/>
      <c r="CE289" s="182"/>
      <c r="CF289" s="182"/>
      <c r="CG289" s="182"/>
      <c r="CH289" s="182"/>
      <c r="CI289" s="182"/>
      <c r="CJ289" s="182"/>
      <c r="CK289" s="182"/>
      <c r="CL289" s="182"/>
      <c r="CM289" s="182"/>
      <c r="CN289" s="182"/>
      <c r="CO289" s="182"/>
      <c r="CP289" s="182"/>
      <c r="CQ289" s="182"/>
      <c r="CR289" s="182"/>
      <c r="CS289" s="182"/>
      <c r="CT289" s="182"/>
      <c r="CU289" s="182"/>
      <c r="CV289" s="182"/>
      <c r="CW289" s="182"/>
      <c r="CX289" s="182"/>
      <c r="CY289" s="182"/>
      <c r="CZ289" s="182"/>
      <c r="DA289" s="182"/>
      <c r="DB289" s="182"/>
      <c r="DC289" s="182"/>
      <c r="DD289" s="182"/>
      <c r="DE289" s="182"/>
      <c r="DF289" s="182"/>
      <c r="DG289" s="182"/>
      <c r="DH289" s="182"/>
      <c r="DI289" s="182"/>
      <c r="DJ289" s="182"/>
      <c r="DK289" s="182"/>
      <c r="DL289" s="182"/>
      <c r="DM289" s="182"/>
      <c r="DN289" s="182"/>
      <c r="DO289" s="182"/>
      <c r="DP289" s="182"/>
      <c r="DQ289" s="182"/>
      <c r="DR289" s="182"/>
      <c r="DS289" s="182"/>
      <c r="DT289" s="182"/>
      <c r="DU289" s="182"/>
      <c r="DV289" s="182"/>
      <c r="DW289" s="182"/>
      <c r="DX289" s="182"/>
      <c r="DY289" s="182"/>
      <c r="DZ289" s="182"/>
      <c r="EA289" s="182"/>
      <c r="EB289" s="182"/>
      <c r="EC289" s="182"/>
      <c r="ED289" s="182"/>
      <c r="EE289" s="182"/>
      <c r="EF289" s="182"/>
      <c r="EG289" s="182"/>
      <c r="EH289" s="182"/>
      <c r="EI289" s="182"/>
      <c r="EJ289" s="182"/>
      <c r="EK289" s="182"/>
      <c r="EL289" s="182"/>
      <c r="EM289" s="182"/>
      <c r="EN289" s="182"/>
      <c r="EO289" s="182"/>
    </row>
    <row r="290" spans="1:145" s="49" customFormat="1" ht="111" customHeight="1" x14ac:dyDescent="0.25">
      <c r="A290" s="1337">
        <v>246</v>
      </c>
      <c r="B290" s="1045" t="s">
        <v>1757</v>
      </c>
      <c r="C290" s="1045" t="s">
        <v>1758</v>
      </c>
      <c r="D290" s="1338" t="s">
        <v>1759</v>
      </c>
      <c r="E290" s="1045" t="s">
        <v>99</v>
      </c>
      <c r="F290" s="1045">
        <v>1</v>
      </c>
      <c r="G290" s="1046" t="s">
        <v>175</v>
      </c>
      <c r="H290" s="1047" t="s">
        <v>2598</v>
      </c>
      <c r="I290" s="1045" t="s">
        <v>1760</v>
      </c>
      <c r="J290" s="1045" t="s">
        <v>78</v>
      </c>
      <c r="K290" s="1045" t="s">
        <v>55</v>
      </c>
      <c r="L290" s="1048">
        <v>140000000</v>
      </c>
      <c r="M290" s="1048">
        <v>140000000</v>
      </c>
      <c r="N290" s="80" t="s">
        <v>85</v>
      </c>
      <c r="O290" s="80" t="s">
        <v>56</v>
      </c>
      <c r="P290" s="737" t="s">
        <v>86</v>
      </c>
      <c r="Q290" s="1173"/>
      <c r="R290" s="240"/>
      <c r="S290" s="1174"/>
      <c r="T290" s="240"/>
      <c r="U290" s="240"/>
      <c r="V290" s="240"/>
      <c r="W290" s="1276">
        <v>135832319.05000001</v>
      </c>
      <c r="X290" s="240"/>
      <c r="Y290" s="250">
        <f t="shared" si="6"/>
        <v>135832319.05000001</v>
      </c>
      <c r="Z290" s="1175">
        <v>135832319.05000001</v>
      </c>
      <c r="AA290" s="240"/>
      <c r="AB290" s="240"/>
      <c r="AC290" s="240"/>
      <c r="AD290" s="240"/>
      <c r="AE290" s="731"/>
      <c r="AF290" s="731"/>
      <c r="AG290" s="731"/>
      <c r="AH290" s="731"/>
      <c r="AI290" s="731"/>
      <c r="AJ290" s="731"/>
      <c r="AK290" s="731"/>
      <c r="AL290" s="734"/>
      <c r="AM290" s="735"/>
      <c r="AN290" s="731"/>
      <c r="AO290" s="731"/>
      <c r="AP290" s="731"/>
      <c r="AQ290" s="731"/>
      <c r="AR290" s="731"/>
      <c r="AS290" s="731"/>
      <c r="AT290" s="731"/>
      <c r="AU290" s="731"/>
      <c r="AV290" s="731"/>
      <c r="AW290" s="731"/>
      <c r="AX290" s="731"/>
      <c r="AY290" s="731"/>
      <c r="AZ290" s="731"/>
      <c r="BA290" s="731"/>
      <c r="BB290" s="182"/>
      <c r="BC290" s="182"/>
      <c r="BD290" s="182"/>
      <c r="BE290" s="182"/>
      <c r="BF290" s="182"/>
      <c r="BG290" s="182"/>
      <c r="BH290" s="182"/>
      <c r="BI290" s="182"/>
      <c r="BJ290" s="182"/>
      <c r="BK290" s="182"/>
      <c r="BL290" s="182"/>
      <c r="BM290" s="182"/>
      <c r="BN290" s="182"/>
      <c r="BO290" s="182"/>
      <c r="BP290" s="182"/>
      <c r="BQ290" s="182"/>
      <c r="BR290" s="182"/>
      <c r="BS290" s="182"/>
      <c r="BT290" s="182"/>
      <c r="BU290" s="182"/>
      <c r="BV290" s="182"/>
      <c r="BW290" s="182"/>
      <c r="BX290" s="182"/>
      <c r="BY290" s="182"/>
      <c r="BZ290" s="182"/>
      <c r="CA290" s="182"/>
      <c r="CB290" s="182"/>
      <c r="CC290" s="182"/>
      <c r="CD290" s="182"/>
      <c r="CE290" s="182"/>
      <c r="CF290" s="182"/>
      <c r="CG290" s="182"/>
      <c r="CH290" s="182"/>
      <c r="CI290" s="182"/>
      <c r="CJ290" s="182"/>
      <c r="CK290" s="182"/>
      <c r="CL290" s="182"/>
      <c r="CM290" s="182"/>
      <c r="CN290" s="182"/>
      <c r="CO290" s="182"/>
      <c r="CP290" s="182"/>
      <c r="CQ290" s="182"/>
      <c r="CR290" s="182"/>
      <c r="CS290" s="182"/>
      <c r="CT290" s="182"/>
      <c r="CU290" s="182"/>
      <c r="CV290" s="182"/>
      <c r="CW290" s="182"/>
      <c r="CX290" s="182"/>
      <c r="CY290" s="182"/>
      <c r="CZ290" s="182"/>
      <c r="DA290" s="182"/>
      <c r="DB290" s="182"/>
      <c r="DC290" s="182"/>
      <c r="DD290" s="182"/>
      <c r="DE290" s="182"/>
      <c r="DF290" s="182"/>
      <c r="DG290" s="182"/>
      <c r="DH290" s="182"/>
      <c r="DI290" s="182"/>
      <c r="DJ290" s="182"/>
      <c r="DK290" s="182"/>
      <c r="DL290" s="182"/>
      <c r="DM290" s="182"/>
      <c r="DN290" s="182"/>
      <c r="DO290" s="182"/>
      <c r="DP290" s="182"/>
      <c r="DQ290" s="182"/>
      <c r="DR290" s="182"/>
      <c r="DS290" s="182"/>
      <c r="DT290" s="182"/>
      <c r="DU290" s="182"/>
      <c r="DV290" s="182"/>
      <c r="DW290" s="182"/>
      <c r="DX290" s="182"/>
      <c r="DY290" s="182"/>
      <c r="DZ290" s="182"/>
      <c r="EA290" s="182"/>
      <c r="EB290" s="182"/>
      <c r="EC290" s="182"/>
      <c r="ED290" s="182"/>
      <c r="EE290" s="182"/>
      <c r="EF290" s="182"/>
      <c r="EG290" s="182"/>
      <c r="EH290" s="182"/>
      <c r="EI290" s="182"/>
      <c r="EJ290" s="182"/>
      <c r="EK290" s="182"/>
      <c r="EL290" s="182"/>
      <c r="EM290" s="182"/>
      <c r="EN290" s="182"/>
      <c r="EO290" s="182"/>
    </row>
    <row r="291" spans="1:145" s="49" customFormat="1" ht="72.75" customHeight="1" x14ac:dyDescent="0.25">
      <c r="A291" s="566">
        <v>247</v>
      </c>
      <c r="B291" s="1264" t="s">
        <v>1761</v>
      </c>
      <c r="C291" s="1264">
        <v>80101706</v>
      </c>
      <c r="D291" s="266" t="s">
        <v>1762</v>
      </c>
      <c r="E291" s="1264" t="s">
        <v>99</v>
      </c>
      <c r="F291" s="1264">
        <v>1</v>
      </c>
      <c r="G291" s="1272" t="s">
        <v>168</v>
      </c>
      <c r="H291" s="1031" t="s">
        <v>1763</v>
      </c>
      <c r="I291" s="1052" t="s">
        <v>101</v>
      </c>
      <c r="J291" s="1264" t="s">
        <v>112</v>
      </c>
      <c r="K291" s="1264" t="s">
        <v>55</v>
      </c>
      <c r="L291" s="1041">
        <v>1000000</v>
      </c>
      <c r="M291" s="1040">
        <v>1000000</v>
      </c>
      <c r="N291" s="944" t="s">
        <v>85</v>
      </c>
      <c r="O291" s="944" t="s">
        <v>56</v>
      </c>
      <c r="P291" s="30" t="s">
        <v>1764</v>
      </c>
      <c r="Q291" s="129"/>
      <c r="R291" s="160"/>
      <c r="S291" s="161"/>
      <c r="T291" s="160"/>
      <c r="U291" s="160"/>
      <c r="V291" s="160"/>
      <c r="W291" s="1195"/>
      <c r="X291" s="160"/>
      <c r="Y291" s="174">
        <f t="shared" si="6"/>
        <v>0</v>
      </c>
      <c r="Z291" s="174">
        <v>0</v>
      </c>
      <c r="AA291" s="160"/>
      <c r="AB291" s="160"/>
      <c r="AC291" s="160"/>
      <c r="AD291" s="160"/>
      <c r="AE291" s="160"/>
      <c r="AF291" s="160"/>
      <c r="AG291" s="160"/>
      <c r="AH291" s="160"/>
      <c r="AI291" s="160"/>
      <c r="AJ291" s="160"/>
      <c r="AK291" s="160"/>
      <c r="AL291" s="243"/>
      <c r="AM291" s="249"/>
      <c r="AN291" s="160"/>
      <c r="AO291" s="160"/>
      <c r="AP291" s="160"/>
      <c r="AQ291" s="160"/>
      <c r="AR291" s="160"/>
      <c r="AS291" s="160"/>
      <c r="AT291" s="160"/>
      <c r="AU291" s="160"/>
      <c r="AV291" s="160"/>
      <c r="AW291" s="160"/>
      <c r="AX291" s="160"/>
      <c r="AY291" s="160"/>
      <c r="AZ291" s="160"/>
      <c r="BA291" s="160"/>
      <c r="BB291" s="182"/>
      <c r="BC291" s="182"/>
      <c r="BD291" s="182"/>
      <c r="BE291" s="182"/>
      <c r="BF291" s="182"/>
      <c r="BG291" s="182"/>
      <c r="BH291" s="182"/>
      <c r="BI291" s="182"/>
      <c r="BJ291" s="182"/>
      <c r="BK291" s="182"/>
      <c r="BL291" s="182"/>
      <c r="BM291" s="182"/>
      <c r="BN291" s="182"/>
      <c r="BO291" s="182"/>
      <c r="BP291" s="182"/>
      <c r="BQ291" s="182"/>
      <c r="BR291" s="182"/>
      <c r="BS291" s="182"/>
      <c r="BT291" s="182"/>
      <c r="BU291" s="182"/>
      <c r="BV291" s="182"/>
      <c r="BW291" s="182"/>
      <c r="BX291" s="182"/>
      <c r="BY291" s="182"/>
      <c r="BZ291" s="182"/>
      <c r="CA291" s="182"/>
      <c r="CB291" s="182"/>
      <c r="CC291" s="182"/>
      <c r="CD291" s="182"/>
      <c r="CE291" s="182"/>
      <c r="CF291" s="182"/>
      <c r="CG291" s="182"/>
      <c r="CH291" s="182"/>
      <c r="CI291" s="182"/>
      <c r="CJ291" s="182"/>
      <c r="CK291" s="182"/>
      <c r="CL291" s="182"/>
      <c r="CM291" s="182"/>
      <c r="CN291" s="182"/>
      <c r="CO291" s="182"/>
      <c r="CP291" s="182"/>
      <c r="CQ291" s="182"/>
      <c r="CR291" s="182"/>
      <c r="CS291" s="182"/>
      <c r="CT291" s="182"/>
      <c r="CU291" s="182"/>
      <c r="CV291" s="182"/>
      <c r="CW291" s="182"/>
      <c r="CX291" s="182"/>
      <c r="CY291" s="182"/>
      <c r="CZ291" s="182"/>
      <c r="DA291" s="182"/>
      <c r="DB291" s="182"/>
      <c r="DC291" s="182"/>
      <c r="DD291" s="182"/>
      <c r="DE291" s="182"/>
      <c r="DF291" s="182"/>
      <c r="DG291" s="182"/>
      <c r="DH291" s="182"/>
      <c r="DI291" s="182"/>
      <c r="DJ291" s="182"/>
      <c r="DK291" s="182"/>
      <c r="DL291" s="182"/>
      <c r="DM291" s="182"/>
      <c r="DN291" s="182"/>
      <c r="DO291" s="182"/>
      <c r="DP291" s="182"/>
      <c r="DQ291" s="182"/>
      <c r="DR291" s="182"/>
      <c r="DS291" s="182"/>
      <c r="DT291" s="182"/>
      <c r="DU291" s="182"/>
      <c r="DV291" s="182"/>
      <c r="DW291" s="182"/>
      <c r="DX291" s="182"/>
      <c r="DY291" s="182"/>
      <c r="DZ291" s="182"/>
      <c r="EA291" s="182"/>
      <c r="EB291" s="182"/>
      <c r="EC291" s="182"/>
      <c r="ED291" s="182"/>
      <c r="EE291" s="182"/>
      <c r="EF291" s="182"/>
      <c r="EG291" s="182"/>
      <c r="EH291" s="182"/>
      <c r="EI291" s="182"/>
      <c r="EJ291" s="182"/>
      <c r="EK291" s="182"/>
      <c r="EL291" s="182"/>
      <c r="EM291" s="182"/>
      <c r="EN291" s="182"/>
      <c r="EO291" s="182"/>
    </row>
    <row r="292" spans="1:145" s="763" customFormat="1" ht="64.5" customHeight="1" x14ac:dyDescent="0.25">
      <c r="A292" s="756">
        <v>248</v>
      </c>
      <c r="B292" s="1100" t="s">
        <v>1008</v>
      </c>
      <c r="C292" s="1100" t="s">
        <v>160</v>
      </c>
      <c r="D292" s="758" t="s">
        <v>87</v>
      </c>
      <c r="E292" s="1100" t="s">
        <v>80</v>
      </c>
      <c r="F292" s="1100">
        <v>1</v>
      </c>
      <c r="G292" s="1101" t="s">
        <v>173</v>
      </c>
      <c r="H292" s="1102">
        <v>6</v>
      </c>
      <c r="I292" s="1100" t="s">
        <v>93</v>
      </c>
      <c r="J292" s="1103" t="s">
        <v>69</v>
      </c>
      <c r="K292" s="1100" t="s">
        <v>55</v>
      </c>
      <c r="L292" s="1104">
        <v>8944779</v>
      </c>
      <c r="M292" s="1105"/>
      <c r="N292" s="757" t="s">
        <v>85</v>
      </c>
      <c r="O292" s="757" t="s">
        <v>56</v>
      </c>
      <c r="P292" s="759" t="s">
        <v>88</v>
      </c>
      <c r="Q292" s="342"/>
      <c r="R292" s="760"/>
      <c r="S292" s="761"/>
      <c r="T292" s="760"/>
      <c r="U292" s="760"/>
      <c r="V292" s="760"/>
      <c r="W292" s="1197"/>
      <c r="X292" s="760"/>
      <c r="Y292" s="762">
        <f t="shared" si="6"/>
        <v>0</v>
      </c>
      <c r="Z292" s="762">
        <v>0</v>
      </c>
      <c r="AA292" s="760"/>
      <c r="AB292" s="760"/>
      <c r="AC292" s="760"/>
      <c r="AD292" s="760"/>
      <c r="AE292" s="760"/>
      <c r="AF292" s="760"/>
      <c r="AG292" s="760"/>
      <c r="AH292" s="760"/>
      <c r="AI292" s="760"/>
      <c r="AJ292" s="760"/>
      <c r="AK292" s="760"/>
      <c r="AL292" s="1339"/>
      <c r="AM292" s="1340"/>
      <c r="AN292" s="760"/>
      <c r="AO292" s="760"/>
      <c r="AP292" s="760"/>
      <c r="AQ292" s="760"/>
      <c r="AR292" s="760"/>
      <c r="AS292" s="760"/>
      <c r="AT292" s="760"/>
      <c r="AU292" s="760"/>
      <c r="AV292" s="760"/>
      <c r="AW292" s="760"/>
      <c r="AX292" s="760"/>
      <c r="AY292" s="760"/>
      <c r="AZ292" s="760"/>
      <c r="BA292" s="760"/>
      <c r="BB292" s="760"/>
      <c r="BC292" s="760"/>
      <c r="BD292" s="760"/>
      <c r="BE292" s="760"/>
      <c r="BF292" s="760"/>
      <c r="BG292" s="760"/>
      <c r="BH292" s="760"/>
      <c r="BI292" s="760"/>
      <c r="BJ292" s="760"/>
      <c r="BK292" s="760"/>
      <c r="BL292" s="760"/>
      <c r="BM292" s="760"/>
      <c r="BN292" s="760"/>
      <c r="BO292" s="760"/>
      <c r="BP292" s="760"/>
      <c r="BQ292" s="760"/>
      <c r="BR292" s="760"/>
      <c r="BS292" s="760"/>
      <c r="BT292" s="760"/>
      <c r="BU292" s="760"/>
      <c r="BV292" s="760"/>
      <c r="BW292" s="760"/>
      <c r="BX292" s="760"/>
      <c r="BY292" s="760"/>
      <c r="BZ292" s="760"/>
      <c r="CA292" s="760"/>
      <c r="CB292" s="760"/>
      <c r="CC292" s="760"/>
      <c r="CD292" s="760"/>
      <c r="CE292" s="760"/>
      <c r="CF292" s="760"/>
      <c r="CG292" s="760"/>
      <c r="CH292" s="760"/>
      <c r="CI292" s="760"/>
      <c r="CJ292" s="760"/>
      <c r="CK292" s="760"/>
      <c r="CL292" s="760"/>
      <c r="CM292" s="760"/>
      <c r="CN292" s="760"/>
      <c r="CO292" s="760"/>
      <c r="CP292" s="760"/>
      <c r="CQ292" s="760"/>
      <c r="CR292" s="760"/>
      <c r="CS292" s="760"/>
      <c r="CT292" s="760"/>
      <c r="CU292" s="760"/>
      <c r="CV292" s="760"/>
      <c r="CW292" s="760"/>
      <c r="CX292" s="760"/>
      <c r="CY292" s="760"/>
      <c r="CZ292" s="760"/>
      <c r="DA292" s="760"/>
      <c r="DB292" s="760"/>
      <c r="DC292" s="760"/>
      <c r="DD292" s="760"/>
      <c r="DE292" s="760"/>
      <c r="DF292" s="760"/>
      <c r="DG292" s="760"/>
      <c r="DH292" s="760"/>
      <c r="DI292" s="760"/>
      <c r="DJ292" s="760"/>
      <c r="DK292" s="760"/>
      <c r="DL292" s="760"/>
      <c r="DM292" s="760"/>
      <c r="DN292" s="760"/>
      <c r="DO292" s="760"/>
      <c r="DP292" s="760"/>
      <c r="DQ292" s="760"/>
      <c r="DR292" s="760"/>
      <c r="DS292" s="760"/>
      <c r="DT292" s="760"/>
      <c r="DU292" s="760"/>
      <c r="DV292" s="760"/>
      <c r="DW292" s="760"/>
      <c r="DX292" s="760"/>
      <c r="DY292" s="760"/>
      <c r="DZ292" s="760"/>
      <c r="EA292" s="760"/>
      <c r="EB292" s="760"/>
      <c r="EC292" s="760"/>
      <c r="ED292" s="760"/>
      <c r="EE292" s="760"/>
      <c r="EF292" s="760"/>
      <c r="EG292" s="760"/>
      <c r="EH292" s="760"/>
      <c r="EI292" s="760"/>
      <c r="EJ292" s="760"/>
      <c r="EK292" s="760"/>
      <c r="EL292" s="760"/>
      <c r="EM292" s="760"/>
      <c r="EN292" s="760"/>
      <c r="EO292" s="760"/>
    </row>
    <row r="293" spans="1:145" s="346" customFormat="1" ht="153" customHeight="1" x14ac:dyDescent="0.25">
      <c r="A293" s="583">
        <v>249</v>
      </c>
      <c r="B293" s="1243" t="s">
        <v>1005</v>
      </c>
      <c r="C293" s="1112">
        <v>80101706</v>
      </c>
      <c r="D293" s="1278" t="s">
        <v>1769</v>
      </c>
      <c r="E293" s="1243" t="s">
        <v>80</v>
      </c>
      <c r="F293" s="1243">
        <v>1</v>
      </c>
      <c r="G293" s="1271" t="s">
        <v>979</v>
      </c>
      <c r="H293" s="1287">
        <v>5</v>
      </c>
      <c r="I293" s="1243" t="s">
        <v>101</v>
      </c>
      <c r="J293" s="1243" t="s">
        <v>565</v>
      </c>
      <c r="K293" s="1243" t="s">
        <v>115</v>
      </c>
      <c r="L293" s="1037">
        <v>23600000</v>
      </c>
      <c r="M293" s="1038">
        <v>23600000</v>
      </c>
      <c r="N293" s="943" t="s">
        <v>85</v>
      </c>
      <c r="O293" s="943" t="s">
        <v>56</v>
      </c>
      <c r="P293" s="23" t="s">
        <v>1767</v>
      </c>
      <c r="Q293" s="129"/>
      <c r="R293" s="1280" t="s">
        <v>2941</v>
      </c>
      <c r="S293" s="1280" t="s">
        <v>2942</v>
      </c>
      <c r="T293" s="1285">
        <v>42580</v>
      </c>
      <c r="U293" s="78" t="s">
        <v>2943</v>
      </c>
      <c r="V293" s="1242" t="s">
        <v>220</v>
      </c>
      <c r="W293" s="1276">
        <v>23600000</v>
      </c>
      <c r="X293" s="41"/>
      <c r="Y293" s="1263">
        <f t="shared" si="6"/>
        <v>23600000</v>
      </c>
      <c r="Z293" s="1263">
        <v>23600000</v>
      </c>
      <c r="AA293" s="73" t="s">
        <v>2944</v>
      </c>
      <c r="AB293" s="1281" t="s">
        <v>2945</v>
      </c>
      <c r="AC293" s="1281" t="s">
        <v>2887</v>
      </c>
      <c r="AD293" s="1242" t="s">
        <v>2946</v>
      </c>
      <c r="AE293" s="1281" t="s">
        <v>56</v>
      </c>
      <c r="AF293" s="1281" t="s">
        <v>56</v>
      </c>
      <c r="AG293" s="1281" t="s">
        <v>56</v>
      </c>
      <c r="AH293" s="73" t="s">
        <v>2939</v>
      </c>
      <c r="AI293" s="74">
        <v>42580</v>
      </c>
      <c r="AJ293" s="74">
        <v>42732</v>
      </c>
      <c r="AK293" s="1281" t="s">
        <v>2947</v>
      </c>
      <c r="AL293" s="260" t="s">
        <v>2883</v>
      </c>
      <c r="AM293" s="130"/>
      <c r="AN293" s="41"/>
      <c r="AO293" s="41"/>
      <c r="AP293" s="41"/>
      <c r="AQ293" s="41"/>
      <c r="AR293" s="41"/>
      <c r="AS293" s="41"/>
      <c r="AT293" s="41"/>
      <c r="AU293" s="41"/>
      <c r="AV293" s="969">
        <v>4720000</v>
      </c>
      <c r="AW293" s="41"/>
      <c r="AX293" s="41"/>
      <c r="AY293" s="41"/>
      <c r="AZ293" s="41"/>
      <c r="BA293" s="41"/>
      <c r="BB293" s="731"/>
      <c r="BC293" s="731"/>
      <c r="BD293" s="731"/>
      <c r="BE293" s="731"/>
      <c r="BF293" s="731"/>
      <c r="BG293" s="731"/>
      <c r="BH293" s="731"/>
      <c r="BI293" s="731"/>
      <c r="BJ293" s="731"/>
      <c r="BK293" s="731"/>
      <c r="BL293" s="731"/>
      <c r="BM293" s="731"/>
      <c r="BN293" s="731"/>
      <c r="BO293" s="731"/>
      <c r="BP293" s="731"/>
      <c r="BQ293" s="731"/>
      <c r="BR293" s="731"/>
      <c r="BS293" s="731"/>
      <c r="BT293" s="731"/>
      <c r="BU293" s="731"/>
      <c r="BV293" s="731"/>
      <c r="BW293" s="731"/>
      <c r="BX293" s="731"/>
      <c r="BY293" s="731"/>
      <c r="BZ293" s="731"/>
      <c r="CA293" s="731"/>
      <c r="CB293" s="731"/>
      <c r="CC293" s="731"/>
      <c r="CD293" s="731"/>
      <c r="CE293" s="731"/>
      <c r="CF293" s="731"/>
      <c r="CG293" s="731"/>
      <c r="CH293" s="731"/>
      <c r="CI293" s="731"/>
      <c r="CJ293" s="731"/>
      <c r="CK293" s="731"/>
      <c r="CL293" s="731"/>
      <c r="CM293" s="731"/>
      <c r="CN293" s="731"/>
      <c r="CO293" s="731"/>
      <c r="CP293" s="731"/>
      <c r="CQ293" s="731"/>
      <c r="CR293" s="731"/>
      <c r="CS293" s="731"/>
      <c r="CT293" s="731"/>
      <c r="CU293" s="731"/>
      <c r="CV293" s="731"/>
      <c r="CW293" s="731"/>
      <c r="CX293" s="731"/>
      <c r="CY293" s="731"/>
      <c r="CZ293" s="731"/>
      <c r="DA293" s="731"/>
      <c r="DB293" s="731"/>
      <c r="DC293" s="731"/>
      <c r="DD293" s="731"/>
      <c r="DE293" s="731"/>
      <c r="DF293" s="731"/>
      <c r="DG293" s="731"/>
      <c r="DH293" s="731"/>
      <c r="DI293" s="731"/>
      <c r="DJ293" s="731"/>
      <c r="DK293" s="731"/>
      <c r="DL293" s="731"/>
      <c r="DM293" s="731"/>
      <c r="DN293" s="731"/>
      <c r="DO293" s="731"/>
      <c r="DP293" s="731"/>
      <c r="DQ293" s="731"/>
      <c r="DR293" s="731"/>
      <c r="DS293" s="731"/>
      <c r="DT293" s="731"/>
      <c r="DU293" s="731"/>
      <c r="DV293" s="731"/>
      <c r="DW293" s="731"/>
      <c r="DX293" s="731"/>
      <c r="DY293" s="731"/>
      <c r="DZ293" s="731"/>
      <c r="EA293" s="731"/>
      <c r="EB293" s="731"/>
      <c r="EC293" s="731"/>
      <c r="ED293" s="731"/>
      <c r="EE293" s="731"/>
      <c r="EF293" s="731"/>
      <c r="EG293" s="731"/>
      <c r="EH293" s="731"/>
      <c r="EI293" s="731"/>
      <c r="EJ293" s="731"/>
      <c r="EK293" s="731"/>
      <c r="EL293" s="731"/>
      <c r="EM293" s="731"/>
      <c r="EN293" s="731"/>
      <c r="EO293" s="731"/>
    </row>
    <row r="294" spans="1:145" s="49" customFormat="1" ht="81" customHeight="1" x14ac:dyDescent="0.25">
      <c r="A294" s="583">
        <v>250</v>
      </c>
      <c r="B294" s="1243" t="s">
        <v>1753</v>
      </c>
      <c r="C294" s="1243">
        <v>80101706</v>
      </c>
      <c r="D294" s="1242" t="s">
        <v>1774</v>
      </c>
      <c r="E294" s="1243" t="s">
        <v>132</v>
      </c>
      <c r="F294" s="1243">
        <v>1</v>
      </c>
      <c r="G294" s="1271" t="s">
        <v>173</v>
      </c>
      <c r="H294" s="1287" t="s">
        <v>1771</v>
      </c>
      <c r="I294" s="1243" t="s">
        <v>101</v>
      </c>
      <c r="J294" s="1099" t="s">
        <v>851</v>
      </c>
      <c r="K294" s="1243" t="s">
        <v>115</v>
      </c>
      <c r="L294" s="1037">
        <v>7000000</v>
      </c>
      <c r="M294" s="1038">
        <v>7000000</v>
      </c>
      <c r="N294" s="943" t="s">
        <v>85</v>
      </c>
      <c r="O294" s="943" t="s">
        <v>56</v>
      </c>
      <c r="P294" s="19" t="s">
        <v>1754</v>
      </c>
      <c r="Q294" s="129"/>
      <c r="R294" s="1280" t="s">
        <v>2808</v>
      </c>
      <c r="S294" s="239" t="s">
        <v>2898</v>
      </c>
      <c r="T294" s="1285">
        <v>42551</v>
      </c>
      <c r="U294" s="78" t="s">
        <v>2899</v>
      </c>
      <c r="V294" s="1242" t="s">
        <v>220</v>
      </c>
      <c r="W294" s="1276">
        <v>7000000</v>
      </c>
      <c r="X294" s="1242"/>
      <c r="Y294" s="1263">
        <f>SUM(W294+X294)</f>
        <v>7000000</v>
      </c>
      <c r="Z294" s="1263">
        <v>7000000</v>
      </c>
      <c r="AA294" s="73" t="s">
        <v>2900</v>
      </c>
      <c r="AB294" s="1281" t="s">
        <v>2901</v>
      </c>
      <c r="AC294" s="1281" t="s">
        <v>233</v>
      </c>
      <c r="AD294" s="1242" t="s">
        <v>2902</v>
      </c>
      <c r="AE294" s="1281" t="s">
        <v>56</v>
      </c>
      <c r="AF294" s="1281" t="s">
        <v>56</v>
      </c>
      <c r="AG294" s="1281" t="s">
        <v>56</v>
      </c>
      <c r="AH294" s="73" t="s">
        <v>2903</v>
      </c>
      <c r="AI294" s="74">
        <v>42551</v>
      </c>
      <c r="AJ294" s="74">
        <v>42611</v>
      </c>
      <c r="AK294" s="1281" t="s">
        <v>2904</v>
      </c>
      <c r="AL294" s="1283" t="s">
        <v>416</v>
      </c>
      <c r="AM294" s="130"/>
      <c r="AN294" s="41"/>
      <c r="AO294" s="41"/>
      <c r="AP294" s="41"/>
      <c r="AQ294" s="41"/>
      <c r="AR294" s="41"/>
      <c r="AS294" s="41"/>
      <c r="AT294" s="41"/>
      <c r="AU294" s="41"/>
      <c r="AV294" s="547">
        <v>3500000</v>
      </c>
      <c r="AW294" s="41"/>
      <c r="AX294" s="41"/>
      <c r="AY294" s="41"/>
      <c r="AZ294" s="41"/>
      <c r="BA294" s="41"/>
      <c r="BB294" s="182"/>
      <c r="BC294" s="182"/>
      <c r="BD294" s="182"/>
      <c r="BE294" s="182"/>
      <c r="BF294" s="182"/>
      <c r="BG294" s="182"/>
      <c r="BH294" s="182"/>
      <c r="BI294" s="182"/>
      <c r="BJ294" s="182"/>
      <c r="BK294" s="182"/>
      <c r="BL294" s="182"/>
      <c r="BM294" s="182"/>
      <c r="BN294" s="182"/>
      <c r="BO294" s="182"/>
      <c r="BP294" s="182"/>
      <c r="BQ294" s="182"/>
      <c r="BR294" s="182"/>
      <c r="BS294" s="182"/>
      <c r="BT294" s="182"/>
      <c r="BU294" s="182"/>
      <c r="BV294" s="182"/>
      <c r="BW294" s="182"/>
      <c r="BX294" s="182"/>
      <c r="BY294" s="182"/>
      <c r="BZ294" s="182"/>
      <c r="CA294" s="182"/>
      <c r="CB294" s="182"/>
      <c r="CC294" s="182"/>
      <c r="CD294" s="182"/>
      <c r="CE294" s="182"/>
      <c r="CF294" s="182"/>
      <c r="CG294" s="182"/>
      <c r="CH294" s="182"/>
      <c r="CI294" s="182"/>
      <c r="CJ294" s="182"/>
      <c r="CK294" s="182"/>
      <c r="CL294" s="182"/>
      <c r="CM294" s="182"/>
      <c r="CN294" s="182"/>
      <c r="CO294" s="182"/>
      <c r="CP294" s="182"/>
      <c r="CQ294" s="182"/>
      <c r="CR294" s="182"/>
      <c r="CS294" s="182"/>
      <c r="CT294" s="182"/>
      <c r="CU294" s="182"/>
      <c r="CV294" s="182"/>
      <c r="CW294" s="182"/>
      <c r="CX294" s="182"/>
      <c r="CY294" s="182"/>
      <c r="CZ294" s="182"/>
      <c r="DA294" s="182"/>
      <c r="DB294" s="182"/>
      <c r="DC294" s="182"/>
      <c r="DD294" s="182"/>
      <c r="DE294" s="182"/>
      <c r="DF294" s="182"/>
      <c r="DG294" s="182"/>
      <c r="DH294" s="182"/>
      <c r="DI294" s="182"/>
      <c r="DJ294" s="182"/>
      <c r="DK294" s="182"/>
      <c r="DL294" s="182"/>
      <c r="DM294" s="182"/>
      <c r="DN294" s="182"/>
      <c r="DO294" s="182"/>
      <c r="DP294" s="182"/>
      <c r="DQ294" s="182"/>
      <c r="DR294" s="182"/>
      <c r="DS294" s="182"/>
      <c r="DT294" s="182"/>
      <c r="DU294" s="182"/>
      <c r="DV294" s="182"/>
      <c r="DW294" s="182"/>
      <c r="DX294" s="182"/>
      <c r="DY294" s="182"/>
      <c r="DZ294" s="182"/>
      <c r="EA294" s="182"/>
      <c r="EB294" s="182"/>
      <c r="EC294" s="182"/>
      <c r="ED294" s="182"/>
      <c r="EE294" s="182"/>
      <c r="EF294" s="182"/>
      <c r="EG294" s="182"/>
      <c r="EH294" s="182"/>
      <c r="EI294" s="182"/>
      <c r="EJ294" s="182"/>
      <c r="EK294" s="182"/>
      <c r="EL294" s="182"/>
      <c r="EM294" s="182"/>
      <c r="EN294" s="182"/>
      <c r="EO294" s="182"/>
    </row>
    <row r="295" spans="1:145" s="49" customFormat="1" ht="48.75" customHeight="1" x14ac:dyDescent="0.25">
      <c r="A295" s="1241">
        <v>251</v>
      </c>
      <c r="B295" s="1243" t="s">
        <v>1014</v>
      </c>
      <c r="C295" s="1243">
        <v>80101706</v>
      </c>
      <c r="D295" s="1242" t="s">
        <v>1772</v>
      </c>
      <c r="E295" s="1243" t="s">
        <v>132</v>
      </c>
      <c r="F295" s="1243">
        <v>1</v>
      </c>
      <c r="G295" s="1271" t="s">
        <v>979</v>
      </c>
      <c r="H295" s="1273">
        <v>6.5</v>
      </c>
      <c r="I295" s="1243" t="s">
        <v>101</v>
      </c>
      <c r="J295" s="1243" t="s">
        <v>851</v>
      </c>
      <c r="K295" s="1243" t="s">
        <v>115</v>
      </c>
      <c r="L295" s="1037">
        <v>39000000</v>
      </c>
      <c r="M295" s="1037">
        <v>39000000</v>
      </c>
      <c r="N295" s="943" t="s">
        <v>85</v>
      </c>
      <c r="O295" s="943" t="s">
        <v>56</v>
      </c>
      <c r="P295" s="943" t="s">
        <v>133</v>
      </c>
      <c r="Q295" s="129"/>
      <c r="R295" s="1280" t="s">
        <v>2848</v>
      </c>
      <c r="S295" s="1280" t="s">
        <v>2849</v>
      </c>
      <c r="T295" s="1285">
        <v>42552</v>
      </c>
      <c r="U295" s="78" t="s">
        <v>2850</v>
      </c>
      <c r="V295" s="1242" t="s">
        <v>220</v>
      </c>
      <c r="W295" s="253">
        <v>37800000</v>
      </c>
      <c r="X295" s="41"/>
      <c r="Y295" s="1263">
        <f>SUM(W295+X295)</f>
        <v>37800000</v>
      </c>
      <c r="Z295" s="1263">
        <v>37800000</v>
      </c>
      <c r="AA295" s="73" t="s">
        <v>2851</v>
      </c>
      <c r="AB295" s="1281" t="s">
        <v>2852</v>
      </c>
      <c r="AC295" s="1281" t="s">
        <v>233</v>
      </c>
      <c r="AD295" s="1242" t="s">
        <v>2853</v>
      </c>
      <c r="AE295" s="1281" t="s">
        <v>56</v>
      </c>
      <c r="AF295" s="1281" t="s">
        <v>56</v>
      </c>
      <c r="AG295" s="1281" t="s">
        <v>56</v>
      </c>
      <c r="AH295" s="73" t="s">
        <v>2854</v>
      </c>
      <c r="AI295" s="74">
        <v>42552</v>
      </c>
      <c r="AJ295" s="74">
        <v>42735</v>
      </c>
      <c r="AK295" s="1281" t="s">
        <v>226</v>
      </c>
      <c r="AL295" s="1283" t="s">
        <v>227</v>
      </c>
      <c r="AM295" s="546" t="s">
        <v>56</v>
      </c>
      <c r="AN295" s="291" t="s">
        <v>56</v>
      </c>
      <c r="AO295" s="291" t="s">
        <v>56</v>
      </c>
      <c r="AP295" s="291" t="s">
        <v>56</v>
      </c>
      <c r="AQ295" s="291" t="s">
        <v>56</v>
      </c>
      <c r="AR295" s="291" t="s">
        <v>56</v>
      </c>
      <c r="AS295" s="291" t="s">
        <v>56</v>
      </c>
      <c r="AT295" s="291" t="s">
        <v>56</v>
      </c>
      <c r="AU295" s="291" t="s">
        <v>56</v>
      </c>
      <c r="AV295" s="547">
        <v>6300000</v>
      </c>
      <c r="AW295" s="547">
        <v>6300000</v>
      </c>
      <c r="AX295" s="41"/>
      <c r="AY295" s="41"/>
      <c r="AZ295" s="41"/>
      <c r="BA295" s="41"/>
      <c r="BB295" s="182"/>
      <c r="BC295" s="182"/>
      <c r="BD295" s="182"/>
      <c r="BE295" s="182"/>
      <c r="BF295" s="182"/>
      <c r="BG295" s="182"/>
      <c r="BH295" s="182"/>
      <c r="BI295" s="182"/>
      <c r="BJ295" s="182"/>
      <c r="BK295" s="182"/>
      <c r="BL295" s="182"/>
      <c r="BM295" s="182"/>
      <c r="BN295" s="182"/>
      <c r="BO295" s="182"/>
      <c r="BP295" s="182"/>
      <c r="BQ295" s="182"/>
      <c r="BR295" s="182"/>
      <c r="BS295" s="182"/>
      <c r="BT295" s="182"/>
      <c r="BU295" s="182"/>
      <c r="BV295" s="182"/>
      <c r="BW295" s="182"/>
      <c r="BX295" s="182"/>
      <c r="BY295" s="182"/>
      <c r="BZ295" s="182"/>
      <c r="CA295" s="182"/>
      <c r="CB295" s="182"/>
      <c r="CC295" s="182"/>
      <c r="CD295" s="182"/>
      <c r="CE295" s="182"/>
      <c r="CF295" s="182"/>
      <c r="CG295" s="182"/>
      <c r="CH295" s="182"/>
      <c r="CI295" s="182"/>
      <c r="CJ295" s="182"/>
      <c r="CK295" s="182"/>
      <c r="CL295" s="182"/>
      <c r="CM295" s="182"/>
      <c r="CN295" s="182"/>
      <c r="CO295" s="182"/>
      <c r="CP295" s="182"/>
      <c r="CQ295" s="182"/>
      <c r="CR295" s="182"/>
      <c r="CS295" s="182"/>
      <c r="CT295" s="182"/>
      <c r="CU295" s="182"/>
      <c r="CV295" s="182"/>
      <c r="CW295" s="182"/>
      <c r="CX295" s="182"/>
      <c r="CY295" s="182"/>
      <c r="CZ295" s="182"/>
      <c r="DA295" s="182"/>
      <c r="DB295" s="182"/>
      <c r="DC295" s="182"/>
      <c r="DD295" s="182"/>
      <c r="DE295" s="182"/>
      <c r="DF295" s="182"/>
      <c r="DG295" s="182"/>
      <c r="DH295" s="182"/>
      <c r="DI295" s="182"/>
      <c r="DJ295" s="182"/>
      <c r="DK295" s="182"/>
      <c r="DL295" s="182"/>
      <c r="DM295" s="182"/>
      <c r="DN295" s="182"/>
      <c r="DO295" s="182"/>
      <c r="DP295" s="182"/>
      <c r="DQ295" s="182"/>
      <c r="DR295" s="182"/>
      <c r="DS295" s="182"/>
      <c r="DT295" s="182"/>
      <c r="DU295" s="182"/>
      <c r="DV295" s="182"/>
      <c r="DW295" s="182"/>
      <c r="DX295" s="182"/>
      <c r="DY295" s="182"/>
      <c r="DZ295" s="182"/>
      <c r="EA295" s="182"/>
      <c r="EB295" s="182"/>
      <c r="EC295" s="182"/>
      <c r="ED295" s="182"/>
      <c r="EE295" s="182"/>
      <c r="EF295" s="182"/>
      <c r="EG295" s="182"/>
      <c r="EH295" s="182"/>
      <c r="EI295" s="182"/>
      <c r="EJ295" s="182"/>
      <c r="EK295" s="182"/>
      <c r="EL295" s="182"/>
      <c r="EM295" s="182"/>
      <c r="EN295" s="182"/>
      <c r="EO295" s="182"/>
    </row>
    <row r="296" spans="1:145" s="49" customFormat="1" ht="66.75" customHeight="1" x14ac:dyDescent="0.25">
      <c r="A296" s="1241">
        <v>252</v>
      </c>
      <c r="B296" s="1243" t="s">
        <v>1014</v>
      </c>
      <c r="C296" s="1243">
        <v>80101706</v>
      </c>
      <c r="D296" s="1242" t="s">
        <v>1773</v>
      </c>
      <c r="E296" s="1243" t="s">
        <v>132</v>
      </c>
      <c r="F296" s="1243">
        <v>1</v>
      </c>
      <c r="G296" s="1271" t="s">
        <v>979</v>
      </c>
      <c r="H296" s="1273">
        <v>6</v>
      </c>
      <c r="I296" s="1243" t="s">
        <v>101</v>
      </c>
      <c r="J296" s="1243" t="s">
        <v>135</v>
      </c>
      <c r="K296" s="1243" t="s">
        <v>115</v>
      </c>
      <c r="L296" s="1037">
        <v>14950000</v>
      </c>
      <c r="M296" s="1037">
        <v>14950000</v>
      </c>
      <c r="N296" s="943" t="s">
        <v>85</v>
      </c>
      <c r="O296" s="943" t="s">
        <v>56</v>
      </c>
      <c r="P296" s="943" t="s">
        <v>133</v>
      </c>
      <c r="Q296" s="129"/>
      <c r="R296" s="1280" t="s">
        <v>2809</v>
      </c>
      <c r="S296" s="1280" t="s">
        <v>2855</v>
      </c>
      <c r="T296" s="1285">
        <v>42552</v>
      </c>
      <c r="U296" s="78" t="s">
        <v>2856</v>
      </c>
      <c r="V296" s="1242" t="s">
        <v>220</v>
      </c>
      <c r="W296" s="253">
        <v>13800000</v>
      </c>
      <c r="X296" s="41"/>
      <c r="Y296" s="1263">
        <f>SUM(W296+X296)</f>
        <v>13800000</v>
      </c>
      <c r="Z296" s="1263">
        <v>13800000</v>
      </c>
      <c r="AA296" s="73" t="s">
        <v>2857</v>
      </c>
      <c r="AB296" s="1281" t="s">
        <v>2858</v>
      </c>
      <c r="AC296" s="1281" t="s">
        <v>223</v>
      </c>
      <c r="AD296" s="1242" t="s">
        <v>2859</v>
      </c>
      <c r="AE296" s="1281" t="s">
        <v>56</v>
      </c>
      <c r="AF296" s="1281" t="s">
        <v>56</v>
      </c>
      <c r="AG296" s="1281" t="s">
        <v>56</v>
      </c>
      <c r="AH296" s="73" t="s">
        <v>2854</v>
      </c>
      <c r="AI296" s="74">
        <v>42552</v>
      </c>
      <c r="AJ296" s="74">
        <v>42735</v>
      </c>
      <c r="AK296" s="1281" t="s">
        <v>226</v>
      </c>
      <c r="AL296" s="1283" t="s">
        <v>227</v>
      </c>
      <c r="AM296" s="130"/>
      <c r="AN296" s="41"/>
      <c r="AO296" s="41"/>
      <c r="AP296" s="41"/>
      <c r="AQ296" s="41"/>
      <c r="AR296" s="41"/>
      <c r="AS296" s="41"/>
      <c r="AT296" s="41"/>
      <c r="AU296" s="41"/>
      <c r="AV296" s="547">
        <v>2300000</v>
      </c>
      <c r="AW296" s="547">
        <v>2300000</v>
      </c>
      <c r="AX296" s="41"/>
      <c r="AY296" s="41"/>
      <c r="AZ296" s="41"/>
      <c r="BA296" s="41"/>
      <c r="BB296" s="182"/>
      <c r="BC296" s="182"/>
      <c r="BD296" s="182"/>
      <c r="BE296" s="182"/>
      <c r="BF296" s="182"/>
      <c r="BG296" s="182"/>
      <c r="BH296" s="182"/>
      <c r="BI296" s="182"/>
      <c r="BJ296" s="182"/>
      <c r="BK296" s="182"/>
      <c r="BL296" s="182"/>
      <c r="BM296" s="182"/>
      <c r="BN296" s="182"/>
      <c r="BO296" s="182"/>
      <c r="BP296" s="182"/>
      <c r="BQ296" s="182"/>
      <c r="BR296" s="182"/>
      <c r="BS296" s="182"/>
      <c r="BT296" s="182"/>
      <c r="BU296" s="182"/>
      <c r="BV296" s="182"/>
      <c r="BW296" s="182"/>
      <c r="BX296" s="182"/>
      <c r="BY296" s="182"/>
      <c r="BZ296" s="182"/>
      <c r="CA296" s="182"/>
      <c r="CB296" s="182"/>
      <c r="CC296" s="182"/>
      <c r="CD296" s="182"/>
      <c r="CE296" s="182"/>
      <c r="CF296" s="182"/>
      <c r="CG296" s="182"/>
      <c r="CH296" s="182"/>
      <c r="CI296" s="182"/>
      <c r="CJ296" s="182"/>
      <c r="CK296" s="182"/>
      <c r="CL296" s="182"/>
      <c r="CM296" s="182"/>
      <c r="CN296" s="182"/>
      <c r="CO296" s="182"/>
      <c r="CP296" s="182"/>
      <c r="CQ296" s="182"/>
      <c r="CR296" s="182"/>
      <c r="CS296" s="182"/>
      <c r="CT296" s="182"/>
      <c r="CU296" s="182"/>
      <c r="CV296" s="182"/>
      <c r="CW296" s="182"/>
      <c r="CX296" s="182"/>
      <c r="CY296" s="182"/>
      <c r="CZ296" s="182"/>
      <c r="DA296" s="182"/>
      <c r="DB296" s="182"/>
      <c r="DC296" s="182"/>
      <c r="DD296" s="182"/>
      <c r="DE296" s="182"/>
      <c r="DF296" s="182"/>
      <c r="DG296" s="182"/>
      <c r="DH296" s="182"/>
      <c r="DI296" s="182"/>
      <c r="DJ296" s="182"/>
      <c r="DK296" s="182"/>
      <c r="DL296" s="182"/>
      <c r="DM296" s="182"/>
      <c r="DN296" s="182"/>
      <c r="DO296" s="182"/>
      <c r="DP296" s="182"/>
      <c r="DQ296" s="182"/>
      <c r="DR296" s="182"/>
      <c r="DS296" s="182"/>
      <c r="DT296" s="182"/>
      <c r="DU296" s="182"/>
      <c r="DV296" s="182"/>
      <c r="DW296" s="182"/>
      <c r="DX296" s="182"/>
      <c r="DY296" s="182"/>
      <c r="DZ296" s="182"/>
      <c r="EA296" s="182"/>
      <c r="EB296" s="182"/>
      <c r="EC296" s="182"/>
      <c r="ED296" s="182"/>
      <c r="EE296" s="182"/>
      <c r="EF296" s="182"/>
      <c r="EG296" s="182"/>
      <c r="EH296" s="182"/>
      <c r="EI296" s="182"/>
      <c r="EJ296" s="182"/>
      <c r="EK296" s="182"/>
      <c r="EL296" s="182"/>
      <c r="EM296" s="182"/>
      <c r="EN296" s="182"/>
      <c r="EO296" s="182"/>
    </row>
    <row r="297" spans="1:145" s="49" customFormat="1" ht="56.25" customHeight="1" x14ac:dyDescent="0.25">
      <c r="A297" s="1241">
        <v>253</v>
      </c>
      <c r="B297" s="1243" t="s">
        <v>1014</v>
      </c>
      <c r="C297" s="1243">
        <v>80101706</v>
      </c>
      <c r="D297" s="1242" t="s">
        <v>1773</v>
      </c>
      <c r="E297" s="1243" t="s">
        <v>132</v>
      </c>
      <c r="F297" s="1243">
        <v>1</v>
      </c>
      <c r="G297" s="1271" t="s">
        <v>979</v>
      </c>
      <c r="H297" s="1273">
        <v>6</v>
      </c>
      <c r="I297" s="1243" t="s">
        <v>101</v>
      </c>
      <c r="J297" s="1243" t="s">
        <v>135</v>
      </c>
      <c r="K297" s="1243" t="s">
        <v>115</v>
      </c>
      <c r="L297" s="1037">
        <v>14950000</v>
      </c>
      <c r="M297" s="1037">
        <v>14950000</v>
      </c>
      <c r="N297" s="943" t="s">
        <v>85</v>
      </c>
      <c r="O297" s="943" t="s">
        <v>56</v>
      </c>
      <c r="P297" s="943" t="s">
        <v>133</v>
      </c>
      <c r="Q297" s="129"/>
      <c r="R297" s="1280" t="s">
        <v>2810</v>
      </c>
      <c r="S297" s="1280" t="s">
        <v>2860</v>
      </c>
      <c r="T297" s="1285">
        <v>42552</v>
      </c>
      <c r="U297" s="78" t="s">
        <v>2861</v>
      </c>
      <c r="V297" s="1242" t="s">
        <v>220</v>
      </c>
      <c r="W297" s="253">
        <v>13800000</v>
      </c>
      <c r="X297" s="41"/>
      <c r="Y297" s="1263">
        <f>SUM(W297+X297)</f>
        <v>13800000</v>
      </c>
      <c r="Z297" s="1263">
        <v>13800000</v>
      </c>
      <c r="AA297" s="73" t="s">
        <v>2857</v>
      </c>
      <c r="AB297" s="1281" t="s">
        <v>2862</v>
      </c>
      <c r="AC297" s="1281" t="s">
        <v>223</v>
      </c>
      <c r="AD297" s="1242" t="s">
        <v>2863</v>
      </c>
      <c r="AE297" s="1281" t="s">
        <v>56</v>
      </c>
      <c r="AF297" s="1281" t="s">
        <v>56</v>
      </c>
      <c r="AG297" s="1281" t="s">
        <v>56</v>
      </c>
      <c r="AH297" s="73" t="s">
        <v>2854</v>
      </c>
      <c r="AI297" s="74">
        <v>42552</v>
      </c>
      <c r="AJ297" s="74">
        <v>42735</v>
      </c>
      <c r="AK297" s="1281" t="s">
        <v>226</v>
      </c>
      <c r="AL297" s="1283" t="s">
        <v>227</v>
      </c>
      <c r="AM297" s="130"/>
      <c r="AN297" s="41"/>
      <c r="AO297" s="41"/>
      <c r="AP297" s="41"/>
      <c r="AQ297" s="41"/>
      <c r="AR297" s="41"/>
      <c r="AS297" s="41"/>
      <c r="AT297" s="41"/>
      <c r="AU297" s="41"/>
      <c r="AV297" s="547">
        <v>2300000</v>
      </c>
      <c r="AW297" s="547">
        <v>2300000</v>
      </c>
      <c r="AX297" s="41"/>
      <c r="AY297" s="41"/>
      <c r="AZ297" s="41"/>
      <c r="BA297" s="41"/>
      <c r="BB297" s="182"/>
      <c r="BC297" s="182"/>
      <c r="BD297" s="182"/>
      <c r="BE297" s="182"/>
      <c r="BF297" s="182"/>
      <c r="BG297" s="182"/>
      <c r="BH297" s="182"/>
      <c r="BI297" s="182"/>
      <c r="BJ297" s="182"/>
      <c r="BK297" s="182"/>
      <c r="BL297" s="182"/>
      <c r="BM297" s="182"/>
      <c r="BN297" s="182"/>
      <c r="BO297" s="182"/>
      <c r="BP297" s="182"/>
      <c r="BQ297" s="182"/>
      <c r="BR297" s="182"/>
      <c r="BS297" s="182"/>
      <c r="BT297" s="182"/>
      <c r="BU297" s="182"/>
      <c r="BV297" s="182"/>
      <c r="BW297" s="182"/>
      <c r="BX297" s="182"/>
      <c r="BY297" s="182"/>
      <c r="BZ297" s="182"/>
      <c r="CA297" s="182"/>
      <c r="CB297" s="182"/>
      <c r="CC297" s="182"/>
      <c r="CD297" s="182"/>
      <c r="CE297" s="182"/>
      <c r="CF297" s="182"/>
      <c r="CG297" s="182"/>
      <c r="CH297" s="182"/>
      <c r="CI297" s="182"/>
      <c r="CJ297" s="182"/>
      <c r="CK297" s="182"/>
      <c r="CL297" s="182"/>
      <c r="CM297" s="182"/>
      <c r="CN297" s="182"/>
      <c r="CO297" s="182"/>
      <c r="CP297" s="182"/>
      <c r="CQ297" s="182"/>
      <c r="CR297" s="182"/>
      <c r="CS297" s="182"/>
      <c r="CT297" s="182"/>
      <c r="CU297" s="182"/>
      <c r="CV297" s="182"/>
      <c r="CW297" s="182"/>
      <c r="CX297" s="182"/>
      <c r="CY297" s="182"/>
      <c r="CZ297" s="182"/>
      <c r="DA297" s="182"/>
      <c r="DB297" s="182"/>
      <c r="DC297" s="182"/>
      <c r="DD297" s="182"/>
      <c r="DE297" s="182"/>
      <c r="DF297" s="182"/>
      <c r="DG297" s="182"/>
      <c r="DH297" s="182"/>
      <c r="DI297" s="182"/>
      <c r="DJ297" s="182"/>
      <c r="DK297" s="182"/>
      <c r="DL297" s="182"/>
      <c r="DM297" s="182"/>
      <c r="DN297" s="182"/>
      <c r="DO297" s="182"/>
      <c r="DP297" s="182"/>
      <c r="DQ297" s="182"/>
      <c r="DR297" s="182"/>
      <c r="DS297" s="182"/>
      <c r="DT297" s="182"/>
      <c r="DU297" s="182"/>
      <c r="DV297" s="182"/>
      <c r="DW297" s="182"/>
      <c r="DX297" s="182"/>
      <c r="DY297" s="182"/>
      <c r="DZ297" s="182"/>
      <c r="EA297" s="182"/>
      <c r="EB297" s="182"/>
      <c r="EC297" s="182"/>
      <c r="ED297" s="182"/>
      <c r="EE297" s="182"/>
      <c r="EF297" s="182"/>
      <c r="EG297" s="182"/>
      <c r="EH297" s="182"/>
      <c r="EI297" s="182"/>
      <c r="EJ297" s="182"/>
      <c r="EK297" s="182"/>
      <c r="EL297" s="182"/>
      <c r="EM297" s="182"/>
      <c r="EN297" s="182"/>
      <c r="EO297" s="182"/>
    </row>
    <row r="298" spans="1:145" s="49" customFormat="1" ht="106.5" customHeight="1" x14ac:dyDescent="0.25">
      <c r="A298" s="1241">
        <v>254</v>
      </c>
      <c r="B298" s="1235" t="s">
        <v>1012</v>
      </c>
      <c r="C298" s="1235">
        <v>71151007</v>
      </c>
      <c r="D298" s="764" t="s">
        <v>2791</v>
      </c>
      <c r="E298" s="1235" t="s">
        <v>99</v>
      </c>
      <c r="F298" s="1235">
        <v>1</v>
      </c>
      <c r="G298" s="1106" t="s">
        <v>979</v>
      </c>
      <c r="H298" s="1239">
        <v>4</v>
      </c>
      <c r="I298" s="1107" t="s">
        <v>93</v>
      </c>
      <c r="J298" s="1235" t="s">
        <v>136</v>
      </c>
      <c r="K298" s="1235" t="s">
        <v>115</v>
      </c>
      <c r="L298" s="1076">
        <v>6300000</v>
      </c>
      <c r="M298" s="1076">
        <v>6300000</v>
      </c>
      <c r="N298" s="1261" t="s">
        <v>85</v>
      </c>
      <c r="O298" s="1261" t="s">
        <v>56</v>
      </c>
      <c r="P298" s="93" t="s">
        <v>61</v>
      </c>
      <c r="Q298" s="129"/>
      <c r="R298" s="1280" t="s">
        <v>2948</v>
      </c>
      <c r="S298" s="1280" t="s">
        <v>3263</v>
      </c>
      <c r="T298" s="1285">
        <v>42594</v>
      </c>
      <c r="U298" s="78" t="s">
        <v>3264</v>
      </c>
      <c r="V298" s="1242" t="s">
        <v>602</v>
      </c>
      <c r="W298" s="1276">
        <v>6206000</v>
      </c>
      <c r="X298" s="201"/>
      <c r="Y298" s="1249">
        <f t="shared" si="6"/>
        <v>6206000</v>
      </c>
      <c r="Z298" s="1249">
        <f t="shared" si="6"/>
        <v>6206000</v>
      </c>
      <c r="AA298" s="825" t="s">
        <v>3265</v>
      </c>
      <c r="AB298" s="1281" t="s">
        <v>2953</v>
      </c>
      <c r="AC298" s="1281" t="s">
        <v>358</v>
      </c>
      <c r="AD298" s="1242" t="s">
        <v>2954</v>
      </c>
      <c r="AE298" s="1281" t="s">
        <v>56</v>
      </c>
      <c r="AF298" s="1281" t="s">
        <v>56</v>
      </c>
      <c r="AG298" s="1281" t="s">
        <v>56</v>
      </c>
      <c r="AH298" s="73" t="s">
        <v>3266</v>
      </c>
      <c r="AI298" s="79">
        <v>42594</v>
      </c>
      <c r="AJ298" s="74">
        <v>42685</v>
      </c>
      <c r="AK298" s="1281" t="s">
        <v>370</v>
      </c>
      <c r="AL298" s="260" t="s">
        <v>1500</v>
      </c>
      <c r="AM298" s="1341"/>
      <c r="AN298" s="201"/>
      <c r="AO298" s="201"/>
      <c r="AP298" s="201"/>
      <c r="AQ298" s="201"/>
      <c r="AR298" s="201"/>
      <c r="AS298" s="201"/>
      <c r="AT298" s="201"/>
      <c r="AU298" s="201"/>
      <c r="AV298" s="201"/>
      <c r="AW298" s="201"/>
      <c r="AX298" s="201"/>
      <c r="AY298" s="201"/>
      <c r="AZ298" s="201"/>
      <c r="BA298" s="201"/>
      <c r="BB298" s="182"/>
      <c r="BC298" s="182"/>
      <c r="BD298" s="182"/>
      <c r="BE298" s="182"/>
      <c r="BF298" s="182"/>
      <c r="BG298" s="182"/>
      <c r="BH298" s="182"/>
      <c r="BI298" s="182"/>
      <c r="BJ298" s="182"/>
      <c r="BK298" s="182"/>
      <c r="BL298" s="182"/>
      <c r="BM298" s="182"/>
      <c r="BN298" s="182"/>
      <c r="BO298" s="182"/>
      <c r="BP298" s="182"/>
      <c r="BQ298" s="182"/>
      <c r="BR298" s="182"/>
      <c r="BS298" s="182"/>
      <c r="BT298" s="182"/>
      <c r="BU298" s="182"/>
      <c r="BV298" s="182"/>
      <c r="BW298" s="182"/>
      <c r="BX298" s="182"/>
      <c r="BY298" s="182"/>
      <c r="BZ298" s="182"/>
      <c r="CA298" s="182"/>
      <c r="CB298" s="182"/>
      <c r="CC298" s="182"/>
      <c r="CD298" s="182"/>
      <c r="CE298" s="182"/>
      <c r="CF298" s="182"/>
      <c r="CG298" s="182"/>
      <c r="CH298" s="182"/>
      <c r="CI298" s="182"/>
      <c r="CJ298" s="182"/>
      <c r="CK298" s="182"/>
      <c r="CL298" s="182"/>
      <c r="CM298" s="182"/>
      <c r="CN298" s="182"/>
      <c r="CO298" s="182"/>
      <c r="CP298" s="182"/>
      <c r="CQ298" s="182"/>
      <c r="CR298" s="182"/>
      <c r="CS298" s="182"/>
      <c r="CT298" s="182"/>
      <c r="CU298" s="182"/>
      <c r="CV298" s="182"/>
      <c r="CW298" s="182"/>
      <c r="CX298" s="182"/>
      <c r="CY298" s="182"/>
      <c r="CZ298" s="182"/>
      <c r="DA298" s="182"/>
      <c r="DB298" s="182"/>
      <c r="DC298" s="182"/>
      <c r="DD298" s="182"/>
      <c r="DE298" s="182"/>
      <c r="DF298" s="182"/>
      <c r="DG298" s="182"/>
      <c r="DH298" s="182"/>
      <c r="DI298" s="182"/>
      <c r="DJ298" s="182"/>
      <c r="DK298" s="182"/>
      <c r="DL298" s="182"/>
      <c r="DM298" s="182"/>
      <c r="DN298" s="182"/>
      <c r="DO298" s="182"/>
      <c r="DP298" s="182"/>
      <c r="DQ298" s="182"/>
      <c r="DR298" s="182"/>
      <c r="DS298" s="182"/>
      <c r="DT298" s="182"/>
      <c r="DU298" s="182"/>
      <c r="DV298" s="182"/>
      <c r="DW298" s="182"/>
      <c r="DX298" s="182"/>
      <c r="DY298" s="182"/>
      <c r="DZ298" s="182"/>
      <c r="EA298" s="182"/>
      <c r="EB298" s="182"/>
      <c r="EC298" s="182"/>
      <c r="ED298" s="182"/>
      <c r="EE298" s="182"/>
      <c r="EF298" s="182"/>
      <c r="EG298" s="182"/>
      <c r="EH298" s="182"/>
      <c r="EI298" s="182"/>
      <c r="EJ298" s="182"/>
      <c r="EK298" s="182"/>
      <c r="EL298" s="182"/>
      <c r="EM298" s="182"/>
      <c r="EN298" s="182"/>
      <c r="EO298" s="182"/>
    </row>
    <row r="299" spans="1:145" s="346" customFormat="1" ht="78.75" customHeight="1" x14ac:dyDescent="0.25">
      <c r="A299" s="1241">
        <v>255</v>
      </c>
      <c r="B299" s="1243" t="s">
        <v>1012</v>
      </c>
      <c r="C299" s="1243">
        <v>43211507</v>
      </c>
      <c r="D299" s="237" t="s">
        <v>2792</v>
      </c>
      <c r="E299" s="1243" t="s">
        <v>132</v>
      </c>
      <c r="F299" s="1243">
        <v>1</v>
      </c>
      <c r="G299" s="1271" t="s">
        <v>979</v>
      </c>
      <c r="H299" s="1287">
        <v>2</v>
      </c>
      <c r="I299" s="1063" t="s">
        <v>93</v>
      </c>
      <c r="J299" s="1243" t="s">
        <v>2819</v>
      </c>
      <c r="K299" s="1243" t="s">
        <v>115</v>
      </c>
      <c r="L299" s="1037">
        <v>3811658</v>
      </c>
      <c r="M299" s="1037">
        <v>3811658</v>
      </c>
      <c r="N299" s="943" t="s">
        <v>85</v>
      </c>
      <c r="O299" s="943" t="s">
        <v>56</v>
      </c>
      <c r="P299" s="563" t="s">
        <v>61</v>
      </c>
      <c r="Q299" s="129"/>
      <c r="R299" s="1280" t="s">
        <v>2949</v>
      </c>
      <c r="S299" s="1280" t="s">
        <v>2950</v>
      </c>
      <c r="T299" s="1285">
        <v>42591</v>
      </c>
      <c r="U299" s="78" t="s">
        <v>2951</v>
      </c>
      <c r="V299" s="1242" t="s">
        <v>587</v>
      </c>
      <c r="W299" s="253">
        <v>2449000</v>
      </c>
      <c r="X299" s="41"/>
      <c r="Y299" s="1263">
        <f t="shared" ref="Y299:Y301" si="7">SUM(W299+X299)</f>
        <v>2449000</v>
      </c>
      <c r="Z299" s="1263">
        <v>2449000</v>
      </c>
      <c r="AA299" s="73" t="s">
        <v>2952</v>
      </c>
      <c r="AB299" s="1281" t="s">
        <v>2953</v>
      </c>
      <c r="AC299" s="1281" t="s">
        <v>358</v>
      </c>
      <c r="AD299" s="1242" t="s">
        <v>2954</v>
      </c>
      <c r="AE299" s="1281" t="s">
        <v>2880</v>
      </c>
      <c r="AF299" s="74">
        <v>42591</v>
      </c>
      <c r="AG299" s="74">
        <v>42598</v>
      </c>
      <c r="AH299" s="73" t="s">
        <v>2955</v>
      </c>
      <c r="AI299" s="79">
        <v>42598</v>
      </c>
      <c r="AJ299" s="74">
        <v>42737</v>
      </c>
      <c r="AK299" s="1281" t="s">
        <v>370</v>
      </c>
      <c r="AL299" s="260" t="s">
        <v>1500</v>
      </c>
      <c r="AM299" s="687" t="s">
        <v>56</v>
      </c>
      <c r="AN299" s="685" t="s">
        <v>56</v>
      </c>
      <c r="AO299" s="685" t="s">
        <v>56</v>
      </c>
      <c r="AP299" s="685" t="s">
        <v>56</v>
      </c>
      <c r="AQ299" s="685" t="s">
        <v>56</v>
      </c>
      <c r="AR299" s="685" t="s">
        <v>56</v>
      </c>
      <c r="AS299" s="685" t="s">
        <v>56</v>
      </c>
      <c r="AT299" s="685" t="s">
        <v>56</v>
      </c>
      <c r="AU299" s="685" t="s">
        <v>56</v>
      </c>
      <c r="AV299" s="685" t="s">
        <v>56</v>
      </c>
      <c r="AW299" s="547">
        <v>2449000</v>
      </c>
      <c r="AX299" s="41"/>
      <c r="AY299" s="41"/>
      <c r="AZ299" s="41"/>
      <c r="BA299" s="41"/>
      <c r="BB299" s="731"/>
      <c r="BC299" s="731"/>
      <c r="BD299" s="731"/>
      <c r="BE299" s="731"/>
      <c r="BF299" s="731"/>
      <c r="BG299" s="731"/>
      <c r="BH299" s="731"/>
      <c r="BI299" s="731"/>
      <c r="BJ299" s="731"/>
      <c r="BK299" s="731"/>
      <c r="BL299" s="731"/>
      <c r="BM299" s="731"/>
      <c r="BN299" s="731"/>
      <c r="BO299" s="731"/>
      <c r="BP299" s="731"/>
      <c r="BQ299" s="731"/>
      <c r="BR299" s="731"/>
      <c r="BS299" s="731"/>
      <c r="BT299" s="731"/>
      <c r="BU299" s="731"/>
      <c r="BV299" s="731"/>
      <c r="BW299" s="731"/>
      <c r="BX299" s="731"/>
      <c r="BY299" s="731"/>
      <c r="BZ299" s="731"/>
      <c r="CA299" s="731"/>
      <c r="CB299" s="731"/>
      <c r="CC299" s="731"/>
      <c r="CD299" s="731"/>
      <c r="CE299" s="731"/>
      <c r="CF299" s="731"/>
      <c r="CG299" s="731"/>
      <c r="CH299" s="731"/>
      <c r="CI299" s="731"/>
      <c r="CJ299" s="731"/>
      <c r="CK299" s="731"/>
      <c r="CL299" s="731"/>
      <c r="CM299" s="731"/>
      <c r="CN299" s="731"/>
      <c r="CO299" s="731"/>
      <c r="CP299" s="731"/>
      <c r="CQ299" s="731"/>
      <c r="CR299" s="731"/>
      <c r="CS299" s="731"/>
      <c r="CT299" s="731"/>
      <c r="CU299" s="731"/>
      <c r="CV299" s="731"/>
      <c r="CW299" s="731"/>
      <c r="CX299" s="731"/>
      <c r="CY299" s="731"/>
      <c r="CZ299" s="731"/>
      <c r="DA299" s="731"/>
      <c r="DB299" s="731"/>
      <c r="DC299" s="731"/>
      <c r="DD299" s="731"/>
      <c r="DE299" s="731"/>
      <c r="DF299" s="731"/>
      <c r="DG299" s="731"/>
      <c r="DH299" s="731"/>
      <c r="DI299" s="731"/>
      <c r="DJ299" s="731"/>
      <c r="DK299" s="731"/>
      <c r="DL299" s="731"/>
      <c r="DM299" s="731"/>
      <c r="DN299" s="731"/>
      <c r="DO299" s="731"/>
      <c r="DP299" s="731"/>
      <c r="DQ299" s="731"/>
      <c r="DR299" s="731"/>
      <c r="DS299" s="731"/>
      <c r="DT299" s="731"/>
      <c r="DU299" s="731"/>
      <c r="DV299" s="731"/>
      <c r="DW299" s="731"/>
      <c r="DX299" s="731"/>
      <c r="DY299" s="731"/>
      <c r="DZ299" s="731"/>
      <c r="EA299" s="731"/>
      <c r="EB299" s="731"/>
      <c r="EC299" s="731"/>
      <c r="ED299" s="731"/>
      <c r="EE299" s="731"/>
      <c r="EF299" s="731"/>
      <c r="EG299" s="731"/>
      <c r="EH299" s="731"/>
      <c r="EI299" s="731"/>
      <c r="EJ299" s="731"/>
      <c r="EK299" s="731"/>
      <c r="EL299" s="731"/>
      <c r="EM299" s="731"/>
      <c r="EN299" s="731"/>
      <c r="EO299" s="731"/>
    </row>
    <row r="300" spans="1:145" s="346" customFormat="1" ht="145.5" customHeight="1" x14ac:dyDescent="0.25">
      <c r="A300" s="1241">
        <v>256</v>
      </c>
      <c r="B300" s="1243" t="s">
        <v>355</v>
      </c>
      <c r="C300" s="1243">
        <v>80101706</v>
      </c>
      <c r="D300" s="237" t="s">
        <v>2812</v>
      </c>
      <c r="E300" s="1243" t="s">
        <v>99</v>
      </c>
      <c r="F300" s="1243">
        <v>1</v>
      </c>
      <c r="G300" s="1271" t="s">
        <v>979</v>
      </c>
      <c r="H300" s="1287" t="s">
        <v>642</v>
      </c>
      <c r="I300" s="1063" t="s">
        <v>2755</v>
      </c>
      <c r="J300" s="1243" t="s">
        <v>1522</v>
      </c>
      <c r="K300" s="1243" t="s">
        <v>115</v>
      </c>
      <c r="L300" s="1037">
        <v>604000000</v>
      </c>
      <c r="M300" s="1037">
        <v>604000000</v>
      </c>
      <c r="N300" s="943" t="s">
        <v>85</v>
      </c>
      <c r="O300" s="943" t="s">
        <v>56</v>
      </c>
      <c r="P300" s="19" t="s">
        <v>2811</v>
      </c>
      <c r="Q300" s="129"/>
      <c r="R300" s="1280" t="s">
        <v>2956</v>
      </c>
      <c r="S300" s="1280" t="s">
        <v>2957</v>
      </c>
      <c r="T300" s="1285">
        <v>42585</v>
      </c>
      <c r="U300" s="78" t="s">
        <v>2958</v>
      </c>
      <c r="V300" s="1242" t="s">
        <v>2755</v>
      </c>
      <c r="W300" s="253">
        <v>603019040</v>
      </c>
      <c r="X300" s="41"/>
      <c r="Y300" s="1263">
        <f t="shared" si="7"/>
        <v>603019040</v>
      </c>
      <c r="Z300" s="1263">
        <v>603019040</v>
      </c>
      <c r="AA300" s="73" t="s">
        <v>2959</v>
      </c>
      <c r="AB300" s="1281" t="s">
        <v>2937</v>
      </c>
      <c r="AC300" s="1281" t="s">
        <v>233</v>
      </c>
      <c r="AD300" s="1242" t="s">
        <v>2960</v>
      </c>
      <c r="AE300" s="41"/>
      <c r="AF300" s="41"/>
      <c r="AG300" s="41"/>
      <c r="AH300" s="73" t="s">
        <v>2961</v>
      </c>
      <c r="AI300" s="41"/>
      <c r="AJ300" s="41"/>
      <c r="AK300" s="1281" t="s">
        <v>2962</v>
      </c>
      <c r="AL300" s="260" t="s">
        <v>355</v>
      </c>
      <c r="AM300" s="130"/>
      <c r="AN300" s="41"/>
      <c r="AO300" s="41"/>
      <c r="AP300" s="41"/>
      <c r="AQ300" s="41"/>
      <c r="AR300" s="41"/>
      <c r="AS300" s="41"/>
      <c r="AT300" s="41"/>
      <c r="AU300" s="41"/>
      <c r="AV300" s="41"/>
      <c r="AW300" s="41"/>
      <c r="AX300" s="41"/>
      <c r="AY300" s="41"/>
      <c r="AZ300" s="41"/>
      <c r="BA300" s="41"/>
      <c r="BB300" s="731"/>
      <c r="BC300" s="731"/>
      <c r="BD300" s="731"/>
      <c r="BE300" s="731"/>
      <c r="BF300" s="731"/>
      <c r="BG300" s="731"/>
      <c r="BH300" s="731"/>
      <c r="BI300" s="731"/>
      <c r="BJ300" s="731"/>
      <c r="BK300" s="731"/>
      <c r="BL300" s="731"/>
      <c r="BM300" s="731"/>
      <c r="BN300" s="731"/>
      <c r="BO300" s="731"/>
      <c r="BP300" s="731"/>
      <c r="BQ300" s="731"/>
      <c r="BR300" s="731"/>
      <c r="BS300" s="731"/>
      <c r="BT300" s="731"/>
      <c r="BU300" s="731"/>
      <c r="BV300" s="731"/>
      <c r="BW300" s="731"/>
      <c r="BX300" s="731"/>
      <c r="BY300" s="731"/>
      <c r="BZ300" s="731"/>
      <c r="CA300" s="731"/>
      <c r="CB300" s="731"/>
      <c r="CC300" s="731"/>
      <c r="CD300" s="731"/>
      <c r="CE300" s="731"/>
      <c r="CF300" s="731"/>
      <c r="CG300" s="731"/>
      <c r="CH300" s="731"/>
      <c r="CI300" s="731"/>
      <c r="CJ300" s="731"/>
      <c r="CK300" s="731"/>
      <c r="CL300" s="731"/>
      <c r="CM300" s="731"/>
      <c r="CN300" s="731"/>
      <c r="CO300" s="731"/>
      <c r="CP300" s="731"/>
      <c r="CQ300" s="731"/>
      <c r="CR300" s="731"/>
      <c r="CS300" s="731"/>
      <c r="CT300" s="731"/>
      <c r="CU300" s="731"/>
      <c r="CV300" s="731"/>
      <c r="CW300" s="731"/>
      <c r="CX300" s="731"/>
      <c r="CY300" s="731"/>
      <c r="CZ300" s="731"/>
      <c r="DA300" s="731"/>
      <c r="DB300" s="731"/>
      <c r="DC300" s="731"/>
      <c r="DD300" s="731"/>
      <c r="DE300" s="731"/>
      <c r="DF300" s="731"/>
      <c r="DG300" s="731"/>
      <c r="DH300" s="731"/>
      <c r="DI300" s="731"/>
      <c r="DJ300" s="731"/>
      <c r="DK300" s="731"/>
      <c r="DL300" s="731"/>
      <c r="DM300" s="731"/>
      <c r="DN300" s="731"/>
      <c r="DO300" s="731"/>
      <c r="DP300" s="731"/>
      <c r="DQ300" s="731"/>
      <c r="DR300" s="731"/>
      <c r="DS300" s="731"/>
      <c r="DT300" s="731"/>
      <c r="DU300" s="731"/>
      <c r="DV300" s="731"/>
      <c r="DW300" s="731"/>
      <c r="DX300" s="731"/>
      <c r="DY300" s="731"/>
      <c r="DZ300" s="731"/>
      <c r="EA300" s="731"/>
      <c r="EB300" s="731"/>
      <c r="EC300" s="731"/>
      <c r="ED300" s="731"/>
      <c r="EE300" s="731"/>
      <c r="EF300" s="731"/>
      <c r="EG300" s="731"/>
      <c r="EH300" s="731"/>
      <c r="EI300" s="731"/>
      <c r="EJ300" s="731"/>
      <c r="EK300" s="731"/>
      <c r="EL300" s="731"/>
      <c r="EM300" s="731"/>
      <c r="EN300" s="731"/>
      <c r="EO300" s="731"/>
    </row>
    <row r="301" spans="1:145" s="49" customFormat="1" ht="115.5" customHeight="1" x14ac:dyDescent="0.25">
      <c r="A301" s="1241">
        <v>257</v>
      </c>
      <c r="B301" s="1243" t="s">
        <v>355</v>
      </c>
      <c r="C301" s="1243">
        <v>80101706</v>
      </c>
      <c r="D301" s="237" t="s">
        <v>2813</v>
      </c>
      <c r="E301" s="1243" t="s">
        <v>99</v>
      </c>
      <c r="F301" s="1243">
        <v>1</v>
      </c>
      <c r="G301" s="1271" t="s">
        <v>175</v>
      </c>
      <c r="H301" s="1287">
        <v>4</v>
      </c>
      <c r="I301" s="1063" t="s">
        <v>101</v>
      </c>
      <c r="J301" s="1099" t="s">
        <v>851</v>
      </c>
      <c r="K301" s="1243" t="s">
        <v>115</v>
      </c>
      <c r="L301" s="1037">
        <v>11000000</v>
      </c>
      <c r="M301" s="1037">
        <v>11000000</v>
      </c>
      <c r="N301" s="943" t="s">
        <v>85</v>
      </c>
      <c r="O301" s="943" t="s">
        <v>56</v>
      </c>
      <c r="P301" s="19" t="s">
        <v>2824</v>
      </c>
      <c r="Q301" s="129"/>
      <c r="R301" s="1280" t="s">
        <v>2963</v>
      </c>
      <c r="S301" s="1280" t="s">
        <v>2964</v>
      </c>
      <c r="T301" s="1285">
        <v>42598</v>
      </c>
      <c r="U301" s="78" t="s">
        <v>2965</v>
      </c>
      <c r="V301" s="1242" t="s">
        <v>220</v>
      </c>
      <c r="W301" s="253">
        <v>10350000</v>
      </c>
      <c r="X301" s="41"/>
      <c r="Y301" s="1263">
        <f t="shared" si="7"/>
        <v>10350000</v>
      </c>
      <c r="Z301" s="1263">
        <v>10350000</v>
      </c>
      <c r="AA301" s="73" t="s">
        <v>2966</v>
      </c>
      <c r="AB301" s="1281" t="s">
        <v>2967</v>
      </c>
      <c r="AC301" s="1281" t="s">
        <v>2968</v>
      </c>
      <c r="AD301" s="1242" t="s">
        <v>2954</v>
      </c>
      <c r="AE301" s="1281" t="s">
        <v>56</v>
      </c>
      <c r="AF301" s="1281" t="s">
        <v>56</v>
      </c>
      <c r="AG301" s="1281" t="s">
        <v>56</v>
      </c>
      <c r="AH301" s="73" t="s">
        <v>2969</v>
      </c>
      <c r="AI301" s="79">
        <v>42598</v>
      </c>
      <c r="AJ301" s="74">
        <v>42734</v>
      </c>
      <c r="AK301" s="1281" t="s">
        <v>2970</v>
      </c>
      <c r="AL301" s="260" t="s">
        <v>355</v>
      </c>
      <c r="AM301" s="130"/>
      <c r="AN301" s="41"/>
      <c r="AO301" s="41"/>
      <c r="AP301" s="41"/>
      <c r="AQ301" s="41"/>
      <c r="AR301" s="41"/>
      <c r="AS301" s="41"/>
      <c r="AT301" s="41"/>
      <c r="AU301" s="41"/>
      <c r="AV301" s="41"/>
      <c r="AW301" s="41"/>
      <c r="AX301" s="41"/>
      <c r="AY301" s="41"/>
      <c r="AZ301" s="41"/>
      <c r="BA301" s="41"/>
      <c r="BB301" s="182"/>
      <c r="BC301" s="182"/>
      <c r="BD301" s="182"/>
      <c r="BE301" s="182"/>
      <c r="BF301" s="182"/>
      <c r="BG301" s="182"/>
      <c r="BH301" s="182"/>
      <c r="BI301" s="182"/>
      <c r="BJ301" s="182"/>
      <c r="BK301" s="182"/>
      <c r="BL301" s="182"/>
      <c r="BM301" s="182"/>
      <c r="BN301" s="182"/>
      <c r="BO301" s="182"/>
      <c r="BP301" s="182"/>
      <c r="BQ301" s="182"/>
      <c r="BR301" s="182"/>
      <c r="BS301" s="182"/>
      <c r="BT301" s="182"/>
      <c r="BU301" s="182"/>
      <c r="BV301" s="182"/>
      <c r="BW301" s="182"/>
      <c r="BX301" s="182"/>
      <c r="BY301" s="182"/>
      <c r="BZ301" s="182"/>
      <c r="CA301" s="182"/>
      <c r="CB301" s="182"/>
      <c r="CC301" s="182"/>
      <c r="CD301" s="182"/>
      <c r="CE301" s="182"/>
      <c r="CF301" s="182"/>
      <c r="CG301" s="182"/>
      <c r="CH301" s="182"/>
      <c r="CI301" s="182"/>
      <c r="CJ301" s="182"/>
      <c r="CK301" s="182"/>
      <c r="CL301" s="182"/>
      <c r="CM301" s="182"/>
      <c r="CN301" s="182"/>
      <c r="CO301" s="182"/>
      <c r="CP301" s="182"/>
      <c r="CQ301" s="182"/>
      <c r="CR301" s="182"/>
      <c r="CS301" s="182"/>
      <c r="CT301" s="182"/>
      <c r="CU301" s="182"/>
      <c r="CV301" s="182"/>
      <c r="CW301" s="182"/>
      <c r="CX301" s="182"/>
      <c r="CY301" s="182"/>
      <c r="CZ301" s="182"/>
      <c r="DA301" s="182"/>
      <c r="DB301" s="182"/>
      <c r="DC301" s="182"/>
      <c r="DD301" s="182"/>
      <c r="DE301" s="182"/>
      <c r="DF301" s="182"/>
      <c r="DG301" s="182"/>
      <c r="DH301" s="182"/>
      <c r="DI301" s="182"/>
      <c r="DJ301" s="182"/>
      <c r="DK301" s="182"/>
      <c r="DL301" s="182"/>
      <c r="DM301" s="182"/>
      <c r="DN301" s="182"/>
      <c r="DO301" s="182"/>
      <c r="DP301" s="182"/>
      <c r="DQ301" s="182"/>
      <c r="DR301" s="182"/>
      <c r="DS301" s="182"/>
      <c r="DT301" s="182"/>
      <c r="DU301" s="182"/>
      <c r="DV301" s="182"/>
      <c r="DW301" s="182"/>
      <c r="DX301" s="182"/>
      <c r="DY301" s="182"/>
      <c r="DZ301" s="182"/>
      <c r="EA301" s="182"/>
      <c r="EB301" s="182"/>
      <c r="EC301" s="182"/>
      <c r="ED301" s="182"/>
      <c r="EE301" s="182"/>
      <c r="EF301" s="182"/>
      <c r="EG301" s="182"/>
      <c r="EH301" s="182"/>
      <c r="EI301" s="182"/>
      <c r="EJ301" s="182"/>
      <c r="EK301" s="182"/>
      <c r="EL301" s="182"/>
      <c r="EM301" s="182"/>
      <c r="EN301" s="182"/>
      <c r="EO301" s="182"/>
    </row>
    <row r="302" spans="1:145" s="752" customFormat="1" ht="57.75" customHeight="1" x14ac:dyDescent="0.25">
      <c r="A302" s="744">
        <v>258</v>
      </c>
      <c r="B302" s="1042" t="s">
        <v>716</v>
      </c>
      <c r="C302" s="1042">
        <v>204415</v>
      </c>
      <c r="D302" s="344" t="s">
        <v>2814</v>
      </c>
      <c r="E302" s="1042" t="s">
        <v>99</v>
      </c>
      <c r="F302" s="1042">
        <v>1</v>
      </c>
      <c r="G302" s="1062" t="s">
        <v>979</v>
      </c>
      <c r="H302" s="1058">
        <v>1</v>
      </c>
      <c r="I302" s="1108" t="s">
        <v>101</v>
      </c>
      <c r="J302" s="1042" t="s">
        <v>67</v>
      </c>
      <c r="K302" s="1042" t="s">
        <v>55</v>
      </c>
      <c r="L302" s="1060">
        <v>4000000</v>
      </c>
      <c r="M302" s="1060"/>
      <c r="N302" s="177" t="s">
        <v>85</v>
      </c>
      <c r="O302" s="177" t="s">
        <v>56</v>
      </c>
      <c r="P302" s="745" t="s">
        <v>193</v>
      </c>
      <c r="Q302" s="129"/>
      <c r="R302" s="766"/>
      <c r="S302" s="748"/>
      <c r="T302" s="747"/>
      <c r="U302" s="747"/>
      <c r="V302" s="747"/>
      <c r="W302" s="1198"/>
      <c r="X302" s="767"/>
      <c r="Y302" s="768"/>
      <c r="Z302" s="768"/>
      <c r="AA302" s="767"/>
      <c r="AB302" s="767"/>
      <c r="AC302" s="767"/>
      <c r="AD302" s="767"/>
      <c r="AE302" s="767"/>
      <c r="AF302" s="767"/>
      <c r="AG302" s="767"/>
      <c r="AH302" s="767"/>
      <c r="AI302" s="767"/>
      <c r="AJ302" s="767"/>
      <c r="AK302" s="767"/>
      <c r="AL302" s="1342"/>
      <c r="AM302" s="766"/>
      <c r="AN302" s="767"/>
      <c r="AO302" s="767"/>
      <c r="AP302" s="767"/>
      <c r="AQ302" s="767"/>
      <c r="AR302" s="767"/>
      <c r="AS302" s="767"/>
      <c r="AT302" s="767"/>
      <c r="AU302" s="767"/>
      <c r="AV302" s="767"/>
      <c r="AW302" s="767"/>
      <c r="AX302" s="767"/>
      <c r="AY302" s="767"/>
      <c r="AZ302" s="767"/>
      <c r="BA302" s="767"/>
      <c r="BB302" s="747"/>
      <c r="BC302" s="747"/>
      <c r="BD302" s="747"/>
      <c r="BE302" s="747"/>
      <c r="BF302" s="747"/>
      <c r="BG302" s="747"/>
      <c r="BH302" s="747"/>
      <c r="BI302" s="747"/>
      <c r="BJ302" s="747"/>
      <c r="BK302" s="747"/>
      <c r="BL302" s="747"/>
      <c r="BM302" s="747"/>
      <c r="BN302" s="747"/>
      <c r="BO302" s="747"/>
      <c r="BP302" s="747"/>
      <c r="BQ302" s="747"/>
      <c r="BR302" s="747"/>
      <c r="BS302" s="747"/>
      <c r="BT302" s="747"/>
      <c r="BU302" s="747"/>
      <c r="BV302" s="747"/>
      <c r="BW302" s="747"/>
      <c r="BX302" s="747"/>
      <c r="BY302" s="747"/>
      <c r="BZ302" s="747"/>
      <c r="CA302" s="747"/>
      <c r="CB302" s="747"/>
      <c r="CC302" s="747"/>
      <c r="CD302" s="747"/>
      <c r="CE302" s="747"/>
      <c r="CF302" s="747"/>
      <c r="CG302" s="747"/>
      <c r="CH302" s="747"/>
      <c r="CI302" s="747"/>
      <c r="CJ302" s="747"/>
      <c r="CK302" s="747"/>
      <c r="CL302" s="747"/>
      <c r="CM302" s="747"/>
      <c r="CN302" s="747"/>
      <c r="CO302" s="747"/>
      <c r="CP302" s="747"/>
      <c r="CQ302" s="747"/>
      <c r="CR302" s="747"/>
      <c r="CS302" s="747"/>
      <c r="CT302" s="747"/>
      <c r="CU302" s="747"/>
      <c r="CV302" s="747"/>
      <c r="CW302" s="747"/>
      <c r="CX302" s="747"/>
      <c r="CY302" s="747"/>
      <c r="CZ302" s="747"/>
      <c r="DA302" s="747"/>
      <c r="DB302" s="747"/>
      <c r="DC302" s="747"/>
      <c r="DD302" s="747"/>
      <c r="DE302" s="747"/>
      <c r="DF302" s="747"/>
      <c r="DG302" s="747"/>
      <c r="DH302" s="747"/>
      <c r="DI302" s="747"/>
      <c r="DJ302" s="747"/>
      <c r="DK302" s="747"/>
      <c r="DL302" s="747"/>
      <c r="DM302" s="747"/>
      <c r="DN302" s="747"/>
      <c r="DO302" s="747"/>
      <c r="DP302" s="747"/>
      <c r="DQ302" s="747"/>
      <c r="DR302" s="747"/>
      <c r="DS302" s="747"/>
      <c r="DT302" s="747"/>
      <c r="DU302" s="747"/>
      <c r="DV302" s="747"/>
      <c r="DW302" s="747"/>
      <c r="DX302" s="747"/>
      <c r="DY302" s="747"/>
      <c r="DZ302" s="747"/>
      <c r="EA302" s="747"/>
      <c r="EB302" s="747"/>
      <c r="EC302" s="747"/>
      <c r="ED302" s="747"/>
      <c r="EE302" s="747"/>
      <c r="EF302" s="747"/>
      <c r="EG302" s="747"/>
      <c r="EH302" s="747"/>
      <c r="EI302" s="747"/>
      <c r="EJ302" s="747"/>
      <c r="EK302" s="747"/>
      <c r="EL302" s="747"/>
      <c r="EM302" s="747"/>
      <c r="EN302" s="747"/>
      <c r="EO302" s="747"/>
    </row>
    <row r="303" spans="1:145" s="49" customFormat="1" ht="87.75" customHeight="1" x14ac:dyDescent="0.25">
      <c r="A303" s="1266">
        <v>259</v>
      </c>
      <c r="B303" s="1264" t="s">
        <v>716</v>
      </c>
      <c r="C303" s="1264">
        <v>204415</v>
      </c>
      <c r="D303" s="1343" t="s">
        <v>864</v>
      </c>
      <c r="E303" s="1264" t="s">
        <v>99</v>
      </c>
      <c r="F303" s="1264">
        <v>1</v>
      </c>
      <c r="G303" s="1272" t="s">
        <v>168</v>
      </c>
      <c r="H303" s="1031" t="s">
        <v>591</v>
      </c>
      <c r="I303" s="1109" t="s">
        <v>101</v>
      </c>
      <c r="J303" s="1264" t="s">
        <v>67</v>
      </c>
      <c r="K303" s="1264" t="s">
        <v>55</v>
      </c>
      <c r="L303" s="1041">
        <v>7150000</v>
      </c>
      <c r="M303" s="1041">
        <v>7150000</v>
      </c>
      <c r="N303" s="944" t="s">
        <v>85</v>
      </c>
      <c r="O303" s="944" t="s">
        <v>56</v>
      </c>
      <c r="P303" s="30" t="s">
        <v>193</v>
      </c>
      <c r="Q303" s="129"/>
      <c r="R303" s="1344"/>
      <c r="S303" s="1345"/>
      <c r="T303" s="1346"/>
      <c r="U303" s="1346"/>
      <c r="V303" s="1346"/>
      <c r="W303" s="1347"/>
      <c r="X303" s="1348"/>
      <c r="Y303" s="1349"/>
      <c r="Z303" s="1349"/>
      <c r="AA303" s="1348"/>
      <c r="AB303" s="1348"/>
      <c r="AC303" s="1348"/>
      <c r="AD303" s="1348"/>
      <c r="AE303" s="1348"/>
      <c r="AF303" s="1348"/>
      <c r="AG303" s="1348"/>
      <c r="AH303" s="1348"/>
      <c r="AI303" s="1348"/>
      <c r="AJ303" s="1348"/>
      <c r="AK303" s="1348"/>
      <c r="AL303" s="1350"/>
      <c r="AM303" s="1344"/>
      <c r="AN303" s="1348"/>
      <c r="AO303" s="1348"/>
      <c r="AP303" s="1348"/>
      <c r="AQ303" s="1348"/>
      <c r="AR303" s="1348"/>
      <c r="AS303" s="1348"/>
      <c r="AT303" s="1348"/>
      <c r="AU303" s="1348"/>
      <c r="AV303" s="1348"/>
      <c r="AW303" s="1348"/>
      <c r="AX303" s="1348"/>
      <c r="AY303" s="1348"/>
      <c r="AZ303" s="1348"/>
      <c r="BA303" s="1348"/>
      <c r="BB303" s="182"/>
      <c r="BC303" s="182"/>
      <c r="BD303" s="182"/>
      <c r="BE303" s="182"/>
      <c r="BF303" s="182"/>
      <c r="BG303" s="182"/>
      <c r="BH303" s="182"/>
      <c r="BI303" s="182"/>
      <c r="BJ303" s="182"/>
      <c r="BK303" s="182"/>
      <c r="BL303" s="182"/>
      <c r="BM303" s="182"/>
      <c r="BN303" s="182"/>
      <c r="BO303" s="182"/>
      <c r="BP303" s="182"/>
      <c r="BQ303" s="182"/>
      <c r="BR303" s="182"/>
      <c r="BS303" s="182"/>
      <c r="BT303" s="182"/>
      <c r="BU303" s="182"/>
      <c r="BV303" s="182"/>
      <c r="BW303" s="182"/>
      <c r="BX303" s="182"/>
      <c r="BY303" s="182"/>
      <c r="BZ303" s="182"/>
      <c r="CA303" s="182"/>
      <c r="CB303" s="182"/>
      <c r="CC303" s="182"/>
      <c r="CD303" s="182"/>
      <c r="CE303" s="182"/>
      <c r="CF303" s="182"/>
      <c r="CG303" s="182"/>
      <c r="CH303" s="182"/>
      <c r="CI303" s="182"/>
      <c r="CJ303" s="182"/>
      <c r="CK303" s="182"/>
      <c r="CL303" s="182"/>
      <c r="CM303" s="182"/>
      <c r="CN303" s="182"/>
      <c r="CO303" s="182"/>
      <c r="CP303" s="182"/>
      <c r="CQ303" s="182"/>
      <c r="CR303" s="182"/>
      <c r="CS303" s="182"/>
      <c r="CT303" s="182"/>
      <c r="CU303" s="182"/>
      <c r="CV303" s="182"/>
      <c r="CW303" s="182"/>
      <c r="CX303" s="182"/>
      <c r="CY303" s="182"/>
      <c r="CZ303" s="182"/>
      <c r="DA303" s="182"/>
      <c r="DB303" s="182"/>
      <c r="DC303" s="182"/>
      <c r="DD303" s="182"/>
      <c r="DE303" s="182"/>
      <c r="DF303" s="182"/>
      <c r="DG303" s="182"/>
      <c r="DH303" s="182"/>
      <c r="DI303" s="182"/>
      <c r="DJ303" s="182"/>
      <c r="DK303" s="182"/>
      <c r="DL303" s="182"/>
      <c r="DM303" s="182"/>
      <c r="DN303" s="182"/>
      <c r="DO303" s="182"/>
      <c r="DP303" s="182"/>
      <c r="DQ303" s="182"/>
      <c r="DR303" s="182"/>
      <c r="DS303" s="182"/>
      <c r="DT303" s="182"/>
      <c r="DU303" s="182"/>
      <c r="DV303" s="182"/>
      <c r="DW303" s="182"/>
      <c r="DX303" s="182"/>
      <c r="DY303" s="182"/>
      <c r="DZ303" s="182"/>
      <c r="EA303" s="182"/>
      <c r="EB303" s="182"/>
      <c r="EC303" s="182"/>
      <c r="ED303" s="182"/>
      <c r="EE303" s="182"/>
      <c r="EF303" s="182"/>
      <c r="EG303" s="182"/>
      <c r="EH303" s="182"/>
      <c r="EI303" s="182"/>
      <c r="EJ303" s="182"/>
      <c r="EK303" s="182"/>
      <c r="EL303" s="182"/>
      <c r="EM303" s="182"/>
      <c r="EN303" s="182"/>
      <c r="EO303" s="182"/>
    </row>
    <row r="304" spans="1:145" s="346" customFormat="1" ht="178.5" customHeight="1" x14ac:dyDescent="0.25">
      <c r="A304" s="1241">
        <v>260</v>
      </c>
      <c r="B304" s="1267" t="s">
        <v>2817</v>
      </c>
      <c r="C304" s="1267">
        <v>55101519</v>
      </c>
      <c r="D304" s="217" t="s">
        <v>2821</v>
      </c>
      <c r="E304" s="1267" t="s">
        <v>80</v>
      </c>
      <c r="F304" s="1267">
        <v>1</v>
      </c>
      <c r="G304" s="1271" t="s">
        <v>979</v>
      </c>
      <c r="H304" s="1287">
        <v>4</v>
      </c>
      <c r="I304" s="1267" t="s">
        <v>93</v>
      </c>
      <c r="J304" s="1267" t="s">
        <v>102</v>
      </c>
      <c r="K304" s="1267" t="s">
        <v>55</v>
      </c>
      <c r="L304" s="1032">
        <v>4000000</v>
      </c>
      <c r="M304" s="1033">
        <v>4000000</v>
      </c>
      <c r="N304" s="1269" t="s">
        <v>85</v>
      </c>
      <c r="O304" s="1269" t="s">
        <v>56</v>
      </c>
      <c r="P304" s="16" t="s">
        <v>86</v>
      </c>
      <c r="Q304" s="129"/>
      <c r="R304" s="1280" t="s">
        <v>2971</v>
      </c>
      <c r="S304" s="1280" t="s">
        <v>1442</v>
      </c>
      <c r="T304" s="1285">
        <v>42594</v>
      </c>
      <c r="U304" s="78" t="s">
        <v>2972</v>
      </c>
      <c r="V304" s="1242" t="s">
        <v>602</v>
      </c>
      <c r="W304" s="1276">
        <v>1960000</v>
      </c>
      <c r="X304" s="41"/>
      <c r="Y304" s="1263">
        <f t="shared" ref="Y304" si="8">SUM(W304+X304)</f>
        <v>1960000</v>
      </c>
      <c r="Z304" s="1263">
        <v>1960000</v>
      </c>
      <c r="AA304" s="73" t="s">
        <v>2973</v>
      </c>
      <c r="AB304" s="1242" t="s">
        <v>2974</v>
      </c>
      <c r="AC304" s="1281" t="s">
        <v>35</v>
      </c>
      <c r="AD304" s="769"/>
      <c r="AE304" s="1281" t="s">
        <v>56</v>
      </c>
      <c r="AF304" s="1281" t="s">
        <v>56</v>
      </c>
      <c r="AG304" s="1281" t="s">
        <v>56</v>
      </c>
      <c r="AH304" s="73" t="s">
        <v>2975</v>
      </c>
      <c r="AI304" s="79">
        <v>42594</v>
      </c>
      <c r="AJ304" s="74">
        <v>42704</v>
      </c>
      <c r="AK304" s="1281" t="s">
        <v>215</v>
      </c>
      <c r="AL304" s="260" t="s">
        <v>2619</v>
      </c>
      <c r="AM304" s="1351" t="s">
        <v>56</v>
      </c>
      <c r="AN304" s="970" t="s">
        <v>56</v>
      </c>
      <c r="AO304" s="970" t="s">
        <v>56</v>
      </c>
      <c r="AP304" s="970" t="s">
        <v>56</v>
      </c>
      <c r="AQ304" s="970" t="s">
        <v>56</v>
      </c>
      <c r="AR304" s="970" t="s">
        <v>56</v>
      </c>
      <c r="AS304" s="970" t="s">
        <v>56</v>
      </c>
      <c r="AT304" s="970" t="s">
        <v>56</v>
      </c>
      <c r="AU304" s="970" t="s">
        <v>56</v>
      </c>
      <c r="AV304" s="970" t="s">
        <v>56</v>
      </c>
      <c r="AW304" s="1274">
        <v>1470000</v>
      </c>
      <c r="AX304" s="769"/>
      <c r="AY304" s="769"/>
      <c r="AZ304" s="769"/>
      <c r="BA304" s="769"/>
      <c r="BB304" s="731"/>
      <c r="BC304" s="731"/>
      <c r="BD304" s="731"/>
      <c r="BE304" s="731"/>
      <c r="BF304" s="731"/>
      <c r="BG304" s="731"/>
      <c r="BH304" s="731"/>
      <c r="BI304" s="731"/>
      <c r="BJ304" s="731"/>
      <c r="BK304" s="731"/>
      <c r="BL304" s="731"/>
      <c r="BM304" s="731"/>
      <c r="BN304" s="731"/>
      <c r="BO304" s="731"/>
      <c r="BP304" s="731"/>
      <c r="BQ304" s="731"/>
      <c r="BR304" s="731"/>
      <c r="BS304" s="731"/>
      <c r="BT304" s="731"/>
      <c r="BU304" s="731"/>
      <c r="BV304" s="731"/>
      <c r="BW304" s="731"/>
      <c r="BX304" s="731"/>
      <c r="BY304" s="731"/>
      <c r="BZ304" s="731"/>
      <c r="CA304" s="731"/>
      <c r="CB304" s="731"/>
      <c r="CC304" s="731"/>
      <c r="CD304" s="731"/>
      <c r="CE304" s="731"/>
      <c r="CF304" s="731"/>
      <c r="CG304" s="731"/>
      <c r="CH304" s="731"/>
      <c r="CI304" s="731"/>
      <c r="CJ304" s="731"/>
      <c r="CK304" s="731"/>
      <c r="CL304" s="731"/>
      <c r="CM304" s="731"/>
      <c r="CN304" s="731"/>
      <c r="CO304" s="731"/>
      <c r="CP304" s="731"/>
      <c r="CQ304" s="731"/>
      <c r="CR304" s="731"/>
      <c r="CS304" s="731"/>
      <c r="CT304" s="731"/>
      <c r="CU304" s="731"/>
      <c r="CV304" s="731"/>
      <c r="CW304" s="731"/>
      <c r="CX304" s="731"/>
      <c r="CY304" s="731"/>
      <c r="CZ304" s="731"/>
      <c r="DA304" s="731"/>
      <c r="DB304" s="731"/>
      <c r="DC304" s="731"/>
      <c r="DD304" s="731"/>
      <c r="DE304" s="731"/>
      <c r="DF304" s="731"/>
      <c r="DG304" s="731"/>
      <c r="DH304" s="731"/>
      <c r="DI304" s="731"/>
      <c r="DJ304" s="731"/>
      <c r="DK304" s="731"/>
      <c r="DL304" s="731"/>
      <c r="DM304" s="731"/>
      <c r="DN304" s="731"/>
      <c r="DO304" s="731"/>
      <c r="DP304" s="731"/>
      <c r="DQ304" s="731"/>
      <c r="DR304" s="731"/>
      <c r="DS304" s="731"/>
      <c r="DT304" s="731"/>
      <c r="DU304" s="731"/>
      <c r="DV304" s="731"/>
      <c r="DW304" s="731"/>
      <c r="DX304" s="731"/>
      <c r="DY304" s="731"/>
      <c r="DZ304" s="731"/>
      <c r="EA304" s="731"/>
      <c r="EB304" s="731"/>
      <c r="EC304" s="731"/>
      <c r="ED304" s="731"/>
      <c r="EE304" s="731"/>
      <c r="EF304" s="731"/>
      <c r="EG304" s="731"/>
      <c r="EH304" s="731"/>
      <c r="EI304" s="731"/>
      <c r="EJ304" s="731"/>
      <c r="EK304" s="731"/>
      <c r="EL304" s="731"/>
      <c r="EM304" s="731"/>
      <c r="EN304" s="731"/>
      <c r="EO304" s="731"/>
    </row>
    <row r="305" spans="1:145" s="49" customFormat="1" ht="81.75" customHeight="1" x14ac:dyDescent="0.25">
      <c r="A305" s="1266">
        <v>261</v>
      </c>
      <c r="B305" s="1264" t="s">
        <v>355</v>
      </c>
      <c r="C305" s="1264">
        <v>80101706</v>
      </c>
      <c r="D305" s="236" t="s">
        <v>2815</v>
      </c>
      <c r="E305" s="1264" t="s">
        <v>99</v>
      </c>
      <c r="F305" s="1264">
        <v>1</v>
      </c>
      <c r="G305" s="1272" t="s">
        <v>168</v>
      </c>
      <c r="H305" s="1031" t="s">
        <v>2598</v>
      </c>
      <c r="I305" s="1109" t="s">
        <v>101</v>
      </c>
      <c r="J305" s="1110" t="s">
        <v>1522</v>
      </c>
      <c r="K305" s="1264" t="s">
        <v>115</v>
      </c>
      <c r="L305" s="1041">
        <v>40000000</v>
      </c>
      <c r="M305" s="1041">
        <v>40000000</v>
      </c>
      <c r="N305" s="944" t="s">
        <v>85</v>
      </c>
      <c r="O305" s="944" t="s">
        <v>56</v>
      </c>
      <c r="P305" s="30" t="s">
        <v>2811</v>
      </c>
      <c r="Q305" s="129"/>
      <c r="R305" s="569"/>
      <c r="S305" s="161"/>
      <c r="T305" s="160"/>
      <c r="U305" s="160"/>
      <c r="V305" s="160"/>
      <c r="W305" s="1199"/>
      <c r="X305" s="569"/>
      <c r="Y305" s="1293"/>
      <c r="Z305" s="1293"/>
      <c r="AA305" s="569"/>
      <c r="AB305" s="569"/>
      <c r="AC305" s="569"/>
      <c r="AD305" s="569"/>
      <c r="AE305" s="569"/>
      <c r="AF305" s="569"/>
      <c r="AG305" s="569"/>
      <c r="AH305" s="569"/>
      <c r="AI305" s="569"/>
      <c r="AJ305" s="569"/>
      <c r="AK305" s="569"/>
      <c r="AL305" s="1352"/>
      <c r="AM305" s="1353"/>
      <c r="AN305" s="569"/>
      <c r="AO305" s="569"/>
      <c r="AP305" s="569"/>
      <c r="AQ305" s="569"/>
      <c r="AR305" s="569"/>
      <c r="AS305" s="569"/>
      <c r="AT305" s="569"/>
      <c r="AU305" s="569"/>
      <c r="AV305" s="569"/>
      <c r="AW305" s="569"/>
      <c r="AX305" s="569"/>
      <c r="AY305" s="569"/>
      <c r="AZ305" s="569"/>
      <c r="BA305" s="569"/>
      <c r="BB305" s="182"/>
      <c r="BC305" s="182"/>
      <c r="BD305" s="182"/>
      <c r="BE305" s="182"/>
      <c r="BF305" s="182"/>
      <c r="BG305" s="182"/>
      <c r="BH305" s="182"/>
      <c r="BI305" s="182"/>
      <c r="BJ305" s="182"/>
      <c r="BK305" s="182"/>
      <c r="BL305" s="182"/>
      <c r="BM305" s="182"/>
      <c r="BN305" s="182"/>
      <c r="BO305" s="182"/>
      <c r="BP305" s="182"/>
      <c r="BQ305" s="182"/>
      <c r="BR305" s="182"/>
      <c r="BS305" s="182"/>
      <c r="BT305" s="182"/>
      <c r="BU305" s="182"/>
      <c r="BV305" s="182"/>
      <c r="BW305" s="182"/>
      <c r="BX305" s="182"/>
      <c r="BY305" s="182"/>
      <c r="BZ305" s="182"/>
      <c r="CA305" s="182"/>
      <c r="CB305" s="182"/>
      <c r="CC305" s="182"/>
      <c r="CD305" s="182"/>
      <c r="CE305" s="182"/>
      <c r="CF305" s="182"/>
      <c r="CG305" s="182"/>
      <c r="CH305" s="182"/>
      <c r="CI305" s="182"/>
      <c r="CJ305" s="182"/>
      <c r="CK305" s="182"/>
      <c r="CL305" s="182"/>
      <c r="CM305" s="182"/>
      <c r="CN305" s="182"/>
      <c r="CO305" s="182"/>
      <c r="CP305" s="182"/>
      <c r="CQ305" s="182"/>
      <c r="CR305" s="182"/>
      <c r="CS305" s="182"/>
      <c r="CT305" s="182"/>
      <c r="CU305" s="182"/>
      <c r="CV305" s="182"/>
      <c r="CW305" s="182"/>
      <c r="CX305" s="182"/>
      <c r="CY305" s="182"/>
      <c r="CZ305" s="182"/>
      <c r="DA305" s="182"/>
      <c r="DB305" s="182"/>
      <c r="DC305" s="182"/>
      <c r="DD305" s="182"/>
      <c r="DE305" s="182"/>
      <c r="DF305" s="182"/>
      <c r="DG305" s="182"/>
      <c r="DH305" s="182"/>
      <c r="DI305" s="182"/>
      <c r="DJ305" s="182"/>
      <c r="DK305" s="182"/>
      <c r="DL305" s="182"/>
      <c r="DM305" s="182"/>
      <c r="DN305" s="182"/>
      <c r="DO305" s="182"/>
      <c r="DP305" s="182"/>
      <c r="DQ305" s="182"/>
      <c r="DR305" s="182"/>
      <c r="DS305" s="182"/>
      <c r="DT305" s="182"/>
      <c r="DU305" s="182"/>
      <c r="DV305" s="182"/>
      <c r="DW305" s="182"/>
      <c r="DX305" s="182"/>
      <c r="DY305" s="182"/>
      <c r="DZ305" s="182"/>
      <c r="EA305" s="182"/>
      <c r="EB305" s="182"/>
      <c r="EC305" s="182"/>
      <c r="ED305" s="182"/>
      <c r="EE305" s="182"/>
      <c r="EF305" s="182"/>
      <c r="EG305" s="182"/>
      <c r="EH305" s="182"/>
      <c r="EI305" s="182"/>
      <c r="EJ305" s="182"/>
      <c r="EK305" s="182"/>
      <c r="EL305" s="182"/>
      <c r="EM305" s="182"/>
      <c r="EN305" s="182"/>
      <c r="EO305" s="182"/>
    </row>
    <row r="306" spans="1:145" s="49" customFormat="1" ht="98.25" customHeight="1" x14ac:dyDescent="0.25">
      <c r="A306" s="1241">
        <v>262</v>
      </c>
      <c r="B306" s="1243" t="s">
        <v>1001</v>
      </c>
      <c r="C306" s="1243">
        <v>80101706</v>
      </c>
      <c r="D306" s="237" t="s">
        <v>2816</v>
      </c>
      <c r="E306" s="1243" t="s">
        <v>99</v>
      </c>
      <c r="F306" s="1243">
        <v>1</v>
      </c>
      <c r="G306" s="1271" t="s">
        <v>175</v>
      </c>
      <c r="H306" s="1287">
        <v>3</v>
      </c>
      <c r="I306" s="1063" t="s">
        <v>101</v>
      </c>
      <c r="J306" s="1099" t="s">
        <v>851</v>
      </c>
      <c r="K306" s="1243" t="s">
        <v>115</v>
      </c>
      <c r="L306" s="1037">
        <v>23000000</v>
      </c>
      <c r="M306" s="1037">
        <v>23000000</v>
      </c>
      <c r="N306" s="943" t="s">
        <v>85</v>
      </c>
      <c r="O306" s="943" t="s">
        <v>56</v>
      </c>
      <c r="P306" s="19" t="s">
        <v>2825</v>
      </c>
      <c r="Q306" s="129"/>
      <c r="R306" s="1280" t="s">
        <v>2976</v>
      </c>
      <c r="S306" s="1280" t="s">
        <v>2977</v>
      </c>
      <c r="T306" s="1285">
        <v>42584</v>
      </c>
      <c r="U306" s="78" t="s">
        <v>2978</v>
      </c>
      <c r="V306" s="1242" t="s">
        <v>220</v>
      </c>
      <c r="W306" s="253">
        <v>22950000</v>
      </c>
      <c r="X306" s="41"/>
      <c r="Y306" s="1263">
        <f t="shared" ref="Y306" si="9">SUM(W306+X306)</f>
        <v>22950000</v>
      </c>
      <c r="Z306" s="1263">
        <v>22950000</v>
      </c>
      <c r="AA306" s="73" t="s">
        <v>2979</v>
      </c>
      <c r="AB306" s="1281" t="s">
        <v>2980</v>
      </c>
      <c r="AC306" s="1281" t="s">
        <v>233</v>
      </c>
      <c r="AD306" s="1242" t="s">
        <v>2981</v>
      </c>
      <c r="AE306" s="1281" t="s">
        <v>56</v>
      </c>
      <c r="AF306" s="1281" t="s">
        <v>56</v>
      </c>
      <c r="AG306" s="1281" t="s">
        <v>56</v>
      </c>
      <c r="AH306" s="73" t="s">
        <v>2982</v>
      </c>
      <c r="AI306" s="74">
        <v>42584</v>
      </c>
      <c r="AJ306" s="74">
        <v>42675</v>
      </c>
      <c r="AK306" s="1281" t="s">
        <v>226</v>
      </c>
      <c r="AL306" s="260" t="s">
        <v>227</v>
      </c>
      <c r="AM306" s="1354"/>
      <c r="AN306" s="769"/>
      <c r="AO306" s="769"/>
      <c r="AP306" s="769"/>
      <c r="AQ306" s="769"/>
      <c r="AR306" s="769"/>
      <c r="AS306" s="769"/>
      <c r="AT306" s="769"/>
      <c r="AU306" s="769"/>
      <c r="AV306" s="769"/>
      <c r="AW306" s="1274">
        <v>7650000</v>
      </c>
      <c r="AX306" s="769"/>
      <c r="AY306" s="769"/>
      <c r="AZ306" s="769"/>
      <c r="BA306" s="769"/>
      <c r="BB306" s="182"/>
      <c r="BC306" s="182"/>
      <c r="BD306" s="182"/>
      <c r="BE306" s="182"/>
      <c r="BF306" s="182"/>
      <c r="BG306" s="182"/>
      <c r="BH306" s="182"/>
      <c r="BI306" s="182"/>
      <c r="BJ306" s="182"/>
      <c r="BK306" s="182"/>
      <c r="BL306" s="182"/>
      <c r="BM306" s="182"/>
      <c r="BN306" s="182"/>
      <c r="BO306" s="182"/>
      <c r="BP306" s="182"/>
      <c r="BQ306" s="182"/>
      <c r="BR306" s="182"/>
      <c r="BS306" s="182"/>
      <c r="BT306" s="182"/>
      <c r="BU306" s="182"/>
      <c r="BV306" s="182"/>
      <c r="BW306" s="182"/>
      <c r="BX306" s="182"/>
      <c r="BY306" s="182"/>
      <c r="BZ306" s="182"/>
      <c r="CA306" s="182"/>
      <c r="CB306" s="182"/>
      <c r="CC306" s="182"/>
      <c r="CD306" s="182"/>
      <c r="CE306" s="182"/>
      <c r="CF306" s="182"/>
      <c r="CG306" s="182"/>
      <c r="CH306" s="182"/>
      <c r="CI306" s="182"/>
      <c r="CJ306" s="182"/>
      <c r="CK306" s="182"/>
      <c r="CL306" s="182"/>
      <c r="CM306" s="182"/>
      <c r="CN306" s="182"/>
      <c r="CO306" s="182"/>
      <c r="CP306" s="182"/>
      <c r="CQ306" s="182"/>
      <c r="CR306" s="182"/>
      <c r="CS306" s="182"/>
      <c r="CT306" s="182"/>
      <c r="CU306" s="182"/>
      <c r="CV306" s="182"/>
      <c r="CW306" s="182"/>
      <c r="CX306" s="182"/>
      <c r="CY306" s="182"/>
      <c r="CZ306" s="182"/>
      <c r="DA306" s="182"/>
      <c r="DB306" s="182"/>
      <c r="DC306" s="182"/>
      <c r="DD306" s="182"/>
      <c r="DE306" s="182"/>
      <c r="DF306" s="182"/>
      <c r="DG306" s="182"/>
      <c r="DH306" s="182"/>
      <c r="DI306" s="182"/>
      <c r="DJ306" s="182"/>
      <c r="DK306" s="182"/>
      <c r="DL306" s="182"/>
      <c r="DM306" s="182"/>
      <c r="DN306" s="182"/>
      <c r="DO306" s="182"/>
      <c r="DP306" s="182"/>
      <c r="DQ306" s="182"/>
      <c r="DR306" s="182"/>
      <c r="DS306" s="182"/>
      <c r="DT306" s="182"/>
      <c r="DU306" s="182"/>
      <c r="DV306" s="182"/>
      <c r="DW306" s="182"/>
      <c r="DX306" s="182"/>
      <c r="DY306" s="182"/>
      <c r="DZ306" s="182"/>
      <c r="EA306" s="182"/>
      <c r="EB306" s="182"/>
      <c r="EC306" s="182"/>
      <c r="ED306" s="182"/>
      <c r="EE306" s="182"/>
      <c r="EF306" s="182"/>
      <c r="EG306" s="182"/>
      <c r="EH306" s="182"/>
      <c r="EI306" s="182"/>
      <c r="EJ306" s="182"/>
      <c r="EK306" s="182"/>
      <c r="EL306" s="182"/>
      <c r="EM306" s="182"/>
      <c r="EN306" s="182"/>
      <c r="EO306" s="182"/>
    </row>
    <row r="307" spans="1:145" s="342" customFormat="1" ht="81.75" customHeight="1" x14ac:dyDescent="0.25">
      <c r="A307" s="567">
        <v>263</v>
      </c>
      <c r="B307" s="1042" t="s">
        <v>2820</v>
      </c>
      <c r="C307" s="1042">
        <v>72154065</v>
      </c>
      <c r="D307" s="1355" t="s">
        <v>2826</v>
      </c>
      <c r="E307" s="1042" t="s">
        <v>80</v>
      </c>
      <c r="F307" s="1042">
        <v>1</v>
      </c>
      <c r="G307" s="1062" t="s">
        <v>171</v>
      </c>
      <c r="H307" s="1058">
        <v>4</v>
      </c>
      <c r="I307" s="1042" t="s">
        <v>2818</v>
      </c>
      <c r="J307" s="1042" t="s">
        <v>1006</v>
      </c>
      <c r="K307" s="1042" t="s">
        <v>55</v>
      </c>
      <c r="L307" s="1060">
        <v>2000000</v>
      </c>
      <c r="M307" s="1061"/>
      <c r="N307" s="177" t="s">
        <v>85</v>
      </c>
      <c r="O307" s="177" t="s">
        <v>56</v>
      </c>
      <c r="P307" s="178" t="s">
        <v>86</v>
      </c>
      <c r="Q307" s="129"/>
      <c r="R307" s="1356"/>
      <c r="S307" s="345"/>
      <c r="T307" s="286"/>
      <c r="U307" s="286"/>
      <c r="V307" s="286"/>
      <c r="W307" s="1357"/>
      <c r="X307" s="1356"/>
      <c r="Y307" s="1358"/>
      <c r="Z307" s="1358"/>
      <c r="AA307" s="1356"/>
      <c r="AB307" s="1356"/>
      <c r="AC307" s="1356"/>
      <c r="AD307" s="1356"/>
      <c r="AE307" s="1356"/>
      <c r="AF307" s="1356"/>
      <c r="AG307" s="1356"/>
      <c r="AH307" s="1356"/>
      <c r="AI307" s="1356"/>
      <c r="AJ307" s="1356"/>
      <c r="AK307" s="1356"/>
      <c r="AL307" s="1359"/>
      <c r="AM307" s="1360"/>
      <c r="AN307" s="1356"/>
      <c r="AO307" s="1356"/>
      <c r="AP307" s="1356"/>
      <c r="AQ307" s="1356"/>
      <c r="AR307" s="1356"/>
      <c r="AS307" s="1356"/>
      <c r="AT307" s="1356"/>
      <c r="AU307" s="1356"/>
      <c r="AV307" s="1356"/>
      <c r="AW307" s="1356"/>
      <c r="AX307" s="1356"/>
      <c r="AY307" s="1356"/>
      <c r="AZ307" s="1356"/>
      <c r="BA307" s="1356"/>
      <c r="BB307" s="286"/>
      <c r="BC307" s="286"/>
      <c r="BD307" s="286"/>
      <c r="BE307" s="286"/>
      <c r="BF307" s="286"/>
      <c r="BG307" s="286"/>
      <c r="BH307" s="286"/>
      <c r="BI307" s="286"/>
      <c r="BJ307" s="286"/>
      <c r="BK307" s="286"/>
      <c r="BL307" s="286"/>
      <c r="BM307" s="286"/>
      <c r="BN307" s="286"/>
      <c r="BO307" s="286"/>
      <c r="BP307" s="286"/>
      <c r="BQ307" s="286"/>
      <c r="BR307" s="286"/>
      <c r="BS307" s="286"/>
      <c r="BT307" s="286"/>
      <c r="BU307" s="286"/>
      <c r="BV307" s="286"/>
      <c r="BW307" s="286"/>
      <c r="BX307" s="286"/>
      <c r="BY307" s="286"/>
      <c r="BZ307" s="286"/>
      <c r="CA307" s="286"/>
      <c r="CB307" s="286"/>
      <c r="CC307" s="286"/>
      <c r="CD307" s="286"/>
      <c r="CE307" s="286"/>
      <c r="CF307" s="286"/>
      <c r="CG307" s="286"/>
      <c r="CH307" s="286"/>
      <c r="CI307" s="286"/>
      <c r="CJ307" s="286"/>
      <c r="CK307" s="286"/>
      <c r="CL307" s="286"/>
      <c r="CM307" s="286"/>
      <c r="CN307" s="286"/>
      <c r="CO307" s="286"/>
      <c r="CP307" s="286"/>
      <c r="CQ307" s="286"/>
      <c r="CR307" s="286"/>
      <c r="CS307" s="286"/>
      <c r="CT307" s="286"/>
      <c r="CU307" s="286"/>
      <c r="CV307" s="286"/>
      <c r="CW307" s="286"/>
      <c r="CX307" s="286"/>
      <c r="CY307" s="286"/>
      <c r="CZ307" s="286"/>
      <c r="DA307" s="286"/>
      <c r="DB307" s="286"/>
      <c r="DC307" s="286"/>
      <c r="DD307" s="286"/>
      <c r="DE307" s="286"/>
      <c r="DF307" s="286"/>
      <c r="DG307" s="286"/>
      <c r="DH307" s="286"/>
      <c r="DI307" s="286"/>
      <c r="DJ307" s="286"/>
      <c r="DK307" s="286"/>
      <c r="DL307" s="286"/>
      <c r="DM307" s="286"/>
      <c r="DN307" s="286"/>
      <c r="DO307" s="286"/>
      <c r="DP307" s="286"/>
      <c r="DQ307" s="286"/>
      <c r="DR307" s="286"/>
      <c r="DS307" s="286"/>
      <c r="DT307" s="286"/>
      <c r="DU307" s="286"/>
      <c r="DV307" s="286"/>
      <c r="DW307" s="286"/>
      <c r="DX307" s="286"/>
      <c r="DY307" s="286"/>
      <c r="DZ307" s="286"/>
      <c r="EA307" s="286"/>
      <c r="EB307" s="286"/>
      <c r="EC307" s="286"/>
      <c r="ED307" s="286"/>
      <c r="EE307" s="286"/>
      <c r="EF307" s="286"/>
      <c r="EG307" s="286"/>
      <c r="EH307" s="286"/>
      <c r="EI307" s="286"/>
      <c r="EJ307" s="286"/>
      <c r="EK307" s="286"/>
      <c r="EL307" s="286"/>
      <c r="EM307" s="286"/>
      <c r="EN307" s="286"/>
      <c r="EO307" s="286"/>
    </row>
    <row r="308" spans="1:145" s="340" customFormat="1" ht="81.75" customHeight="1" x14ac:dyDescent="0.25">
      <c r="A308" s="1241">
        <v>264</v>
      </c>
      <c r="B308" s="1243" t="s">
        <v>1004</v>
      </c>
      <c r="C308" s="1243">
        <v>80101706</v>
      </c>
      <c r="D308" s="684" t="s">
        <v>2822</v>
      </c>
      <c r="E308" s="1243" t="s">
        <v>99</v>
      </c>
      <c r="F308" s="1243">
        <v>1</v>
      </c>
      <c r="G308" s="1271" t="s">
        <v>979</v>
      </c>
      <c r="H308" s="1287">
        <v>1</v>
      </c>
      <c r="I308" s="1063" t="s">
        <v>101</v>
      </c>
      <c r="J308" s="1099" t="s">
        <v>851</v>
      </c>
      <c r="K308" s="1243" t="s">
        <v>115</v>
      </c>
      <c r="L308" s="1037">
        <v>5800000</v>
      </c>
      <c r="M308" s="1037">
        <v>5800000</v>
      </c>
      <c r="N308" s="943" t="s">
        <v>85</v>
      </c>
      <c r="O308" s="943" t="s">
        <v>56</v>
      </c>
      <c r="P308" s="19" t="s">
        <v>2825</v>
      </c>
      <c r="Q308" s="129"/>
      <c r="R308" s="1280" t="s">
        <v>2869</v>
      </c>
      <c r="S308" s="1280" t="s">
        <v>2983</v>
      </c>
      <c r="T308" s="1285">
        <v>42570</v>
      </c>
      <c r="U308" s="78" t="s">
        <v>2984</v>
      </c>
      <c r="V308" s="1242" t="s">
        <v>602</v>
      </c>
      <c r="W308" s="253">
        <v>5000000</v>
      </c>
      <c r="X308" s="41"/>
      <c r="Y308" s="1263">
        <f t="shared" ref="Y308:Y309" si="10">SUM(W308+X308)</f>
        <v>5000000</v>
      </c>
      <c r="Z308" s="1263">
        <v>5000000</v>
      </c>
      <c r="AA308" s="73" t="s">
        <v>2985</v>
      </c>
      <c r="AB308" s="1281" t="s">
        <v>2986</v>
      </c>
      <c r="AC308" s="1281" t="s">
        <v>233</v>
      </c>
      <c r="AD308" s="1242" t="s">
        <v>2987</v>
      </c>
      <c r="AE308" s="1281" t="s">
        <v>56</v>
      </c>
      <c r="AF308" s="1281" t="s">
        <v>56</v>
      </c>
      <c r="AG308" s="1281" t="s">
        <v>56</v>
      </c>
      <c r="AH308" s="73" t="s">
        <v>2988</v>
      </c>
      <c r="AI308" s="74">
        <v>42570</v>
      </c>
      <c r="AJ308" s="74">
        <v>42585</v>
      </c>
      <c r="AK308" s="1281" t="s">
        <v>229</v>
      </c>
      <c r="AL308" s="260" t="s">
        <v>1054</v>
      </c>
      <c r="AM308" s="1354"/>
      <c r="AN308" s="769"/>
      <c r="AO308" s="769"/>
      <c r="AP308" s="769"/>
      <c r="AQ308" s="769"/>
      <c r="AR308" s="769"/>
      <c r="AS308" s="769"/>
      <c r="AT308" s="769"/>
      <c r="AU308" s="769"/>
      <c r="AV308" s="769"/>
      <c r="AW308" s="769"/>
      <c r="AX308" s="769"/>
      <c r="AY308" s="769"/>
      <c r="AZ308" s="769"/>
      <c r="BA308" s="769"/>
      <c r="BB308" s="41"/>
      <c r="BC308" s="41"/>
      <c r="BD308" s="41"/>
      <c r="BE308" s="41"/>
      <c r="BF308" s="41"/>
      <c r="BG308" s="41"/>
      <c r="BH308" s="41"/>
      <c r="BI308" s="41"/>
      <c r="BJ308" s="41"/>
      <c r="BK308" s="41"/>
      <c r="BL308" s="41"/>
      <c r="BM308" s="41"/>
      <c r="BN308" s="41"/>
      <c r="BO308" s="41"/>
      <c r="BP308" s="41"/>
      <c r="BQ308" s="41"/>
      <c r="BR308" s="41"/>
      <c r="BS308" s="41"/>
      <c r="BT308" s="41"/>
      <c r="BU308" s="41"/>
      <c r="BV308" s="41"/>
      <c r="BW308" s="41"/>
      <c r="BX308" s="41"/>
      <c r="BY308" s="41"/>
      <c r="BZ308" s="41"/>
      <c r="CA308" s="41"/>
      <c r="CB308" s="41"/>
      <c r="CC308" s="41"/>
      <c r="CD308" s="41"/>
      <c r="CE308" s="41"/>
      <c r="CF308" s="41"/>
      <c r="CG308" s="41"/>
      <c r="CH308" s="41"/>
      <c r="CI308" s="41"/>
      <c r="CJ308" s="41"/>
      <c r="CK308" s="41"/>
      <c r="CL308" s="41"/>
      <c r="CM308" s="41"/>
      <c r="CN308" s="41"/>
      <c r="CO308" s="41"/>
      <c r="CP308" s="41"/>
      <c r="CQ308" s="41"/>
      <c r="CR308" s="41"/>
      <c r="CS308" s="41"/>
      <c r="CT308" s="41"/>
      <c r="CU308" s="41"/>
      <c r="CV308" s="41"/>
      <c r="CW308" s="41"/>
      <c r="CX308" s="41"/>
      <c r="CY308" s="41"/>
      <c r="CZ308" s="41"/>
      <c r="DA308" s="41"/>
      <c r="DB308" s="41"/>
      <c r="DC308" s="41"/>
      <c r="DD308" s="41"/>
      <c r="DE308" s="41"/>
      <c r="DF308" s="41"/>
      <c r="DG308" s="41"/>
      <c r="DH308" s="41"/>
      <c r="DI308" s="41"/>
      <c r="DJ308" s="41"/>
      <c r="DK308" s="41"/>
      <c r="DL308" s="41"/>
      <c r="DM308" s="41"/>
      <c r="DN308" s="41"/>
      <c r="DO308" s="41"/>
      <c r="DP308" s="41"/>
      <c r="DQ308" s="41"/>
      <c r="DR308" s="41"/>
      <c r="DS308" s="41"/>
      <c r="DT308" s="41"/>
      <c r="DU308" s="41"/>
      <c r="DV308" s="41"/>
      <c r="DW308" s="41"/>
      <c r="DX308" s="41"/>
      <c r="DY308" s="41"/>
      <c r="DZ308" s="41"/>
      <c r="EA308" s="41"/>
      <c r="EB308" s="41"/>
      <c r="EC308" s="41"/>
      <c r="ED308" s="41"/>
      <c r="EE308" s="41"/>
      <c r="EF308" s="41"/>
      <c r="EG308" s="41"/>
      <c r="EH308" s="41"/>
      <c r="EI308" s="41"/>
      <c r="EJ308" s="41"/>
      <c r="EK308" s="41"/>
      <c r="EL308" s="41"/>
      <c r="EM308" s="41"/>
      <c r="EN308" s="41"/>
      <c r="EO308" s="41"/>
    </row>
    <row r="309" spans="1:145" s="693" customFormat="1" ht="81.75" customHeight="1" x14ac:dyDescent="0.25">
      <c r="A309" s="1241">
        <v>265</v>
      </c>
      <c r="B309" s="1243" t="s">
        <v>1001</v>
      </c>
      <c r="C309" s="1243">
        <v>80101706</v>
      </c>
      <c r="D309" s="684" t="s">
        <v>2905</v>
      </c>
      <c r="E309" s="1243" t="s">
        <v>99</v>
      </c>
      <c r="F309" s="1243">
        <v>1</v>
      </c>
      <c r="G309" s="1271" t="s">
        <v>175</v>
      </c>
      <c r="H309" s="1287">
        <v>4</v>
      </c>
      <c r="I309" s="1063" t="s">
        <v>101</v>
      </c>
      <c r="J309" s="1099" t="s">
        <v>851</v>
      </c>
      <c r="K309" s="1243" t="s">
        <v>115</v>
      </c>
      <c r="L309" s="1037">
        <v>27900000</v>
      </c>
      <c r="M309" s="1037">
        <v>27900000</v>
      </c>
      <c r="N309" s="943" t="s">
        <v>85</v>
      </c>
      <c r="O309" s="943" t="s">
        <v>56</v>
      </c>
      <c r="P309" s="19" t="s">
        <v>2906</v>
      </c>
      <c r="Q309" s="129"/>
      <c r="R309" s="1280" t="s">
        <v>2989</v>
      </c>
      <c r="S309" s="1280" t="s">
        <v>2990</v>
      </c>
      <c r="T309" s="1285">
        <v>42600</v>
      </c>
      <c r="U309" s="78" t="s">
        <v>2905</v>
      </c>
      <c r="V309" s="1242" t="s">
        <v>220</v>
      </c>
      <c r="W309" s="253">
        <v>27900000</v>
      </c>
      <c r="X309" s="41"/>
      <c r="Y309" s="1263">
        <f t="shared" si="10"/>
        <v>27900000</v>
      </c>
      <c r="Z309" s="1263">
        <v>27900000</v>
      </c>
      <c r="AA309" s="73" t="s">
        <v>2991</v>
      </c>
      <c r="AB309" s="1281" t="s">
        <v>2992</v>
      </c>
      <c r="AC309" s="1281" t="s">
        <v>233</v>
      </c>
      <c r="AD309" s="1242" t="s">
        <v>2993</v>
      </c>
      <c r="AE309" s="1281" t="s">
        <v>56</v>
      </c>
      <c r="AF309" s="1281" t="s">
        <v>56</v>
      </c>
      <c r="AG309" s="1281" t="s">
        <v>56</v>
      </c>
      <c r="AH309" s="73" t="s">
        <v>2670</v>
      </c>
      <c r="AI309" s="79">
        <v>42600</v>
      </c>
      <c r="AJ309" s="74">
        <v>42734</v>
      </c>
      <c r="AK309" s="1281" t="s">
        <v>1481</v>
      </c>
      <c r="AL309" s="260" t="s">
        <v>249</v>
      </c>
      <c r="AM309" s="1351" t="s">
        <v>56</v>
      </c>
      <c r="AN309" s="970" t="s">
        <v>56</v>
      </c>
      <c r="AO309" s="970" t="s">
        <v>56</v>
      </c>
      <c r="AP309" s="970" t="s">
        <v>56</v>
      </c>
      <c r="AQ309" s="970" t="s">
        <v>56</v>
      </c>
      <c r="AR309" s="970" t="s">
        <v>56</v>
      </c>
      <c r="AS309" s="970" t="s">
        <v>56</v>
      </c>
      <c r="AT309" s="970" t="s">
        <v>56</v>
      </c>
      <c r="AU309" s="970" t="s">
        <v>56</v>
      </c>
      <c r="AV309" s="970" t="s">
        <v>56</v>
      </c>
      <c r="AW309" s="1274">
        <v>6200000</v>
      </c>
      <c r="AX309" s="769"/>
      <c r="AY309" s="769"/>
      <c r="AZ309" s="769"/>
      <c r="BA309" s="769"/>
      <c r="BB309" s="694"/>
      <c r="BC309" s="694"/>
      <c r="BD309" s="694"/>
      <c r="BE309" s="694"/>
      <c r="BF309" s="694"/>
      <c r="BG309" s="694"/>
      <c r="BH309" s="694"/>
      <c r="BI309" s="694"/>
      <c r="BJ309" s="694"/>
      <c r="BK309" s="694"/>
      <c r="BL309" s="694"/>
      <c r="BM309" s="694"/>
      <c r="BN309" s="694"/>
      <c r="BO309" s="694"/>
      <c r="BP309" s="694"/>
      <c r="BQ309" s="694"/>
      <c r="BR309" s="694"/>
      <c r="BS309" s="694"/>
      <c r="BT309" s="694"/>
      <c r="BU309" s="694"/>
      <c r="BV309" s="694"/>
      <c r="BW309" s="694"/>
      <c r="BX309" s="694"/>
      <c r="BY309" s="694"/>
      <c r="BZ309" s="694"/>
      <c r="CA309" s="694"/>
      <c r="CB309" s="694"/>
      <c r="CC309" s="694"/>
      <c r="CD309" s="694"/>
      <c r="CE309" s="694"/>
      <c r="CF309" s="694"/>
      <c r="CG309" s="694"/>
      <c r="CH309" s="694"/>
      <c r="CI309" s="694"/>
      <c r="CJ309" s="694"/>
      <c r="CK309" s="694"/>
      <c r="CL309" s="694"/>
      <c r="CM309" s="694"/>
      <c r="CN309" s="694"/>
      <c r="CO309" s="694"/>
      <c r="CP309" s="694"/>
      <c r="CQ309" s="694"/>
      <c r="CR309" s="694"/>
      <c r="CS309" s="694"/>
      <c r="CT309" s="694"/>
      <c r="CU309" s="694"/>
      <c r="CV309" s="694"/>
      <c r="CW309" s="694"/>
      <c r="CX309" s="694"/>
      <c r="CY309" s="694"/>
      <c r="CZ309" s="694"/>
      <c r="DA309" s="694"/>
      <c r="DB309" s="694"/>
      <c r="DC309" s="694"/>
      <c r="DD309" s="694"/>
      <c r="DE309" s="694"/>
      <c r="DF309" s="694"/>
      <c r="DG309" s="694"/>
      <c r="DH309" s="694"/>
      <c r="DI309" s="694"/>
      <c r="DJ309" s="694"/>
      <c r="DK309" s="694"/>
      <c r="DL309" s="694"/>
      <c r="DM309" s="694"/>
      <c r="DN309" s="694"/>
      <c r="DO309" s="694"/>
      <c r="DP309" s="694"/>
      <c r="DQ309" s="694"/>
      <c r="DR309" s="694"/>
      <c r="DS309" s="694"/>
      <c r="DT309" s="694"/>
      <c r="DU309" s="694"/>
      <c r="DV309" s="694"/>
      <c r="DW309" s="694"/>
      <c r="DX309" s="694"/>
      <c r="DY309" s="694"/>
      <c r="DZ309" s="694"/>
      <c r="EA309" s="694"/>
      <c r="EB309" s="694"/>
      <c r="EC309" s="694"/>
      <c r="ED309" s="694"/>
      <c r="EE309" s="694"/>
      <c r="EF309" s="694"/>
      <c r="EG309" s="694"/>
      <c r="EH309" s="694"/>
      <c r="EI309" s="694"/>
      <c r="EJ309" s="694"/>
      <c r="EK309" s="694"/>
      <c r="EL309" s="694"/>
      <c r="EM309" s="694"/>
      <c r="EN309" s="694"/>
      <c r="EO309" s="694"/>
    </row>
    <row r="310" spans="1:145" s="693" customFormat="1" ht="81.75" customHeight="1" x14ac:dyDescent="0.25">
      <c r="A310" s="1241">
        <v>266</v>
      </c>
      <c r="B310" s="1243" t="s">
        <v>999</v>
      </c>
      <c r="C310" s="1243">
        <v>80101706</v>
      </c>
      <c r="D310" s="684" t="s">
        <v>2907</v>
      </c>
      <c r="E310" s="1243" t="s">
        <v>99</v>
      </c>
      <c r="F310" s="1243">
        <v>1</v>
      </c>
      <c r="G310" s="1271" t="s">
        <v>175</v>
      </c>
      <c r="H310" s="1287">
        <v>4</v>
      </c>
      <c r="I310" s="1063" t="s">
        <v>101</v>
      </c>
      <c r="J310" s="1099" t="s">
        <v>851</v>
      </c>
      <c r="K310" s="1243" t="s">
        <v>115</v>
      </c>
      <c r="L310" s="1037">
        <v>27000000</v>
      </c>
      <c r="M310" s="1037">
        <v>27000000</v>
      </c>
      <c r="N310" s="943" t="s">
        <v>85</v>
      </c>
      <c r="O310" s="943" t="s">
        <v>56</v>
      </c>
      <c r="P310" s="19" t="s">
        <v>2908</v>
      </c>
      <c r="Q310" s="129"/>
      <c r="R310" s="1280" t="s">
        <v>3326</v>
      </c>
      <c r="S310" s="1280" t="s">
        <v>3412</v>
      </c>
      <c r="T310" s="1285">
        <v>42618</v>
      </c>
      <c r="U310" s="78" t="s">
        <v>3413</v>
      </c>
      <c r="V310" s="1242" t="s">
        <v>220</v>
      </c>
      <c r="W310" s="1276">
        <v>27000000</v>
      </c>
      <c r="X310" s="769"/>
      <c r="Y310" s="1250">
        <v>27000000</v>
      </c>
      <c r="Z310" s="1250">
        <v>27000000</v>
      </c>
      <c r="AA310" s="73" t="s">
        <v>3414</v>
      </c>
      <c r="AB310" s="1281" t="s">
        <v>3415</v>
      </c>
      <c r="AC310" s="1281" t="s">
        <v>233</v>
      </c>
      <c r="AD310" s="1242" t="s">
        <v>3416</v>
      </c>
      <c r="AE310" s="1281" t="s">
        <v>56</v>
      </c>
      <c r="AF310" s="1281" t="s">
        <v>56</v>
      </c>
      <c r="AG310" s="1281" t="s">
        <v>56</v>
      </c>
      <c r="AH310" s="73" t="s">
        <v>2670</v>
      </c>
      <c r="AI310" s="79">
        <v>42618</v>
      </c>
      <c r="AJ310" s="74">
        <v>42734</v>
      </c>
      <c r="AK310" s="1281" t="s">
        <v>2637</v>
      </c>
      <c r="AL310" s="260" t="s">
        <v>803</v>
      </c>
      <c r="AM310" s="1354"/>
      <c r="AN310" s="769"/>
      <c r="AO310" s="769"/>
      <c r="AP310" s="769"/>
      <c r="AQ310" s="769"/>
      <c r="AR310" s="769"/>
      <c r="AS310" s="769"/>
      <c r="AT310" s="769"/>
      <c r="AU310" s="769"/>
      <c r="AV310" s="769"/>
      <c r="AW310" s="769"/>
      <c r="AX310" s="769"/>
      <c r="AY310" s="769"/>
      <c r="AZ310" s="769"/>
      <c r="BA310" s="769"/>
      <c r="BB310" s="694"/>
      <c r="BC310" s="694"/>
      <c r="BD310" s="694"/>
      <c r="BE310" s="694"/>
      <c r="BF310" s="694"/>
      <c r="BG310" s="694"/>
      <c r="BH310" s="694"/>
      <c r="BI310" s="694"/>
      <c r="BJ310" s="694"/>
      <c r="BK310" s="694"/>
      <c r="BL310" s="694"/>
      <c r="BM310" s="694"/>
      <c r="BN310" s="694"/>
      <c r="BO310" s="694"/>
      <c r="BP310" s="694"/>
      <c r="BQ310" s="694"/>
      <c r="BR310" s="694"/>
      <c r="BS310" s="694"/>
      <c r="BT310" s="694"/>
      <c r="BU310" s="694"/>
      <c r="BV310" s="694"/>
      <c r="BW310" s="694"/>
      <c r="BX310" s="694"/>
      <c r="BY310" s="694"/>
      <c r="BZ310" s="694"/>
      <c r="CA310" s="694"/>
      <c r="CB310" s="694"/>
      <c r="CC310" s="694"/>
      <c r="CD310" s="694"/>
      <c r="CE310" s="694"/>
      <c r="CF310" s="694"/>
      <c r="CG310" s="694"/>
      <c r="CH310" s="694"/>
      <c r="CI310" s="694"/>
      <c r="CJ310" s="694"/>
      <c r="CK310" s="694"/>
      <c r="CL310" s="694"/>
      <c r="CM310" s="694"/>
      <c r="CN310" s="694"/>
      <c r="CO310" s="694"/>
      <c r="CP310" s="694"/>
      <c r="CQ310" s="694"/>
      <c r="CR310" s="694"/>
      <c r="CS310" s="694"/>
      <c r="CT310" s="694"/>
      <c r="CU310" s="694"/>
      <c r="CV310" s="694"/>
      <c r="CW310" s="694"/>
      <c r="CX310" s="694"/>
      <c r="CY310" s="694"/>
      <c r="CZ310" s="694"/>
      <c r="DA310" s="694"/>
      <c r="DB310" s="694"/>
      <c r="DC310" s="694"/>
      <c r="DD310" s="694"/>
      <c r="DE310" s="694"/>
      <c r="DF310" s="694"/>
      <c r="DG310" s="694"/>
      <c r="DH310" s="694"/>
      <c r="DI310" s="694"/>
      <c r="DJ310" s="694"/>
      <c r="DK310" s="694"/>
      <c r="DL310" s="694"/>
      <c r="DM310" s="694"/>
      <c r="DN310" s="694"/>
      <c r="DO310" s="694"/>
      <c r="DP310" s="694"/>
      <c r="DQ310" s="694"/>
      <c r="DR310" s="694"/>
      <c r="DS310" s="694"/>
      <c r="DT310" s="694"/>
      <c r="DU310" s="694"/>
      <c r="DV310" s="694"/>
      <c r="DW310" s="694"/>
      <c r="DX310" s="694"/>
      <c r="DY310" s="694"/>
      <c r="DZ310" s="694"/>
      <c r="EA310" s="694"/>
      <c r="EB310" s="694"/>
      <c r="EC310" s="694"/>
      <c r="ED310" s="694"/>
      <c r="EE310" s="694"/>
      <c r="EF310" s="694"/>
      <c r="EG310" s="694"/>
      <c r="EH310" s="694"/>
      <c r="EI310" s="694"/>
      <c r="EJ310" s="694"/>
      <c r="EK310" s="694"/>
      <c r="EL310" s="694"/>
      <c r="EM310" s="694"/>
      <c r="EN310" s="694"/>
      <c r="EO310" s="694"/>
    </row>
    <row r="311" spans="1:145" s="693" customFormat="1" ht="81.75" customHeight="1" x14ac:dyDescent="0.25">
      <c r="A311" s="1266">
        <v>267</v>
      </c>
      <c r="B311" s="1264" t="s">
        <v>999</v>
      </c>
      <c r="C311" s="1264">
        <v>80101706</v>
      </c>
      <c r="D311" s="770" t="s">
        <v>2909</v>
      </c>
      <c r="E311" s="1264" t="s">
        <v>99</v>
      </c>
      <c r="F311" s="1264">
        <v>1</v>
      </c>
      <c r="G311" s="1272" t="s">
        <v>168</v>
      </c>
      <c r="H311" s="1031" t="s">
        <v>2598</v>
      </c>
      <c r="I311" s="1109" t="s">
        <v>101</v>
      </c>
      <c r="J311" s="1110" t="s">
        <v>851</v>
      </c>
      <c r="K311" s="1264" t="s">
        <v>115</v>
      </c>
      <c r="L311" s="1041">
        <v>15750000</v>
      </c>
      <c r="M311" s="1041">
        <v>15750000</v>
      </c>
      <c r="N311" s="944" t="s">
        <v>85</v>
      </c>
      <c r="O311" s="944" t="s">
        <v>56</v>
      </c>
      <c r="P311" s="30" t="s">
        <v>2908</v>
      </c>
      <c r="Q311" s="129"/>
      <c r="R311" s="242"/>
      <c r="S311" s="602"/>
      <c r="T311" s="182"/>
      <c r="U311" s="182"/>
      <c r="V311" s="182"/>
      <c r="W311" s="1200"/>
      <c r="X311" s="603"/>
      <c r="Y311" s="1293"/>
      <c r="Z311" s="1293"/>
      <c r="AA311" s="603"/>
      <c r="AB311" s="603"/>
      <c r="AC311" s="603"/>
      <c r="AD311" s="603"/>
      <c r="AE311" s="603"/>
      <c r="AF311" s="603"/>
      <c r="AG311" s="603"/>
      <c r="AH311" s="603"/>
      <c r="AI311" s="603"/>
      <c r="AJ311" s="603"/>
      <c r="AK311" s="603"/>
      <c r="AL311" s="1361"/>
      <c r="AM311" s="1362"/>
      <c r="AN311" s="603"/>
      <c r="AO311" s="603"/>
      <c r="AP311" s="603"/>
      <c r="AQ311" s="603"/>
      <c r="AR311" s="603"/>
      <c r="AS311" s="603"/>
      <c r="AT311" s="603"/>
      <c r="AU311" s="603"/>
      <c r="AV311" s="603"/>
      <c r="AW311" s="603"/>
      <c r="AX311" s="603"/>
      <c r="AY311" s="603"/>
      <c r="AZ311" s="603"/>
      <c r="BA311" s="603"/>
      <c r="BB311" s="694"/>
      <c r="BC311" s="694"/>
      <c r="BD311" s="694"/>
      <c r="BE311" s="694"/>
      <c r="BF311" s="694"/>
      <c r="BG311" s="694"/>
      <c r="BH311" s="694"/>
      <c r="BI311" s="694"/>
      <c r="BJ311" s="694"/>
      <c r="BK311" s="694"/>
      <c r="BL311" s="694"/>
      <c r="BM311" s="694"/>
      <c r="BN311" s="694"/>
      <c r="BO311" s="694"/>
      <c r="BP311" s="694"/>
      <c r="BQ311" s="694"/>
      <c r="BR311" s="694"/>
      <c r="BS311" s="694"/>
      <c r="BT311" s="694"/>
      <c r="BU311" s="694"/>
      <c r="BV311" s="694"/>
      <c r="BW311" s="694"/>
      <c r="BX311" s="694"/>
      <c r="BY311" s="694"/>
      <c r="BZ311" s="694"/>
      <c r="CA311" s="694"/>
      <c r="CB311" s="694"/>
      <c r="CC311" s="694"/>
      <c r="CD311" s="694"/>
      <c r="CE311" s="694"/>
      <c r="CF311" s="694"/>
      <c r="CG311" s="694"/>
      <c r="CH311" s="694"/>
      <c r="CI311" s="694"/>
      <c r="CJ311" s="694"/>
      <c r="CK311" s="694"/>
      <c r="CL311" s="694"/>
      <c r="CM311" s="694"/>
      <c r="CN311" s="694"/>
      <c r="CO311" s="694"/>
      <c r="CP311" s="694"/>
      <c r="CQ311" s="694"/>
      <c r="CR311" s="694"/>
      <c r="CS311" s="694"/>
      <c r="CT311" s="694"/>
      <c r="CU311" s="694"/>
      <c r="CV311" s="694"/>
      <c r="CW311" s="694"/>
      <c r="CX311" s="694"/>
      <c r="CY311" s="694"/>
      <c r="CZ311" s="694"/>
      <c r="DA311" s="694"/>
      <c r="DB311" s="694"/>
      <c r="DC311" s="694"/>
      <c r="DD311" s="694"/>
      <c r="DE311" s="694"/>
      <c r="DF311" s="694"/>
      <c r="DG311" s="694"/>
      <c r="DH311" s="694"/>
      <c r="DI311" s="694"/>
      <c r="DJ311" s="694"/>
      <c r="DK311" s="694"/>
      <c r="DL311" s="694"/>
      <c r="DM311" s="694"/>
      <c r="DN311" s="694"/>
      <c r="DO311" s="694"/>
      <c r="DP311" s="694"/>
      <c r="DQ311" s="694"/>
      <c r="DR311" s="694"/>
      <c r="DS311" s="694"/>
      <c r="DT311" s="694"/>
      <c r="DU311" s="694"/>
      <c r="DV311" s="694"/>
      <c r="DW311" s="694"/>
      <c r="DX311" s="694"/>
      <c r="DY311" s="694"/>
      <c r="DZ311" s="694"/>
      <c r="EA311" s="694"/>
      <c r="EB311" s="694"/>
      <c r="EC311" s="694"/>
      <c r="ED311" s="694"/>
      <c r="EE311" s="694"/>
      <c r="EF311" s="694"/>
      <c r="EG311" s="694"/>
      <c r="EH311" s="694"/>
      <c r="EI311" s="694"/>
      <c r="EJ311" s="694"/>
      <c r="EK311" s="694"/>
      <c r="EL311" s="694"/>
      <c r="EM311" s="694"/>
      <c r="EN311" s="694"/>
      <c r="EO311" s="694"/>
    </row>
    <row r="312" spans="1:145" s="693" customFormat="1" ht="129.75" customHeight="1" x14ac:dyDescent="0.25">
      <c r="A312" s="1241">
        <v>268</v>
      </c>
      <c r="B312" s="1243" t="s">
        <v>999</v>
      </c>
      <c r="C312" s="1243">
        <v>80101706</v>
      </c>
      <c r="D312" s="684" t="s">
        <v>2909</v>
      </c>
      <c r="E312" s="1243" t="s">
        <v>99</v>
      </c>
      <c r="F312" s="1243">
        <v>1</v>
      </c>
      <c r="G312" s="1271" t="s">
        <v>175</v>
      </c>
      <c r="H312" s="1287">
        <v>4</v>
      </c>
      <c r="I312" s="1063" t="s">
        <v>101</v>
      </c>
      <c r="J312" s="1099" t="s">
        <v>851</v>
      </c>
      <c r="K312" s="1243" t="s">
        <v>115</v>
      </c>
      <c r="L312" s="1037">
        <v>10350000</v>
      </c>
      <c r="M312" s="1037">
        <v>10350000</v>
      </c>
      <c r="N312" s="943" t="s">
        <v>85</v>
      </c>
      <c r="O312" s="943" t="s">
        <v>56</v>
      </c>
      <c r="P312" s="19" t="s">
        <v>2908</v>
      </c>
      <c r="Q312" s="129"/>
      <c r="R312" s="1280" t="s">
        <v>3267</v>
      </c>
      <c r="S312" s="1280" t="s">
        <v>3268</v>
      </c>
      <c r="T312" s="1285">
        <v>42611</v>
      </c>
      <c r="U312" s="78" t="s">
        <v>3269</v>
      </c>
      <c r="V312" s="1242" t="s">
        <v>220</v>
      </c>
      <c r="W312" s="253">
        <v>9813000</v>
      </c>
      <c r="X312" s="41"/>
      <c r="Y312" s="1263">
        <f t="shared" ref="Y312:Z312" si="11">SUM(W312+X312)</f>
        <v>9813000</v>
      </c>
      <c r="Z312" s="1263">
        <f t="shared" si="11"/>
        <v>9813000</v>
      </c>
      <c r="AA312" s="73" t="s">
        <v>3270</v>
      </c>
      <c r="AB312" s="1281" t="s">
        <v>3271</v>
      </c>
      <c r="AC312" s="1281" t="s">
        <v>233</v>
      </c>
      <c r="AD312" s="1242" t="s">
        <v>3272</v>
      </c>
      <c r="AE312" s="1281" t="s">
        <v>56</v>
      </c>
      <c r="AF312" s="1281" t="s">
        <v>56</v>
      </c>
      <c r="AG312" s="1281" t="s">
        <v>56</v>
      </c>
      <c r="AH312" s="73" t="s">
        <v>2670</v>
      </c>
      <c r="AI312" s="79">
        <v>42611</v>
      </c>
      <c r="AJ312" s="74">
        <v>42734</v>
      </c>
      <c r="AK312" s="1281" t="s">
        <v>2637</v>
      </c>
      <c r="AL312" s="260" t="s">
        <v>803</v>
      </c>
      <c r="AM312" s="1354"/>
      <c r="AN312" s="769"/>
      <c r="AO312" s="769"/>
      <c r="AP312" s="769"/>
      <c r="AQ312" s="769"/>
      <c r="AR312" s="769"/>
      <c r="AS312" s="769"/>
      <c r="AT312" s="769"/>
      <c r="AU312" s="769"/>
      <c r="AV312" s="769"/>
      <c r="AW312" s="769"/>
      <c r="AX312" s="769"/>
      <c r="AY312" s="769"/>
      <c r="AZ312" s="769"/>
      <c r="BA312" s="769"/>
      <c r="BB312" s="694"/>
      <c r="BC312" s="694"/>
      <c r="BD312" s="694"/>
      <c r="BE312" s="694"/>
      <c r="BF312" s="694"/>
      <c r="BG312" s="694"/>
      <c r="BH312" s="694"/>
      <c r="BI312" s="694"/>
      <c r="BJ312" s="694"/>
      <c r="BK312" s="694"/>
      <c r="BL312" s="694"/>
      <c r="BM312" s="694"/>
      <c r="BN312" s="694"/>
      <c r="BO312" s="694"/>
      <c r="BP312" s="694"/>
      <c r="BQ312" s="694"/>
      <c r="BR312" s="694"/>
      <c r="BS312" s="694"/>
      <c r="BT312" s="694"/>
      <c r="BU312" s="694"/>
      <c r="BV312" s="694"/>
      <c r="BW312" s="694"/>
      <c r="BX312" s="694"/>
      <c r="BY312" s="694"/>
      <c r="BZ312" s="694"/>
      <c r="CA312" s="694"/>
      <c r="CB312" s="694"/>
      <c r="CC312" s="694"/>
      <c r="CD312" s="694"/>
      <c r="CE312" s="694"/>
      <c r="CF312" s="694"/>
      <c r="CG312" s="694"/>
      <c r="CH312" s="694"/>
      <c r="CI312" s="694"/>
      <c r="CJ312" s="694"/>
      <c r="CK312" s="694"/>
      <c r="CL312" s="694"/>
      <c r="CM312" s="694"/>
      <c r="CN312" s="694"/>
      <c r="CO312" s="694"/>
      <c r="CP312" s="694"/>
      <c r="CQ312" s="694"/>
      <c r="CR312" s="694"/>
      <c r="CS312" s="694"/>
      <c r="CT312" s="694"/>
      <c r="CU312" s="694"/>
      <c r="CV312" s="694"/>
      <c r="CW312" s="694"/>
      <c r="CX312" s="694"/>
      <c r="CY312" s="694"/>
      <c r="CZ312" s="694"/>
      <c r="DA312" s="694"/>
      <c r="DB312" s="694"/>
      <c r="DC312" s="694"/>
      <c r="DD312" s="694"/>
      <c r="DE312" s="694"/>
      <c r="DF312" s="694"/>
      <c r="DG312" s="694"/>
      <c r="DH312" s="694"/>
      <c r="DI312" s="694"/>
      <c r="DJ312" s="694"/>
      <c r="DK312" s="694"/>
      <c r="DL312" s="694"/>
      <c r="DM312" s="694"/>
      <c r="DN312" s="694"/>
      <c r="DO312" s="694"/>
      <c r="DP312" s="694"/>
      <c r="DQ312" s="694"/>
      <c r="DR312" s="694"/>
      <c r="DS312" s="694"/>
      <c r="DT312" s="694"/>
      <c r="DU312" s="694"/>
      <c r="DV312" s="694"/>
      <c r="DW312" s="694"/>
      <c r="DX312" s="694"/>
      <c r="DY312" s="694"/>
      <c r="DZ312" s="694"/>
      <c r="EA312" s="694"/>
      <c r="EB312" s="694"/>
      <c r="EC312" s="694"/>
      <c r="ED312" s="694"/>
      <c r="EE312" s="694"/>
      <c r="EF312" s="694"/>
      <c r="EG312" s="694"/>
      <c r="EH312" s="694"/>
      <c r="EI312" s="694"/>
      <c r="EJ312" s="694"/>
      <c r="EK312" s="694"/>
      <c r="EL312" s="694"/>
      <c r="EM312" s="694"/>
      <c r="EN312" s="694"/>
      <c r="EO312" s="694"/>
    </row>
    <row r="313" spans="1:145" ht="115.5" customHeight="1" x14ac:dyDescent="0.25">
      <c r="A313" s="1266">
        <v>269</v>
      </c>
      <c r="B313" s="1264" t="s">
        <v>1010</v>
      </c>
      <c r="C313" s="1264">
        <v>80101706</v>
      </c>
      <c r="D313" s="770" t="s">
        <v>1204</v>
      </c>
      <c r="E313" s="1264" t="s">
        <v>99</v>
      </c>
      <c r="F313" s="1264">
        <v>1</v>
      </c>
      <c r="G313" s="1272" t="s">
        <v>168</v>
      </c>
      <c r="H313" s="1031" t="s">
        <v>2598</v>
      </c>
      <c r="I313" s="1109" t="s">
        <v>101</v>
      </c>
      <c r="J313" s="1110" t="s">
        <v>851</v>
      </c>
      <c r="K313" s="1264" t="s">
        <v>115</v>
      </c>
      <c r="L313" s="1041">
        <f>(4000000*3)+1340000</f>
        <v>13340000</v>
      </c>
      <c r="M313" s="1041">
        <v>13340000</v>
      </c>
      <c r="N313" s="944" t="s">
        <v>85</v>
      </c>
      <c r="O313" s="944" t="s">
        <v>56</v>
      </c>
      <c r="P313" s="30" t="s">
        <v>2910</v>
      </c>
      <c r="Q313" s="129"/>
      <c r="R313" s="242"/>
      <c r="S313" s="971"/>
      <c r="T313" s="797"/>
      <c r="U313" s="797"/>
      <c r="V313" s="797"/>
      <c r="W313" s="1189"/>
      <c r="X313" s="947"/>
      <c r="Y313" s="948"/>
      <c r="Z313" s="948"/>
      <c r="AA313" s="947"/>
      <c r="AB313" s="947"/>
      <c r="AC313" s="947"/>
      <c r="AD313" s="947"/>
      <c r="AE313" s="947"/>
      <c r="AF313" s="947"/>
      <c r="AG313" s="947"/>
      <c r="AH313" s="947"/>
      <c r="AI313" s="947"/>
      <c r="AJ313" s="947"/>
      <c r="AK313" s="947"/>
      <c r="AL313" s="1363"/>
      <c r="AM313" s="1364"/>
      <c r="AN313" s="947"/>
      <c r="AO313" s="947"/>
      <c r="AP313" s="947"/>
      <c r="AQ313" s="947"/>
      <c r="AR313" s="947"/>
      <c r="AS313" s="947"/>
      <c r="AT313" s="947"/>
      <c r="AU313" s="947"/>
      <c r="AV313" s="947"/>
      <c r="AW313" s="947"/>
      <c r="AX313" s="947"/>
      <c r="AY313" s="947"/>
      <c r="AZ313" s="947"/>
      <c r="BA313" s="947"/>
      <c r="BB313" s="797"/>
      <c r="BC313" s="797"/>
      <c r="BD313" s="797"/>
      <c r="BE313" s="797"/>
      <c r="BF313" s="797"/>
      <c r="BG313" s="797"/>
      <c r="BH313" s="797"/>
      <c r="BI313" s="797"/>
      <c r="BJ313" s="797"/>
      <c r="BK313" s="797"/>
      <c r="BL313" s="797"/>
      <c r="BM313" s="797"/>
      <c r="BN313" s="797"/>
      <c r="BO313" s="797"/>
      <c r="BP313" s="797"/>
      <c r="BQ313" s="797"/>
      <c r="BR313" s="797"/>
      <c r="BS313" s="797"/>
      <c r="BT313" s="797"/>
      <c r="BU313" s="797"/>
      <c r="BV313" s="797"/>
      <c r="BW313" s="797"/>
      <c r="BX313" s="797"/>
      <c r="BY313" s="797"/>
      <c r="BZ313" s="797"/>
      <c r="CA313" s="797"/>
      <c r="CB313" s="797"/>
      <c r="CC313" s="797"/>
      <c r="CD313" s="797"/>
      <c r="CE313" s="797"/>
      <c r="CF313" s="797"/>
      <c r="CG313" s="797"/>
      <c r="CH313" s="797"/>
      <c r="CI313" s="797"/>
      <c r="CJ313" s="797"/>
      <c r="CK313" s="797"/>
      <c r="CL313" s="797"/>
      <c r="CM313" s="797"/>
      <c r="CN313" s="797"/>
      <c r="CO313" s="797"/>
      <c r="CP313" s="797"/>
      <c r="CQ313" s="797"/>
      <c r="CR313" s="797"/>
      <c r="CS313" s="797"/>
      <c r="CT313" s="797"/>
      <c r="CU313" s="797"/>
      <c r="CV313" s="797"/>
      <c r="CW313" s="797"/>
      <c r="CX313" s="797"/>
      <c r="CY313" s="797"/>
      <c r="CZ313" s="797"/>
      <c r="DA313" s="797"/>
      <c r="DB313" s="797"/>
      <c r="DC313" s="797"/>
      <c r="DD313" s="797"/>
      <c r="DE313" s="797"/>
      <c r="DF313" s="797"/>
      <c r="DG313" s="797"/>
      <c r="DH313" s="797"/>
      <c r="DI313" s="797"/>
      <c r="DJ313" s="797"/>
      <c r="DK313" s="797"/>
      <c r="DL313" s="797"/>
      <c r="DM313" s="797"/>
      <c r="DN313" s="797"/>
      <c r="DO313" s="797"/>
      <c r="DP313" s="797"/>
      <c r="DQ313" s="797"/>
      <c r="DR313" s="797"/>
      <c r="DS313" s="797"/>
      <c r="DT313" s="797"/>
      <c r="DU313" s="797"/>
      <c r="DV313" s="797"/>
      <c r="DW313" s="797"/>
      <c r="DX313" s="797"/>
      <c r="DY313" s="797"/>
      <c r="DZ313" s="797"/>
      <c r="EA313" s="797"/>
      <c r="EB313" s="797"/>
      <c r="EC313" s="797"/>
      <c r="ED313" s="797"/>
      <c r="EE313" s="797"/>
      <c r="EF313" s="797"/>
      <c r="EG313" s="797"/>
      <c r="EH313" s="797"/>
      <c r="EI313" s="797"/>
      <c r="EJ313" s="797"/>
      <c r="EK313" s="797"/>
      <c r="EL313" s="797"/>
      <c r="EM313" s="797"/>
      <c r="EN313" s="797"/>
      <c r="EO313" s="797"/>
    </row>
    <row r="314" spans="1:145" ht="102" customHeight="1" x14ac:dyDescent="0.25">
      <c r="A314" s="1266">
        <v>270</v>
      </c>
      <c r="B314" s="1264" t="s">
        <v>1010</v>
      </c>
      <c r="C314" s="1264">
        <v>80101706</v>
      </c>
      <c r="D314" s="1403" t="s">
        <v>3607</v>
      </c>
      <c r="E314" s="1264" t="s">
        <v>99</v>
      </c>
      <c r="F314" s="1264">
        <v>1</v>
      </c>
      <c r="G314" s="1272" t="s">
        <v>168</v>
      </c>
      <c r="H314" s="1031" t="s">
        <v>2598</v>
      </c>
      <c r="I314" s="1109" t="s">
        <v>101</v>
      </c>
      <c r="J314" s="1110" t="s">
        <v>851</v>
      </c>
      <c r="K314" s="1264" t="s">
        <v>115</v>
      </c>
      <c r="L314" s="1043">
        <v>10200000</v>
      </c>
      <c r="M314" s="1043">
        <v>10200000</v>
      </c>
      <c r="N314" s="944" t="s">
        <v>85</v>
      </c>
      <c r="O314" s="944" t="s">
        <v>56</v>
      </c>
      <c r="P314" s="30" t="s">
        <v>2910</v>
      </c>
      <c r="Q314" s="129"/>
      <c r="R314" s="242"/>
      <c r="S314" s="971"/>
      <c r="T314" s="797"/>
      <c r="U314" s="797"/>
      <c r="V314" s="797"/>
      <c r="W314" s="1189"/>
      <c r="X314" s="947"/>
      <c r="Y314" s="948"/>
      <c r="Z314" s="948"/>
      <c r="AA314" s="947"/>
      <c r="AB314" s="947"/>
      <c r="AC314" s="947"/>
      <c r="AD314" s="947"/>
      <c r="AE314" s="947"/>
      <c r="AF314" s="947"/>
      <c r="AG314" s="947"/>
      <c r="AH314" s="947"/>
      <c r="AI314" s="947"/>
      <c r="AJ314" s="947"/>
      <c r="AK314" s="947"/>
      <c r="AL314" s="1363"/>
      <c r="AM314" s="1364"/>
      <c r="AN314" s="947"/>
      <c r="AO314" s="947"/>
      <c r="AP314" s="947"/>
      <c r="AQ314" s="947"/>
      <c r="AR314" s="947"/>
      <c r="AS314" s="947"/>
      <c r="AT314" s="947"/>
      <c r="AU314" s="947"/>
      <c r="AV314" s="947"/>
      <c r="AW314" s="947"/>
      <c r="AX314" s="947"/>
      <c r="AY314" s="947"/>
      <c r="AZ314" s="947"/>
      <c r="BA314" s="947"/>
      <c r="BB314" s="797"/>
      <c r="BC314" s="797"/>
      <c r="BD314" s="797"/>
      <c r="BE314" s="797"/>
      <c r="BF314" s="797"/>
      <c r="BG314" s="797"/>
      <c r="BH314" s="797"/>
      <c r="BI314" s="797"/>
      <c r="BJ314" s="797"/>
      <c r="BK314" s="797"/>
      <c r="BL314" s="797"/>
      <c r="BM314" s="797"/>
      <c r="BN314" s="797"/>
      <c r="BO314" s="797"/>
      <c r="BP314" s="797"/>
      <c r="BQ314" s="797"/>
      <c r="BR314" s="797"/>
      <c r="BS314" s="797"/>
      <c r="BT314" s="797"/>
      <c r="BU314" s="797"/>
      <c r="BV314" s="797"/>
      <c r="BW314" s="797"/>
      <c r="BX314" s="797"/>
      <c r="BY314" s="797"/>
      <c r="BZ314" s="797"/>
      <c r="CA314" s="797"/>
      <c r="CB314" s="797"/>
      <c r="CC314" s="797"/>
      <c r="CD314" s="797"/>
      <c r="CE314" s="797"/>
      <c r="CF314" s="797"/>
      <c r="CG314" s="797"/>
      <c r="CH314" s="797"/>
      <c r="CI314" s="797"/>
      <c r="CJ314" s="797"/>
      <c r="CK314" s="797"/>
      <c r="CL314" s="797"/>
      <c r="CM314" s="797"/>
      <c r="CN314" s="797"/>
      <c r="CO314" s="797"/>
      <c r="CP314" s="797"/>
      <c r="CQ314" s="797"/>
      <c r="CR314" s="797"/>
      <c r="CS314" s="797"/>
      <c r="CT314" s="797"/>
      <c r="CU314" s="797"/>
      <c r="CV314" s="797"/>
      <c r="CW314" s="797"/>
      <c r="CX314" s="797"/>
      <c r="CY314" s="797"/>
      <c r="CZ314" s="797"/>
      <c r="DA314" s="797"/>
      <c r="DB314" s="797"/>
      <c r="DC314" s="797"/>
      <c r="DD314" s="797"/>
      <c r="DE314" s="797"/>
      <c r="DF314" s="797"/>
      <c r="DG314" s="797"/>
      <c r="DH314" s="797"/>
      <c r="DI314" s="797"/>
      <c r="DJ314" s="797"/>
      <c r="DK314" s="797"/>
      <c r="DL314" s="797"/>
      <c r="DM314" s="797"/>
      <c r="DN314" s="797"/>
      <c r="DO314" s="797"/>
      <c r="DP314" s="797"/>
      <c r="DQ314" s="797"/>
      <c r="DR314" s="797"/>
      <c r="DS314" s="797"/>
      <c r="DT314" s="797"/>
      <c r="DU314" s="797"/>
      <c r="DV314" s="797"/>
      <c r="DW314" s="797"/>
      <c r="DX314" s="797"/>
      <c r="DY314" s="797"/>
      <c r="DZ314" s="797"/>
      <c r="EA314" s="797"/>
      <c r="EB314" s="797"/>
      <c r="EC314" s="797"/>
      <c r="ED314" s="797"/>
      <c r="EE314" s="797"/>
      <c r="EF314" s="797"/>
      <c r="EG314" s="797"/>
      <c r="EH314" s="797"/>
      <c r="EI314" s="797"/>
      <c r="EJ314" s="797"/>
      <c r="EK314" s="797"/>
      <c r="EL314" s="797"/>
      <c r="EM314" s="797"/>
      <c r="EN314" s="797"/>
      <c r="EO314" s="797"/>
    </row>
    <row r="315" spans="1:145" ht="117" customHeight="1" x14ac:dyDescent="0.25">
      <c r="A315" s="1266">
        <v>271</v>
      </c>
      <c r="B315" s="1264" t="s">
        <v>1010</v>
      </c>
      <c r="C315" s="1264">
        <v>80101706</v>
      </c>
      <c r="D315" s="1403" t="s">
        <v>3607</v>
      </c>
      <c r="E315" s="1264" t="s">
        <v>99</v>
      </c>
      <c r="F315" s="1264">
        <v>1</v>
      </c>
      <c r="G315" s="1272" t="s">
        <v>168</v>
      </c>
      <c r="H315" s="1031" t="s">
        <v>2598</v>
      </c>
      <c r="I315" s="1109" t="s">
        <v>101</v>
      </c>
      <c r="J315" s="1110" t="s">
        <v>851</v>
      </c>
      <c r="K315" s="1264" t="s">
        <v>115</v>
      </c>
      <c r="L315" s="1043">
        <v>10200000</v>
      </c>
      <c r="M315" s="1043">
        <v>10200000</v>
      </c>
      <c r="N315" s="944" t="s">
        <v>85</v>
      </c>
      <c r="O315" s="944" t="s">
        <v>56</v>
      </c>
      <c r="P315" s="30" t="s">
        <v>2910</v>
      </c>
      <c r="Q315" s="129"/>
      <c r="R315" s="242"/>
      <c r="S315" s="971"/>
      <c r="T315" s="797"/>
      <c r="U315" s="797"/>
      <c r="V315" s="797"/>
      <c r="W315" s="1189"/>
      <c r="X315" s="947"/>
      <c r="Y315" s="948"/>
      <c r="Z315" s="948"/>
      <c r="AA315" s="947"/>
      <c r="AB315" s="947"/>
      <c r="AC315" s="947"/>
      <c r="AD315" s="947"/>
      <c r="AE315" s="947"/>
      <c r="AF315" s="947"/>
      <c r="AG315" s="947"/>
      <c r="AH315" s="947"/>
      <c r="AI315" s="947"/>
      <c r="AJ315" s="947"/>
      <c r="AK315" s="947"/>
      <c r="AL315" s="1363"/>
      <c r="AM315" s="1364"/>
      <c r="AN315" s="947"/>
      <c r="AO315" s="947"/>
      <c r="AP315" s="947"/>
      <c r="AQ315" s="947"/>
      <c r="AR315" s="947"/>
      <c r="AS315" s="947"/>
      <c r="AT315" s="947"/>
      <c r="AU315" s="947"/>
      <c r="AV315" s="947"/>
      <c r="AW315" s="947"/>
      <c r="AX315" s="947"/>
      <c r="AY315" s="947"/>
      <c r="AZ315" s="947"/>
      <c r="BA315" s="947"/>
      <c r="BB315" s="797"/>
      <c r="BC315" s="797"/>
      <c r="BD315" s="797"/>
      <c r="BE315" s="797"/>
      <c r="BF315" s="797"/>
      <c r="BG315" s="797"/>
      <c r="BH315" s="797"/>
      <c r="BI315" s="797"/>
      <c r="BJ315" s="797"/>
      <c r="BK315" s="797"/>
      <c r="BL315" s="797"/>
      <c r="BM315" s="797"/>
      <c r="BN315" s="797"/>
      <c r="BO315" s="797"/>
      <c r="BP315" s="797"/>
      <c r="BQ315" s="797"/>
      <c r="BR315" s="797"/>
      <c r="BS315" s="797"/>
      <c r="BT315" s="797"/>
      <c r="BU315" s="797"/>
      <c r="BV315" s="797"/>
      <c r="BW315" s="797"/>
      <c r="BX315" s="797"/>
      <c r="BY315" s="797"/>
      <c r="BZ315" s="797"/>
      <c r="CA315" s="797"/>
      <c r="CB315" s="797"/>
      <c r="CC315" s="797"/>
      <c r="CD315" s="797"/>
      <c r="CE315" s="797"/>
      <c r="CF315" s="797"/>
      <c r="CG315" s="797"/>
      <c r="CH315" s="797"/>
      <c r="CI315" s="797"/>
      <c r="CJ315" s="797"/>
      <c r="CK315" s="797"/>
      <c r="CL315" s="797"/>
      <c r="CM315" s="797"/>
      <c r="CN315" s="797"/>
      <c r="CO315" s="797"/>
      <c r="CP315" s="797"/>
      <c r="CQ315" s="797"/>
      <c r="CR315" s="797"/>
      <c r="CS315" s="797"/>
      <c r="CT315" s="797"/>
      <c r="CU315" s="797"/>
      <c r="CV315" s="797"/>
      <c r="CW315" s="797"/>
      <c r="CX315" s="797"/>
      <c r="CY315" s="797"/>
      <c r="CZ315" s="797"/>
      <c r="DA315" s="797"/>
      <c r="DB315" s="797"/>
      <c r="DC315" s="797"/>
      <c r="DD315" s="797"/>
      <c r="DE315" s="797"/>
      <c r="DF315" s="797"/>
      <c r="DG315" s="797"/>
      <c r="DH315" s="797"/>
      <c r="DI315" s="797"/>
      <c r="DJ315" s="797"/>
      <c r="DK315" s="797"/>
      <c r="DL315" s="797"/>
      <c r="DM315" s="797"/>
      <c r="DN315" s="797"/>
      <c r="DO315" s="797"/>
      <c r="DP315" s="797"/>
      <c r="DQ315" s="797"/>
      <c r="DR315" s="797"/>
      <c r="DS315" s="797"/>
      <c r="DT315" s="797"/>
      <c r="DU315" s="797"/>
      <c r="DV315" s="797"/>
      <c r="DW315" s="797"/>
      <c r="DX315" s="797"/>
      <c r="DY315" s="797"/>
      <c r="DZ315" s="797"/>
      <c r="EA315" s="797"/>
      <c r="EB315" s="797"/>
      <c r="EC315" s="797"/>
      <c r="ED315" s="797"/>
      <c r="EE315" s="797"/>
      <c r="EF315" s="797"/>
      <c r="EG315" s="797"/>
      <c r="EH315" s="797"/>
      <c r="EI315" s="797"/>
      <c r="EJ315" s="797"/>
      <c r="EK315" s="797"/>
      <c r="EL315" s="797"/>
      <c r="EM315" s="797"/>
      <c r="EN315" s="797"/>
      <c r="EO315" s="797"/>
    </row>
    <row r="316" spans="1:145" s="693" customFormat="1" ht="96.75" customHeight="1" x14ac:dyDescent="0.25">
      <c r="A316" s="1266">
        <v>272</v>
      </c>
      <c r="B316" s="1264" t="s">
        <v>1014</v>
      </c>
      <c r="C316" s="1264">
        <v>80101706</v>
      </c>
      <c r="D316" s="770" t="s">
        <v>2911</v>
      </c>
      <c r="E316" s="1264" t="s">
        <v>99</v>
      </c>
      <c r="F316" s="1264">
        <v>1</v>
      </c>
      <c r="G316" s="1272" t="s">
        <v>168</v>
      </c>
      <c r="H316" s="1031">
        <v>2</v>
      </c>
      <c r="I316" s="1109" t="s">
        <v>101</v>
      </c>
      <c r="J316" s="1110" t="s">
        <v>851</v>
      </c>
      <c r="K316" s="1264" t="s">
        <v>115</v>
      </c>
      <c r="L316" s="1041">
        <v>14850000</v>
      </c>
      <c r="M316" s="1041">
        <v>14850000</v>
      </c>
      <c r="N316" s="944" t="s">
        <v>85</v>
      </c>
      <c r="O316" s="944" t="s">
        <v>56</v>
      </c>
      <c r="P316" s="30" t="s">
        <v>2912</v>
      </c>
      <c r="Q316" s="129"/>
      <c r="R316" s="242"/>
      <c r="S316" s="602"/>
      <c r="T316" s="182"/>
      <c r="U316" s="182"/>
      <c r="V316" s="182"/>
      <c r="W316" s="1200"/>
      <c r="X316" s="603"/>
      <c r="Y316" s="1293"/>
      <c r="Z316" s="1293"/>
      <c r="AA316" s="603"/>
      <c r="AB316" s="603"/>
      <c r="AC316" s="603"/>
      <c r="AD316" s="603"/>
      <c r="AE316" s="603"/>
      <c r="AF316" s="603"/>
      <c r="AG316" s="603"/>
      <c r="AH316" s="603"/>
      <c r="AI316" s="603"/>
      <c r="AJ316" s="603"/>
      <c r="AK316" s="603"/>
      <c r="AL316" s="1361"/>
      <c r="AM316" s="1362"/>
      <c r="AN316" s="603"/>
      <c r="AO316" s="603"/>
      <c r="AP316" s="603"/>
      <c r="AQ316" s="603"/>
      <c r="AR316" s="603"/>
      <c r="AS316" s="603"/>
      <c r="AT316" s="603"/>
      <c r="AU316" s="603"/>
      <c r="AV316" s="603"/>
      <c r="AW316" s="603"/>
      <c r="AX316" s="603"/>
      <c r="AY316" s="603"/>
      <c r="AZ316" s="603"/>
      <c r="BA316" s="603"/>
      <c r="BB316" s="694"/>
      <c r="BC316" s="694"/>
      <c r="BD316" s="694"/>
      <c r="BE316" s="694"/>
      <c r="BF316" s="694"/>
      <c r="BG316" s="694"/>
      <c r="BH316" s="694"/>
      <c r="BI316" s="694"/>
      <c r="BJ316" s="694"/>
      <c r="BK316" s="694"/>
      <c r="BL316" s="694"/>
      <c r="BM316" s="694"/>
      <c r="BN316" s="694"/>
      <c r="BO316" s="694"/>
      <c r="BP316" s="694"/>
      <c r="BQ316" s="694"/>
      <c r="BR316" s="694"/>
      <c r="BS316" s="694"/>
      <c r="BT316" s="694"/>
      <c r="BU316" s="694"/>
      <c r="BV316" s="694"/>
      <c r="BW316" s="694"/>
      <c r="BX316" s="694"/>
      <c r="BY316" s="694"/>
      <c r="BZ316" s="694"/>
      <c r="CA316" s="694"/>
      <c r="CB316" s="694"/>
      <c r="CC316" s="694"/>
      <c r="CD316" s="694"/>
      <c r="CE316" s="694"/>
      <c r="CF316" s="694"/>
      <c r="CG316" s="694"/>
      <c r="CH316" s="694"/>
      <c r="CI316" s="694"/>
      <c r="CJ316" s="694"/>
      <c r="CK316" s="694"/>
      <c r="CL316" s="694"/>
      <c r="CM316" s="694"/>
      <c r="CN316" s="694"/>
      <c r="CO316" s="694"/>
      <c r="CP316" s="694"/>
      <c r="CQ316" s="694"/>
      <c r="CR316" s="694"/>
      <c r="CS316" s="694"/>
      <c r="CT316" s="694"/>
      <c r="CU316" s="694"/>
      <c r="CV316" s="694"/>
      <c r="CW316" s="694"/>
      <c r="CX316" s="694"/>
      <c r="CY316" s="694"/>
      <c r="CZ316" s="694"/>
      <c r="DA316" s="694"/>
      <c r="DB316" s="694"/>
      <c r="DC316" s="694"/>
      <c r="DD316" s="694"/>
      <c r="DE316" s="694"/>
      <c r="DF316" s="694"/>
      <c r="DG316" s="694"/>
      <c r="DH316" s="694"/>
      <c r="DI316" s="694"/>
      <c r="DJ316" s="694"/>
      <c r="DK316" s="694"/>
      <c r="DL316" s="694"/>
      <c r="DM316" s="694"/>
      <c r="DN316" s="694"/>
      <c r="DO316" s="694"/>
      <c r="DP316" s="694"/>
      <c r="DQ316" s="694"/>
      <c r="DR316" s="694"/>
      <c r="DS316" s="694"/>
      <c r="DT316" s="694"/>
      <c r="DU316" s="694"/>
      <c r="DV316" s="694"/>
      <c r="DW316" s="694"/>
      <c r="DX316" s="694"/>
      <c r="DY316" s="694"/>
      <c r="DZ316" s="694"/>
      <c r="EA316" s="694"/>
      <c r="EB316" s="694"/>
      <c r="EC316" s="694"/>
      <c r="ED316" s="694"/>
      <c r="EE316" s="694"/>
      <c r="EF316" s="694"/>
      <c r="EG316" s="694"/>
      <c r="EH316" s="694"/>
      <c r="EI316" s="694"/>
      <c r="EJ316" s="694"/>
      <c r="EK316" s="694"/>
      <c r="EL316" s="694"/>
      <c r="EM316" s="694"/>
      <c r="EN316" s="694"/>
      <c r="EO316" s="694"/>
    </row>
    <row r="317" spans="1:145" s="49" customFormat="1" ht="94.5" customHeight="1" x14ac:dyDescent="0.25">
      <c r="A317" s="1266">
        <v>273</v>
      </c>
      <c r="B317" s="1264" t="s">
        <v>1014</v>
      </c>
      <c r="C317" s="1264">
        <v>80101706</v>
      </c>
      <c r="D317" s="770" t="s">
        <v>2913</v>
      </c>
      <c r="E317" s="1264" t="s">
        <v>99</v>
      </c>
      <c r="F317" s="1264">
        <v>1</v>
      </c>
      <c r="G317" s="1272" t="s">
        <v>168</v>
      </c>
      <c r="H317" s="1031">
        <v>2</v>
      </c>
      <c r="I317" s="1109" t="s">
        <v>101</v>
      </c>
      <c r="J317" s="1110" t="s">
        <v>851</v>
      </c>
      <c r="K317" s="1264" t="s">
        <v>115</v>
      </c>
      <c r="L317" s="1041">
        <v>20250000</v>
      </c>
      <c r="M317" s="1041">
        <v>20250000</v>
      </c>
      <c r="N317" s="944" t="s">
        <v>85</v>
      </c>
      <c r="O317" s="944" t="s">
        <v>56</v>
      </c>
      <c r="P317" s="30" t="s">
        <v>2912</v>
      </c>
      <c r="Q317" s="129"/>
      <c r="R317" s="160"/>
      <c r="S317" s="161"/>
      <c r="T317" s="160"/>
      <c r="U317" s="160"/>
      <c r="V317" s="160"/>
      <c r="W317" s="1200"/>
      <c r="X317" s="160"/>
      <c r="Y317" s="174"/>
      <c r="Z317" s="174"/>
      <c r="AA317" s="160"/>
      <c r="AB317" s="160"/>
      <c r="AC317" s="160"/>
      <c r="AD317" s="160"/>
      <c r="AE317" s="160"/>
      <c r="AF317" s="160"/>
      <c r="AG317" s="160"/>
      <c r="AH317" s="160"/>
      <c r="AI317" s="160"/>
      <c r="AJ317" s="160"/>
      <c r="AK317" s="160"/>
      <c r="AL317" s="243"/>
      <c r="AM317" s="249"/>
      <c r="AN317" s="160"/>
      <c r="AO317" s="160"/>
      <c r="AP317" s="160"/>
      <c r="AQ317" s="160"/>
      <c r="AR317" s="160"/>
      <c r="AS317" s="160"/>
      <c r="AT317" s="160"/>
      <c r="AU317" s="160"/>
      <c r="AV317" s="160"/>
      <c r="AW317" s="160"/>
      <c r="AX317" s="160"/>
      <c r="AY317" s="160"/>
      <c r="AZ317" s="160"/>
      <c r="BA317" s="160"/>
      <c r="BB317" s="182"/>
      <c r="BC317" s="182"/>
      <c r="BD317" s="182"/>
      <c r="BE317" s="182"/>
      <c r="BF317" s="182"/>
      <c r="BG317" s="182"/>
      <c r="BH317" s="182"/>
      <c r="BI317" s="182"/>
      <c r="BJ317" s="182"/>
      <c r="BK317" s="182"/>
      <c r="BL317" s="182"/>
      <c r="BM317" s="182"/>
      <c r="BN317" s="182"/>
      <c r="BO317" s="182"/>
      <c r="BP317" s="182"/>
      <c r="BQ317" s="182"/>
      <c r="BR317" s="182"/>
      <c r="BS317" s="182"/>
      <c r="BT317" s="182"/>
      <c r="BU317" s="182"/>
      <c r="BV317" s="182"/>
      <c r="BW317" s="182"/>
      <c r="BX317" s="182"/>
      <c r="BY317" s="182"/>
      <c r="BZ317" s="182"/>
      <c r="CA317" s="182"/>
      <c r="CB317" s="182"/>
      <c r="CC317" s="182"/>
      <c r="CD317" s="182"/>
      <c r="CE317" s="182"/>
      <c r="CF317" s="182"/>
      <c r="CG317" s="182"/>
      <c r="CH317" s="182"/>
      <c r="CI317" s="182"/>
      <c r="CJ317" s="182"/>
      <c r="CK317" s="182"/>
      <c r="CL317" s="182"/>
      <c r="CM317" s="182"/>
      <c r="CN317" s="182"/>
      <c r="CO317" s="182"/>
      <c r="CP317" s="182"/>
      <c r="CQ317" s="182"/>
      <c r="CR317" s="182"/>
      <c r="CS317" s="182"/>
      <c r="CT317" s="182"/>
      <c r="CU317" s="182"/>
      <c r="CV317" s="182"/>
      <c r="CW317" s="182"/>
      <c r="CX317" s="182"/>
      <c r="CY317" s="182"/>
      <c r="CZ317" s="182"/>
      <c r="DA317" s="182"/>
      <c r="DB317" s="182"/>
      <c r="DC317" s="182"/>
      <c r="DD317" s="182"/>
      <c r="DE317" s="182"/>
      <c r="DF317" s="182"/>
      <c r="DG317" s="182"/>
      <c r="DH317" s="182"/>
      <c r="DI317" s="182"/>
      <c r="DJ317" s="182"/>
      <c r="DK317" s="182"/>
      <c r="DL317" s="182"/>
      <c r="DM317" s="182"/>
      <c r="DN317" s="182"/>
      <c r="DO317" s="182"/>
      <c r="DP317" s="182"/>
      <c r="DQ317" s="182"/>
      <c r="DR317" s="182"/>
      <c r="DS317" s="182"/>
      <c r="DT317" s="182"/>
      <c r="DU317" s="182"/>
      <c r="DV317" s="182"/>
      <c r="DW317" s="182"/>
      <c r="DX317" s="182"/>
      <c r="DY317" s="182"/>
      <c r="DZ317" s="182"/>
      <c r="EA317" s="182"/>
      <c r="EB317" s="182"/>
      <c r="EC317" s="182"/>
      <c r="ED317" s="182"/>
      <c r="EE317" s="182"/>
      <c r="EF317" s="182"/>
      <c r="EG317" s="182"/>
      <c r="EH317" s="182"/>
      <c r="EI317" s="182"/>
      <c r="EJ317" s="182"/>
      <c r="EK317" s="182"/>
      <c r="EL317" s="182"/>
      <c r="EM317" s="182"/>
      <c r="EN317" s="182"/>
      <c r="EO317" s="182"/>
    </row>
    <row r="318" spans="1:145" s="49" customFormat="1" ht="75.75" customHeight="1" x14ac:dyDescent="0.25">
      <c r="A318" s="1241">
        <v>274</v>
      </c>
      <c r="B318" s="1243" t="s">
        <v>1009</v>
      </c>
      <c r="C318" s="1243">
        <v>204415</v>
      </c>
      <c r="D318" s="220" t="s">
        <v>810</v>
      </c>
      <c r="E318" s="1243" t="s">
        <v>80</v>
      </c>
      <c r="F318" s="1243">
        <v>1</v>
      </c>
      <c r="G318" s="1271" t="s">
        <v>168</v>
      </c>
      <c r="H318" s="1243" t="s">
        <v>591</v>
      </c>
      <c r="I318" s="1243" t="s">
        <v>101</v>
      </c>
      <c r="J318" s="1243" t="s">
        <v>67</v>
      </c>
      <c r="K318" s="1243" t="s">
        <v>55</v>
      </c>
      <c r="L318" s="1037">
        <v>700000</v>
      </c>
      <c r="M318" s="1075">
        <v>700000</v>
      </c>
      <c r="N318" s="943" t="s">
        <v>85</v>
      </c>
      <c r="O318" s="943" t="s">
        <v>56</v>
      </c>
      <c r="P318" s="23" t="s">
        <v>809</v>
      </c>
      <c r="Q318" s="129"/>
      <c r="R318" s="1280" t="s">
        <v>3596</v>
      </c>
      <c r="S318" s="1280" t="s">
        <v>897</v>
      </c>
      <c r="T318" s="1285">
        <v>42649</v>
      </c>
      <c r="U318" s="78" t="s">
        <v>3597</v>
      </c>
      <c r="V318" s="1242" t="s">
        <v>587</v>
      </c>
      <c r="W318" s="1276">
        <v>700000</v>
      </c>
      <c r="X318" s="201"/>
      <c r="Y318" s="1249">
        <v>700000</v>
      </c>
      <c r="Z318" s="1249">
        <v>700000</v>
      </c>
      <c r="AA318" s="73" t="s">
        <v>3598</v>
      </c>
      <c r="AB318" s="1281" t="s">
        <v>3599</v>
      </c>
      <c r="AC318" s="1281" t="s">
        <v>35</v>
      </c>
      <c r="AD318" s="1365"/>
      <c r="AE318" s="1281" t="s">
        <v>56</v>
      </c>
      <c r="AF318" s="1281" t="s">
        <v>56</v>
      </c>
      <c r="AG318" s="1281" t="s">
        <v>56</v>
      </c>
      <c r="AH318" s="73" t="s">
        <v>902</v>
      </c>
      <c r="AI318" s="1366"/>
      <c r="AJ318" s="1366"/>
      <c r="AK318" s="1281" t="s">
        <v>707</v>
      </c>
      <c r="AL318" s="260" t="s">
        <v>708</v>
      </c>
      <c r="AM318" s="1341"/>
      <c r="AN318" s="201"/>
      <c r="AO318" s="201"/>
      <c r="AP318" s="201"/>
      <c r="AQ318" s="201"/>
      <c r="AR318" s="201"/>
      <c r="AS318" s="201"/>
      <c r="AT318" s="201"/>
      <c r="AU318" s="201"/>
      <c r="AV318" s="201"/>
      <c r="AW318" s="201"/>
      <c r="AX318" s="201"/>
      <c r="AY318" s="201"/>
      <c r="AZ318" s="201"/>
      <c r="BA318" s="201"/>
      <c r="BB318" s="182"/>
      <c r="BC318" s="182"/>
      <c r="BD318" s="182"/>
      <c r="BE318" s="182"/>
      <c r="BF318" s="182"/>
      <c r="BG318" s="182"/>
      <c r="BH318" s="182"/>
      <c r="BI318" s="182"/>
      <c r="BJ318" s="182"/>
      <c r="BK318" s="182"/>
      <c r="BL318" s="182"/>
      <c r="BM318" s="182"/>
      <c r="BN318" s="182"/>
      <c r="BO318" s="182"/>
      <c r="BP318" s="182"/>
      <c r="BQ318" s="182"/>
      <c r="BR318" s="182"/>
      <c r="BS318" s="182"/>
      <c r="BT318" s="182"/>
      <c r="BU318" s="182"/>
      <c r="BV318" s="182"/>
      <c r="BW318" s="182"/>
      <c r="BX318" s="182"/>
      <c r="BY318" s="182"/>
      <c r="BZ318" s="182"/>
      <c r="CA318" s="182"/>
      <c r="CB318" s="182"/>
      <c r="CC318" s="182"/>
      <c r="CD318" s="182"/>
      <c r="CE318" s="182"/>
      <c r="CF318" s="182"/>
      <c r="CG318" s="182"/>
      <c r="CH318" s="182"/>
      <c r="CI318" s="182"/>
      <c r="CJ318" s="182"/>
      <c r="CK318" s="182"/>
      <c r="CL318" s="182"/>
      <c r="CM318" s="182"/>
      <c r="CN318" s="182"/>
      <c r="CO318" s="182"/>
      <c r="CP318" s="182"/>
      <c r="CQ318" s="182"/>
      <c r="CR318" s="182"/>
      <c r="CS318" s="182"/>
      <c r="CT318" s="182"/>
      <c r="CU318" s="182"/>
      <c r="CV318" s="182"/>
      <c r="CW318" s="182"/>
      <c r="CX318" s="182"/>
      <c r="CY318" s="182"/>
      <c r="CZ318" s="182"/>
      <c r="DA318" s="182"/>
      <c r="DB318" s="182"/>
      <c r="DC318" s="182"/>
      <c r="DD318" s="182"/>
      <c r="DE318" s="182"/>
      <c r="DF318" s="182"/>
      <c r="DG318" s="182"/>
      <c r="DH318" s="182"/>
      <c r="DI318" s="182"/>
      <c r="DJ318" s="182"/>
      <c r="DK318" s="182"/>
      <c r="DL318" s="182"/>
      <c r="DM318" s="182"/>
      <c r="DN318" s="182"/>
      <c r="DO318" s="182"/>
      <c r="DP318" s="182"/>
      <c r="DQ318" s="182"/>
      <c r="DR318" s="182"/>
      <c r="DS318" s="182"/>
      <c r="DT318" s="182"/>
      <c r="DU318" s="182"/>
      <c r="DV318" s="182"/>
      <c r="DW318" s="182"/>
      <c r="DX318" s="182"/>
      <c r="DY318" s="182"/>
      <c r="DZ318" s="182"/>
      <c r="EA318" s="182"/>
      <c r="EB318" s="182"/>
      <c r="EC318" s="182"/>
      <c r="ED318" s="182"/>
      <c r="EE318" s="182"/>
      <c r="EF318" s="182"/>
      <c r="EG318" s="182"/>
      <c r="EH318" s="182"/>
      <c r="EI318" s="182"/>
      <c r="EJ318" s="182"/>
      <c r="EK318" s="182"/>
      <c r="EL318" s="182"/>
      <c r="EM318" s="182"/>
      <c r="EN318" s="182"/>
      <c r="EO318" s="182"/>
    </row>
    <row r="319" spans="1:145" s="49" customFormat="1" ht="75.75" customHeight="1" x14ac:dyDescent="0.25">
      <c r="A319" s="1517">
        <v>275</v>
      </c>
      <c r="B319" s="1519" t="s">
        <v>3190</v>
      </c>
      <c r="C319" s="1519">
        <v>27110000</v>
      </c>
      <c r="D319" s="1521" t="s">
        <v>3500</v>
      </c>
      <c r="E319" s="1519" t="s">
        <v>3191</v>
      </c>
      <c r="F319" s="1519">
        <v>1</v>
      </c>
      <c r="G319" s="1272" t="s">
        <v>168</v>
      </c>
      <c r="H319" s="1264" t="s">
        <v>591</v>
      </c>
      <c r="I319" s="1264" t="s">
        <v>2818</v>
      </c>
      <c r="J319" s="1264" t="s">
        <v>3192</v>
      </c>
      <c r="K319" s="1264" t="s">
        <v>55</v>
      </c>
      <c r="L319" s="1041">
        <v>1000000</v>
      </c>
      <c r="M319" s="1367">
        <v>1000000</v>
      </c>
      <c r="N319" s="944" t="s">
        <v>85</v>
      </c>
      <c r="O319" s="944" t="s">
        <v>56</v>
      </c>
      <c r="P319" s="61" t="s">
        <v>86</v>
      </c>
      <c r="Q319" s="129"/>
      <c r="R319" s="973"/>
      <c r="S319" s="972"/>
      <c r="T319" s="973"/>
      <c r="U319" s="973"/>
      <c r="V319" s="973"/>
      <c r="W319" s="1368"/>
      <c r="X319" s="973"/>
      <c r="Y319" s="1292"/>
      <c r="Z319" s="1292"/>
      <c r="AA319" s="973"/>
      <c r="AB319" s="973"/>
      <c r="AC319" s="973"/>
      <c r="AD319" s="973"/>
      <c r="AE319" s="973"/>
      <c r="AF319" s="973"/>
      <c r="AG319" s="973"/>
      <c r="AH319" s="973"/>
      <c r="AI319" s="973"/>
      <c r="AJ319" s="973"/>
      <c r="AK319" s="973"/>
      <c r="AL319" s="1369"/>
      <c r="AM319" s="1370"/>
      <c r="AN319" s="973"/>
      <c r="AO319" s="973"/>
      <c r="AP319" s="973"/>
      <c r="AQ319" s="973"/>
      <c r="AR319" s="973"/>
      <c r="AS319" s="973"/>
      <c r="AT319" s="973"/>
      <c r="AU319" s="973"/>
      <c r="AV319" s="973"/>
      <c r="AW319" s="973"/>
      <c r="AX319" s="973"/>
      <c r="AY319" s="973"/>
      <c r="AZ319" s="973"/>
      <c r="BA319" s="973"/>
      <c r="BB319" s="182"/>
      <c r="BC319" s="182"/>
      <c r="BD319" s="182"/>
      <c r="BE319" s="182"/>
      <c r="BF319" s="182"/>
      <c r="BG319" s="182"/>
      <c r="BH319" s="182"/>
      <c r="BI319" s="182"/>
      <c r="BJ319" s="182"/>
      <c r="BK319" s="182"/>
      <c r="BL319" s="182"/>
      <c r="BM319" s="182"/>
      <c r="BN319" s="182"/>
      <c r="BO319" s="182"/>
      <c r="BP319" s="182"/>
      <c r="BQ319" s="182"/>
      <c r="BR319" s="182"/>
      <c r="BS319" s="182"/>
      <c r="BT319" s="182"/>
      <c r="BU319" s="182"/>
      <c r="BV319" s="182"/>
      <c r="BW319" s="182"/>
      <c r="BX319" s="182"/>
      <c r="BY319" s="182"/>
      <c r="BZ319" s="182"/>
      <c r="CA319" s="182"/>
      <c r="CB319" s="182"/>
      <c r="CC319" s="182"/>
      <c r="CD319" s="182"/>
      <c r="CE319" s="182"/>
      <c r="CF319" s="182"/>
      <c r="CG319" s="182"/>
      <c r="CH319" s="182"/>
      <c r="CI319" s="182"/>
      <c r="CJ319" s="182"/>
      <c r="CK319" s="182"/>
      <c r="CL319" s="182"/>
      <c r="CM319" s="182"/>
      <c r="CN319" s="182"/>
      <c r="CO319" s="182"/>
      <c r="CP319" s="182"/>
      <c r="CQ319" s="182"/>
      <c r="CR319" s="182"/>
      <c r="CS319" s="182"/>
      <c r="CT319" s="182"/>
      <c r="CU319" s="182"/>
      <c r="CV319" s="182"/>
      <c r="CW319" s="182"/>
      <c r="CX319" s="182"/>
      <c r="CY319" s="182"/>
      <c r="CZ319" s="182"/>
      <c r="DA319" s="182"/>
      <c r="DB319" s="182"/>
      <c r="DC319" s="182"/>
      <c r="DD319" s="182"/>
      <c r="DE319" s="182"/>
      <c r="DF319" s="182"/>
      <c r="DG319" s="182"/>
      <c r="DH319" s="182"/>
      <c r="DI319" s="182"/>
      <c r="DJ319" s="182"/>
      <c r="DK319" s="182"/>
      <c r="DL319" s="182"/>
      <c r="DM319" s="182"/>
      <c r="DN319" s="182"/>
      <c r="DO319" s="182"/>
      <c r="DP319" s="182"/>
      <c r="DQ319" s="182"/>
      <c r="DR319" s="182"/>
      <c r="DS319" s="182"/>
      <c r="DT319" s="182"/>
      <c r="DU319" s="182"/>
      <c r="DV319" s="182"/>
      <c r="DW319" s="182"/>
      <c r="DX319" s="182"/>
      <c r="DY319" s="182"/>
      <c r="DZ319" s="182"/>
      <c r="EA319" s="182"/>
      <c r="EB319" s="182"/>
      <c r="EC319" s="182"/>
      <c r="ED319" s="182"/>
      <c r="EE319" s="182"/>
      <c r="EF319" s="182"/>
      <c r="EG319" s="182"/>
      <c r="EH319" s="182"/>
      <c r="EI319" s="182"/>
      <c r="EJ319" s="182"/>
      <c r="EK319" s="182"/>
      <c r="EL319" s="182"/>
      <c r="EM319" s="182"/>
      <c r="EN319" s="182"/>
      <c r="EO319" s="182"/>
    </row>
    <row r="320" spans="1:145" s="49" customFormat="1" ht="75.75" customHeight="1" x14ac:dyDescent="0.25">
      <c r="A320" s="1518"/>
      <c r="B320" s="1520"/>
      <c r="C320" s="1520"/>
      <c r="D320" s="1522"/>
      <c r="E320" s="1520"/>
      <c r="F320" s="1520"/>
      <c r="G320" s="1272" t="s">
        <v>168</v>
      </c>
      <c r="H320" s="1264" t="s">
        <v>3501</v>
      </c>
      <c r="I320" s="1264" t="s">
        <v>2818</v>
      </c>
      <c r="J320" s="1264" t="s">
        <v>75</v>
      </c>
      <c r="K320" s="1264" t="s">
        <v>55</v>
      </c>
      <c r="L320" s="1041">
        <v>4200000</v>
      </c>
      <c r="M320" s="1367">
        <v>4200000</v>
      </c>
      <c r="N320" s="944" t="s">
        <v>85</v>
      </c>
      <c r="O320" s="944" t="s">
        <v>56</v>
      </c>
      <c r="P320" s="61" t="s">
        <v>86</v>
      </c>
      <c r="Q320" s="129"/>
      <c r="R320" s="973"/>
      <c r="S320" s="972"/>
      <c r="T320" s="973"/>
      <c r="U320" s="973"/>
      <c r="V320" s="973"/>
      <c r="W320" s="1368"/>
      <c r="X320" s="973"/>
      <c r="Y320" s="1292"/>
      <c r="Z320" s="1292"/>
      <c r="AA320" s="973"/>
      <c r="AB320" s="973"/>
      <c r="AC320" s="973"/>
      <c r="AD320" s="973"/>
      <c r="AE320" s="973"/>
      <c r="AF320" s="973"/>
      <c r="AG320" s="973"/>
      <c r="AH320" s="973"/>
      <c r="AI320" s="973"/>
      <c r="AJ320" s="973"/>
      <c r="AK320" s="973"/>
      <c r="AL320" s="1369"/>
      <c r="AM320" s="1370"/>
      <c r="AN320" s="973"/>
      <c r="AO320" s="973"/>
      <c r="AP320" s="973"/>
      <c r="AQ320" s="973"/>
      <c r="AR320" s="973"/>
      <c r="AS320" s="973"/>
      <c r="AT320" s="973"/>
      <c r="AU320" s="973"/>
      <c r="AV320" s="973"/>
      <c r="AW320" s="973"/>
      <c r="AX320" s="973"/>
      <c r="AY320" s="973"/>
      <c r="AZ320" s="973"/>
      <c r="BA320" s="973"/>
      <c r="BB320" s="182"/>
      <c r="BC320" s="182"/>
      <c r="BD320" s="182"/>
      <c r="BE320" s="182"/>
      <c r="BF320" s="182"/>
      <c r="BG320" s="182"/>
      <c r="BH320" s="182"/>
      <c r="BI320" s="182"/>
      <c r="BJ320" s="182"/>
      <c r="BK320" s="182"/>
      <c r="BL320" s="182"/>
      <c r="BM320" s="182"/>
      <c r="BN320" s="182"/>
      <c r="BO320" s="182"/>
      <c r="BP320" s="182"/>
      <c r="BQ320" s="182"/>
      <c r="BR320" s="182"/>
      <c r="BS320" s="182"/>
      <c r="BT320" s="182"/>
      <c r="BU320" s="182"/>
      <c r="BV320" s="182"/>
      <c r="BW320" s="182"/>
      <c r="BX320" s="182"/>
      <c r="BY320" s="182"/>
      <c r="BZ320" s="182"/>
      <c r="CA320" s="182"/>
      <c r="CB320" s="182"/>
      <c r="CC320" s="182"/>
      <c r="CD320" s="182"/>
      <c r="CE320" s="182"/>
      <c r="CF320" s="182"/>
      <c r="CG320" s="182"/>
      <c r="CH320" s="182"/>
      <c r="CI320" s="182"/>
      <c r="CJ320" s="182"/>
      <c r="CK320" s="182"/>
      <c r="CL320" s="182"/>
      <c r="CM320" s="182"/>
      <c r="CN320" s="182"/>
      <c r="CO320" s="182"/>
      <c r="CP320" s="182"/>
      <c r="CQ320" s="182"/>
      <c r="CR320" s="182"/>
      <c r="CS320" s="182"/>
      <c r="CT320" s="182"/>
      <c r="CU320" s="182"/>
      <c r="CV320" s="182"/>
      <c r="CW320" s="182"/>
      <c r="CX320" s="182"/>
      <c r="CY320" s="182"/>
      <c r="CZ320" s="182"/>
      <c r="DA320" s="182"/>
      <c r="DB320" s="182"/>
      <c r="DC320" s="182"/>
      <c r="DD320" s="182"/>
      <c r="DE320" s="182"/>
      <c r="DF320" s="182"/>
      <c r="DG320" s="182"/>
      <c r="DH320" s="182"/>
      <c r="DI320" s="182"/>
      <c r="DJ320" s="182"/>
      <c r="DK320" s="182"/>
      <c r="DL320" s="182"/>
      <c r="DM320" s="182"/>
      <c r="DN320" s="182"/>
      <c r="DO320" s="182"/>
      <c r="DP320" s="182"/>
      <c r="DQ320" s="182"/>
      <c r="DR320" s="182"/>
      <c r="DS320" s="182"/>
      <c r="DT320" s="182"/>
      <c r="DU320" s="182"/>
      <c r="DV320" s="182"/>
      <c r="DW320" s="182"/>
      <c r="DX320" s="182"/>
      <c r="DY320" s="182"/>
      <c r="DZ320" s="182"/>
      <c r="EA320" s="182"/>
      <c r="EB320" s="182"/>
      <c r="EC320" s="182"/>
      <c r="ED320" s="182"/>
      <c r="EE320" s="182"/>
      <c r="EF320" s="182"/>
      <c r="EG320" s="182"/>
      <c r="EH320" s="182"/>
      <c r="EI320" s="182"/>
      <c r="EJ320" s="182"/>
      <c r="EK320" s="182"/>
      <c r="EL320" s="182"/>
      <c r="EM320" s="182"/>
      <c r="EN320" s="182"/>
      <c r="EO320" s="182"/>
    </row>
    <row r="321" spans="1:145" s="49" customFormat="1" ht="111" customHeight="1" x14ac:dyDescent="0.25">
      <c r="A321" s="1241">
        <v>276</v>
      </c>
      <c r="B321" s="1243" t="s">
        <v>3203</v>
      </c>
      <c r="C321" s="1243">
        <v>80101706</v>
      </c>
      <c r="D321" s="96" t="s">
        <v>3197</v>
      </c>
      <c r="E321" s="1243" t="s">
        <v>99</v>
      </c>
      <c r="F321" s="1243">
        <v>1</v>
      </c>
      <c r="G321" s="1271" t="s">
        <v>175</v>
      </c>
      <c r="H321" s="1287">
        <v>4</v>
      </c>
      <c r="I321" s="1063" t="s">
        <v>101</v>
      </c>
      <c r="J321" s="1099" t="s">
        <v>851</v>
      </c>
      <c r="K321" s="1243" t="s">
        <v>115</v>
      </c>
      <c r="L321" s="1037">
        <v>15435000</v>
      </c>
      <c r="M321" s="1075">
        <v>15435000</v>
      </c>
      <c r="N321" s="943" t="s">
        <v>85</v>
      </c>
      <c r="O321" s="943" t="s">
        <v>56</v>
      </c>
      <c r="P321" s="19" t="s">
        <v>3199</v>
      </c>
      <c r="Q321" s="129"/>
      <c r="R321" s="1280" t="s">
        <v>3273</v>
      </c>
      <c r="S321" s="1280" t="s">
        <v>3274</v>
      </c>
      <c r="T321" s="1285">
        <v>42611</v>
      </c>
      <c r="U321" s="78" t="s">
        <v>3197</v>
      </c>
      <c r="V321" s="1242" t="s">
        <v>220</v>
      </c>
      <c r="W321" s="253">
        <v>15435000</v>
      </c>
      <c r="X321" s="41"/>
      <c r="Y321" s="1263">
        <f t="shared" ref="Y321:Z321" si="12">SUM(W321+X321)</f>
        <v>15435000</v>
      </c>
      <c r="Z321" s="1263">
        <f t="shared" si="12"/>
        <v>15435000</v>
      </c>
      <c r="AA321" s="73" t="s">
        <v>3275</v>
      </c>
      <c r="AB321" s="1281" t="s">
        <v>3276</v>
      </c>
      <c r="AC321" s="1281" t="s">
        <v>233</v>
      </c>
      <c r="AD321" s="1242" t="s">
        <v>3277</v>
      </c>
      <c r="AE321" s="1281" t="s">
        <v>56</v>
      </c>
      <c r="AF321" s="1281" t="s">
        <v>56</v>
      </c>
      <c r="AG321" s="1281" t="s">
        <v>56</v>
      </c>
      <c r="AH321" s="73" t="s">
        <v>2670</v>
      </c>
      <c r="AI321" s="79">
        <v>42611</v>
      </c>
      <c r="AJ321" s="74">
        <v>42734</v>
      </c>
      <c r="AK321" s="1281" t="s">
        <v>397</v>
      </c>
      <c r="AL321" s="260" t="s">
        <v>249</v>
      </c>
      <c r="AM321" s="1341"/>
      <c r="AN321" s="201"/>
      <c r="AO321" s="201"/>
      <c r="AP321" s="201"/>
      <c r="AQ321" s="201"/>
      <c r="AR321" s="201"/>
      <c r="AS321" s="201"/>
      <c r="AT321" s="201"/>
      <c r="AU321" s="201"/>
      <c r="AV321" s="201"/>
      <c r="AW321" s="201"/>
      <c r="AX321" s="201"/>
      <c r="AY321" s="201"/>
      <c r="AZ321" s="201"/>
      <c r="BA321" s="201"/>
      <c r="BB321" s="182"/>
      <c r="BC321" s="182"/>
      <c r="BD321" s="182"/>
      <c r="BE321" s="182"/>
      <c r="BF321" s="182"/>
      <c r="BG321" s="182"/>
      <c r="BH321" s="182"/>
      <c r="BI321" s="182"/>
      <c r="BJ321" s="182"/>
      <c r="BK321" s="182"/>
      <c r="BL321" s="182"/>
      <c r="BM321" s="182"/>
      <c r="BN321" s="182"/>
      <c r="BO321" s="182"/>
      <c r="BP321" s="182"/>
      <c r="BQ321" s="182"/>
      <c r="BR321" s="182"/>
      <c r="BS321" s="182"/>
      <c r="BT321" s="182"/>
      <c r="BU321" s="182"/>
      <c r="BV321" s="182"/>
      <c r="BW321" s="182"/>
      <c r="BX321" s="182"/>
      <c r="BY321" s="182"/>
      <c r="BZ321" s="182"/>
      <c r="CA321" s="182"/>
      <c r="CB321" s="182"/>
      <c r="CC321" s="182"/>
      <c r="CD321" s="182"/>
      <c r="CE321" s="182"/>
      <c r="CF321" s="182"/>
      <c r="CG321" s="182"/>
      <c r="CH321" s="182"/>
      <c r="CI321" s="182"/>
      <c r="CJ321" s="182"/>
      <c r="CK321" s="182"/>
      <c r="CL321" s="182"/>
      <c r="CM321" s="182"/>
      <c r="CN321" s="182"/>
      <c r="CO321" s="182"/>
      <c r="CP321" s="182"/>
      <c r="CQ321" s="182"/>
      <c r="CR321" s="182"/>
      <c r="CS321" s="182"/>
      <c r="CT321" s="182"/>
      <c r="CU321" s="182"/>
      <c r="CV321" s="182"/>
      <c r="CW321" s="182"/>
      <c r="CX321" s="182"/>
      <c r="CY321" s="182"/>
      <c r="CZ321" s="182"/>
      <c r="DA321" s="182"/>
      <c r="DB321" s="182"/>
      <c r="DC321" s="182"/>
      <c r="DD321" s="182"/>
      <c r="DE321" s="182"/>
      <c r="DF321" s="182"/>
      <c r="DG321" s="182"/>
      <c r="DH321" s="182"/>
      <c r="DI321" s="182"/>
      <c r="DJ321" s="182"/>
      <c r="DK321" s="182"/>
      <c r="DL321" s="182"/>
      <c r="DM321" s="182"/>
      <c r="DN321" s="182"/>
      <c r="DO321" s="182"/>
      <c r="DP321" s="182"/>
      <c r="DQ321" s="182"/>
      <c r="DR321" s="182"/>
      <c r="DS321" s="182"/>
      <c r="DT321" s="182"/>
      <c r="DU321" s="182"/>
      <c r="DV321" s="182"/>
      <c r="DW321" s="182"/>
      <c r="DX321" s="182"/>
      <c r="DY321" s="182"/>
      <c r="DZ321" s="182"/>
      <c r="EA321" s="182"/>
      <c r="EB321" s="182"/>
      <c r="EC321" s="182"/>
      <c r="ED321" s="182"/>
      <c r="EE321" s="182"/>
      <c r="EF321" s="182"/>
      <c r="EG321" s="182"/>
      <c r="EH321" s="182"/>
      <c r="EI321" s="182"/>
      <c r="EJ321" s="182"/>
      <c r="EK321" s="182"/>
      <c r="EL321" s="182"/>
      <c r="EM321" s="182"/>
      <c r="EN321" s="182"/>
      <c r="EO321" s="182"/>
    </row>
    <row r="322" spans="1:145" s="340" customFormat="1" ht="111" customHeight="1" x14ac:dyDescent="0.25">
      <c r="A322" s="1241">
        <v>277</v>
      </c>
      <c r="B322" s="1235" t="s">
        <v>1012</v>
      </c>
      <c r="C322" s="1243">
        <v>80101706</v>
      </c>
      <c r="D322" s="764" t="s">
        <v>3198</v>
      </c>
      <c r="E322" s="1235" t="s">
        <v>99</v>
      </c>
      <c r="F322" s="1235">
        <v>1</v>
      </c>
      <c r="G322" s="1106" t="s">
        <v>171</v>
      </c>
      <c r="H322" s="1239">
        <v>3</v>
      </c>
      <c r="I322" s="1063" t="s">
        <v>101</v>
      </c>
      <c r="J322" s="1235" t="s">
        <v>136</v>
      </c>
      <c r="K322" s="1235" t="s">
        <v>115</v>
      </c>
      <c r="L322" s="1037">
        <v>37800000</v>
      </c>
      <c r="M322" s="1037">
        <v>37800000</v>
      </c>
      <c r="N322" s="1261" t="s">
        <v>85</v>
      </c>
      <c r="O322" s="1261" t="s">
        <v>56</v>
      </c>
      <c r="P322" s="93" t="s">
        <v>61</v>
      </c>
      <c r="Q322" s="129"/>
      <c r="R322" s="1280" t="s">
        <v>3600</v>
      </c>
      <c r="S322" s="1280" t="s">
        <v>3601</v>
      </c>
      <c r="T322" s="1285">
        <v>42643</v>
      </c>
      <c r="U322" s="78" t="s">
        <v>3602</v>
      </c>
      <c r="V322" s="1242" t="s">
        <v>220</v>
      </c>
      <c r="W322" s="1276">
        <v>27000000</v>
      </c>
      <c r="X322" s="336"/>
      <c r="Y322" s="1302">
        <v>27000000</v>
      </c>
      <c r="Z322" s="1302">
        <v>27000000</v>
      </c>
      <c r="AA322" s="73" t="s">
        <v>3603</v>
      </c>
      <c r="AB322" s="1281" t="s">
        <v>3434</v>
      </c>
      <c r="AC322" s="1281" t="s">
        <v>233</v>
      </c>
      <c r="AD322" s="1242" t="s">
        <v>3435</v>
      </c>
      <c r="AE322" s="1281" t="s">
        <v>56</v>
      </c>
      <c r="AF322" s="1281" t="s">
        <v>56</v>
      </c>
      <c r="AG322" s="1281" t="s">
        <v>56</v>
      </c>
      <c r="AH322" s="73" t="s">
        <v>2739</v>
      </c>
      <c r="AI322" s="79">
        <v>42627</v>
      </c>
      <c r="AJ322" s="74">
        <v>42734</v>
      </c>
      <c r="AK322" s="1281" t="s">
        <v>3604</v>
      </c>
      <c r="AL322" s="260" t="s">
        <v>1500</v>
      </c>
      <c r="AM322" s="1341"/>
      <c r="AN322" s="201"/>
      <c r="AO322" s="201"/>
      <c r="AP322" s="201"/>
      <c r="AQ322" s="201"/>
      <c r="AR322" s="201"/>
      <c r="AS322" s="201"/>
      <c r="AT322" s="201"/>
      <c r="AU322" s="201"/>
      <c r="AV322" s="201"/>
      <c r="AW322" s="201"/>
      <c r="AX322" s="201"/>
      <c r="AY322" s="201"/>
      <c r="AZ322" s="201"/>
      <c r="BA322" s="201"/>
      <c r="BB322" s="41"/>
      <c r="BC322" s="41"/>
      <c r="BD322" s="41"/>
      <c r="BE322" s="41"/>
      <c r="BF322" s="41"/>
      <c r="BG322" s="41"/>
      <c r="BH322" s="41"/>
      <c r="BI322" s="41"/>
      <c r="BJ322" s="41"/>
      <c r="BK322" s="41"/>
      <c r="BL322" s="41"/>
      <c r="BM322" s="41"/>
      <c r="BN322" s="41"/>
      <c r="BO322" s="41"/>
      <c r="BP322" s="41"/>
      <c r="BQ322" s="41"/>
      <c r="BR322" s="41"/>
      <c r="BS322" s="41"/>
      <c r="BT322" s="41"/>
      <c r="BU322" s="41"/>
      <c r="BV322" s="41"/>
      <c r="BW322" s="41"/>
      <c r="BX322" s="41"/>
      <c r="BY322" s="41"/>
      <c r="BZ322" s="41"/>
      <c r="CA322" s="41"/>
      <c r="CB322" s="41"/>
      <c r="CC322" s="41"/>
      <c r="CD322" s="41"/>
      <c r="CE322" s="41"/>
      <c r="CF322" s="41"/>
      <c r="CG322" s="41"/>
      <c r="CH322" s="41"/>
      <c r="CI322" s="41"/>
      <c r="CJ322" s="41"/>
      <c r="CK322" s="41"/>
      <c r="CL322" s="41"/>
      <c r="CM322" s="41"/>
      <c r="CN322" s="41"/>
      <c r="CO322" s="41"/>
      <c r="CP322" s="41"/>
      <c r="CQ322" s="41"/>
      <c r="CR322" s="41"/>
      <c r="CS322" s="41"/>
      <c r="CT322" s="41"/>
      <c r="CU322" s="41"/>
      <c r="CV322" s="41"/>
      <c r="CW322" s="41"/>
      <c r="CX322" s="41"/>
      <c r="CY322" s="41"/>
      <c r="CZ322" s="41"/>
      <c r="DA322" s="41"/>
      <c r="DB322" s="41"/>
      <c r="DC322" s="41"/>
      <c r="DD322" s="41"/>
      <c r="DE322" s="41"/>
      <c r="DF322" s="41"/>
      <c r="DG322" s="41"/>
      <c r="DH322" s="41"/>
      <c r="DI322" s="41"/>
      <c r="DJ322" s="41"/>
      <c r="DK322" s="41"/>
      <c r="DL322" s="41"/>
      <c r="DM322" s="41"/>
      <c r="DN322" s="41"/>
      <c r="DO322" s="41"/>
      <c r="DP322" s="41"/>
      <c r="DQ322" s="41"/>
      <c r="DR322" s="41"/>
      <c r="DS322" s="41"/>
      <c r="DT322" s="41"/>
      <c r="DU322" s="41"/>
      <c r="DV322" s="41"/>
      <c r="DW322" s="41"/>
      <c r="DX322" s="41"/>
      <c r="DY322" s="41"/>
      <c r="DZ322" s="41"/>
      <c r="EA322" s="41"/>
      <c r="EB322" s="41"/>
      <c r="EC322" s="41"/>
      <c r="ED322" s="41"/>
      <c r="EE322" s="41"/>
      <c r="EF322" s="41"/>
      <c r="EG322" s="41"/>
      <c r="EH322" s="41"/>
      <c r="EI322" s="41"/>
      <c r="EJ322" s="41"/>
      <c r="EK322" s="41"/>
      <c r="EL322" s="41"/>
      <c r="EM322" s="41"/>
      <c r="EN322" s="41"/>
      <c r="EO322" s="41"/>
    </row>
    <row r="323" spans="1:145" s="340" customFormat="1" ht="111" customHeight="1" x14ac:dyDescent="0.25">
      <c r="A323" s="1241">
        <v>278</v>
      </c>
      <c r="B323" s="1243" t="s">
        <v>5</v>
      </c>
      <c r="C323" s="1243">
        <v>80101706</v>
      </c>
      <c r="D323" s="246" t="s">
        <v>3200</v>
      </c>
      <c r="E323" s="1243" t="s">
        <v>99</v>
      </c>
      <c r="F323" s="1243">
        <v>1</v>
      </c>
      <c r="G323" s="1271" t="s">
        <v>175</v>
      </c>
      <c r="H323" s="1287">
        <v>4</v>
      </c>
      <c r="I323" s="1063" t="s">
        <v>101</v>
      </c>
      <c r="J323" s="1099" t="s">
        <v>851</v>
      </c>
      <c r="K323" s="1243" t="s">
        <v>115</v>
      </c>
      <c r="L323" s="1037">
        <v>24400000</v>
      </c>
      <c r="M323" s="1075">
        <v>24400000</v>
      </c>
      <c r="N323" s="1261" t="s">
        <v>85</v>
      </c>
      <c r="O323" s="1261" t="s">
        <v>56</v>
      </c>
      <c r="P323" s="19" t="s">
        <v>3199</v>
      </c>
      <c r="Q323" s="129"/>
      <c r="R323" s="1280" t="s">
        <v>3328</v>
      </c>
      <c r="S323" s="1280" t="s">
        <v>3417</v>
      </c>
      <c r="T323" s="1285">
        <v>42621</v>
      </c>
      <c r="U323" s="78" t="s">
        <v>3418</v>
      </c>
      <c r="V323" s="1242" t="s">
        <v>220</v>
      </c>
      <c r="W323" s="1276">
        <v>24400000</v>
      </c>
      <c r="X323" s="201"/>
      <c r="Y323" s="1249">
        <v>24400000</v>
      </c>
      <c r="Z323" s="1249">
        <v>24400000</v>
      </c>
      <c r="AA323" s="73" t="s">
        <v>3419</v>
      </c>
      <c r="AB323" s="1281" t="s">
        <v>3420</v>
      </c>
      <c r="AC323" s="1281" t="s">
        <v>233</v>
      </c>
      <c r="AD323" s="1242" t="s">
        <v>3421</v>
      </c>
      <c r="AE323" s="1281" t="s">
        <v>56</v>
      </c>
      <c r="AF323" s="1281" t="s">
        <v>56</v>
      </c>
      <c r="AG323" s="1281" t="s">
        <v>56</v>
      </c>
      <c r="AH323" s="73" t="s">
        <v>2739</v>
      </c>
      <c r="AI323" s="79">
        <v>42621</v>
      </c>
      <c r="AJ323" s="74">
        <v>42734</v>
      </c>
      <c r="AK323" s="1281" t="s">
        <v>397</v>
      </c>
      <c r="AL323" s="260" t="s">
        <v>249</v>
      </c>
      <c r="AM323" s="1341"/>
      <c r="AN323" s="201"/>
      <c r="AO323" s="201"/>
      <c r="AP323" s="201"/>
      <c r="AQ323" s="201"/>
      <c r="AR323" s="201"/>
      <c r="AS323" s="201"/>
      <c r="AT323" s="201"/>
      <c r="AU323" s="201"/>
      <c r="AV323" s="201"/>
      <c r="AW323" s="201"/>
      <c r="AX323" s="201"/>
      <c r="AY323" s="201"/>
      <c r="AZ323" s="201"/>
      <c r="BA323" s="201"/>
      <c r="BB323" s="41"/>
      <c r="BC323" s="41"/>
      <c r="BD323" s="41"/>
      <c r="BE323" s="41"/>
      <c r="BF323" s="41"/>
      <c r="BG323" s="41"/>
      <c r="BH323" s="41"/>
      <c r="BI323" s="41"/>
      <c r="BJ323" s="41"/>
      <c r="BK323" s="41"/>
      <c r="BL323" s="41"/>
      <c r="BM323" s="41"/>
      <c r="BN323" s="41"/>
      <c r="BO323" s="41"/>
      <c r="BP323" s="41"/>
      <c r="BQ323" s="41"/>
      <c r="BR323" s="41"/>
      <c r="BS323" s="41"/>
      <c r="BT323" s="41"/>
      <c r="BU323" s="41"/>
      <c r="BV323" s="41"/>
      <c r="BW323" s="41"/>
      <c r="BX323" s="41"/>
      <c r="BY323" s="41"/>
      <c r="BZ323" s="41"/>
      <c r="CA323" s="41"/>
      <c r="CB323" s="41"/>
      <c r="CC323" s="41"/>
      <c r="CD323" s="41"/>
      <c r="CE323" s="41"/>
      <c r="CF323" s="41"/>
      <c r="CG323" s="41"/>
      <c r="CH323" s="41"/>
      <c r="CI323" s="41"/>
      <c r="CJ323" s="41"/>
      <c r="CK323" s="41"/>
      <c r="CL323" s="41"/>
      <c r="CM323" s="41"/>
      <c r="CN323" s="41"/>
      <c r="CO323" s="41"/>
      <c r="CP323" s="41"/>
      <c r="CQ323" s="41"/>
      <c r="CR323" s="41"/>
      <c r="CS323" s="41"/>
      <c r="CT323" s="41"/>
      <c r="CU323" s="41"/>
      <c r="CV323" s="41"/>
      <c r="CW323" s="41"/>
      <c r="CX323" s="41"/>
      <c r="CY323" s="41"/>
      <c r="CZ323" s="41"/>
      <c r="DA323" s="41"/>
      <c r="DB323" s="41"/>
      <c r="DC323" s="41"/>
      <c r="DD323" s="41"/>
      <c r="DE323" s="41"/>
      <c r="DF323" s="41"/>
      <c r="DG323" s="41"/>
      <c r="DH323" s="41"/>
      <c r="DI323" s="41"/>
      <c r="DJ323" s="41"/>
      <c r="DK323" s="41"/>
      <c r="DL323" s="41"/>
      <c r="DM323" s="41"/>
      <c r="DN323" s="41"/>
      <c r="DO323" s="41"/>
      <c r="DP323" s="41"/>
      <c r="DQ323" s="41"/>
      <c r="DR323" s="41"/>
      <c r="DS323" s="41"/>
      <c r="DT323" s="41"/>
      <c r="DU323" s="41"/>
      <c r="DV323" s="41"/>
      <c r="DW323" s="41"/>
      <c r="DX323" s="41"/>
      <c r="DY323" s="41"/>
      <c r="DZ323" s="41"/>
      <c r="EA323" s="41"/>
      <c r="EB323" s="41"/>
      <c r="EC323" s="41"/>
      <c r="ED323" s="41"/>
      <c r="EE323" s="41"/>
      <c r="EF323" s="41"/>
      <c r="EG323" s="41"/>
      <c r="EH323" s="41"/>
      <c r="EI323" s="41"/>
      <c r="EJ323" s="41"/>
      <c r="EK323" s="41"/>
      <c r="EL323" s="41"/>
      <c r="EM323" s="41"/>
      <c r="EN323" s="41"/>
      <c r="EO323" s="41"/>
    </row>
    <row r="324" spans="1:145" s="340" customFormat="1" ht="111" customHeight="1" x14ac:dyDescent="0.25">
      <c r="A324" s="1241">
        <v>279</v>
      </c>
      <c r="B324" s="1243" t="s">
        <v>5</v>
      </c>
      <c r="C324" s="1243">
        <v>80101706</v>
      </c>
      <c r="D324" s="246" t="s">
        <v>3201</v>
      </c>
      <c r="E324" s="1243" t="s">
        <v>99</v>
      </c>
      <c r="F324" s="1243">
        <v>1</v>
      </c>
      <c r="G324" s="1271" t="s">
        <v>175</v>
      </c>
      <c r="H324" s="1287">
        <v>4</v>
      </c>
      <c r="I324" s="1063" t="s">
        <v>101</v>
      </c>
      <c r="J324" s="1099" t="s">
        <v>851</v>
      </c>
      <c r="K324" s="1243" t="s">
        <v>115</v>
      </c>
      <c r="L324" s="1037">
        <v>36000000</v>
      </c>
      <c r="M324" s="1075">
        <v>36000000</v>
      </c>
      <c r="N324" s="1261" t="s">
        <v>85</v>
      </c>
      <c r="O324" s="1261" t="s">
        <v>56</v>
      </c>
      <c r="P324" s="19" t="s">
        <v>3199</v>
      </c>
      <c r="Q324" s="129"/>
      <c r="R324" s="1280" t="s">
        <v>3327</v>
      </c>
      <c r="S324" s="1280" t="s">
        <v>3422</v>
      </c>
      <c r="T324" s="1285">
        <v>42618</v>
      </c>
      <c r="U324" s="78" t="s">
        <v>3423</v>
      </c>
      <c r="V324" s="1242" t="s">
        <v>220</v>
      </c>
      <c r="W324" s="1276">
        <v>36000000</v>
      </c>
      <c r="X324" s="41"/>
      <c r="Y324" s="1263">
        <v>36000000</v>
      </c>
      <c r="Z324" s="1263">
        <v>36000000</v>
      </c>
      <c r="AA324" s="73" t="s">
        <v>3414</v>
      </c>
      <c r="AB324" s="1281" t="s">
        <v>3415</v>
      </c>
      <c r="AC324" s="1281" t="s">
        <v>233</v>
      </c>
      <c r="AD324" s="1242" t="s">
        <v>3416</v>
      </c>
      <c r="AE324" s="1281" t="s">
        <v>56</v>
      </c>
      <c r="AF324" s="1281" t="s">
        <v>56</v>
      </c>
      <c r="AG324" s="1281" t="s">
        <v>56</v>
      </c>
      <c r="AH324" s="73" t="s">
        <v>2670</v>
      </c>
      <c r="AI324" s="79">
        <v>42618</v>
      </c>
      <c r="AJ324" s="74">
        <v>42734</v>
      </c>
      <c r="AK324" s="1281" t="s">
        <v>397</v>
      </c>
      <c r="AL324" s="260" t="s">
        <v>249</v>
      </c>
      <c r="AM324" s="130"/>
      <c r="AN324" s="41"/>
      <c r="AO324" s="41"/>
      <c r="AP324" s="41"/>
      <c r="AQ324" s="41"/>
      <c r="AR324" s="41"/>
      <c r="AS324" s="41"/>
      <c r="AT324" s="41"/>
      <c r="AU324" s="41"/>
      <c r="AV324" s="41"/>
      <c r="AW324" s="41"/>
      <c r="AX324" s="41"/>
      <c r="AY324" s="41"/>
      <c r="AZ324" s="41"/>
      <c r="BA324" s="41"/>
      <c r="BB324" s="41"/>
      <c r="BC324" s="41"/>
      <c r="BD324" s="41"/>
      <c r="BE324" s="41"/>
      <c r="BF324" s="41"/>
      <c r="BG324" s="41"/>
      <c r="BH324" s="41"/>
      <c r="BI324" s="41"/>
      <c r="BJ324" s="41"/>
      <c r="BK324" s="41"/>
      <c r="BL324" s="41"/>
      <c r="BM324" s="41"/>
      <c r="BN324" s="41"/>
      <c r="BO324" s="41"/>
      <c r="BP324" s="41"/>
      <c r="BQ324" s="41"/>
      <c r="BR324" s="41"/>
      <c r="BS324" s="41"/>
      <c r="BT324" s="41"/>
      <c r="BU324" s="41"/>
      <c r="BV324" s="41"/>
      <c r="BW324" s="41"/>
      <c r="BX324" s="41"/>
      <c r="BY324" s="41"/>
      <c r="BZ324" s="41"/>
      <c r="CA324" s="41"/>
      <c r="CB324" s="41"/>
      <c r="CC324" s="41"/>
      <c r="CD324" s="41"/>
      <c r="CE324" s="41"/>
      <c r="CF324" s="41"/>
      <c r="CG324" s="41"/>
      <c r="CH324" s="41"/>
      <c r="CI324" s="41"/>
      <c r="CJ324" s="41"/>
      <c r="CK324" s="41"/>
      <c r="CL324" s="41"/>
      <c r="CM324" s="41"/>
      <c r="CN324" s="41"/>
      <c r="CO324" s="41"/>
      <c r="CP324" s="41"/>
      <c r="CQ324" s="41"/>
      <c r="CR324" s="41"/>
      <c r="CS324" s="41"/>
      <c r="CT324" s="41"/>
      <c r="CU324" s="41"/>
      <c r="CV324" s="41"/>
      <c r="CW324" s="41"/>
      <c r="CX324" s="41"/>
      <c r="CY324" s="41"/>
      <c r="CZ324" s="41"/>
      <c r="DA324" s="41"/>
      <c r="DB324" s="41"/>
      <c r="DC324" s="41"/>
      <c r="DD324" s="41"/>
      <c r="DE324" s="41"/>
      <c r="DF324" s="41"/>
      <c r="DG324" s="41"/>
      <c r="DH324" s="41"/>
      <c r="DI324" s="41"/>
      <c r="DJ324" s="41"/>
      <c r="DK324" s="41"/>
      <c r="DL324" s="41"/>
      <c r="DM324" s="41"/>
      <c r="DN324" s="41"/>
      <c r="DO324" s="41"/>
      <c r="DP324" s="41"/>
      <c r="DQ324" s="41"/>
      <c r="DR324" s="41"/>
      <c r="DS324" s="41"/>
      <c r="DT324" s="41"/>
      <c r="DU324" s="41"/>
      <c r="DV324" s="41"/>
      <c r="DW324" s="41"/>
      <c r="DX324" s="41"/>
      <c r="DY324" s="41"/>
      <c r="DZ324" s="41"/>
      <c r="EA324" s="41"/>
      <c r="EB324" s="41"/>
      <c r="EC324" s="41"/>
      <c r="ED324" s="41"/>
      <c r="EE324" s="41"/>
      <c r="EF324" s="41"/>
      <c r="EG324" s="41"/>
      <c r="EH324" s="41"/>
      <c r="EI324" s="41"/>
      <c r="EJ324" s="41"/>
      <c r="EK324" s="41"/>
      <c r="EL324" s="41"/>
      <c r="EM324" s="41"/>
      <c r="EN324" s="41"/>
      <c r="EO324" s="41"/>
    </row>
    <row r="325" spans="1:145" s="49" customFormat="1" ht="111" customHeight="1" x14ac:dyDescent="0.25">
      <c r="A325" s="1266">
        <v>280</v>
      </c>
      <c r="B325" s="1111" t="s">
        <v>5</v>
      </c>
      <c r="C325" s="1111">
        <v>80101706</v>
      </c>
      <c r="D325" s="962" t="s">
        <v>3202</v>
      </c>
      <c r="E325" s="1264" t="s">
        <v>99</v>
      </c>
      <c r="F325" s="1264">
        <v>1</v>
      </c>
      <c r="G325" s="1272" t="s">
        <v>168</v>
      </c>
      <c r="H325" s="1031" t="s">
        <v>2598</v>
      </c>
      <c r="I325" s="1109" t="s">
        <v>101</v>
      </c>
      <c r="J325" s="1110" t="s">
        <v>851</v>
      </c>
      <c r="K325" s="1264" t="s">
        <v>115</v>
      </c>
      <c r="L325" s="1041">
        <v>16000000</v>
      </c>
      <c r="M325" s="1367">
        <v>16000000</v>
      </c>
      <c r="N325" s="944" t="s">
        <v>85</v>
      </c>
      <c r="O325" s="944" t="s">
        <v>56</v>
      </c>
      <c r="P325" s="30" t="s">
        <v>3199</v>
      </c>
      <c r="Q325" s="129"/>
      <c r="R325" s="242"/>
      <c r="S325" s="972"/>
      <c r="T325" s="973"/>
      <c r="U325" s="973"/>
      <c r="V325" s="973"/>
      <c r="W325" s="1189"/>
      <c r="X325" s="771"/>
      <c r="Y325" s="1292"/>
      <c r="Z325" s="1292"/>
      <c r="AA325" s="771"/>
      <c r="AB325" s="771"/>
      <c r="AC325" s="771"/>
      <c r="AD325" s="771"/>
      <c r="AE325" s="771"/>
      <c r="AF325" s="771"/>
      <c r="AG325" s="771"/>
      <c r="AH325" s="771"/>
      <c r="AI325" s="771"/>
      <c r="AJ325" s="771"/>
      <c r="AK325" s="771"/>
      <c r="AL325" s="1371"/>
      <c r="AM325" s="1372"/>
      <c r="AN325" s="771"/>
      <c r="AO325" s="771"/>
      <c r="AP325" s="771"/>
      <c r="AQ325" s="771"/>
      <c r="AR325" s="771"/>
      <c r="AS325" s="771"/>
      <c r="AT325" s="771"/>
      <c r="AU325" s="771"/>
      <c r="AV325" s="771"/>
      <c r="AW325" s="771"/>
      <c r="AX325" s="771"/>
      <c r="AY325" s="771"/>
      <c r="AZ325" s="771"/>
      <c r="BA325" s="771"/>
      <c r="BB325" s="182"/>
      <c r="BC325" s="182"/>
      <c r="BD325" s="182"/>
      <c r="BE325" s="182"/>
      <c r="BF325" s="182"/>
      <c r="BG325" s="182"/>
      <c r="BH325" s="182"/>
      <c r="BI325" s="182"/>
      <c r="BJ325" s="182"/>
      <c r="BK325" s="182"/>
      <c r="BL325" s="182"/>
      <c r="BM325" s="182"/>
      <c r="BN325" s="182"/>
      <c r="BO325" s="182"/>
      <c r="BP325" s="182"/>
      <c r="BQ325" s="182"/>
      <c r="BR325" s="182"/>
      <c r="BS325" s="182"/>
      <c r="BT325" s="182"/>
      <c r="BU325" s="182"/>
      <c r="BV325" s="182"/>
      <c r="BW325" s="182"/>
      <c r="BX325" s="182"/>
      <c r="BY325" s="182"/>
      <c r="BZ325" s="182"/>
      <c r="CA325" s="182"/>
      <c r="CB325" s="182"/>
      <c r="CC325" s="182"/>
      <c r="CD325" s="182"/>
      <c r="CE325" s="182"/>
      <c r="CF325" s="182"/>
      <c r="CG325" s="182"/>
      <c r="CH325" s="182"/>
      <c r="CI325" s="182"/>
      <c r="CJ325" s="182"/>
      <c r="CK325" s="182"/>
      <c r="CL325" s="182"/>
      <c r="CM325" s="182"/>
      <c r="CN325" s="182"/>
      <c r="CO325" s="182"/>
      <c r="CP325" s="182"/>
      <c r="CQ325" s="182"/>
      <c r="CR325" s="182"/>
      <c r="CS325" s="182"/>
      <c r="CT325" s="182"/>
      <c r="CU325" s="182"/>
      <c r="CV325" s="182"/>
      <c r="CW325" s="182"/>
      <c r="CX325" s="182"/>
      <c r="CY325" s="182"/>
      <c r="CZ325" s="182"/>
      <c r="DA325" s="182"/>
      <c r="DB325" s="182"/>
      <c r="DC325" s="182"/>
      <c r="DD325" s="182"/>
      <c r="DE325" s="182"/>
      <c r="DF325" s="182"/>
      <c r="DG325" s="182"/>
      <c r="DH325" s="182"/>
      <c r="DI325" s="182"/>
      <c r="DJ325" s="182"/>
      <c r="DK325" s="182"/>
      <c r="DL325" s="182"/>
      <c r="DM325" s="182"/>
      <c r="DN325" s="182"/>
      <c r="DO325" s="182"/>
      <c r="DP325" s="182"/>
      <c r="DQ325" s="182"/>
      <c r="DR325" s="182"/>
      <c r="DS325" s="182"/>
      <c r="DT325" s="182"/>
      <c r="DU325" s="182"/>
      <c r="DV325" s="182"/>
      <c r="DW325" s="182"/>
      <c r="DX325" s="182"/>
      <c r="DY325" s="182"/>
      <c r="DZ325" s="182"/>
      <c r="EA325" s="182"/>
      <c r="EB325" s="182"/>
      <c r="EC325" s="182"/>
      <c r="ED325" s="182"/>
      <c r="EE325" s="182"/>
      <c r="EF325" s="182"/>
      <c r="EG325" s="182"/>
      <c r="EH325" s="182"/>
      <c r="EI325" s="182"/>
      <c r="EJ325" s="182"/>
      <c r="EK325" s="182"/>
      <c r="EL325" s="182"/>
      <c r="EM325" s="182"/>
      <c r="EN325" s="182"/>
      <c r="EO325" s="182"/>
    </row>
    <row r="326" spans="1:145" s="340" customFormat="1" ht="111" customHeight="1" x14ac:dyDescent="0.25">
      <c r="A326" s="1241">
        <v>281</v>
      </c>
      <c r="B326" s="1243" t="s">
        <v>1012</v>
      </c>
      <c r="C326" s="1243">
        <v>80101706</v>
      </c>
      <c r="D326" s="237" t="s">
        <v>145</v>
      </c>
      <c r="E326" s="1243" t="s">
        <v>99</v>
      </c>
      <c r="F326" s="1243">
        <v>1</v>
      </c>
      <c r="G326" s="1053" t="s">
        <v>171</v>
      </c>
      <c r="H326" s="1287">
        <v>4</v>
      </c>
      <c r="I326" s="1063" t="s">
        <v>101</v>
      </c>
      <c r="J326" s="1243" t="s">
        <v>136</v>
      </c>
      <c r="K326" s="1243" t="s">
        <v>115</v>
      </c>
      <c r="L326" s="1037">
        <v>16000000</v>
      </c>
      <c r="M326" s="1037">
        <v>16000000</v>
      </c>
      <c r="N326" s="943" t="s">
        <v>85</v>
      </c>
      <c r="O326" s="943" t="s">
        <v>56</v>
      </c>
      <c r="P326" s="93" t="s">
        <v>61</v>
      </c>
      <c r="Q326" s="129"/>
      <c r="R326" s="1280" t="s">
        <v>3329</v>
      </c>
      <c r="S326" s="1280" t="s">
        <v>3424</v>
      </c>
      <c r="T326" s="1285">
        <v>42622</v>
      </c>
      <c r="U326" s="78" t="s">
        <v>3425</v>
      </c>
      <c r="V326" s="1242" t="s">
        <v>220</v>
      </c>
      <c r="W326" s="1276">
        <v>14933000</v>
      </c>
      <c r="X326" s="201"/>
      <c r="Y326" s="1249">
        <v>14993000</v>
      </c>
      <c r="Z326" s="1249">
        <v>14993000</v>
      </c>
      <c r="AA326" s="73" t="s">
        <v>3426</v>
      </c>
      <c r="AB326" s="1281" t="s">
        <v>3427</v>
      </c>
      <c r="AC326" s="1281" t="s">
        <v>358</v>
      </c>
      <c r="AD326" s="1242" t="s">
        <v>3428</v>
      </c>
      <c r="AE326" s="1281" t="s">
        <v>56</v>
      </c>
      <c r="AF326" s="1281" t="s">
        <v>56</v>
      </c>
      <c r="AG326" s="1281" t="s">
        <v>56</v>
      </c>
      <c r="AH326" s="73" t="s">
        <v>2739</v>
      </c>
      <c r="AI326" s="79">
        <v>42622</v>
      </c>
      <c r="AJ326" s="74">
        <v>42734</v>
      </c>
      <c r="AK326" s="1281" t="s">
        <v>3429</v>
      </c>
      <c r="AL326" s="260" t="s">
        <v>1500</v>
      </c>
      <c r="AM326" s="1341"/>
      <c r="AN326" s="201"/>
      <c r="AO326" s="201"/>
      <c r="AP326" s="201"/>
      <c r="AQ326" s="201"/>
      <c r="AR326" s="201"/>
      <c r="AS326" s="201"/>
      <c r="AT326" s="201"/>
      <c r="AU326" s="201"/>
      <c r="AV326" s="201"/>
      <c r="AW326" s="201"/>
      <c r="AX326" s="201"/>
      <c r="AY326" s="201"/>
      <c r="AZ326" s="201"/>
      <c r="BA326" s="201"/>
      <c r="BB326" s="41"/>
      <c r="BC326" s="41"/>
      <c r="BD326" s="41"/>
      <c r="BE326" s="41"/>
      <c r="BF326" s="41"/>
      <c r="BG326" s="41"/>
      <c r="BH326" s="41"/>
      <c r="BI326" s="41"/>
      <c r="BJ326" s="41"/>
      <c r="BK326" s="41"/>
      <c r="BL326" s="41"/>
      <c r="BM326" s="41"/>
      <c r="BN326" s="41"/>
      <c r="BO326" s="41"/>
      <c r="BP326" s="41"/>
      <c r="BQ326" s="41"/>
      <c r="BR326" s="41"/>
      <c r="BS326" s="41"/>
      <c r="BT326" s="41"/>
      <c r="BU326" s="41"/>
      <c r="BV326" s="41"/>
      <c r="BW326" s="41"/>
      <c r="BX326" s="41"/>
      <c r="BY326" s="41"/>
      <c r="BZ326" s="41"/>
      <c r="CA326" s="41"/>
      <c r="CB326" s="41"/>
      <c r="CC326" s="41"/>
      <c r="CD326" s="41"/>
      <c r="CE326" s="41"/>
      <c r="CF326" s="41"/>
      <c r="CG326" s="41"/>
      <c r="CH326" s="41"/>
      <c r="CI326" s="41"/>
      <c r="CJ326" s="41"/>
      <c r="CK326" s="41"/>
      <c r="CL326" s="41"/>
      <c r="CM326" s="41"/>
      <c r="CN326" s="41"/>
      <c r="CO326" s="41"/>
      <c r="CP326" s="41"/>
      <c r="CQ326" s="41"/>
      <c r="CR326" s="41"/>
      <c r="CS326" s="41"/>
      <c r="CT326" s="41"/>
      <c r="CU326" s="41"/>
      <c r="CV326" s="41"/>
      <c r="CW326" s="41"/>
      <c r="CX326" s="41"/>
      <c r="CY326" s="41"/>
      <c r="CZ326" s="41"/>
      <c r="DA326" s="41"/>
      <c r="DB326" s="41"/>
      <c r="DC326" s="41"/>
      <c r="DD326" s="41"/>
      <c r="DE326" s="41"/>
      <c r="DF326" s="41"/>
      <c r="DG326" s="41"/>
      <c r="DH326" s="41"/>
      <c r="DI326" s="41"/>
      <c r="DJ326" s="41"/>
      <c r="DK326" s="41"/>
      <c r="DL326" s="41"/>
      <c r="DM326" s="41"/>
      <c r="DN326" s="41"/>
      <c r="DO326" s="41"/>
      <c r="DP326" s="41"/>
      <c r="DQ326" s="41"/>
      <c r="DR326" s="41"/>
      <c r="DS326" s="41"/>
      <c r="DT326" s="41"/>
      <c r="DU326" s="41"/>
      <c r="DV326" s="41"/>
      <c r="DW326" s="41"/>
      <c r="DX326" s="41"/>
      <c r="DY326" s="41"/>
      <c r="DZ326" s="41"/>
      <c r="EA326" s="41"/>
      <c r="EB326" s="41"/>
      <c r="EC326" s="41"/>
      <c r="ED326" s="41"/>
      <c r="EE326" s="41"/>
      <c r="EF326" s="41"/>
      <c r="EG326" s="41"/>
      <c r="EH326" s="41"/>
      <c r="EI326" s="41"/>
      <c r="EJ326" s="41"/>
      <c r="EK326" s="41"/>
      <c r="EL326" s="41"/>
      <c r="EM326" s="41"/>
      <c r="EN326" s="41"/>
      <c r="EO326" s="41"/>
    </row>
    <row r="327" spans="1:145" s="340" customFormat="1" ht="111" customHeight="1" x14ac:dyDescent="0.25">
      <c r="A327" s="1241"/>
      <c r="B327" s="1243"/>
      <c r="C327" s="1243"/>
      <c r="D327" s="237"/>
      <c r="E327" s="1235"/>
      <c r="F327" s="1235"/>
      <c r="G327" s="1106"/>
      <c r="H327" s="1287"/>
      <c r="I327" s="1063"/>
      <c r="J327" s="1243"/>
      <c r="K327" s="1235"/>
      <c r="L327" s="1037"/>
      <c r="M327" s="1037"/>
      <c r="N327" s="1261"/>
      <c r="O327" s="1261"/>
      <c r="P327" s="1400"/>
      <c r="Q327" s="129"/>
      <c r="R327" s="1280"/>
      <c r="S327" s="1280"/>
      <c r="T327" s="1285"/>
      <c r="U327" s="78"/>
      <c r="V327" s="1242"/>
      <c r="W327" s="1276"/>
      <c r="X327" s="201"/>
      <c r="Y327" s="1249"/>
      <c r="Z327" s="1249"/>
      <c r="AA327" s="73"/>
      <c r="AB327" s="1281"/>
      <c r="AC327" s="1281"/>
      <c r="AD327" s="1242"/>
      <c r="AE327" s="1281"/>
      <c r="AF327" s="1281"/>
      <c r="AG327" s="1281"/>
      <c r="AH327" s="73"/>
      <c r="AI327" s="79"/>
      <c r="AJ327" s="74"/>
      <c r="AK327" s="1281"/>
      <c r="AL327" s="260"/>
      <c r="AM327" s="1341"/>
      <c r="AN327" s="201"/>
      <c r="AO327" s="201"/>
      <c r="AP327" s="201"/>
      <c r="AQ327" s="201"/>
      <c r="AR327" s="201"/>
      <c r="AS327" s="201"/>
      <c r="AT327" s="201"/>
      <c r="AU327" s="201"/>
      <c r="AV327" s="201"/>
      <c r="AW327" s="201"/>
      <c r="AX327" s="201"/>
      <c r="AY327" s="201"/>
      <c r="AZ327" s="201"/>
      <c r="BA327" s="201"/>
      <c r="BB327" s="41"/>
      <c r="BC327" s="41"/>
      <c r="BD327" s="41"/>
      <c r="BE327" s="41"/>
      <c r="BF327" s="41"/>
      <c r="BG327" s="41"/>
      <c r="BH327" s="41"/>
      <c r="BI327" s="41"/>
      <c r="BJ327" s="41"/>
      <c r="BK327" s="41"/>
      <c r="BL327" s="41"/>
      <c r="BM327" s="41"/>
      <c r="BN327" s="41"/>
      <c r="BO327" s="41"/>
      <c r="BP327" s="41"/>
      <c r="BQ327" s="41"/>
      <c r="BR327" s="41"/>
      <c r="BS327" s="41"/>
      <c r="BT327" s="41"/>
      <c r="BU327" s="41"/>
      <c r="BV327" s="41"/>
      <c r="BW327" s="41"/>
      <c r="BX327" s="41"/>
      <c r="BY327" s="41"/>
      <c r="BZ327" s="41"/>
      <c r="CA327" s="41"/>
      <c r="CB327" s="41"/>
      <c r="CC327" s="41"/>
      <c r="CD327" s="41"/>
      <c r="CE327" s="41"/>
      <c r="CF327" s="41"/>
      <c r="CG327" s="41"/>
      <c r="CH327" s="41"/>
      <c r="CI327" s="41"/>
      <c r="CJ327" s="41"/>
      <c r="CK327" s="41"/>
      <c r="CL327" s="41"/>
      <c r="CM327" s="41"/>
      <c r="CN327" s="41"/>
      <c r="CO327" s="41"/>
      <c r="CP327" s="41"/>
      <c r="CQ327" s="41"/>
      <c r="CR327" s="41"/>
      <c r="CS327" s="41"/>
      <c r="CT327" s="41"/>
      <c r="CU327" s="41"/>
      <c r="CV327" s="41"/>
      <c r="CW327" s="41"/>
      <c r="CX327" s="41"/>
      <c r="CY327" s="41"/>
      <c r="CZ327" s="41"/>
      <c r="DA327" s="41"/>
      <c r="DB327" s="41"/>
      <c r="DC327" s="41"/>
      <c r="DD327" s="41"/>
      <c r="DE327" s="41"/>
      <c r="DF327" s="41"/>
      <c r="DG327" s="41"/>
      <c r="DH327" s="41"/>
      <c r="DI327" s="41"/>
      <c r="DJ327" s="41"/>
      <c r="DK327" s="41"/>
      <c r="DL327" s="41"/>
      <c r="DM327" s="41"/>
      <c r="DN327" s="41"/>
      <c r="DO327" s="41"/>
      <c r="DP327" s="41"/>
      <c r="DQ327" s="41"/>
      <c r="DR327" s="41"/>
      <c r="DS327" s="41"/>
      <c r="DT327" s="41"/>
      <c r="DU327" s="41"/>
      <c r="DV327" s="41"/>
      <c r="DW327" s="41"/>
      <c r="DX327" s="41"/>
      <c r="DY327" s="41"/>
      <c r="DZ327" s="41"/>
      <c r="EA327" s="41"/>
      <c r="EB327" s="41"/>
      <c r="EC327" s="41"/>
      <c r="ED327" s="41"/>
      <c r="EE327" s="41"/>
      <c r="EF327" s="41"/>
      <c r="EG327" s="41"/>
      <c r="EH327" s="41"/>
      <c r="EI327" s="41"/>
      <c r="EJ327" s="41"/>
      <c r="EK327" s="41"/>
      <c r="EL327" s="41"/>
      <c r="EM327" s="41"/>
      <c r="EN327" s="41"/>
      <c r="EO327" s="41"/>
    </row>
    <row r="328" spans="1:145" ht="111" customHeight="1" x14ac:dyDescent="0.25">
      <c r="A328" s="1241">
        <v>282</v>
      </c>
      <c r="B328" s="1243" t="s">
        <v>1014</v>
      </c>
      <c r="C328" s="1243">
        <v>80101706</v>
      </c>
      <c r="D328" s="237" t="s">
        <v>3324</v>
      </c>
      <c r="E328" s="1235" t="s">
        <v>99</v>
      </c>
      <c r="F328" s="1235">
        <v>1</v>
      </c>
      <c r="G328" s="1106" t="s">
        <v>171</v>
      </c>
      <c r="H328" s="1287">
        <v>4</v>
      </c>
      <c r="I328" s="1063" t="s">
        <v>101</v>
      </c>
      <c r="J328" s="1099" t="s">
        <v>851</v>
      </c>
      <c r="K328" s="1235" t="s">
        <v>115</v>
      </c>
      <c r="L328" s="1037">
        <v>25200000</v>
      </c>
      <c r="M328" s="1037">
        <f>+L328</f>
        <v>25200000</v>
      </c>
      <c r="N328" s="1261" t="s">
        <v>85</v>
      </c>
      <c r="O328" s="1261" t="s">
        <v>56</v>
      </c>
      <c r="P328" s="19" t="s">
        <v>133</v>
      </c>
      <c r="Q328" s="129"/>
      <c r="R328" s="1280" t="s">
        <v>3430</v>
      </c>
      <c r="S328" s="1280" t="s">
        <v>3431</v>
      </c>
      <c r="T328" s="1285">
        <v>42627</v>
      </c>
      <c r="U328" s="78" t="s">
        <v>3432</v>
      </c>
      <c r="V328" s="1242" t="s">
        <v>220</v>
      </c>
      <c r="W328" s="253">
        <v>25200000</v>
      </c>
      <c r="X328" s="41"/>
      <c r="Y328" s="1263">
        <f>SUM(W328+X328)</f>
        <v>25200000</v>
      </c>
      <c r="Z328" s="1263">
        <f>SUM(X328+Y328)</f>
        <v>25200000</v>
      </c>
      <c r="AA328" s="73" t="s">
        <v>3433</v>
      </c>
      <c r="AB328" s="1281" t="s">
        <v>3434</v>
      </c>
      <c r="AC328" s="1281" t="s">
        <v>233</v>
      </c>
      <c r="AD328" s="1242" t="s">
        <v>3435</v>
      </c>
      <c r="AE328" s="1281" t="s">
        <v>56</v>
      </c>
      <c r="AF328" s="1281" t="s">
        <v>56</v>
      </c>
      <c r="AG328" s="1281" t="s">
        <v>56</v>
      </c>
      <c r="AH328" s="73" t="s">
        <v>2739</v>
      </c>
      <c r="AI328" s="79">
        <v>42627</v>
      </c>
      <c r="AJ328" s="74">
        <v>42734</v>
      </c>
      <c r="AK328" s="1281" t="s">
        <v>226</v>
      </c>
      <c r="AL328" s="260" t="s">
        <v>227</v>
      </c>
      <c r="AM328" s="1373"/>
      <c r="AN328" s="974"/>
      <c r="AO328" s="974"/>
      <c r="AP328" s="974"/>
      <c r="AQ328" s="974"/>
      <c r="AR328" s="974"/>
      <c r="AS328" s="974"/>
      <c r="AT328" s="974"/>
      <c r="AU328" s="974"/>
      <c r="AV328" s="974"/>
      <c r="AW328" s="974"/>
      <c r="AX328" s="974"/>
      <c r="AY328" s="974"/>
      <c r="AZ328" s="974"/>
      <c r="BA328" s="974"/>
      <c r="BB328" s="797"/>
      <c r="BC328" s="797"/>
      <c r="BD328" s="797"/>
      <c r="BE328" s="797"/>
      <c r="BF328" s="797"/>
      <c r="BG328" s="797"/>
      <c r="BH328" s="797"/>
      <c r="BI328" s="797"/>
      <c r="BJ328" s="797"/>
      <c r="BK328" s="797"/>
      <c r="BL328" s="797"/>
      <c r="BM328" s="797"/>
      <c r="BN328" s="797"/>
      <c r="BO328" s="797"/>
      <c r="BP328" s="797"/>
      <c r="BQ328" s="797"/>
      <c r="BR328" s="797"/>
      <c r="BS328" s="797"/>
      <c r="BT328" s="797"/>
      <c r="BU328" s="797"/>
      <c r="BV328" s="797"/>
      <c r="BW328" s="797"/>
      <c r="BX328" s="797"/>
      <c r="BY328" s="797"/>
      <c r="BZ328" s="797"/>
      <c r="CA328" s="797"/>
      <c r="CB328" s="797"/>
      <c r="CC328" s="797"/>
      <c r="CD328" s="797"/>
      <c r="CE328" s="797"/>
      <c r="CF328" s="797"/>
      <c r="CG328" s="797"/>
      <c r="CH328" s="797"/>
      <c r="CI328" s="797"/>
      <c r="CJ328" s="797"/>
      <c r="CK328" s="797"/>
      <c r="CL328" s="797"/>
      <c r="CM328" s="797"/>
      <c r="CN328" s="797"/>
      <c r="CO328" s="797"/>
      <c r="CP328" s="797"/>
      <c r="CQ328" s="797"/>
      <c r="CR328" s="797"/>
      <c r="CS328" s="797"/>
      <c r="CT328" s="797"/>
      <c r="CU328" s="797"/>
      <c r="CV328" s="797"/>
      <c r="CW328" s="797"/>
      <c r="CX328" s="797"/>
      <c r="CY328" s="797"/>
      <c r="CZ328" s="797"/>
      <c r="DA328" s="797"/>
      <c r="DB328" s="797"/>
      <c r="DC328" s="797"/>
      <c r="DD328" s="797"/>
      <c r="DE328" s="797"/>
      <c r="DF328" s="797"/>
      <c r="DG328" s="797"/>
      <c r="DH328" s="797"/>
      <c r="DI328" s="797"/>
      <c r="DJ328" s="797"/>
      <c r="DK328" s="797"/>
      <c r="DL328" s="797"/>
      <c r="DM328" s="797"/>
      <c r="DN328" s="797"/>
      <c r="DO328" s="797"/>
      <c r="DP328" s="797"/>
      <c r="DQ328" s="797"/>
      <c r="DR328" s="797"/>
      <c r="DS328" s="797"/>
      <c r="DT328" s="797"/>
      <c r="DU328" s="797"/>
      <c r="DV328" s="797"/>
      <c r="DW328" s="797"/>
      <c r="DX328" s="797"/>
      <c r="DY328" s="797"/>
      <c r="DZ328" s="797"/>
      <c r="EA328" s="797"/>
      <c r="EB328" s="797"/>
      <c r="EC328" s="797"/>
      <c r="ED328" s="797"/>
      <c r="EE328" s="797"/>
      <c r="EF328" s="797"/>
      <c r="EG328" s="797"/>
      <c r="EH328" s="797"/>
      <c r="EI328" s="797"/>
      <c r="EJ328" s="797"/>
      <c r="EK328" s="797"/>
      <c r="EL328" s="797"/>
      <c r="EM328" s="797"/>
      <c r="EN328" s="797"/>
      <c r="EO328" s="797"/>
    </row>
    <row r="329" spans="1:145" ht="111" customHeight="1" x14ac:dyDescent="0.25">
      <c r="A329" s="1241">
        <v>283</v>
      </c>
      <c r="B329" s="1243" t="s">
        <v>5</v>
      </c>
      <c r="C329" s="1243">
        <v>80101706</v>
      </c>
      <c r="D329" s="237" t="s">
        <v>3333</v>
      </c>
      <c r="E329" s="1235" t="s">
        <v>99</v>
      </c>
      <c r="F329" s="1235">
        <v>1</v>
      </c>
      <c r="G329" s="1106" t="s">
        <v>171</v>
      </c>
      <c r="H329" s="1287" t="s">
        <v>3332</v>
      </c>
      <c r="I329" s="1063" t="s">
        <v>101</v>
      </c>
      <c r="J329" s="1099" t="s">
        <v>851</v>
      </c>
      <c r="K329" s="1235" t="s">
        <v>115</v>
      </c>
      <c r="L329" s="1037">
        <v>10800000</v>
      </c>
      <c r="M329" s="1037">
        <v>10800000</v>
      </c>
      <c r="N329" s="1261" t="s">
        <v>85</v>
      </c>
      <c r="O329" s="1261" t="s">
        <v>56</v>
      </c>
      <c r="P329" s="19" t="s">
        <v>133</v>
      </c>
      <c r="Q329" s="129"/>
      <c r="R329" s="1280" t="s">
        <v>3436</v>
      </c>
      <c r="S329" s="1280" t="s">
        <v>3605</v>
      </c>
      <c r="T329" s="1285">
        <v>42632</v>
      </c>
      <c r="U329" s="78" t="s">
        <v>3606</v>
      </c>
      <c r="V329" s="1242" t="s">
        <v>220</v>
      </c>
      <c r="W329" s="1276">
        <v>10800000</v>
      </c>
      <c r="X329" s="41"/>
      <c r="Y329" s="1263">
        <f>W329</f>
        <v>10800000</v>
      </c>
      <c r="Z329" s="1302">
        <v>10800000</v>
      </c>
      <c r="AA329" s="336"/>
      <c r="AB329" s="336"/>
      <c r="AC329" s="336"/>
      <c r="AD329" s="336"/>
      <c r="AE329" s="336"/>
      <c r="AF329" s="336"/>
      <c r="AG329" s="336"/>
      <c r="AH329" s="336"/>
      <c r="AI329" s="336"/>
      <c r="AJ329" s="336"/>
      <c r="AK329" s="336"/>
      <c r="AL329" s="1374"/>
      <c r="AM329" s="1375"/>
      <c r="AN329" s="336"/>
      <c r="AO329" s="336"/>
      <c r="AP329" s="336"/>
      <c r="AQ329" s="336"/>
      <c r="AR329" s="336"/>
      <c r="AS329" s="336"/>
      <c r="AT329" s="336"/>
      <c r="AU329" s="336"/>
      <c r="AV329" s="336"/>
      <c r="AW329" s="336"/>
      <c r="AX329" s="336"/>
      <c r="AY329" s="336"/>
      <c r="AZ329" s="336"/>
      <c r="BA329" s="336"/>
      <c r="BB329" s="797"/>
      <c r="BC329" s="797"/>
      <c r="BD329" s="797"/>
      <c r="BE329" s="797"/>
      <c r="BF329" s="797"/>
      <c r="BG329" s="797"/>
      <c r="BH329" s="797"/>
      <c r="BI329" s="797"/>
      <c r="BJ329" s="797"/>
      <c r="BK329" s="797"/>
      <c r="BL329" s="797"/>
      <c r="BM329" s="797"/>
      <c r="BN329" s="797"/>
      <c r="BO329" s="797"/>
      <c r="BP329" s="797"/>
      <c r="BQ329" s="797"/>
      <c r="BR329" s="797"/>
      <c r="BS329" s="797"/>
      <c r="BT329" s="797"/>
      <c r="BU329" s="797"/>
      <c r="BV329" s="797"/>
      <c r="BW329" s="797"/>
      <c r="BX329" s="797"/>
      <c r="BY329" s="797"/>
      <c r="BZ329" s="797"/>
      <c r="CA329" s="797"/>
      <c r="CB329" s="797"/>
      <c r="CC329" s="797"/>
      <c r="CD329" s="797"/>
      <c r="CE329" s="797"/>
      <c r="CF329" s="797"/>
      <c r="CG329" s="797"/>
      <c r="CH329" s="797"/>
      <c r="CI329" s="797"/>
      <c r="CJ329" s="797"/>
      <c r="CK329" s="797"/>
      <c r="CL329" s="797"/>
      <c r="CM329" s="797"/>
      <c r="CN329" s="797"/>
      <c r="CO329" s="797"/>
      <c r="CP329" s="797"/>
      <c r="CQ329" s="797"/>
      <c r="CR329" s="797"/>
      <c r="CS329" s="797"/>
      <c r="CT329" s="797"/>
      <c r="CU329" s="797"/>
      <c r="CV329" s="797"/>
      <c r="CW329" s="797"/>
      <c r="CX329" s="797"/>
      <c r="CY329" s="797"/>
      <c r="CZ329" s="797"/>
      <c r="DA329" s="797"/>
      <c r="DB329" s="797"/>
      <c r="DC329" s="797"/>
      <c r="DD329" s="797"/>
      <c r="DE329" s="797"/>
      <c r="DF329" s="797"/>
      <c r="DG329" s="797"/>
      <c r="DH329" s="797"/>
      <c r="DI329" s="797"/>
      <c r="DJ329" s="797"/>
      <c r="DK329" s="797"/>
      <c r="DL329" s="797"/>
      <c r="DM329" s="797"/>
      <c r="DN329" s="797"/>
      <c r="DO329" s="797"/>
      <c r="DP329" s="797"/>
      <c r="DQ329" s="797"/>
      <c r="DR329" s="797"/>
      <c r="DS329" s="797"/>
      <c r="DT329" s="797"/>
      <c r="DU329" s="797"/>
      <c r="DV329" s="797"/>
      <c r="DW329" s="797"/>
      <c r="DX329" s="797"/>
      <c r="DY329" s="797"/>
      <c r="DZ329" s="797"/>
      <c r="EA329" s="797"/>
      <c r="EB329" s="797"/>
      <c r="EC329" s="797"/>
      <c r="ED329" s="797"/>
      <c r="EE329" s="797"/>
      <c r="EF329" s="797"/>
      <c r="EG329" s="797"/>
      <c r="EH329" s="797"/>
      <c r="EI329" s="797"/>
      <c r="EJ329" s="797"/>
      <c r="EK329" s="797"/>
      <c r="EL329" s="797"/>
      <c r="EM329" s="797"/>
      <c r="EN329" s="797"/>
      <c r="EO329" s="797"/>
    </row>
    <row r="330" spans="1:145" ht="76.5" customHeight="1" x14ac:dyDescent="0.25">
      <c r="A330" s="1510">
        <v>284</v>
      </c>
      <c r="B330" s="1264" t="s">
        <v>1761</v>
      </c>
      <c r="C330" s="1264" t="s">
        <v>3453</v>
      </c>
      <c r="D330" s="1511" t="s">
        <v>3499</v>
      </c>
      <c r="E330" s="1512" t="s">
        <v>80</v>
      </c>
      <c r="F330" s="1512">
        <v>1</v>
      </c>
      <c r="G330" s="1513" t="s">
        <v>168</v>
      </c>
      <c r="H330" s="1514" t="s">
        <v>591</v>
      </c>
      <c r="I330" s="1508" t="s">
        <v>90</v>
      </c>
      <c r="J330" s="1376" t="s">
        <v>3192</v>
      </c>
      <c r="K330" s="1264" t="s">
        <v>55</v>
      </c>
      <c r="L330" s="1043">
        <v>282000</v>
      </c>
      <c r="M330" s="1043">
        <v>282000</v>
      </c>
      <c r="N330" s="944" t="s">
        <v>85</v>
      </c>
      <c r="O330" s="944" t="s">
        <v>56</v>
      </c>
      <c r="P330" s="61" t="s">
        <v>86</v>
      </c>
      <c r="Q330" s="129"/>
      <c r="R330" s="1377"/>
      <c r="S330" s="1377"/>
      <c r="T330" s="1378"/>
      <c r="U330" s="974"/>
      <c r="V330" s="974"/>
      <c r="W330" s="1379"/>
      <c r="X330" s="973"/>
      <c r="Y330" s="1292"/>
      <c r="Z330" s="1380"/>
      <c r="AA330" s="974"/>
      <c r="AB330" s="974"/>
      <c r="AC330" s="974"/>
      <c r="AD330" s="974"/>
      <c r="AE330" s="974"/>
      <c r="AF330" s="974"/>
      <c r="AG330" s="974"/>
      <c r="AH330" s="974"/>
      <c r="AI330" s="974"/>
      <c r="AJ330" s="974"/>
      <c r="AK330" s="974"/>
      <c r="AL330" s="1381"/>
      <c r="AM330" s="1373"/>
      <c r="AN330" s="974"/>
      <c r="AO330" s="974"/>
      <c r="AP330" s="974"/>
      <c r="AQ330" s="974"/>
      <c r="AR330" s="974"/>
      <c r="AS330" s="974"/>
      <c r="AT330" s="974"/>
      <c r="AU330" s="974"/>
      <c r="AV330" s="974"/>
      <c r="AW330" s="974"/>
      <c r="AX330" s="974"/>
      <c r="AY330" s="974"/>
      <c r="AZ330" s="974"/>
      <c r="BA330" s="974"/>
      <c r="BB330" s="797"/>
      <c r="BC330" s="797"/>
      <c r="BD330" s="797"/>
      <c r="BE330" s="797"/>
      <c r="BF330" s="797"/>
      <c r="BG330" s="797"/>
      <c r="BH330" s="797"/>
      <c r="BI330" s="797"/>
      <c r="BJ330" s="797"/>
      <c r="BK330" s="797"/>
      <c r="BL330" s="797"/>
      <c r="BM330" s="797"/>
      <c r="BN330" s="797"/>
      <c r="BO330" s="797"/>
      <c r="BP330" s="797"/>
      <c r="BQ330" s="797"/>
      <c r="BR330" s="797"/>
      <c r="BS330" s="797"/>
      <c r="BT330" s="797"/>
      <c r="BU330" s="797"/>
      <c r="BV330" s="797"/>
      <c r="BW330" s="797"/>
      <c r="BX330" s="797"/>
      <c r="BY330" s="797"/>
      <c r="BZ330" s="797"/>
      <c r="CA330" s="797"/>
      <c r="CB330" s="797"/>
      <c r="CC330" s="797"/>
      <c r="CD330" s="797"/>
      <c r="CE330" s="797"/>
      <c r="CF330" s="797"/>
      <c r="CG330" s="797"/>
      <c r="CH330" s="797"/>
      <c r="CI330" s="797"/>
      <c r="CJ330" s="797"/>
      <c r="CK330" s="797"/>
      <c r="CL330" s="797"/>
      <c r="CM330" s="797"/>
      <c r="CN330" s="797"/>
      <c r="CO330" s="797"/>
      <c r="CP330" s="797"/>
      <c r="CQ330" s="797"/>
      <c r="CR330" s="797"/>
      <c r="CS330" s="797"/>
      <c r="CT330" s="797"/>
      <c r="CU330" s="797"/>
      <c r="CV330" s="797"/>
      <c r="CW330" s="797"/>
      <c r="CX330" s="797"/>
      <c r="CY330" s="797"/>
      <c r="CZ330" s="797"/>
      <c r="DA330" s="797"/>
      <c r="DB330" s="797"/>
      <c r="DC330" s="797"/>
      <c r="DD330" s="797"/>
      <c r="DE330" s="797"/>
      <c r="DF330" s="797"/>
      <c r="DG330" s="797"/>
      <c r="DH330" s="797"/>
      <c r="DI330" s="797"/>
      <c r="DJ330" s="797"/>
      <c r="DK330" s="797"/>
      <c r="DL330" s="797"/>
      <c r="DM330" s="797"/>
      <c r="DN330" s="797"/>
      <c r="DO330" s="797"/>
      <c r="DP330" s="797"/>
      <c r="DQ330" s="797"/>
      <c r="DR330" s="797"/>
      <c r="DS330" s="797"/>
      <c r="DT330" s="797"/>
      <c r="DU330" s="797"/>
      <c r="DV330" s="797"/>
      <c r="DW330" s="797"/>
      <c r="DX330" s="797"/>
      <c r="DY330" s="797"/>
      <c r="DZ330" s="797"/>
      <c r="EA330" s="797"/>
      <c r="EB330" s="797"/>
      <c r="EC330" s="797"/>
      <c r="ED330" s="797"/>
      <c r="EE330" s="797"/>
      <c r="EF330" s="797"/>
      <c r="EG330" s="797"/>
      <c r="EH330" s="797"/>
      <c r="EI330" s="797"/>
      <c r="EJ330" s="797"/>
      <c r="EK330" s="797"/>
      <c r="EL330" s="797"/>
      <c r="EM330" s="797"/>
      <c r="EN330" s="797"/>
      <c r="EO330" s="797"/>
    </row>
    <row r="331" spans="1:145" ht="109.5" customHeight="1" x14ac:dyDescent="0.25">
      <c r="A331" s="1500"/>
      <c r="B331" s="1264" t="s">
        <v>1761</v>
      </c>
      <c r="C331" s="1264" t="s">
        <v>3454</v>
      </c>
      <c r="D331" s="1511"/>
      <c r="E331" s="1512"/>
      <c r="F331" s="1512"/>
      <c r="G331" s="1513"/>
      <c r="H331" s="1514"/>
      <c r="I331" s="1508"/>
      <c r="J331" s="1264" t="s">
        <v>67</v>
      </c>
      <c r="K331" s="1264" t="s">
        <v>55</v>
      </c>
      <c r="L331" s="1043">
        <v>3600000</v>
      </c>
      <c r="M331" s="1043">
        <v>3600000</v>
      </c>
      <c r="N331" s="944" t="s">
        <v>85</v>
      </c>
      <c r="O331" s="944" t="s">
        <v>56</v>
      </c>
      <c r="P331" s="61" t="s">
        <v>86</v>
      </c>
      <c r="Q331" s="129"/>
      <c r="R331" s="1377"/>
      <c r="S331" s="1377"/>
      <c r="T331" s="1378"/>
      <c r="U331" s="974"/>
      <c r="V331" s="974"/>
      <c r="W331" s="1379"/>
      <c r="X331" s="973"/>
      <c r="Y331" s="1292"/>
      <c r="Z331" s="1380"/>
      <c r="AA331" s="974"/>
      <c r="AB331" s="974"/>
      <c r="AC331" s="974"/>
      <c r="AD331" s="974"/>
      <c r="AE331" s="974"/>
      <c r="AF331" s="974"/>
      <c r="AG331" s="974"/>
      <c r="AH331" s="974"/>
      <c r="AI331" s="974"/>
      <c r="AJ331" s="974"/>
      <c r="AK331" s="974"/>
      <c r="AL331" s="1381"/>
      <c r="AM331" s="1373"/>
      <c r="AN331" s="974"/>
      <c r="AO331" s="974"/>
      <c r="AP331" s="974"/>
      <c r="AQ331" s="974"/>
      <c r="AR331" s="974"/>
      <c r="AS331" s="974"/>
      <c r="AT331" s="974"/>
      <c r="AU331" s="974"/>
      <c r="AV331" s="974"/>
      <c r="AW331" s="974"/>
      <c r="AX331" s="974"/>
      <c r="AY331" s="974"/>
      <c r="AZ331" s="974"/>
      <c r="BA331" s="974"/>
      <c r="BB331" s="797"/>
      <c r="BC331" s="797"/>
      <c r="BD331" s="797"/>
      <c r="BE331" s="797"/>
      <c r="BF331" s="797"/>
      <c r="BG331" s="797"/>
      <c r="BH331" s="797"/>
      <c r="BI331" s="797"/>
      <c r="BJ331" s="797"/>
      <c r="BK331" s="797"/>
      <c r="BL331" s="797"/>
      <c r="BM331" s="797"/>
      <c r="BN331" s="797"/>
      <c r="BO331" s="797"/>
      <c r="BP331" s="797"/>
      <c r="BQ331" s="797"/>
      <c r="BR331" s="797"/>
      <c r="BS331" s="797"/>
      <c r="BT331" s="797"/>
      <c r="BU331" s="797"/>
      <c r="BV331" s="797"/>
      <c r="BW331" s="797"/>
      <c r="BX331" s="797"/>
      <c r="BY331" s="797"/>
      <c r="BZ331" s="797"/>
      <c r="CA331" s="797"/>
      <c r="CB331" s="797"/>
      <c r="CC331" s="797"/>
      <c r="CD331" s="797"/>
      <c r="CE331" s="797"/>
      <c r="CF331" s="797"/>
      <c r="CG331" s="797"/>
      <c r="CH331" s="797"/>
      <c r="CI331" s="797"/>
      <c r="CJ331" s="797"/>
      <c r="CK331" s="797"/>
      <c r="CL331" s="797"/>
      <c r="CM331" s="797"/>
      <c r="CN331" s="797"/>
      <c r="CO331" s="797"/>
      <c r="CP331" s="797"/>
      <c r="CQ331" s="797"/>
      <c r="CR331" s="797"/>
      <c r="CS331" s="797"/>
      <c r="CT331" s="797"/>
      <c r="CU331" s="797"/>
      <c r="CV331" s="797"/>
      <c r="CW331" s="797"/>
      <c r="CX331" s="797"/>
      <c r="CY331" s="797"/>
      <c r="CZ331" s="797"/>
      <c r="DA331" s="797"/>
      <c r="DB331" s="797"/>
      <c r="DC331" s="797"/>
      <c r="DD331" s="797"/>
      <c r="DE331" s="797"/>
      <c r="DF331" s="797"/>
      <c r="DG331" s="797"/>
      <c r="DH331" s="797"/>
      <c r="DI331" s="797"/>
      <c r="DJ331" s="797"/>
      <c r="DK331" s="797"/>
      <c r="DL331" s="797"/>
      <c r="DM331" s="797"/>
      <c r="DN331" s="797"/>
      <c r="DO331" s="797"/>
      <c r="DP331" s="797"/>
      <c r="DQ331" s="797"/>
      <c r="DR331" s="797"/>
      <c r="DS331" s="797"/>
      <c r="DT331" s="797"/>
      <c r="DU331" s="797"/>
      <c r="DV331" s="797"/>
      <c r="DW331" s="797"/>
      <c r="DX331" s="797"/>
      <c r="DY331" s="797"/>
      <c r="DZ331" s="797"/>
      <c r="EA331" s="797"/>
      <c r="EB331" s="797"/>
      <c r="EC331" s="797"/>
      <c r="ED331" s="797"/>
      <c r="EE331" s="797"/>
      <c r="EF331" s="797"/>
      <c r="EG331" s="797"/>
      <c r="EH331" s="797"/>
      <c r="EI331" s="797"/>
      <c r="EJ331" s="797"/>
      <c r="EK331" s="797"/>
      <c r="EL331" s="797"/>
      <c r="EM331" s="797"/>
      <c r="EN331" s="797"/>
      <c r="EO331" s="797"/>
    </row>
    <row r="332" spans="1:145" ht="122.25" customHeight="1" x14ac:dyDescent="0.25">
      <c r="A332" s="1382">
        <v>285</v>
      </c>
      <c r="B332" s="1264" t="s">
        <v>1761</v>
      </c>
      <c r="C332" s="1264" t="s">
        <v>118</v>
      </c>
      <c r="D332" s="216" t="s">
        <v>66</v>
      </c>
      <c r="E332" s="1264" t="s">
        <v>80</v>
      </c>
      <c r="F332" s="1264">
        <v>1</v>
      </c>
      <c r="G332" s="1272" t="s">
        <v>168</v>
      </c>
      <c r="H332" s="1031">
        <v>1</v>
      </c>
      <c r="I332" s="1264" t="s">
        <v>84</v>
      </c>
      <c r="J332" s="1264" t="s">
        <v>67</v>
      </c>
      <c r="K332" s="1264" t="s">
        <v>55</v>
      </c>
      <c r="L332" s="1043">
        <v>6400000</v>
      </c>
      <c r="M332" s="1044">
        <v>6400000</v>
      </c>
      <c r="N332" s="944" t="s">
        <v>85</v>
      </c>
      <c r="O332" s="944" t="s">
        <v>56</v>
      </c>
      <c r="P332" s="61" t="s">
        <v>86</v>
      </c>
      <c r="Q332" s="129"/>
      <c r="R332" s="1377"/>
      <c r="S332" s="1377"/>
      <c r="T332" s="1378"/>
      <c r="U332" s="974"/>
      <c r="V332" s="974"/>
      <c r="W332" s="1379"/>
      <c r="X332" s="973"/>
      <c r="Y332" s="1292"/>
      <c r="Z332" s="1380"/>
      <c r="AA332" s="974"/>
      <c r="AB332" s="974"/>
      <c r="AC332" s="974"/>
      <c r="AD332" s="974"/>
      <c r="AE332" s="974"/>
      <c r="AF332" s="974"/>
      <c r="AG332" s="974"/>
      <c r="AH332" s="974"/>
      <c r="AI332" s="974"/>
      <c r="AJ332" s="974"/>
      <c r="AK332" s="974"/>
      <c r="AL332" s="1381"/>
      <c r="AM332" s="1373"/>
      <c r="AN332" s="974"/>
      <c r="AO332" s="974"/>
      <c r="AP332" s="974"/>
      <c r="AQ332" s="974"/>
      <c r="AR332" s="974"/>
      <c r="AS332" s="974"/>
      <c r="AT332" s="974"/>
      <c r="AU332" s="974"/>
      <c r="AV332" s="974"/>
      <c r="AW332" s="974"/>
      <c r="AX332" s="974"/>
      <c r="AY332" s="974"/>
      <c r="AZ332" s="974"/>
      <c r="BA332" s="974"/>
      <c r="BB332" s="797"/>
      <c r="BC332" s="797"/>
      <c r="BD332" s="797"/>
      <c r="BE332" s="797"/>
      <c r="BF332" s="797"/>
      <c r="BG332" s="797"/>
      <c r="BH332" s="797"/>
      <c r="BI332" s="797"/>
      <c r="BJ332" s="797"/>
      <c r="BK332" s="797"/>
      <c r="BL332" s="797"/>
      <c r="BM332" s="797"/>
      <c r="BN332" s="797"/>
      <c r="BO332" s="797"/>
      <c r="BP332" s="797"/>
      <c r="BQ332" s="797"/>
      <c r="BR332" s="797"/>
      <c r="BS332" s="797"/>
      <c r="BT332" s="797"/>
      <c r="BU332" s="797"/>
      <c r="BV332" s="797"/>
      <c r="BW332" s="797"/>
      <c r="BX332" s="797"/>
      <c r="BY332" s="797"/>
      <c r="BZ332" s="797"/>
      <c r="CA332" s="797"/>
      <c r="CB332" s="797"/>
      <c r="CC332" s="797"/>
      <c r="CD332" s="797"/>
      <c r="CE332" s="797"/>
      <c r="CF332" s="797"/>
      <c r="CG332" s="797"/>
      <c r="CH332" s="797"/>
      <c r="CI332" s="797"/>
      <c r="CJ332" s="797"/>
      <c r="CK332" s="797"/>
      <c r="CL332" s="797"/>
      <c r="CM332" s="797"/>
      <c r="CN332" s="797"/>
      <c r="CO332" s="797"/>
      <c r="CP332" s="797"/>
      <c r="CQ332" s="797"/>
      <c r="CR332" s="797"/>
      <c r="CS332" s="797"/>
      <c r="CT332" s="797"/>
      <c r="CU332" s="797"/>
      <c r="CV332" s="797"/>
      <c r="CW332" s="797"/>
      <c r="CX332" s="797"/>
      <c r="CY332" s="797"/>
      <c r="CZ332" s="797"/>
      <c r="DA332" s="797"/>
      <c r="DB332" s="797"/>
      <c r="DC332" s="797"/>
      <c r="DD332" s="797"/>
      <c r="DE332" s="797"/>
      <c r="DF332" s="797"/>
      <c r="DG332" s="797"/>
      <c r="DH332" s="797"/>
      <c r="DI332" s="797"/>
      <c r="DJ332" s="797"/>
      <c r="DK332" s="797"/>
      <c r="DL332" s="797"/>
      <c r="DM332" s="797"/>
      <c r="DN332" s="797"/>
      <c r="DO332" s="797"/>
      <c r="DP332" s="797"/>
      <c r="DQ332" s="797"/>
      <c r="DR332" s="797"/>
      <c r="DS332" s="797"/>
      <c r="DT332" s="797"/>
      <c r="DU332" s="797"/>
      <c r="DV332" s="797"/>
      <c r="DW332" s="797"/>
      <c r="DX332" s="797"/>
      <c r="DY332" s="797"/>
      <c r="DZ332" s="797"/>
      <c r="EA332" s="797"/>
      <c r="EB332" s="797"/>
      <c r="EC332" s="797"/>
      <c r="ED332" s="797"/>
      <c r="EE332" s="797"/>
      <c r="EF332" s="797"/>
      <c r="EG332" s="797"/>
      <c r="EH332" s="797"/>
      <c r="EI332" s="797"/>
      <c r="EJ332" s="797"/>
      <c r="EK332" s="797"/>
      <c r="EL332" s="797"/>
      <c r="EM332" s="797"/>
      <c r="EN332" s="797"/>
      <c r="EO332" s="797"/>
    </row>
    <row r="333" spans="1:145" ht="76.5" customHeight="1" x14ac:dyDescent="0.25">
      <c r="A333" s="1253">
        <v>286</v>
      </c>
      <c r="B333" s="1264" t="s">
        <v>3461</v>
      </c>
      <c r="C333" s="1264" t="s">
        <v>3464</v>
      </c>
      <c r="D333" s="1343" t="s">
        <v>3460</v>
      </c>
      <c r="E333" s="1264" t="s">
        <v>80</v>
      </c>
      <c r="F333" s="1264">
        <v>1</v>
      </c>
      <c r="G333" s="1272" t="s">
        <v>168</v>
      </c>
      <c r="H333" s="1031">
        <v>1</v>
      </c>
      <c r="I333" s="1264" t="s">
        <v>2591</v>
      </c>
      <c r="J333" s="1264" t="s">
        <v>2819</v>
      </c>
      <c r="K333" s="1264" t="s">
        <v>115</v>
      </c>
      <c r="L333" s="1041">
        <v>62000000</v>
      </c>
      <c r="M333" s="1040">
        <v>62000000</v>
      </c>
      <c r="N333" s="944" t="s">
        <v>85</v>
      </c>
      <c r="O333" s="944" t="s">
        <v>56</v>
      </c>
      <c r="P333" s="30" t="s">
        <v>61</v>
      </c>
      <c r="Q333" s="129"/>
      <c r="R333" s="1377"/>
      <c r="S333" s="1377"/>
      <c r="T333" s="1378"/>
      <c r="U333" s="974"/>
      <c r="V333" s="974"/>
      <c r="W333" s="1379"/>
      <c r="X333" s="973"/>
      <c r="Y333" s="1292"/>
      <c r="Z333" s="1380"/>
      <c r="AA333" s="974"/>
      <c r="AB333" s="974"/>
      <c r="AC333" s="974"/>
      <c r="AD333" s="974"/>
      <c r="AE333" s="974"/>
      <c r="AF333" s="974"/>
      <c r="AG333" s="974"/>
      <c r="AH333" s="974"/>
      <c r="AI333" s="974"/>
      <c r="AJ333" s="974"/>
      <c r="AK333" s="974"/>
      <c r="AL333" s="1381"/>
      <c r="AM333" s="1373"/>
      <c r="AN333" s="974"/>
      <c r="AO333" s="974"/>
      <c r="AP333" s="974"/>
      <c r="AQ333" s="974"/>
      <c r="AR333" s="974"/>
      <c r="AS333" s="974"/>
      <c r="AT333" s="974"/>
      <c r="AU333" s="974"/>
      <c r="AV333" s="974"/>
      <c r="AW333" s="974"/>
      <c r="AX333" s="974"/>
      <c r="AY333" s="974"/>
      <c r="AZ333" s="974"/>
      <c r="BA333" s="974"/>
      <c r="BB333" s="797"/>
      <c r="BC333" s="797"/>
      <c r="BD333" s="797"/>
      <c r="BE333" s="797"/>
      <c r="BF333" s="797"/>
      <c r="BG333" s="797"/>
      <c r="BH333" s="797"/>
      <c r="BI333" s="797"/>
      <c r="BJ333" s="797"/>
      <c r="BK333" s="797"/>
      <c r="BL333" s="797"/>
      <c r="BM333" s="797"/>
      <c r="BN333" s="797"/>
      <c r="BO333" s="797"/>
      <c r="BP333" s="797"/>
      <c r="BQ333" s="797"/>
      <c r="BR333" s="797"/>
      <c r="BS333" s="797"/>
      <c r="BT333" s="797"/>
      <c r="BU333" s="797"/>
      <c r="BV333" s="797"/>
      <c r="BW333" s="797"/>
      <c r="BX333" s="797"/>
      <c r="BY333" s="797"/>
      <c r="BZ333" s="797"/>
      <c r="CA333" s="797"/>
      <c r="CB333" s="797"/>
      <c r="CC333" s="797"/>
      <c r="CD333" s="797"/>
      <c r="CE333" s="797"/>
      <c r="CF333" s="797"/>
      <c r="CG333" s="797"/>
      <c r="CH333" s="797"/>
      <c r="CI333" s="797"/>
      <c r="CJ333" s="797"/>
      <c r="CK333" s="797"/>
      <c r="CL333" s="797"/>
      <c r="CM333" s="797"/>
      <c r="CN333" s="797"/>
      <c r="CO333" s="797"/>
      <c r="CP333" s="797"/>
      <c r="CQ333" s="797"/>
      <c r="CR333" s="797"/>
      <c r="CS333" s="797"/>
      <c r="CT333" s="797"/>
      <c r="CU333" s="797"/>
      <c r="CV333" s="797"/>
      <c r="CW333" s="797"/>
      <c r="CX333" s="797"/>
      <c r="CY333" s="797"/>
      <c r="CZ333" s="797"/>
      <c r="DA333" s="797"/>
      <c r="DB333" s="797"/>
      <c r="DC333" s="797"/>
      <c r="DD333" s="797"/>
      <c r="DE333" s="797"/>
      <c r="DF333" s="797"/>
      <c r="DG333" s="797"/>
      <c r="DH333" s="797"/>
      <c r="DI333" s="797"/>
      <c r="DJ333" s="797"/>
      <c r="DK333" s="797"/>
      <c r="DL333" s="797"/>
      <c r="DM333" s="797"/>
      <c r="DN333" s="797"/>
      <c r="DO333" s="797"/>
      <c r="DP333" s="797"/>
      <c r="DQ333" s="797"/>
      <c r="DR333" s="797"/>
      <c r="DS333" s="797"/>
      <c r="DT333" s="797"/>
      <c r="DU333" s="797"/>
      <c r="DV333" s="797"/>
      <c r="DW333" s="797"/>
      <c r="DX333" s="797"/>
      <c r="DY333" s="797"/>
      <c r="DZ333" s="797"/>
      <c r="EA333" s="797"/>
      <c r="EB333" s="797"/>
      <c r="EC333" s="797"/>
      <c r="ED333" s="797"/>
      <c r="EE333" s="797"/>
      <c r="EF333" s="797"/>
      <c r="EG333" s="797"/>
      <c r="EH333" s="797"/>
      <c r="EI333" s="797"/>
      <c r="EJ333" s="797"/>
      <c r="EK333" s="797"/>
      <c r="EL333" s="797"/>
      <c r="EM333" s="797"/>
      <c r="EN333" s="797"/>
      <c r="EO333" s="797"/>
    </row>
    <row r="334" spans="1:145" s="993" customFormat="1" ht="76.5" customHeight="1" x14ac:dyDescent="0.25">
      <c r="A334" s="1253">
        <v>287</v>
      </c>
      <c r="B334" s="1264" t="s">
        <v>2817</v>
      </c>
      <c r="C334" s="1264">
        <v>46171610</v>
      </c>
      <c r="D334" s="1343" t="s">
        <v>3462</v>
      </c>
      <c r="E334" s="1264" t="s">
        <v>80</v>
      </c>
      <c r="F334" s="1264">
        <v>1</v>
      </c>
      <c r="G334" s="1272" t="s">
        <v>168</v>
      </c>
      <c r="H334" s="1031">
        <v>1</v>
      </c>
      <c r="I334" s="1264" t="s">
        <v>2591</v>
      </c>
      <c r="J334" s="1264" t="s">
        <v>3192</v>
      </c>
      <c r="K334" s="1264" t="s">
        <v>55</v>
      </c>
      <c r="L334" s="1041">
        <v>60000000</v>
      </c>
      <c r="M334" s="1040">
        <v>60000000</v>
      </c>
      <c r="N334" s="944" t="s">
        <v>85</v>
      </c>
      <c r="O334" s="944" t="s">
        <v>56</v>
      </c>
      <c r="P334" s="30" t="s">
        <v>86</v>
      </c>
      <c r="Q334" s="129"/>
      <c r="R334" s="987"/>
      <c r="S334" s="987"/>
      <c r="T334" s="988"/>
      <c r="U334" s="989"/>
      <c r="V334" s="989"/>
      <c r="W334" s="1190"/>
      <c r="X334" s="771"/>
      <c r="Y334" s="990"/>
      <c r="Z334" s="991"/>
      <c r="AA334" s="989"/>
      <c r="AB334" s="989"/>
      <c r="AC334" s="989"/>
      <c r="AD334" s="989"/>
      <c r="AE334" s="989"/>
      <c r="AF334" s="989"/>
      <c r="AG334" s="989"/>
      <c r="AH334" s="989"/>
      <c r="AI334" s="989"/>
      <c r="AJ334" s="989"/>
      <c r="AK334" s="989"/>
      <c r="AL334" s="1383"/>
      <c r="AM334" s="1384"/>
      <c r="AN334" s="989"/>
      <c r="AO334" s="989"/>
      <c r="AP334" s="989"/>
      <c r="AQ334" s="989"/>
      <c r="AR334" s="989"/>
      <c r="AS334" s="989"/>
      <c r="AT334" s="989"/>
      <c r="AU334" s="989"/>
      <c r="AV334" s="989"/>
      <c r="AW334" s="989"/>
      <c r="AX334" s="989"/>
      <c r="AY334" s="989"/>
      <c r="AZ334" s="989"/>
      <c r="BA334" s="989"/>
      <c r="BB334" s="992"/>
      <c r="BC334" s="992"/>
      <c r="BD334" s="992"/>
      <c r="BE334" s="992"/>
      <c r="BF334" s="992"/>
      <c r="BG334" s="992"/>
      <c r="BH334" s="992"/>
      <c r="BI334" s="992"/>
      <c r="BJ334" s="992"/>
      <c r="BK334" s="992"/>
      <c r="BL334" s="992"/>
      <c r="BM334" s="992"/>
      <c r="BN334" s="992"/>
      <c r="BO334" s="992"/>
      <c r="BP334" s="992"/>
      <c r="BQ334" s="992"/>
      <c r="BR334" s="992"/>
      <c r="BS334" s="992"/>
      <c r="BT334" s="992"/>
      <c r="BU334" s="992"/>
      <c r="BV334" s="992"/>
      <c r="BW334" s="992"/>
      <c r="BX334" s="992"/>
      <c r="BY334" s="992"/>
      <c r="BZ334" s="992"/>
      <c r="CA334" s="992"/>
      <c r="CB334" s="992"/>
      <c r="CC334" s="992"/>
      <c r="CD334" s="992"/>
      <c r="CE334" s="992"/>
      <c r="CF334" s="992"/>
      <c r="CG334" s="992"/>
      <c r="CH334" s="992"/>
      <c r="CI334" s="992"/>
      <c r="CJ334" s="992"/>
      <c r="CK334" s="992"/>
      <c r="CL334" s="992"/>
      <c r="CM334" s="992"/>
      <c r="CN334" s="992"/>
      <c r="CO334" s="992"/>
      <c r="CP334" s="992"/>
      <c r="CQ334" s="992"/>
      <c r="CR334" s="992"/>
      <c r="CS334" s="992"/>
      <c r="CT334" s="992"/>
      <c r="CU334" s="992"/>
      <c r="CV334" s="992"/>
      <c r="CW334" s="992"/>
      <c r="CX334" s="992"/>
      <c r="CY334" s="992"/>
      <c r="CZ334" s="992"/>
      <c r="DA334" s="992"/>
      <c r="DB334" s="992"/>
      <c r="DC334" s="992"/>
      <c r="DD334" s="992"/>
      <c r="DE334" s="992"/>
      <c r="DF334" s="992"/>
      <c r="DG334" s="992"/>
      <c r="DH334" s="992"/>
      <c r="DI334" s="992"/>
      <c r="DJ334" s="992"/>
      <c r="DK334" s="992"/>
      <c r="DL334" s="992"/>
      <c r="DM334" s="992"/>
      <c r="DN334" s="992"/>
      <c r="DO334" s="992"/>
      <c r="DP334" s="992"/>
      <c r="DQ334" s="992"/>
      <c r="DR334" s="992"/>
      <c r="DS334" s="992"/>
      <c r="DT334" s="992"/>
      <c r="DU334" s="992"/>
      <c r="DV334" s="992"/>
      <c r="DW334" s="992"/>
      <c r="DX334" s="992"/>
      <c r="DY334" s="992"/>
      <c r="DZ334" s="992"/>
      <c r="EA334" s="992"/>
      <c r="EB334" s="992"/>
      <c r="EC334" s="992"/>
      <c r="ED334" s="992"/>
      <c r="EE334" s="992"/>
      <c r="EF334" s="992"/>
      <c r="EG334" s="992"/>
      <c r="EH334" s="992"/>
      <c r="EI334" s="992"/>
      <c r="EJ334" s="992"/>
      <c r="EK334" s="992"/>
      <c r="EL334" s="992"/>
      <c r="EM334" s="992"/>
      <c r="EN334" s="992"/>
      <c r="EO334" s="992"/>
    </row>
    <row r="335" spans="1:145" s="993" customFormat="1" ht="76.5" customHeight="1" x14ac:dyDescent="0.25">
      <c r="A335" s="1253">
        <v>288</v>
      </c>
      <c r="B335" s="1264" t="s">
        <v>2817</v>
      </c>
      <c r="C335" s="1264">
        <v>43231508</v>
      </c>
      <c r="D335" s="1343" t="s">
        <v>3471</v>
      </c>
      <c r="E335" s="1264" t="s">
        <v>80</v>
      </c>
      <c r="F335" s="1264">
        <v>1</v>
      </c>
      <c r="G335" s="1272" t="s">
        <v>168</v>
      </c>
      <c r="H335" s="1031" t="s">
        <v>3463</v>
      </c>
      <c r="I335" s="1264" t="s">
        <v>93</v>
      </c>
      <c r="J335" s="1264" t="s">
        <v>74</v>
      </c>
      <c r="K335" s="1264" t="s">
        <v>55</v>
      </c>
      <c r="L335" s="1041">
        <v>5000000</v>
      </c>
      <c r="M335" s="1040">
        <v>5000000</v>
      </c>
      <c r="N335" s="944" t="s">
        <v>85</v>
      </c>
      <c r="O335" s="944" t="s">
        <v>56</v>
      </c>
      <c r="P335" s="30" t="s">
        <v>86</v>
      </c>
      <c r="Q335" s="129"/>
      <c r="R335" s="987"/>
      <c r="S335" s="987"/>
      <c r="T335" s="988"/>
      <c r="U335" s="989"/>
      <c r="V335" s="989"/>
      <c r="W335" s="1190"/>
      <c r="X335" s="771"/>
      <c r="Y335" s="990"/>
      <c r="Z335" s="991"/>
      <c r="AA335" s="989"/>
      <c r="AB335" s="989"/>
      <c r="AC335" s="989"/>
      <c r="AD335" s="989"/>
      <c r="AE335" s="989"/>
      <c r="AF335" s="989"/>
      <c r="AG335" s="989"/>
      <c r="AH335" s="989"/>
      <c r="AI335" s="989"/>
      <c r="AJ335" s="989"/>
      <c r="AK335" s="989"/>
      <c r="AL335" s="1383"/>
      <c r="AM335" s="1384"/>
      <c r="AN335" s="989"/>
      <c r="AO335" s="989"/>
      <c r="AP335" s="989"/>
      <c r="AQ335" s="989"/>
      <c r="AR335" s="989"/>
      <c r="AS335" s="989"/>
      <c r="AT335" s="989"/>
      <c r="AU335" s="989"/>
      <c r="AV335" s="989"/>
      <c r="AW335" s="989"/>
      <c r="AX335" s="989"/>
      <c r="AY335" s="989"/>
      <c r="AZ335" s="989"/>
      <c r="BA335" s="989"/>
      <c r="BB335" s="992"/>
      <c r="BC335" s="992"/>
      <c r="BD335" s="992"/>
      <c r="BE335" s="992"/>
      <c r="BF335" s="992"/>
      <c r="BG335" s="992"/>
      <c r="BH335" s="992"/>
      <c r="BI335" s="992"/>
      <c r="BJ335" s="992"/>
      <c r="BK335" s="992"/>
      <c r="BL335" s="992"/>
      <c r="BM335" s="992"/>
      <c r="BN335" s="992"/>
      <c r="BO335" s="992"/>
      <c r="BP335" s="992"/>
      <c r="BQ335" s="992"/>
      <c r="BR335" s="992"/>
      <c r="BS335" s="992"/>
      <c r="BT335" s="992"/>
      <c r="BU335" s="992"/>
      <c r="BV335" s="992"/>
      <c r="BW335" s="992"/>
      <c r="BX335" s="992"/>
      <c r="BY335" s="992"/>
      <c r="BZ335" s="992"/>
      <c r="CA335" s="992"/>
      <c r="CB335" s="992"/>
      <c r="CC335" s="992"/>
      <c r="CD335" s="992"/>
      <c r="CE335" s="992"/>
      <c r="CF335" s="992"/>
      <c r="CG335" s="992"/>
      <c r="CH335" s="992"/>
      <c r="CI335" s="992"/>
      <c r="CJ335" s="992"/>
      <c r="CK335" s="992"/>
      <c r="CL335" s="992"/>
      <c r="CM335" s="992"/>
      <c r="CN335" s="992"/>
      <c r="CO335" s="992"/>
      <c r="CP335" s="992"/>
      <c r="CQ335" s="992"/>
      <c r="CR335" s="992"/>
      <c r="CS335" s="992"/>
      <c r="CT335" s="992"/>
      <c r="CU335" s="992"/>
      <c r="CV335" s="992"/>
      <c r="CW335" s="992"/>
      <c r="CX335" s="992"/>
      <c r="CY335" s="992"/>
      <c r="CZ335" s="992"/>
      <c r="DA335" s="992"/>
      <c r="DB335" s="992"/>
      <c r="DC335" s="992"/>
      <c r="DD335" s="992"/>
      <c r="DE335" s="992"/>
      <c r="DF335" s="992"/>
      <c r="DG335" s="992"/>
      <c r="DH335" s="992"/>
      <c r="DI335" s="992"/>
      <c r="DJ335" s="992"/>
      <c r="DK335" s="992"/>
      <c r="DL335" s="992"/>
      <c r="DM335" s="992"/>
      <c r="DN335" s="992"/>
      <c r="DO335" s="992"/>
      <c r="DP335" s="992"/>
      <c r="DQ335" s="992"/>
      <c r="DR335" s="992"/>
      <c r="DS335" s="992"/>
      <c r="DT335" s="992"/>
      <c r="DU335" s="992"/>
      <c r="DV335" s="992"/>
      <c r="DW335" s="992"/>
      <c r="DX335" s="992"/>
      <c r="DY335" s="992"/>
      <c r="DZ335" s="992"/>
      <c r="EA335" s="992"/>
      <c r="EB335" s="992"/>
      <c r="EC335" s="992"/>
      <c r="ED335" s="992"/>
      <c r="EE335" s="992"/>
      <c r="EF335" s="992"/>
      <c r="EG335" s="992"/>
      <c r="EH335" s="992"/>
      <c r="EI335" s="992"/>
      <c r="EJ335" s="992"/>
      <c r="EK335" s="992"/>
      <c r="EL335" s="992"/>
      <c r="EM335" s="992"/>
      <c r="EN335" s="992"/>
      <c r="EO335" s="992"/>
    </row>
    <row r="336" spans="1:145" s="993" customFormat="1" ht="76.5" customHeight="1" x14ac:dyDescent="0.25">
      <c r="A336" s="1253">
        <v>289</v>
      </c>
      <c r="B336" s="1264" t="s">
        <v>2817</v>
      </c>
      <c r="C336" s="1264">
        <v>43191501</v>
      </c>
      <c r="D336" s="1343" t="s">
        <v>3465</v>
      </c>
      <c r="E336" s="1264" t="s">
        <v>80</v>
      </c>
      <c r="F336" s="1264">
        <v>1</v>
      </c>
      <c r="G336" s="1272" t="s">
        <v>168</v>
      </c>
      <c r="H336" s="1031">
        <v>1</v>
      </c>
      <c r="I336" s="1264" t="s">
        <v>90</v>
      </c>
      <c r="J336" s="1264" t="s">
        <v>3466</v>
      </c>
      <c r="K336" s="1264" t="s">
        <v>55</v>
      </c>
      <c r="L336" s="1041">
        <v>8000000</v>
      </c>
      <c r="M336" s="1040">
        <v>8000000</v>
      </c>
      <c r="N336" s="944" t="s">
        <v>85</v>
      </c>
      <c r="O336" s="944" t="s">
        <v>56</v>
      </c>
      <c r="P336" s="30" t="s">
        <v>117</v>
      </c>
      <c r="Q336" s="129"/>
      <c r="R336" s="987"/>
      <c r="S336" s="987"/>
      <c r="T336" s="988"/>
      <c r="U336" s="989"/>
      <c r="V336" s="989"/>
      <c r="W336" s="1190"/>
      <c r="X336" s="771"/>
      <c r="Y336" s="990"/>
      <c r="Z336" s="991"/>
      <c r="AA336" s="989"/>
      <c r="AB336" s="989"/>
      <c r="AC336" s="989"/>
      <c r="AD336" s="989"/>
      <c r="AE336" s="989"/>
      <c r="AF336" s="989"/>
      <c r="AG336" s="989"/>
      <c r="AH336" s="989"/>
      <c r="AI336" s="989"/>
      <c r="AJ336" s="989"/>
      <c r="AK336" s="989"/>
      <c r="AL336" s="1383"/>
      <c r="AM336" s="1384"/>
      <c r="AN336" s="989"/>
      <c r="AO336" s="989"/>
      <c r="AP336" s="989"/>
      <c r="AQ336" s="989"/>
      <c r="AR336" s="989"/>
      <c r="AS336" s="989"/>
      <c r="AT336" s="989"/>
      <c r="AU336" s="989"/>
      <c r="AV336" s="989"/>
      <c r="AW336" s="989"/>
      <c r="AX336" s="989"/>
      <c r="AY336" s="989"/>
      <c r="AZ336" s="989"/>
      <c r="BA336" s="989"/>
      <c r="BB336" s="992"/>
      <c r="BC336" s="992"/>
      <c r="BD336" s="992"/>
      <c r="BE336" s="992"/>
      <c r="BF336" s="992"/>
      <c r="BG336" s="992"/>
      <c r="BH336" s="992"/>
      <c r="BI336" s="992"/>
      <c r="BJ336" s="992"/>
      <c r="BK336" s="992"/>
      <c r="BL336" s="992"/>
      <c r="BM336" s="992"/>
      <c r="BN336" s="992"/>
      <c r="BO336" s="992"/>
      <c r="BP336" s="992"/>
      <c r="BQ336" s="992"/>
      <c r="BR336" s="992"/>
      <c r="BS336" s="992"/>
      <c r="BT336" s="992"/>
      <c r="BU336" s="992"/>
      <c r="BV336" s="992"/>
      <c r="BW336" s="992"/>
      <c r="BX336" s="992"/>
      <c r="BY336" s="992"/>
      <c r="BZ336" s="992"/>
      <c r="CA336" s="992"/>
      <c r="CB336" s="992"/>
      <c r="CC336" s="992"/>
      <c r="CD336" s="992"/>
      <c r="CE336" s="992"/>
      <c r="CF336" s="992"/>
      <c r="CG336" s="992"/>
      <c r="CH336" s="992"/>
      <c r="CI336" s="992"/>
      <c r="CJ336" s="992"/>
      <c r="CK336" s="992"/>
      <c r="CL336" s="992"/>
      <c r="CM336" s="992"/>
      <c r="CN336" s="992"/>
      <c r="CO336" s="992"/>
      <c r="CP336" s="992"/>
      <c r="CQ336" s="992"/>
      <c r="CR336" s="992"/>
      <c r="CS336" s="992"/>
      <c r="CT336" s="992"/>
      <c r="CU336" s="992"/>
      <c r="CV336" s="992"/>
      <c r="CW336" s="992"/>
      <c r="CX336" s="992"/>
      <c r="CY336" s="992"/>
      <c r="CZ336" s="992"/>
      <c r="DA336" s="992"/>
      <c r="DB336" s="992"/>
      <c r="DC336" s="992"/>
      <c r="DD336" s="992"/>
      <c r="DE336" s="992"/>
      <c r="DF336" s="992"/>
      <c r="DG336" s="992"/>
      <c r="DH336" s="992"/>
      <c r="DI336" s="992"/>
      <c r="DJ336" s="992"/>
      <c r="DK336" s="992"/>
      <c r="DL336" s="992"/>
      <c r="DM336" s="992"/>
      <c r="DN336" s="992"/>
      <c r="DO336" s="992"/>
      <c r="DP336" s="992"/>
      <c r="DQ336" s="992"/>
      <c r="DR336" s="992"/>
      <c r="DS336" s="992"/>
      <c r="DT336" s="992"/>
      <c r="DU336" s="992"/>
      <c r="DV336" s="992"/>
      <c r="DW336" s="992"/>
      <c r="DX336" s="992"/>
      <c r="DY336" s="992"/>
      <c r="DZ336" s="992"/>
      <c r="EA336" s="992"/>
      <c r="EB336" s="992"/>
      <c r="EC336" s="992"/>
      <c r="ED336" s="992"/>
      <c r="EE336" s="992"/>
      <c r="EF336" s="992"/>
      <c r="EG336" s="992"/>
      <c r="EH336" s="992"/>
      <c r="EI336" s="992"/>
      <c r="EJ336" s="992"/>
      <c r="EK336" s="992"/>
      <c r="EL336" s="992"/>
      <c r="EM336" s="992"/>
      <c r="EN336" s="992"/>
      <c r="EO336" s="992"/>
    </row>
    <row r="337" spans="1:149" s="993" customFormat="1" ht="76.5" customHeight="1" x14ac:dyDescent="0.25">
      <c r="A337" s="1253">
        <v>290</v>
      </c>
      <c r="B337" s="1264" t="s">
        <v>2817</v>
      </c>
      <c r="C337" s="1264">
        <v>44103103</v>
      </c>
      <c r="D337" s="1343" t="s">
        <v>2590</v>
      </c>
      <c r="E337" s="1264" t="s">
        <v>80</v>
      </c>
      <c r="F337" s="1264">
        <v>1</v>
      </c>
      <c r="G337" s="1272" t="s">
        <v>168</v>
      </c>
      <c r="H337" s="1031">
        <v>1</v>
      </c>
      <c r="I337" s="1264" t="s">
        <v>90</v>
      </c>
      <c r="J337" s="1264" t="s">
        <v>67</v>
      </c>
      <c r="K337" s="1264" t="s">
        <v>55</v>
      </c>
      <c r="L337" s="1043">
        <v>34500000</v>
      </c>
      <c r="M337" s="1044">
        <v>34500000</v>
      </c>
      <c r="N337" s="944" t="s">
        <v>85</v>
      </c>
      <c r="O337" s="944" t="s">
        <v>56</v>
      </c>
      <c r="P337" s="61" t="s">
        <v>86</v>
      </c>
      <c r="Q337" s="129"/>
      <c r="R337" s="987"/>
      <c r="S337" s="987"/>
      <c r="T337" s="988"/>
      <c r="U337" s="989"/>
      <c r="V337" s="989"/>
      <c r="W337" s="1190"/>
      <c r="X337" s="771"/>
      <c r="Y337" s="990"/>
      <c r="Z337" s="991"/>
      <c r="AA337" s="989"/>
      <c r="AB337" s="989"/>
      <c r="AC337" s="989"/>
      <c r="AD337" s="989"/>
      <c r="AE337" s="989"/>
      <c r="AF337" s="989"/>
      <c r="AG337" s="989"/>
      <c r="AH337" s="989"/>
      <c r="AI337" s="989"/>
      <c r="AJ337" s="989"/>
      <c r="AK337" s="989"/>
      <c r="AL337" s="1383"/>
      <c r="AM337" s="1384"/>
      <c r="AN337" s="989"/>
      <c r="AO337" s="989"/>
      <c r="AP337" s="989"/>
      <c r="AQ337" s="989"/>
      <c r="AR337" s="989"/>
      <c r="AS337" s="989"/>
      <c r="AT337" s="989"/>
      <c r="AU337" s="989"/>
      <c r="AV337" s="989"/>
      <c r="AW337" s="989"/>
      <c r="AX337" s="989"/>
      <c r="AY337" s="989"/>
      <c r="AZ337" s="989"/>
      <c r="BA337" s="989"/>
      <c r="BB337" s="992"/>
      <c r="BC337" s="992"/>
      <c r="BD337" s="992"/>
      <c r="BE337" s="992"/>
      <c r="BF337" s="992"/>
      <c r="BG337" s="992"/>
      <c r="BH337" s="992"/>
      <c r="BI337" s="992"/>
      <c r="BJ337" s="992"/>
      <c r="BK337" s="992"/>
      <c r="BL337" s="992"/>
      <c r="BM337" s="992"/>
      <c r="BN337" s="992"/>
      <c r="BO337" s="992"/>
      <c r="BP337" s="992"/>
      <c r="BQ337" s="992"/>
      <c r="BR337" s="992"/>
      <c r="BS337" s="992"/>
      <c r="BT337" s="992"/>
      <c r="BU337" s="992"/>
      <c r="BV337" s="992"/>
      <c r="BW337" s="992"/>
      <c r="BX337" s="992"/>
      <c r="BY337" s="992"/>
      <c r="BZ337" s="992"/>
      <c r="CA337" s="992"/>
      <c r="CB337" s="992"/>
      <c r="CC337" s="992"/>
      <c r="CD337" s="992"/>
      <c r="CE337" s="992"/>
      <c r="CF337" s="992"/>
      <c r="CG337" s="992"/>
      <c r="CH337" s="992"/>
      <c r="CI337" s="992"/>
      <c r="CJ337" s="992"/>
      <c r="CK337" s="992"/>
      <c r="CL337" s="992"/>
      <c r="CM337" s="992"/>
      <c r="CN337" s="992"/>
      <c r="CO337" s="992"/>
      <c r="CP337" s="992"/>
      <c r="CQ337" s="992"/>
      <c r="CR337" s="992"/>
      <c r="CS337" s="992"/>
      <c r="CT337" s="992"/>
      <c r="CU337" s="992"/>
      <c r="CV337" s="992"/>
      <c r="CW337" s="992"/>
      <c r="CX337" s="992"/>
      <c r="CY337" s="992"/>
      <c r="CZ337" s="992"/>
      <c r="DA337" s="992"/>
      <c r="DB337" s="992"/>
      <c r="DC337" s="992"/>
      <c r="DD337" s="992"/>
      <c r="DE337" s="992"/>
      <c r="DF337" s="992"/>
      <c r="DG337" s="992"/>
      <c r="DH337" s="992"/>
      <c r="DI337" s="992"/>
      <c r="DJ337" s="992"/>
      <c r="DK337" s="992"/>
      <c r="DL337" s="992"/>
      <c r="DM337" s="992"/>
      <c r="DN337" s="992"/>
      <c r="DO337" s="992"/>
      <c r="DP337" s="992"/>
      <c r="DQ337" s="992"/>
      <c r="DR337" s="992"/>
      <c r="DS337" s="992"/>
      <c r="DT337" s="992"/>
      <c r="DU337" s="992"/>
      <c r="DV337" s="992"/>
      <c r="DW337" s="992"/>
      <c r="DX337" s="992"/>
      <c r="DY337" s="992"/>
      <c r="DZ337" s="992"/>
      <c r="EA337" s="992"/>
      <c r="EB337" s="992"/>
      <c r="EC337" s="992"/>
      <c r="ED337" s="992"/>
      <c r="EE337" s="992"/>
      <c r="EF337" s="992"/>
      <c r="EG337" s="992"/>
      <c r="EH337" s="992"/>
      <c r="EI337" s="992"/>
      <c r="EJ337" s="992"/>
      <c r="EK337" s="992"/>
      <c r="EL337" s="992"/>
      <c r="EM337" s="992"/>
      <c r="EN337" s="992"/>
      <c r="EO337" s="992"/>
    </row>
    <row r="338" spans="1:149" s="993" customFormat="1" ht="76.5" customHeight="1" x14ac:dyDescent="0.25">
      <c r="A338" s="1253">
        <v>291</v>
      </c>
      <c r="B338" s="1264" t="s">
        <v>2817</v>
      </c>
      <c r="C338" s="1264">
        <v>46171610</v>
      </c>
      <c r="D338" s="1343" t="s">
        <v>3472</v>
      </c>
      <c r="E338" s="1264" t="s">
        <v>80</v>
      </c>
      <c r="F338" s="1264">
        <v>1</v>
      </c>
      <c r="G338" s="1272" t="s">
        <v>168</v>
      </c>
      <c r="H338" s="1031">
        <v>1</v>
      </c>
      <c r="I338" s="1264" t="s">
        <v>2591</v>
      </c>
      <c r="J338" s="1264" t="s">
        <v>3192</v>
      </c>
      <c r="K338" s="1264" t="s">
        <v>55</v>
      </c>
      <c r="L338" s="1041">
        <v>90000000</v>
      </c>
      <c r="M338" s="1040">
        <v>90000000</v>
      </c>
      <c r="N338" s="944" t="s">
        <v>85</v>
      </c>
      <c r="O338" s="944" t="s">
        <v>56</v>
      </c>
      <c r="P338" s="61" t="s">
        <v>117</v>
      </c>
      <c r="Q338" s="129"/>
      <c r="R338" s="987"/>
      <c r="S338" s="987"/>
      <c r="T338" s="988"/>
      <c r="U338" s="989"/>
      <c r="V338" s="989"/>
      <c r="W338" s="1190"/>
      <c r="X338" s="771"/>
      <c r="Y338" s="990"/>
      <c r="Z338" s="991"/>
      <c r="AA338" s="989"/>
      <c r="AB338" s="989"/>
      <c r="AC338" s="989"/>
      <c r="AD338" s="989"/>
      <c r="AE338" s="989"/>
      <c r="AF338" s="989"/>
      <c r="AG338" s="989"/>
      <c r="AH338" s="989"/>
      <c r="AI338" s="989"/>
      <c r="AJ338" s="989"/>
      <c r="AK338" s="989"/>
      <c r="AL338" s="1383"/>
      <c r="AM338" s="1384"/>
      <c r="AN338" s="989"/>
      <c r="AO338" s="989"/>
      <c r="AP338" s="989"/>
      <c r="AQ338" s="989"/>
      <c r="AR338" s="989"/>
      <c r="AS338" s="989"/>
      <c r="AT338" s="989"/>
      <c r="AU338" s="989"/>
      <c r="AV338" s="989"/>
      <c r="AW338" s="989"/>
      <c r="AX338" s="989"/>
      <c r="AY338" s="989"/>
      <c r="AZ338" s="989"/>
      <c r="BA338" s="989"/>
      <c r="BB338" s="992"/>
      <c r="BC338" s="992"/>
      <c r="BD338" s="992"/>
      <c r="BE338" s="992"/>
      <c r="BF338" s="992"/>
      <c r="BG338" s="992"/>
      <c r="BH338" s="992"/>
      <c r="BI338" s="992"/>
      <c r="BJ338" s="992"/>
      <c r="BK338" s="992"/>
      <c r="BL338" s="992"/>
      <c r="BM338" s="992"/>
      <c r="BN338" s="992"/>
      <c r="BO338" s="992"/>
      <c r="BP338" s="992"/>
      <c r="BQ338" s="992"/>
      <c r="BR338" s="992"/>
      <c r="BS338" s="992"/>
      <c r="BT338" s="992"/>
      <c r="BU338" s="992"/>
      <c r="BV338" s="992"/>
      <c r="BW338" s="992"/>
      <c r="BX338" s="992"/>
      <c r="BY338" s="992"/>
      <c r="BZ338" s="992"/>
      <c r="CA338" s="992"/>
      <c r="CB338" s="992"/>
      <c r="CC338" s="992"/>
      <c r="CD338" s="992"/>
      <c r="CE338" s="992"/>
      <c r="CF338" s="992"/>
      <c r="CG338" s="992"/>
      <c r="CH338" s="992"/>
      <c r="CI338" s="992"/>
      <c r="CJ338" s="992"/>
      <c r="CK338" s="992"/>
      <c r="CL338" s="992"/>
      <c r="CM338" s="992"/>
      <c r="CN338" s="992"/>
      <c r="CO338" s="992"/>
      <c r="CP338" s="992"/>
      <c r="CQ338" s="992"/>
      <c r="CR338" s="992"/>
      <c r="CS338" s="992"/>
      <c r="CT338" s="992"/>
      <c r="CU338" s="992"/>
      <c r="CV338" s="992"/>
      <c r="CW338" s="992"/>
      <c r="CX338" s="992"/>
      <c r="CY338" s="992"/>
      <c r="CZ338" s="992"/>
      <c r="DA338" s="992"/>
      <c r="DB338" s="992"/>
      <c r="DC338" s="992"/>
      <c r="DD338" s="992"/>
      <c r="DE338" s="992"/>
      <c r="DF338" s="992"/>
      <c r="DG338" s="992"/>
      <c r="DH338" s="992"/>
      <c r="DI338" s="992"/>
      <c r="DJ338" s="992"/>
      <c r="DK338" s="992"/>
      <c r="DL338" s="992"/>
      <c r="DM338" s="992"/>
      <c r="DN338" s="992"/>
      <c r="DO338" s="992"/>
      <c r="DP338" s="992"/>
      <c r="DQ338" s="992"/>
      <c r="DR338" s="992"/>
      <c r="DS338" s="992"/>
      <c r="DT338" s="992"/>
      <c r="DU338" s="992"/>
      <c r="DV338" s="992"/>
      <c r="DW338" s="992"/>
      <c r="DX338" s="992"/>
      <c r="DY338" s="992"/>
      <c r="DZ338" s="992"/>
      <c r="EA338" s="992"/>
      <c r="EB338" s="992"/>
      <c r="EC338" s="992"/>
      <c r="ED338" s="992"/>
      <c r="EE338" s="992"/>
      <c r="EF338" s="992"/>
      <c r="EG338" s="992"/>
      <c r="EH338" s="992"/>
      <c r="EI338" s="992"/>
      <c r="EJ338" s="992"/>
      <c r="EK338" s="992"/>
      <c r="EL338" s="992"/>
      <c r="EM338" s="992"/>
      <c r="EN338" s="992"/>
      <c r="EO338" s="992"/>
    </row>
    <row r="339" spans="1:149" s="993" customFormat="1" ht="76.5" customHeight="1" x14ac:dyDescent="0.25">
      <c r="A339" s="1253">
        <v>292</v>
      </c>
      <c r="B339" s="1264" t="s">
        <v>1012</v>
      </c>
      <c r="C339" s="1264">
        <v>80101706</v>
      </c>
      <c r="D339" s="962" t="s">
        <v>3473</v>
      </c>
      <c r="E339" s="1264" t="s">
        <v>99</v>
      </c>
      <c r="F339" s="1264">
        <v>1</v>
      </c>
      <c r="G339" s="1272" t="s">
        <v>168</v>
      </c>
      <c r="H339" s="1031" t="s">
        <v>3474</v>
      </c>
      <c r="I339" s="1109" t="s">
        <v>93</v>
      </c>
      <c r="J339" s="1110" t="s">
        <v>2819</v>
      </c>
      <c r="K339" s="1264" t="s">
        <v>115</v>
      </c>
      <c r="L339" s="1041">
        <v>18000000</v>
      </c>
      <c r="M339" s="1367">
        <v>18000000</v>
      </c>
      <c r="N339" s="944" t="s">
        <v>85</v>
      </c>
      <c r="O339" s="944" t="s">
        <v>56</v>
      </c>
      <c r="P339" s="1385" t="s">
        <v>61</v>
      </c>
      <c r="Q339" s="129"/>
      <c r="R339" s="845"/>
      <c r="S339" s="845"/>
      <c r="T339" s="1203"/>
      <c r="U339" s="992"/>
      <c r="V339" s="992"/>
      <c r="W339" s="1200"/>
      <c r="X339" s="160"/>
      <c r="Y339" s="1204"/>
      <c r="Z339" s="1202"/>
      <c r="AA339" s="992"/>
      <c r="AB339" s="992"/>
      <c r="AC339" s="992"/>
      <c r="AD339" s="992"/>
      <c r="AE339" s="992"/>
      <c r="AF339" s="992"/>
      <c r="AG339" s="992"/>
      <c r="AH339" s="992"/>
      <c r="AI339" s="992"/>
      <c r="AJ339" s="992"/>
      <c r="AK339" s="992"/>
      <c r="AL339" s="1386"/>
      <c r="AM339" s="1387"/>
      <c r="AN339" s="992"/>
      <c r="AO339" s="992"/>
      <c r="AP339" s="992"/>
      <c r="AQ339" s="992"/>
      <c r="AR339" s="992"/>
      <c r="AS339" s="992"/>
      <c r="AT339" s="992"/>
      <c r="AU339" s="992"/>
      <c r="AV339" s="992"/>
      <c r="AW339" s="992"/>
      <c r="AX339" s="992"/>
      <c r="AY339" s="992"/>
      <c r="AZ339" s="992"/>
      <c r="BA339" s="992"/>
      <c r="BB339" s="992"/>
      <c r="BC339" s="992"/>
      <c r="BD339" s="992"/>
      <c r="BE339" s="992"/>
      <c r="BF339" s="992"/>
      <c r="BG339" s="992"/>
      <c r="BH339" s="992"/>
      <c r="BI339" s="992"/>
      <c r="BJ339" s="992"/>
      <c r="BK339" s="992"/>
      <c r="BL339" s="992"/>
      <c r="BM339" s="992"/>
      <c r="BN339" s="992"/>
      <c r="BO339" s="992"/>
      <c r="BP339" s="992"/>
      <c r="BQ339" s="992"/>
      <c r="BR339" s="992"/>
      <c r="BS339" s="992"/>
      <c r="BT339" s="992"/>
      <c r="BU339" s="992"/>
      <c r="BV339" s="992"/>
      <c r="BW339" s="992"/>
      <c r="BX339" s="992"/>
      <c r="BY339" s="992"/>
      <c r="BZ339" s="992"/>
      <c r="CA339" s="992"/>
      <c r="CB339" s="992"/>
      <c r="CC339" s="992"/>
      <c r="CD339" s="992"/>
      <c r="CE339" s="992"/>
      <c r="CF339" s="992"/>
      <c r="CG339" s="992"/>
      <c r="CH339" s="992"/>
      <c r="CI339" s="992"/>
      <c r="CJ339" s="992"/>
      <c r="CK339" s="992"/>
      <c r="CL339" s="992"/>
      <c r="CM339" s="992"/>
      <c r="CN339" s="992"/>
      <c r="CO339" s="992"/>
      <c r="CP339" s="992"/>
      <c r="CQ339" s="992"/>
      <c r="CR339" s="992"/>
      <c r="CS339" s="992"/>
      <c r="CT339" s="992"/>
      <c r="CU339" s="992"/>
      <c r="CV339" s="992"/>
      <c r="CW339" s="992"/>
      <c r="CX339" s="992"/>
      <c r="CY339" s="992"/>
      <c r="CZ339" s="992"/>
      <c r="DA339" s="992"/>
      <c r="DB339" s="992"/>
      <c r="DC339" s="992"/>
      <c r="DD339" s="992"/>
      <c r="DE339" s="992"/>
      <c r="DF339" s="992"/>
      <c r="DG339" s="992"/>
      <c r="DH339" s="992"/>
      <c r="DI339" s="992"/>
      <c r="DJ339" s="992"/>
      <c r="DK339" s="992"/>
      <c r="DL339" s="992"/>
      <c r="DM339" s="992"/>
      <c r="DN339" s="992"/>
      <c r="DO339" s="992"/>
      <c r="DP339" s="992"/>
      <c r="DQ339" s="992"/>
      <c r="DR339" s="992"/>
      <c r="DS339" s="992"/>
      <c r="DT339" s="992"/>
      <c r="DU339" s="992"/>
      <c r="DV339" s="992"/>
      <c r="DW339" s="992"/>
      <c r="DX339" s="992"/>
      <c r="DY339" s="992"/>
      <c r="DZ339" s="992"/>
      <c r="EA339" s="992"/>
      <c r="EB339" s="992"/>
      <c r="EC339" s="992"/>
      <c r="ED339" s="992"/>
      <c r="EE339" s="992"/>
      <c r="EF339" s="992"/>
      <c r="EG339" s="992"/>
      <c r="EH339" s="992"/>
      <c r="EI339" s="992"/>
      <c r="EJ339" s="992"/>
      <c r="EK339" s="992"/>
      <c r="EL339" s="992"/>
      <c r="EM339" s="992"/>
      <c r="EN339" s="992"/>
      <c r="EO339" s="992"/>
    </row>
    <row r="340" spans="1:149" s="993" customFormat="1" ht="147.75" customHeight="1" x14ac:dyDescent="0.25">
      <c r="A340" s="1162">
        <v>293</v>
      </c>
      <c r="B340" s="1045" t="s">
        <v>1761</v>
      </c>
      <c r="C340" s="1045">
        <v>84131512</v>
      </c>
      <c r="D340" s="821" t="s">
        <v>3507</v>
      </c>
      <c r="E340" s="1045" t="s">
        <v>80</v>
      </c>
      <c r="F340" s="1045">
        <v>1</v>
      </c>
      <c r="G340" s="1046" t="s">
        <v>171</v>
      </c>
      <c r="H340" s="1047">
        <v>12</v>
      </c>
      <c r="I340" s="1045" t="s">
        <v>1760</v>
      </c>
      <c r="J340" s="1045" t="s">
        <v>3503</v>
      </c>
      <c r="K340" s="1045" t="s">
        <v>55</v>
      </c>
      <c r="L340" s="1048">
        <v>6000000</v>
      </c>
      <c r="M340" s="1049">
        <v>6000000</v>
      </c>
      <c r="N340" s="80" t="s">
        <v>85</v>
      </c>
      <c r="O340" s="80" t="s">
        <v>56</v>
      </c>
      <c r="P340" s="1388" t="s">
        <v>117</v>
      </c>
      <c r="Q340" s="346"/>
      <c r="R340" s="1389"/>
      <c r="S340" s="1389"/>
      <c r="T340" s="1390"/>
      <c r="U340" s="1391"/>
      <c r="V340" s="1391"/>
      <c r="W340" s="1392"/>
      <c r="X340" s="1393"/>
      <c r="Y340" s="1394"/>
      <c r="Z340" s="1395"/>
      <c r="AA340" s="1391"/>
      <c r="AB340" s="1391"/>
      <c r="AC340" s="1391"/>
      <c r="AD340" s="1391"/>
      <c r="AE340" s="1391"/>
      <c r="AF340" s="1391"/>
      <c r="AG340" s="1391"/>
      <c r="AH340" s="1391"/>
      <c r="AI340" s="1391"/>
      <c r="AJ340" s="1391"/>
      <c r="AK340" s="1391"/>
      <c r="AL340" s="1396"/>
      <c r="AM340" s="1397"/>
      <c r="AN340" s="1391"/>
      <c r="AO340" s="1391"/>
      <c r="AP340" s="1391"/>
      <c r="AQ340" s="1391"/>
      <c r="AR340" s="1391"/>
      <c r="AS340" s="1391"/>
      <c r="AT340" s="1391"/>
      <c r="AU340" s="1391"/>
      <c r="AV340" s="1391"/>
      <c r="AW340" s="1391"/>
      <c r="AX340" s="1391"/>
      <c r="AY340" s="1391"/>
      <c r="AZ340" s="1391"/>
      <c r="BA340" s="1391"/>
      <c r="BB340" s="992"/>
      <c r="BC340" s="992"/>
      <c r="BD340" s="992"/>
      <c r="BE340" s="992"/>
      <c r="BF340" s="992"/>
      <c r="BG340" s="992"/>
      <c r="BH340" s="992"/>
      <c r="BI340" s="992"/>
      <c r="BJ340" s="992"/>
      <c r="BK340" s="992"/>
      <c r="BL340" s="992"/>
      <c r="BM340" s="992"/>
      <c r="BN340" s="992"/>
      <c r="BO340" s="992"/>
      <c r="BP340" s="992"/>
      <c r="BQ340" s="992"/>
      <c r="BR340" s="992"/>
      <c r="BS340" s="992"/>
      <c r="BT340" s="992"/>
      <c r="BU340" s="992"/>
      <c r="BV340" s="992"/>
      <c r="BW340" s="992"/>
      <c r="BX340" s="992"/>
      <c r="BY340" s="992"/>
      <c r="BZ340" s="992"/>
      <c r="CA340" s="992"/>
      <c r="CB340" s="992"/>
      <c r="CC340" s="992"/>
      <c r="CD340" s="992"/>
      <c r="CE340" s="992"/>
      <c r="CF340" s="992"/>
      <c r="CG340" s="992"/>
      <c r="CH340" s="992"/>
      <c r="CI340" s="992"/>
      <c r="CJ340" s="992"/>
      <c r="CK340" s="992"/>
      <c r="CL340" s="992"/>
      <c r="CM340" s="992"/>
      <c r="CN340" s="992"/>
      <c r="CO340" s="992"/>
      <c r="CP340" s="992"/>
      <c r="CQ340" s="992"/>
      <c r="CR340" s="992"/>
      <c r="CS340" s="992"/>
      <c r="CT340" s="992"/>
      <c r="CU340" s="992"/>
      <c r="CV340" s="992"/>
      <c r="CW340" s="992"/>
      <c r="CX340" s="992"/>
      <c r="CY340" s="992"/>
      <c r="CZ340" s="992"/>
      <c r="DA340" s="992"/>
      <c r="DB340" s="992"/>
      <c r="DC340" s="992"/>
      <c r="DD340" s="992"/>
      <c r="DE340" s="992"/>
      <c r="DF340" s="992"/>
      <c r="DG340" s="992"/>
      <c r="DH340" s="992"/>
      <c r="DI340" s="992"/>
      <c r="DJ340" s="992"/>
      <c r="DK340" s="992"/>
      <c r="DL340" s="992"/>
      <c r="DM340" s="992"/>
      <c r="DN340" s="992"/>
      <c r="DO340" s="992"/>
      <c r="DP340" s="992"/>
      <c r="DQ340" s="992"/>
      <c r="DR340" s="992"/>
      <c r="DS340" s="992"/>
      <c r="DT340" s="992"/>
      <c r="DU340" s="992"/>
      <c r="DV340" s="992"/>
      <c r="DW340" s="992"/>
      <c r="DX340" s="992"/>
      <c r="DY340" s="992"/>
      <c r="DZ340" s="992"/>
      <c r="EA340" s="992"/>
      <c r="EB340" s="992"/>
      <c r="EC340" s="992"/>
      <c r="ED340" s="992"/>
      <c r="EE340" s="992"/>
      <c r="EF340" s="992"/>
      <c r="EG340" s="992"/>
      <c r="EH340" s="992"/>
      <c r="EI340" s="992"/>
      <c r="EJ340" s="992"/>
      <c r="EK340" s="992"/>
      <c r="EL340" s="992"/>
      <c r="EM340" s="992"/>
      <c r="EN340" s="992"/>
      <c r="EO340" s="992"/>
    </row>
    <row r="341" spans="1:149" s="993" customFormat="1" ht="108" customHeight="1" x14ac:dyDescent="0.25">
      <c r="A341" s="1382">
        <v>294</v>
      </c>
      <c r="B341" s="1264" t="s">
        <v>716</v>
      </c>
      <c r="C341" s="1264">
        <v>80101706</v>
      </c>
      <c r="D341" s="1264" t="s">
        <v>3504</v>
      </c>
      <c r="E341" s="1272" t="s">
        <v>80</v>
      </c>
      <c r="F341" s="1031">
        <v>1</v>
      </c>
      <c r="G341" s="1264" t="s">
        <v>168</v>
      </c>
      <c r="H341" s="1264" t="s">
        <v>591</v>
      </c>
      <c r="I341" s="1264" t="s">
        <v>81</v>
      </c>
      <c r="J341" s="1110" t="s">
        <v>112</v>
      </c>
      <c r="K341" s="1040" t="s">
        <v>55</v>
      </c>
      <c r="L341" s="1041">
        <v>3450000</v>
      </c>
      <c r="M341" s="1040">
        <v>3450000</v>
      </c>
      <c r="N341" s="944" t="s">
        <v>85</v>
      </c>
      <c r="O341" s="944" t="s">
        <v>56</v>
      </c>
      <c r="P341" s="1398" t="s">
        <v>3505</v>
      </c>
      <c r="Q341" s="129"/>
      <c r="R341" s="987"/>
      <c r="S341" s="987"/>
      <c r="T341" s="988"/>
      <c r="U341" s="989"/>
      <c r="V341" s="989"/>
      <c r="W341" s="1190"/>
      <c r="X341" s="771"/>
      <c r="Y341" s="990"/>
      <c r="Z341" s="991"/>
      <c r="AA341" s="989"/>
      <c r="AB341" s="989"/>
      <c r="AC341" s="989"/>
      <c r="AD341" s="989"/>
      <c r="AE341" s="989"/>
      <c r="AF341" s="989"/>
      <c r="AG341" s="989"/>
      <c r="AH341" s="989"/>
      <c r="AI341" s="989"/>
      <c r="AJ341" s="989"/>
      <c r="AK341" s="989"/>
      <c r="AL341" s="1383"/>
      <c r="AM341" s="1384"/>
      <c r="AN341" s="989"/>
      <c r="AO341" s="989"/>
      <c r="AP341" s="989"/>
      <c r="AQ341" s="989"/>
      <c r="AR341" s="989"/>
      <c r="AS341" s="989"/>
      <c r="AT341" s="989"/>
      <c r="AU341" s="989"/>
      <c r="AV341" s="989"/>
      <c r="AW341" s="989"/>
      <c r="AX341" s="989"/>
      <c r="AY341" s="989"/>
      <c r="AZ341" s="989"/>
      <c r="BA341" s="989"/>
      <c r="BB341" s="992"/>
      <c r="BC341" s="992"/>
      <c r="BD341" s="992"/>
      <c r="BE341" s="992"/>
      <c r="BF341" s="992"/>
      <c r="BG341" s="992"/>
      <c r="BH341" s="992"/>
      <c r="BI341" s="992"/>
      <c r="BJ341" s="992"/>
      <c r="BK341" s="992"/>
      <c r="BL341" s="992"/>
      <c r="BM341" s="992"/>
      <c r="BN341" s="992"/>
      <c r="BO341" s="992"/>
      <c r="BP341" s="992"/>
      <c r="BQ341" s="992"/>
      <c r="BR341" s="992"/>
      <c r="BS341" s="992"/>
      <c r="BT341" s="992"/>
      <c r="BU341" s="992"/>
      <c r="BV341" s="992"/>
      <c r="BW341" s="992"/>
      <c r="BX341" s="992"/>
      <c r="BY341" s="992"/>
      <c r="BZ341" s="992"/>
      <c r="CA341" s="992"/>
      <c r="CB341" s="992"/>
      <c r="CC341" s="992"/>
      <c r="CD341" s="992"/>
      <c r="CE341" s="992"/>
      <c r="CF341" s="992"/>
      <c r="CG341" s="992"/>
      <c r="CH341" s="992"/>
      <c r="CI341" s="992"/>
      <c r="CJ341" s="992"/>
      <c r="CK341" s="992"/>
      <c r="CL341" s="992"/>
      <c r="CM341" s="992"/>
      <c r="CN341" s="992"/>
      <c r="CO341" s="992"/>
      <c r="CP341" s="992"/>
      <c r="CQ341" s="992"/>
      <c r="CR341" s="992"/>
      <c r="CS341" s="992"/>
      <c r="CT341" s="992"/>
      <c r="CU341" s="992"/>
      <c r="CV341" s="992"/>
      <c r="CW341" s="992"/>
      <c r="CX341" s="992"/>
      <c r="CY341" s="992"/>
      <c r="CZ341" s="992"/>
      <c r="DA341" s="992"/>
      <c r="DB341" s="992"/>
      <c r="DC341" s="992"/>
      <c r="DD341" s="992"/>
      <c r="DE341" s="992"/>
      <c r="DF341" s="992"/>
      <c r="DG341" s="992"/>
      <c r="DH341" s="992"/>
      <c r="DI341" s="992"/>
      <c r="DJ341" s="992"/>
      <c r="DK341" s="992"/>
      <c r="DL341" s="992"/>
      <c r="DM341" s="992"/>
      <c r="DN341" s="992"/>
      <c r="DO341" s="992"/>
      <c r="DP341" s="992"/>
      <c r="DQ341" s="992"/>
      <c r="DR341" s="992"/>
      <c r="DS341" s="992"/>
      <c r="DT341" s="992"/>
      <c r="DU341" s="992"/>
      <c r="DV341" s="992"/>
      <c r="DW341" s="992"/>
      <c r="DX341" s="992"/>
      <c r="DY341" s="992"/>
      <c r="DZ341" s="992"/>
      <c r="EA341" s="992"/>
      <c r="EB341" s="992"/>
      <c r="EC341" s="992"/>
      <c r="ED341" s="992"/>
      <c r="EE341" s="992"/>
      <c r="EF341" s="992"/>
      <c r="EG341" s="992"/>
      <c r="EH341" s="992"/>
      <c r="EI341" s="992"/>
      <c r="EJ341" s="992"/>
      <c r="EK341" s="992"/>
      <c r="EL341" s="992"/>
      <c r="EM341" s="992"/>
      <c r="EN341" s="992"/>
      <c r="EO341" s="992"/>
    </row>
    <row r="342" spans="1:149" s="993" customFormat="1" ht="108" customHeight="1" x14ac:dyDescent="0.25">
      <c r="A342" s="1253">
        <v>295</v>
      </c>
      <c r="B342" s="1264" t="s">
        <v>3508</v>
      </c>
      <c r="C342" s="944">
        <v>81100000</v>
      </c>
      <c r="D342" s="1399" t="s">
        <v>3510</v>
      </c>
      <c r="E342" s="1264" t="s">
        <v>80</v>
      </c>
      <c r="F342" s="1264">
        <v>1</v>
      </c>
      <c r="G342" s="1272" t="s">
        <v>168</v>
      </c>
      <c r="H342" s="1031">
        <v>12</v>
      </c>
      <c r="I342" s="1264" t="s">
        <v>93</v>
      </c>
      <c r="J342" s="1264" t="s">
        <v>565</v>
      </c>
      <c r="K342" s="1264" t="s">
        <v>115</v>
      </c>
      <c r="L342" s="1041">
        <v>19000000</v>
      </c>
      <c r="M342" s="1040">
        <v>19000000</v>
      </c>
      <c r="N342" s="944" t="s">
        <v>85</v>
      </c>
      <c r="O342" s="944" t="s">
        <v>56</v>
      </c>
      <c r="P342" s="61" t="s">
        <v>3509</v>
      </c>
      <c r="Q342" s="129"/>
      <c r="R342" s="845"/>
      <c r="S342" s="845"/>
      <c r="T342" s="1203"/>
      <c r="U342" s="992"/>
      <c r="V342" s="992"/>
      <c r="W342" s="1200"/>
      <c r="X342" s="160"/>
      <c r="Y342" s="1204"/>
      <c r="Z342" s="1202"/>
      <c r="AA342" s="992"/>
      <c r="AB342" s="992"/>
      <c r="AC342" s="992"/>
      <c r="AD342" s="992"/>
      <c r="AE342" s="992"/>
      <c r="AF342" s="992"/>
      <c r="AG342" s="992"/>
      <c r="AH342" s="992"/>
      <c r="AI342" s="992"/>
      <c r="AJ342" s="992"/>
      <c r="AK342" s="992"/>
      <c r="AL342" s="1386"/>
      <c r="AM342" s="1387"/>
      <c r="AN342" s="992"/>
      <c r="AO342" s="992"/>
      <c r="AP342" s="992"/>
      <c r="AQ342" s="992"/>
      <c r="AR342" s="992"/>
      <c r="AS342" s="992"/>
      <c r="AT342" s="992"/>
      <c r="AU342" s="992"/>
      <c r="AV342" s="992"/>
      <c r="AW342" s="992"/>
      <c r="AX342" s="992"/>
      <c r="AY342" s="992"/>
      <c r="AZ342" s="992"/>
      <c r="BA342" s="992"/>
      <c r="BB342" s="992"/>
      <c r="BC342" s="992"/>
      <c r="BD342" s="992"/>
      <c r="BE342" s="992"/>
      <c r="BF342" s="992"/>
      <c r="BG342" s="992"/>
      <c r="BH342" s="992"/>
      <c r="BI342" s="992"/>
      <c r="BJ342" s="992"/>
      <c r="BK342" s="992"/>
      <c r="BL342" s="992"/>
      <c r="BM342" s="992"/>
      <c r="BN342" s="992"/>
      <c r="BO342" s="992"/>
      <c r="BP342" s="992"/>
      <c r="BQ342" s="992"/>
      <c r="BR342" s="992"/>
      <c r="BS342" s="992"/>
      <c r="BT342" s="992"/>
      <c r="BU342" s="992"/>
      <c r="BV342" s="992"/>
      <c r="BW342" s="992"/>
      <c r="BX342" s="992"/>
      <c r="BY342" s="992"/>
      <c r="BZ342" s="992"/>
      <c r="CA342" s="992"/>
      <c r="CB342" s="992"/>
      <c r="CC342" s="992"/>
      <c r="CD342" s="992"/>
      <c r="CE342" s="992"/>
      <c r="CF342" s="992"/>
      <c r="CG342" s="992"/>
      <c r="CH342" s="992"/>
      <c r="CI342" s="992"/>
      <c r="CJ342" s="992"/>
      <c r="CK342" s="992"/>
      <c r="CL342" s="992"/>
      <c r="CM342" s="992"/>
      <c r="CN342" s="992"/>
      <c r="CO342" s="992"/>
      <c r="CP342" s="992"/>
      <c r="CQ342" s="992"/>
      <c r="CR342" s="992"/>
      <c r="CS342" s="992"/>
      <c r="CT342" s="992"/>
      <c r="CU342" s="992"/>
      <c r="CV342" s="992"/>
      <c r="CW342" s="992"/>
      <c r="CX342" s="992"/>
      <c r="CY342" s="992"/>
      <c r="CZ342" s="992"/>
      <c r="DA342" s="992"/>
      <c r="DB342" s="992"/>
      <c r="DC342" s="992"/>
      <c r="DD342" s="992"/>
      <c r="DE342" s="992"/>
      <c r="DF342" s="992"/>
      <c r="DG342" s="992"/>
      <c r="DH342" s="992"/>
      <c r="DI342" s="992"/>
      <c r="DJ342" s="992"/>
      <c r="DK342" s="992"/>
      <c r="DL342" s="992"/>
      <c r="DM342" s="992"/>
      <c r="DN342" s="992"/>
      <c r="DO342" s="992"/>
      <c r="DP342" s="992"/>
      <c r="DQ342" s="992"/>
      <c r="DR342" s="992"/>
      <c r="DS342" s="992"/>
      <c r="DT342" s="992"/>
      <c r="DU342" s="992"/>
      <c r="DV342" s="992"/>
      <c r="DW342" s="992"/>
      <c r="DX342" s="992"/>
      <c r="DY342" s="992"/>
      <c r="DZ342" s="992"/>
      <c r="EA342" s="992"/>
      <c r="EB342" s="992"/>
      <c r="EC342" s="992"/>
      <c r="ED342" s="992"/>
      <c r="EE342" s="992"/>
      <c r="EF342" s="992"/>
      <c r="EG342" s="992"/>
      <c r="EH342" s="992"/>
      <c r="EI342" s="992"/>
      <c r="EJ342" s="992"/>
      <c r="EK342" s="992"/>
      <c r="EL342" s="992"/>
      <c r="EM342" s="992"/>
      <c r="EN342" s="992"/>
      <c r="EO342" s="992"/>
    </row>
    <row r="343" spans="1:149" s="993" customFormat="1" ht="108" customHeight="1" x14ac:dyDescent="0.25">
      <c r="A343" s="1256">
        <v>296</v>
      </c>
      <c r="B343" s="1024" t="s">
        <v>3608</v>
      </c>
      <c r="C343" s="1024">
        <v>80101706</v>
      </c>
      <c r="D343" s="1404" t="s">
        <v>3610</v>
      </c>
      <c r="E343" s="1404" t="s">
        <v>80</v>
      </c>
      <c r="F343" s="1404">
        <v>1</v>
      </c>
      <c r="G343" s="1257" t="s">
        <v>168</v>
      </c>
      <c r="H343" s="1404" t="s">
        <v>3611</v>
      </c>
      <c r="I343" s="1024" t="s">
        <v>101</v>
      </c>
      <c r="J343" s="1405" t="s">
        <v>851</v>
      </c>
      <c r="K343" s="1024" t="s">
        <v>115</v>
      </c>
      <c r="L343" s="1406">
        <v>17640000</v>
      </c>
      <c r="M343" s="1406">
        <v>17640000</v>
      </c>
      <c r="N343" s="1024" t="s">
        <v>85</v>
      </c>
      <c r="O343" s="1024" t="s">
        <v>56</v>
      </c>
      <c r="P343" s="846" t="s">
        <v>3609</v>
      </c>
      <c r="Q343" s="1402"/>
      <c r="R343" s="1401"/>
      <c r="S343" s="1401"/>
      <c r="T343" s="1398"/>
      <c r="U343" s="129"/>
      <c r="V343" s="987"/>
      <c r="W343" s="987"/>
      <c r="X343" s="988"/>
      <c r="Y343" s="989"/>
      <c r="Z343" s="989"/>
      <c r="AA343" s="1190"/>
      <c r="AB343" s="771"/>
      <c r="AC343" s="990"/>
      <c r="AD343" s="991"/>
      <c r="AE343" s="989"/>
      <c r="AF343" s="989"/>
      <c r="AG343" s="989"/>
      <c r="AH343" s="989"/>
      <c r="AI343" s="989"/>
      <c r="AJ343" s="989"/>
      <c r="AK343" s="989"/>
      <c r="AL343" s="989"/>
      <c r="AM343" s="989"/>
      <c r="AN343" s="989"/>
      <c r="AO343" s="989"/>
      <c r="AP343" s="1383"/>
      <c r="AQ343" s="1384"/>
      <c r="AR343" s="989"/>
      <c r="AS343" s="989"/>
      <c r="AT343" s="989"/>
      <c r="AU343" s="989"/>
      <c r="AV343" s="989"/>
      <c r="AW343" s="989"/>
      <c r="AX343" s="989"/>
      <c r="AY343" s="989"/>
      <c r="AZ343" s="989"/>
      <c r="BA343" s="989"/>
      <c r="BB343" s="989"/>
      <c r="BC343" s="989"/>
      <c r="BD343" s="989"/>
      <c r="BE343" s="989"/>
      <c r="BF343" s="992"/>
      <c r="BG343" s="992"/>
      <c r="BH343" s="992"/>
      <c r="BI343" s="992"/>
      <c r="BJ343" s="992"/>
      <c r="BK343" s="992"/>
      <c r="BL343" s="992"/>
      <c r="BM343" s="992"/>
      <c r="BN343" s="992"/>
      <c r="BO343" s="992"/>
      <c r="BP343" s="992"/>
      <c r="BQ343" s="992"/>
      <c r="BR343" s="992"/>
      <c r="BS343" s="992"/>
      <c r="BT343" s="992"/>
      <c r="BU343" s="992"/>
      <c r="BV343" s="992"/>
      <c r="BW343" s="992"/>
      <c r="BX343" s="992"/>
      <c r="BY343" s="992"/>
      <c r="BZ343" s="992"/>
      <c r="CA343" s="992"/>
      <c r="CB343" s="992"/>
      <c r="CC343" s="992"/>
      <c r="CD343" s="992"/>
      <c r="CE343" s="992"/>
      <c r="CF343" s="992"/>
      <c r="CG343" s="992"/>
      <c r="CH343" s="992"/>
      <c r="CI343" s="992"/>
      <c r="CJ343" s="992"/>
      <c r="CK343" s="992"/>
      <c r="CL343" s="992"/>
      <c r="CM343" s="992"/>
      <c r="CN343" s="992"/>
      <c r="CO343" s="992"/>
      <c r="CP343" s="992"/>
      <c r="CQ343" s="992"/>
      <c r="CR343" s="992"/>
      <c r="CS343" s="992"/>
      <c r="CT343" s="992"/>
      <c r="CU343" s="992"/>
      <c r="CV343" s="992"/>
      <c r="CW343" s="992"/>
      <c r="CX343" s="992"/>
      <c r="CY343" s="992"/>
      <c r="CZ343" s="992"/>
      <c r="DA343" s="992"/>
      <c r="DB343" s="992"/>
      <c r="DC343" s="992"/>
      <c r="DD343" s="992"/>
      <c r="DE343" s="992"/>
      <c r="DF343" s="992"/>
      <c r="DG343" s="992"/>
      <c r="DH343" s="992"/>
      <c r="DI343" s="992"/>
      <c r="DJ343" s="992"/>
      <c r="DK343" s="992"/>
      <c r="DL343" s="992"/>
      <c r="DM343" s="992"/>
      <c r="DN343" s="992"/>
      <c r="DO343" s="992"/>
      <c r="DP343" s="992"/>
      <c r="DQ343" s="992"/>
      <c r="DR343" s="992"/>
      <c r="DS343" s="992"/>
      <c r="DT343" s="992"/>
      <c r="DU343" s="992"/>
      <c r="DV343" s="992"/>
      <c r="DW343" s="992"/>
      <c r="DX343" s="992"/>
      <c r="DY343" s="992"/>
      <c r="DZ343" s="992"/>
      <c r="EA343" s="992"/>
      <c r="EB343" s="992"/>
      <c r="EC343" s="992"/>
      <c r="ED343" s="992"/>
      <c r="EE343" s="992"/>
      <c r="EF343" s="992"/>
      <c r="EG343" s="992"/>
      <c r="EH343" s="992"/>
      <c r="EI343" s="992"/>
      <c r="EJ343" s="992"/>
      <c r="EK343" s="992"/>
      <c r="EL343" s="992"/>
      <c r="EM343" s="992"/>
      <c r="EN343" s="992"/>
      <c r="EO343" s="992"/>
      <c r="EP343" s="992"/>
      <c r="EQ343" s="992"/>
      <c r="ER343" s="992"/>
      <c r="ES343" s="992"/>
    </row>
    <row r="344" spans="1:149" ht="219.75" customHeight="1" x14ac:dyDescent="0.25">
      <c r="A344" s="1509" t="s">
        <v>2994</v>
      </c>
      <c r="B344" s="1510"/>
      <c r="C344" s="1510"/>
      <c r="D344" s="1510"/>
      <c r="E344" s="1510"/>
      <c r="F344" s="1510"/>
      <c r="G344" s="1510"/>
      <c r="H344" s="1510"/>
      <c r="I344" s="1510"/>
      <c r="J344" s="1510"/>
      <c r="K344" s="1510"/>
      <c r="L344" s="1510"/>
      <c r="M344" s="1510"/>
      <c r="N344" s="1510"/>
      <c r="O344" s="1510"/>
      <c r="P344" s="1510"/>
      <c r="R344" s="1497"/>
      <c r="S344" s="1497"/>
      <c r="T344" s="1497"/>
      <c r="U344" s="1497"/>
      <c r="V344" s="1497"/>
      <c r="W344" s="1497"/>
      <c r="X344" s="1497"/>
      <c r="Y344" s="1497"/>
      <c r="Z344" s="1244"/>
      <c r="AA344" s="1497"/>
      <c r="AB344" s="1497"/>
      <c r="AC344" s="1497"/>
      <c r="AD344" s="1497"/>
      <c r="AE344" s="1497"/>
      <c r="AF344" s="1497"/>
      <c r="AG344" s="1497"/>
      <c r="AH344" s="1497"/>
      <c r="AI344" s="1497"/>
      <c r="AJ344" s="1497"/>
      <c r="AK344" s="1497"/>
      <c r="AL344" s="1502"/>
      <c r="AM344" s="1505"/>
      <c r="AN344" s="1497"/>
      <c r="AO344" s="1497"/>
      <c r="AP344" s="1497"/>
      <c r="AQ344" s="1497"/>
      <c r="AR344" s="1497"/>
      <c r="AS344" s="1497"/>
      <c r="AT344" s="1497"/>
      <c r="AU344" s="1497"/>
      <c r="AV344" s="1497"/>
      <c r="AW344" s="1497"/>
      <c r="AX344" s="1497"/>
      <c r="AY344" s="1497"/>
      <c r="AZ344" s="1497"/>
      <c r="BA344" s="1497"/>
      <c r="BB344" s="797"/>
      <c r="BC344" s="797"/>
      <c r="BD344" s="797"/>
      <c r="BE344" s="797"/>
      <c r="BF344" s="797"/>
      <c r="BG344" s="797"/>
      <c r="BH344" s="797"/>
      <c r="BI344" s="797"/>
      <c r="BJ344" s="797"/>
      <c r="BK344" s="797"/>
      <c r="BL344" s="797"/>
      <c r="BM344" s="797"/>
      <c r="BN344" s="797"/>
      <c r="BO344" s="797"/>
      <c r="BP344" s="797"/>
      <c r="BQ344" s="797"/>
      <c r="BR344" s="797"/>
      <c r="BS344" s="797"/>
      <c r="BT344" s="797"/>
      <c r="BU344" s="797"/>
      <c r="BV344" s="797"/>
      <c r="BW344" s="797"/>
      <c r="BX344" s="797"/>
      <c r="BY344" s="797"/>
      <c r="BZ344" s="797"/>
      <c r="CA344" s="797"/>
      <c r="CB344" s="797"/>
      <c r="CC344" s="797"/>
      <c r="CD344" s="797"/>
      <c r="CE344" s="797"/>
      <c r="CF344" s="797"/>
      <c r="CG344" s="797"/>
      <c r="CH344" s="797"/>
      <c r="CI344" s="797"/>
      <c r="CJ344" s="797"/>
      <c r="CK344" s="797"/>
      <c r="CL344" s="797"/>
      <c r="CM344" s="797"/>
      <c r="CN344" s="797"/>
      <c r="CO344" s="797"/>
      <c r="CP344" s="797"/>
      <c r="CQ344" s="797"/>
      <c r="CR344" s="797"/>
      <c r="CS344" s="797"/>
      <c r="CT344" s="797"/>
      <c r="CU344" s="797"/>
      <c r="CV344" s="797"/>
      <c r="CW344" s="797"/>
      <c r="CX344" s="797"/>
      <c r="CY344" s="797"/>
      <c r="CZ344" s="797"/>
      <c r="DA344" s="797"/>
      <c r="DB344" s="797"/>
      <c r="DC344" s="797"/>
      <c r="DD344" s="797"/>
      <c r="DE344" s="797"/>
      <c r="DF344" s="797"/>
      <c r="DG344" s="797"/>
      <c r="DH344" s="797"/>
      <c r="DI344" s="797"/>
      <c r="DJ344" s="797"/>
      <c r="DK344" s="797"/>
      <c r="DL344" s="797"/>
      <c r="DM344" s="797"/>
      <c r="DN344" s="797"/>
      <c r="DO344" s="797"/>
      <c r="DP344" s="797"/>
      <c r="DQ344" s="797"/>
      <c r="DR344" s="797"/>
      <c r="DS344" s="797"/>
      <c r="DT344" s="797"/>
      <c r="DU344" s="797"/>
      <c r="DV344" s="797"/>
      <c r="DW344" s="797"/>
      <c r="DX344" s="797"/>
      <c r="DY344" s="797"/>
      <c r="DZ344" s="797"/>
      <c r="EA344" s="797"/>
      <c r="EB344" s="797"/>
      <c r="EC344" s="797"/>
      <c r="ED344" s="797"/>
      <c r="EE344" s="797"/>
      <c r="EF344" s="797"/>
      <c r="EG344" s="797"/>
      <c r="EH344" s="797"/>
      <c r="EI344" s="797"/>
      <c r="EJ344" s="797"/>
      <c r="EK344" s="797"/>
      <c r="EL344" s="797"/>
      <c r="EM344" s="797"/>
      <c r="EN344" s="797"/>
      <c r="EO344" s="797"/>
    </row>
    <row r="345" spans="1:149" ht="29.25" customHeight="1" x14ac:dyDescent="0.25">
      <c r="A345" s="1500"/>
      <c r="B345" s="1500"/>
      <c r="C345" s="1500"/>
      <c r="D345" s="1500"/>
      <c r="E345" s="1500"/>
      <c r="F345" s="1500"/>
      <c r="G345" s="1500"/>
      <c r="H345" s="1500"/>
      <c r="I345" s="1500"/>
      <c r="J345" s="1500"/>
      <c r="K345" s="1500"/>
      <c r="L345" s="1500"/>
      <c r="M345" s="1500"/>
      <c r="N345" s="1500"/>
      <c r="O345" s="1500"/>
      <c r="P345" s="1500"/>
      <c r="R345" s="1498"/>
      <c r="S345" s="1498"/>
      <c r="T345" s="1498"/>
      <c r="U345" s="1498"/>
      <c r="V345" s="1498"/>
      <c r="W345" s="1498"/>
      <c r="X345" s="1498"/>
      <c r="Y345" s="1498"/>
      <c r="Z345" s="1245"/>
      <c r="AA345" s="1498"/>
      <c r="AB345" s="1498"/>
      <c r="AC345" s="1498"/>
      <c r="AD345" s="1498"/>
      <c r="AE345" s="1498"/>
      <c r="AF345" s="1498"/>
      <c r="AG345" s="1498"/>
      <c r="AH345" s="1498"/>
      <c r="AI345" s="1498"/>
      <c r="AJ345" s="1498"/>
      <c r="AK345" s="1498"/>
      <c r="AL345" s="1503"/>
      <c r="AM345" s="1506"/>
      <c r="AN345" s="1498"/>
      <c r="AO345" s="1498"/>
      <c r="AP345" s="1498"/>
      <c r="AQ345" s="1498"/>
      <c r="AR345" s="1498"/>
      <c r="AS345" s="1498"/>
      <c r="AT345" s="1498"/>
      <c r="AU345" s="1498"/>
      <c r="AV345" s="1498"/>
      <c r="AW345" s="1498"/>
      <c r="AX345" s="1498"/>
      <c r="AY345" s="1498"/>
      <c r="AZ345" s="1498"/>
      <c r="BA345" s="1498"/>
      <c r="BB345" s="797"/>
      <c r="BC345" s="797"/>
      <c r="BD345" s="797"/>
      <c r="BE345" s="797"/>
      <c r="BF345" s="797"/>
      <c r="BG345" s="797"/>
      <c r="BH345" s="797"/>
      <c r="BI345" s="797"/>
      <c r="BJ345" s="797"/>
      <c r="BK345" s="797"/>
      <c r="BL345" s="797"/>
      <c r="BM345" s="797"/>
      <c r="BN345" s="797"/>
      <c r="BO345" s="797"/>
      <c r="BP345" s="797"/>
      <c r="BQ345" s="797"/>
      <c r="BR345" s="797"/>
      <c r="BS345" s="797"/>
      <c r="BT345" s="797"/>
      <c r="BU345" s="797"/>
      <c r="BV345" s="797"/>
      <c r="BW345" s="797"/>
      <c r="BX345" s="797"/>
      <c r="BY345" s="797"/>
      <c r="BZ345" s="797"/>
      <c r="CA345" s="797"/>
      <c r="CB345" s="797"/>
      <c r="CC345" s="797"/>
      <c r="CD345" s="797"/>
      <c r="CE345" s="797"/>
      <c r="CF345" s="797"/>
      <c r="CG345" s="797"/>
      <c r="CH345" s="797"/>
      <c r="CI345" s="797"/>
      <c r="CJ345" s="797"/>
      <c r="CK345" s="797"/>
      <c r="CL345" s="797"/>
      <c r="CM345" s="797"/>
      <c r="CN345" s="797"/>
      <c r="CO345" s="797"/>
      <c r="CP345" s="797"/>
      <c r="CQ345" s="797"/>
      <c r="CR345" s="797"/>
      <c r="CS345" s="797"/>
      <c r="CT345" s="797"/>
      <c r="CU345" s="797"/>
      <c r="CV345" s="797"/>
      <c r="CW345" s="797"/>
      <c r="CX345" s="797"/>
      <c r="CY345" s="797"/>
      <c r="CZ345" s="797"/>
      <c r="DA345" s="797"/>
      <c r="DB345" s="797"/>
      <c r="DC345" s="797"/>
      <c r="DD345" s="797"/>
      <c r="DE345" s="797"/>
      <c r="DF345" s="797"/>
      <c r="DG345" s="797"/>
      <c r="DH345" s="797"/>
      <c r="DI345" s="797"/>
      <c r="DJ345" s="797"/>
      <c r="DK345" s="797"/>
      <c r="DL345" s="797"/>
      <c r="DM345" s="797"/>
      <c r="DN345" s="797"/>
      <c r="DO345" s="797"/>
      <c r="DP345" s="797"/>
      <c r="DQ345" s="797"/>
      <c r="DR345" s="797"/>
      <c r="DS345" s="797"/>
      <c r="DT345" s="797"/>
      <c r="DU345" s="797"/>
      <c r="DV345" s="797"/>
      <c r="DW345" s="797"/>
      <c r="DX345" s="797"/>
      <c r="DY345" s="797"/>
      <c r="DZ345" s="797"/>
      <c r="EA345" s="797"/>
      <c r="EB345" s="797"/>
      <c r="EC345" s="797"/>
      <c r="ED345" s="797"/>
      <c r="EE345" s="797"/>
      <c r="EF345" s="797"/>
      <c r="EG345" s="797"/>
      <c r="EH345" s="797"/>
      <c r="EI345" s="797"/>
      <c r="EJ345" s="797"/>
      <c r="EK345" s="797"/>
      <c r="EL345" s="797"/>
      <c r="EM345" s="797"/>
      <c r="EN345" s="797"/>
      <c r="EO345" s="797"/>
    </row>
    <row r="346" spans="1:149" ht="29.25" customHeight="1" x14ac:dyDescent="0.25">
      <c r="A346" s="1500"/>
      <c r="B346" s="1500"/>
      <c r="C346" s="1500"/>
      <c r="D346" s="1500"/>
      <c r="E346" s="1500"/>
      <c r="F346" s="1500"/>
      <c r="G346" s="1500"/>
      <c r="H346" s="1500"/>
      <c r="I346" s="1500"/>
      <c r="J346" s="1500"/>
      <c r="K346" s="1500"/>
      <c r="L346" s="1500"/>
      <c r="M346" s="1500"/>
      <c r="N346" s="1500"/>
      <c r="O346" s="1500"/>
      <c r="P346" s="1500"/>
      <c r="R346" s="1498"/>
      <c r="S346" s="1498"/>
      <c r="T346" s="1498"/>
      <c r="U346" s="1498"/>
      <c r="V346" s="1498"/>
      <c r="W346" s="1498"/>
      <c r="X346" s="1498"/>
      <c r="Y346" s="1498"/>
      <c r="Z346" s="1245"/>
      <c r="AA346" s="1498"/>
      <c r="AB346" s="1498"/>
      <c r="AC346" s="1498"/>
      <c r="AD346" s="1498"/>
      <c r="AE346" s="1498"/>
      <c r="AF346" s="1498"/>
      <c r="AG346" s="1498"/>
      <c r="AH346" s="1498"/>
      <c r="AI346" s="1498"/>
      <c r="AJ346" s="1498"/>
      <c r="AK346" s="1498"/>
      <c r="AL346" s="1503"/>
      <c r="AM346" s="1506"/>
      <c r="AN346" s="1498"/>
      <c r="AO346" s="1498"/>
      <c r="AP346" s="1498"/>
      <c r="AQ346" s="1498"/>
      <c r="AR346" s="1498"/>
      <c r="AS346" s="1498"/>
      <c r="AT346" s="1498"/>
      <c r="AU346" s="1498"/>
      <c r="AV346" s="1498"/>
      <c r="AW346" s="1498"/>
      <c r="AX346" s="1498"/>
      <c r="AY346" s="1498"/>
      <c r="AZ346" s="1498"/>
      <c r="BA346" s="1498"/>
      <c r="BB346" s="797"/>
      <c r="BC346" s="797"/>
      <c r="BD346" s="797"/>
      <c r="BE346" s="797"/>
      <c r="BF346" s="797"/>
      <c r="BG346" s="797"/>
      <c r="BH346" s="797"/>
      <c r="BI346" s="797"/>
      <c r="BJ346" s="797"/>
      <c r="BK346" s="797"/>
      <c r="BL346" s="797"/>
      <c r="BM346" s="797"/>
      <c r="BN346" s="797"/>
      <c r="BO346" s="797"/>
      <c r="BP346" s="797"/>
      <c r="BQ346" s="797"/>
      <c r="BR346" s="797"/>
      <c r="BS346" s="797"/>
      <c r="BT346" s="797"/>
      <c r="BU346" s="797"/>
      <c r="BV346" s="797"/>
      <c r="BW346" s="797"/>
      <c r="BX346" s="797"/>
      <c r="BY346" s="797"/>
      <c r="BZ346" s="797"/>
      <c r="CA346" s="797"/>
      <c r="CB346" s="797"/>
      <c r="CC346" s="797"/>
      <c r="CD346" s="797"/>
      <c r="CE346" s="797"/>
      <c r="CF346" s="797"/>
      <c r="CG346" s="797"/>
      <c r="CH346" s="797"/>
      <c r="CI346" s="797"/>
      <c r="CJ346" s="797"/>
      <c r="CK346" s="797"/>
      <c r="CL346" s="797"/>
      <c r="CM346" s="797"/>
      <c r="CN346" s="797"/>
      <c r="CO346" s="797"/>
      <c r="CP346" s="797"/>
      <c r="CQ346" s="797"/>
      <c r="CR346" s="797"/>
      <c r="CS346" s="797"/>
      <c r="CT346" s="797"/>
      <c r="CU346" s="797"/>
      <c r="CV346" s="797"/>
      <c r="CW346" s="797"/>
      <c r="CX346" s="797"/>
      <c r="CY346" s="797"/>
      <c r="CZ346" s="797"/>
      <c r="DA346" s="797"/>
      <c r="DB346" s="797"/>
      <c r="DC346" s="797"/>
      <c r="DD346" s="797"/>
      <c r="DE346" s="797"/>
      <c r="DF346" s="797"/>
      <c r="DG346" s="797"/>
      <c r="DH346" s="797"/>
      <c r="DI346" s="797"/>
      <c r="DJ346" s="797"/>
      <c r="DK346" s="797"/>
      <c r="DL346" s="797"/>
      <c r="DM346" s="797"/>
      <c r="DN346" s="797"/>
      <c r="DO346" s="797"/>
      <c r="DP346" s="797"/>
      <c r="DQ346" s="797"/>
      <c r="DR346" s="797"/>
      <c r="DS346" s="797"/>
      <c r="DT346" s="797"/>
      <c r="DU346" s="797"/>
      <c r="DV346" s="797"/>
      <c r="DW346" s="797"/>
      <c r="DX346" s="797"/>
      <c r="DY346" s="797"/>
      <c r="DZ346" s="797"/>
      <c r="EA346" s="797"/>
      <c r="EB346" s="797"/>
      <c r="EC346" s="797"/>
      <c r="ED346" s="797"/>
      <c r="EE346" s="797"/>
      <c r="EF346" s="797"/>
      <c r="EG346" s="797"/>
      <c r="EH346" s="797"/>
      <c r="EI346" s="797"/>
      <c r="EJ346" s="797"/>
      <c r="EK346" s="797"/>
      <c r="EL346" s="797"/>
      <c r="EM346" s="797"/>
      <c r="EN346" s="797"/>
      <c r="EO346" s="797"/>
    </row>
    <row r="347" spans="1:149" ht="101.25" customHeight="1" x14ac:dyDescent="0.25">
      <c r="A347" s="1500"/>
      <c r="B347" s="1500"/>
      <c r="C347" s="1500"/>
      <c r="D347" s="1500"/>
      <c r="E347" s="1500"/>
      <c r="F347" s="1500"/>
      <c r="G347" s="1500"/>
      <c r="H347" s="1500"/>
      <c r="I347" s="1500"/>
      <c r="J347" s="1500"/>
      <c r="K347" s="1500"/>
      <c r="L347" s="1500"/>
      <c r="M347" s="1500"/>
      <c r="N347" s="1500"/>
      <c r="O347" s="1500"/>
      <c r="P347" s="1500"/>
      <c r="R347" s="1498"/>
      <c r="S347" s="1498"/>
      <c r="T347" s="1498"/>
      <c r="U347" s="1498"/>
      <c r="V347" s="1498"/>
      <c r="W347" s="1498"/>
      <c r="X347" s="1498"/>
      <c r="Y347" s="1498"/>
      <c r="Z347" s="1245"/>
      <c r="AA347" s="1498"/>
      <c r="AB347" s="1498"/>
      <c r="AC347" s="1498"/>
      <c r="AD347" s="1498"/>
      <c r="AE347" s="1498"/>
      <c r="AF347" s="1498"/>
      <c r="AG347" s="1498"/>
      <c r="AH347" s="1498"/>
      <c r="AI347" s="1498"/>
      <c r="AJ347" s="1498"/>
      <c r="AK347" s="1498"/>
      <c r="AL347" s="1503"/>
      <c r="AM347" s="1506"/>
      <c r="AN347" s="1498"/>
      <c r="AO347" s="1498"/>
      <c r="AP347" s="1498"/>
      <c r="AQ347" s="1498"/>
      <c r="AR347" s="1498"/>
      <c r="AS347" s="1498"/>
      <c r="AT347" s="1498"/>
      <c r="AU347" s="1498"/>
      <c r="AV347" s="1498"/>
      <c r="AW347" s="1498"/>
      <c r="AX347" s="1498"/>
      <c r="AY347" s="1498"/>
      <c r="AZ347" s="1498"/>
      <c r="BA347" s="1498"/>
      <c r="BB347" s="797"/>
      <c r="BC347" s="797"/>
      <c r="BD347" s="797"/>
      <c r="BE347" s="797"/>
      <c r="BF347" s="797"/>
      <c r="BG347" s="797"/>
      <c r="BH347" s="797"/>
      <c r="BI347" s="797"/>
      <c r="BJ347" s="797"/>
      <c r="BK347" s="797"/>
      <c r="BL347" s="797"/>
      <c r="BM347" s="797"/>
      <c r="BN347" s="797"/>
      <c r="BO347" s="797"/>
      <c r="BP347" s="797"/>
      <c r="BQ347" s="797"/>
      <c r="BR347" s="797"/>
      <c r="BS347" s="797"/>
      <c r="BT347" s="797"/>
      <c r="BU347" s="797"/>
      <c r="BV347" s="797"/>
      <c r="BW347" s="797"/>
      <c r="BX347" s="797"/>
      <c r="BY347" s="797"/>
      <c r="BZ347" s="797"/>
      <c r="CA347" s="797"/>
      <c r="CB347" s="797"/>
      <c r="CC347" s="797"/>
      <c r="CD347" s="797"/>
      <c r="CE347" s="797"/>
      <c r="CF347" s="797"/>
      <c r="CG347" s="797"/>
      <c r="CH347" s="797"/>
      <c r="CI347" s="797"/>
      <c r="CJ347" s="797"/>
      <c r="CK347" s="797"/>
      <c r="CL347" s="797"/>
      <c r="CM347" s="797"/>
      <c r="CN347" s="797"/>
      <c r="CO347" s="797"/>
      <c r="CP347" s="797"/>
      <c r="CQ347" s="797"/>
      <c r="CR347" s="797"/>
      <c r="CS347" s="797"/>
      <c r="CT347" s="797"/>
      <c r="CU347" s="797"/>
      <c r="CV347" s="797"/>
      <c r="CW347" s="797"/>
      <c r="CX347" s="797"/>
      <c r="CY347" s="797"/>
      <c r="CZ347" s="797"/>
      <c r="DA347" s="797"/>
      <c r="DB347" s="797"/>
      <c r="DC347" s="797"/>
      <c r="DD347" s="797"/>
      <c r="DE347" s="797"/>
      <c r="DF347" s="797"/>
      <c r="DG347" s="797"/>
      <c r="DH347" s="797"/>
      <c r="DI347" s="797"/>
      <c r="DJ347" s="797"/>
      <c r="DK347" s="797"/>
      <c r="DL347" s="797"/>
      <c r="DM347" s="797"/>
      <c r="DN347" s="797"/>
      <c r="DO347" s="797"/>
      <c r="DP347" s="797"/>
      <c r="DQ347" s="797"/>
      <c r="DR347" s="797"/>
      <c r="DS347" s="797"/>
      <c r="DT347" s="797"/>
      <c r="DU347" s="797"/>
      <c r="DV347" s="797"/>
      <c r="DW347" s="797"/>
      <c r="DX347" s="797"/>
      <c r="DY347" s="797"/>
      <c r="DZ347" s="797"/>
      <c r="EA347" s="797"/>
      <c r="EB347" s="797"/>
      <c r="EC347" s="797"/>
      <c r="ED347" s="797"/>
      <c r="EE347" s="797"/>
      <c r="EF347" s="797"/>
      <c r="EG347" s="797"/>
      <c r="EH347" s="797"/>
      <c r="EI347" s="797"/>
      <c r="EJ347" s="797"/>
      <c r="EK347" s="797"/>
      <c r="EL347" s="797"/>
      <c r="EM347" s="797"/>
      <c r="EN347" s="797"/>
      <c r="EO347" s="797"/>
    </row>
    <row r="348" spans="1:149" ht="24.75" customHeight="1" x14ac:dyDescent="0.25">
      <c r="A348" s="1500"/>
      <c r="B348" s="1500"/>
      <c r="C348" s="1500"/>
      <c r="D348" s="1500"/>
      <c r="E348" s="1500"/>
      <c r="F348" s="1500"/>
      <c r="G348" s="1500"/>
      <c r="H348" s="1500"/>
      <c r="I348" s="1500"/>
      <c r="J348" s="1500"/>
      <c r="K348" s="1500"/>
      <c r="L348" s="1500"/>
      <c r="M348" s="1500"/>
      <c r="N348" s="1500"/>
      <c r="O348" s="1500"/>
      <c r="P348" s="1500"/>
      <c r="R348" s="1498"/>
      <c r="S348" s="1498"/>
      <c r="T348" s="1498"/>
      <c r="U348" s="1498"/>
      <c r="V348" s="1498"/>
      <c r="W348" s="1498"/>
      <c r="X348" s="1498"/>
      <c r="Y348" s="1498"/>
      <c r="Z348" s="1245"/>
      <c r="AA348" s="1498"/>
      <c r="AB348" s="1498"/>
      <c r="AC348" s="1498"/>
      <c r="AD348" s="1498"/>
      <c r="AE348" s="1498"/>
      <c r="AF348" s="1498"/>
      <c r="AG348" s="1498"/>
      <c r="AH348" s="1498"/>
      <c r="AI348" s="1498"/>
      <c r="AJ348" s="1498"/>
      <c r="AK348" s="1498"/>
      <c r="AL348" s="1503"/>
      <c r="AM348" s="1506"/>
      <c r="AN348" s="1498"/>
      <c r="AO348" s="1498"/>
      <c r="AP348" s="1498"/>
      <c r="AQ348" s="1498"/>
      <c r="AR348" s="1498"/>
      <c r="AS348" s="1498"/>
      <c r="AT348" s="1498"/>
      <c r="AU348" s="1498"/>
      <c r="AV348" s="1498"/>
      <c r="AW348" s="1498"/>
      <c r="AX348" s="1498"/>
      <c r="AY348" s="1498"/>
      <c r="AZ348" s="1498"/>
      <c r="BA348" s="1498"/>
      <c r="BB348" s="797"/>
      <c r="BC348" s="797"/>
      <c r="BD348" s="797"/>
      <c r="BE348" s="797"/>
      <c r="BF348" s="797"/>
      <c r="BG348" s="797"/>
      <c r="BH348" s="797"/>
      <c r="BI348" s="797"/>
      <c r="BJ348" s="797"/>
      <c r="BK348" s="797"/>
      <c r="BL348" s="797"/>
      <c r="BM348" s="797"/>
      <c r="BN348" s="797"/>
      <c r="BO348" s="797"/>
      <c r="BP348" s="797"/>
      <c r="BQ348" s="797"/>
      <c r="BR348" s="797"/>
      <c r="BS348" s="797"/>
      <c r="BT348" s="797"/>
      <c r="BU348" s="797"/>
      <c r="BV348" s="797"/>
      <c r="BW348" s="797"/>
      <c r="BX348" s="797"/>
      <c r="BY348" s="797"/>
      <c r="BZ348" s="797"/>
      <c r="CA348" s="797"/>
      <c r="CB348" s="797"/>
      <c r="CC348" s="797"/>
      <c r="CD348" s="797"/>
      <c r="CE348" s="797"/>
      <c r="CF348" s="797"/>
      <c r="CG348" s="797"/>
      <c r="CH348" s="797"/>
      <c r="CI348" s="797"/>
      <c r="CJ348" s="797"/>
      <c r="CK348" s="797"/>
      <c r="CL348" s="797"/>
      <c r="CM348" s="797"/>
      <c r="CN348" s="797"/>
      <c r="CO348" s="797"/>
      <c r="CP348" s="797"/>
      <c r="CQ348" s="797"/>
      <c r="CR348" s="797"/>
      <c r="CS348" s="797"/>
      <c r="CT348" s="797"/>
      <c r="CU348" s="797"/>
      <c r="CV348" s="797"/>
      <c r="CW348" s="797"/>
      <c r="CX348" s="797"/>
      <c r="CY348" s="797"/>
      <c r="CZ348" s="797"/>
      <c r="DA348" s="797"/>
      <c r="DB348" s="797"/>
      <c r="DC348" s="797"/>
      <c r="DD348" s="797"/>
      <c r="DE348" s="797"/>
      <c r="DF348" s="797"/>
      <c r="DG348" s="797"/>
      <c r="DH348" s="797"/>
      <c r="DI348" s="797"/>
      <c r="DJ348" s="797"/>
      <c r="DK348" s="797"/>
      <c r="DL348" s="797"/>
      <c r="DM348" s="797"/>
      <c r="DN348" s="797"/>
      <c r="DO348" s="797"/>
      <c r="DP348" s="797"/>
      <c r="DQ348" s="797"/>
      <c r="DR348" s="797"/>
      <c r="DS348" s="797"/>
      <c r="DT348" s="797"/>
      <c r="DU348" s="797"/>
      <c r="DV348" s="797"/>
      <c r="DW348" s="797"/>
      <c r="DX348" s="797"/>
      <c r="DY348" s="797"/>
      <c r="DZ348" s="797"/>
      <c r="EA348" s="797"/>
      <c r="EB348" s="797"/>
      <c r="EC348" s="797"/>
      <c r="ED348" s="797"/>
      <c r="EE348" s="797"/>
      <c r="EF348" s="797"/>
      <c r="EG348" s="797"/>
      <c r="EH348" s="797"/>
      <c r="EI348" s="797"/>
      <c r="EJ348" s="797"/>
      <c r="EK348" s="797"/>
      <c r="EL348" s="797"/>
      <c r="EM348" s="797"/>
      <c r="EN348" s="797"/>
      <c r="EO348" s="797"/>
    </row>
    <row r="349" spans="1:149" ht="18.75" customHeight="1" x14ac:dyDescent="0.25">
      <c r="A349" s="1500"/>
      <c r="B349" s="1500"/>
      <c r="C349" s="1500"/>
      <c r="D349" s="1500"/>
      <c r="E349" s="1500"/>
      <c r="F349" s="1500"/>
      <c r="G349" s="1500"/>
      <c r="H349" s="1500"/>
      <c r="I349" s="1500"/>
      <c r="J349" s="1500"/>
      <c r="K349" s="1500"/>
      <c r="L349" s="1500"/>
      <c r="M349" s="1500"/>
      <c r="N349" s="1500"/>
      <c r="O349" s="1500"/>
      <c r="P349" s="1500"/>
      <c r="R349" s="1499"/>
      <c r="S349" s="1499"/>
      <c r="T349" s="1499"/>
      <c r="U349" s="1499"/>
      <c r="V349" s="1499"/>
      <c r="W349" s="1499"/>
      <c r="X349" s="1499"/>
      <c r="Y349" s="1499"/>
      <c r="Z349" s="1246"/>
      <c r="AA349" s="1499"/>
      <c r="AB349" s="1499"/>
      <c r="AC349" s="1499"/>
      <c r="AD349" s="1499"/>
      <c r="AE349" s="1499"/>
      <c r="AF349" s="1499"/>
      <c r="AG349" s="1499"/>
      <c r="AH349" s="1499"/>
      <c r="AI349" s="1499"/>
      <c r="AJ349" s="1499"/>
      <c r="AK349" s="1499"/>
      <c r="AL349" s="1504"/>
      <c r="AM349" s="1507"/>
      <c r="AN349" s="1499"/>
      <c r="AO349" s="1499"/>
      <c r="AP349" s="1499"/>
      <c r="AQ349" s="1499"/>
      <c r="AR349" s="1499"/>
      <c r="AS349" s="1499"/>
      <c r="AT349" s="1499"/>
      <c r="AU349" s="1499"/>
      <c r="AV349" s="1499"/>
      <c r="AW349" s="1499"/>
      <c r="AX349" s="1499"/>
      <c r="AY349" s="1499"/>
      <c r="AZ349" s="1499"/>
      <c r="BA349" s="1499"/>
      <c r="BB349" s="797"/>
      <c r="BC349" s="797"/>
      <c r="BD349" s="797"/>
      <c r="BE349" s="797"/>
      <c r="BF349" s="797"/>
      <c r="BG349" s="797"/>
      <c r="BH349" s="797"/>
      <c r="BI349" s="797"/>
      <c r="BJ349" s="797"/>
      <c r="BK349" s="797"/>
      <c r="BL349" s="797"/>
      <c r="BM349" s="797"/>
      <c r="BN349" s="797"/>
      <c r="BO349" s="797"/>
      <c r="BP349" s="797"/>
      <c r="BQ349" s="797"/>
      <c r="BR349" s="797"/>
      <c r="BS349" s="797"/>
      <c r="BT349" s="797"/>
      <c r="BU349" s="797"/>
      <c r="BV349" s="797"/>
      <c r="BW349" s="797"/>
      <c r="BX349" s="797"/>
      <c r="BY349" s="797"/>
      <c r="BZ349" s="797"/>
      <c r="CA349" s="797"/>
      <c r="CB349" s="797"/>
      <c r="CC349" s="797"/>
      <c r="CD349" s="797"/>
      <c r="CE349" s="797"/>
      <c r="CF349" s="797"/>
      <c r="CG349" s="797"/>
      <c r="CH349" s="797"/>
      <c r="CI349" s="797"/>
      <c r="CJ349" s="797"/>
      <c r="CK349" s="797"/>
      <c r="CL349" s="797"/>
      <c r="CM349" s="797"/>
      <c r="CN349" s="797"/>
      <c r="CO349" s="797"/>
      <c r="CP349" s="797"/>
      <c r="CQ349" s="797"/>
      <c r="CR349" s="797"/>
      <c r="CS349" s="797"/>
      <c r="CT349" s="797"/>
      <c r="CU349" s="797"/>
      <c r="CV349" s="797"/>
      <c r="CW349" s="797"/>
      <c r="CX349" s="797"/>
      <c r="CY349" s="797"/>
      <c r="CZ349" s="797"/>
      <c r="DA349" s="797"/>
      <c r="DB349" s="797"/>
      <c r="DC349" s="797"/>
      <c r="DD349" s="797"/>
      <c r="DE349" s="797"/>
      <c r="DF349" s="797"/>
      <c r="DG349" s="797"/>
      <c r="DH349" s="797"/>
      <c r="DI349" s="797"/>
      <c r="DJ349" s="797"/>
      <c r="DK349" s="797"/>
      <c r="DL349" s="797"/>
      <c r="DM349" s="797"/>
      <c r="DN349" s="797"/>
      <c r="DO349" s="797"/>
      <c r="DP349" s="797"/>
      <c r="DQ349" s="797"/>
      <c r="DR349" s="797"/>
      <c r="DS349" s="797"/>
      <c r="DT349" s="797"/>
      <c r="DU349" s="797"/>
      <c r="DV349" s="797"/>
      <c r="DW349" s="797"/>
      <c r="DX349" s="797"/>
      <c r="DY349" s="797"/>
      <c r="DZ349" s="797"/>
      <c r="EA349" s="797"/>
      <c r="EB349" s="797"/>
      <c r="EC349" s="797"/>
      <c r="ED349" s="797"/>
      <c r="EE349" s="797"/>
      <c r="EF349" s="797"/>
      <c r="EG349" s="797"/>
      <c r="EH349" s="797"/>
      <c r="EI349" s="797"/>
      <c r="EJ349" s="797"/>
      <c r="EK349" s="797"/>
      <c r="EL349" s="797"/>
      <c r="EM349" s="797"/>
      <c r="EN349" s="797"/>
      <c r="EO349" s="797"/>
    </row>
    <row r="350" spans="1:149" ht="0" hidden="1" customHeight="1" x14ac:dyDescent="0.25">
      <c r="A350" s="1247"/>
      <c r="B350" s="1247"/>
      <c r="C350" s="1247"/>
      <c r="D350" s="1247"/>
      <c r="E350" s="1247"/>
      <c r="F350" s="1247"/>
      <c r="G350" s="1247"/>
      <c r="H350" s="1247"/>
      <c r="I350" s="1291"/>
      <c r="J350" s="1291"/>
      <c r="K350" s="1291"/>
      <c r="L350" s="794"/>
      <c r="M350" s="794"/>
      <c r="N350" s="1291"/>
      <c r="O350" s="1291"/>
      <c r="P350" s="700"/>
    </row>
    <row r="351" spans="1:149" ht="0" hidden="1" customHeight="1" x14ac:dyDescent="0.25">
      <c r="A351" s="1500" t="s">
        <v>215</v>
      </c>
      <c r="B351" s="1500"/>
      <c r="C351" s="1500"/>
      <c r="D351" s="1500"/>
      <c r="E351" s="1500"/>
      <c r="F351" s="1500"/>
      <c r="G351" s="1500"/>
      <c r="H351" s="795"/>
      <c r="I351" s="944"/>
      <c r="J351" s="944"/>
      <c r="K351" s="944"/>
      <c r="L351" s="60"/>
      <c r="M351" s="60"/>
      <c r="N351" s="944"/>
      <c r="O351" s="944"/>
      <c r="P351" s="30"/>
    </row>
    <row r="352" spans="1:149" ht="0" hidden="1" customHeight="1" x14ac:dyDescent="0.25">
      <c r="A352" s="1501" t="s">
        <v>1514</v>
      </c>
      <c r="B352" s="1501"/>
      <c r="C352" s="1501"/>
      <c r="D352" s="1501"/>
      <c r="E352" s="1501"/>
      <c r="F352" s="1501"/>
      <c r="G352" s="1501"/>
      <c r="H352" s="800"/>
      <c r="I352" s="944"/>
      <c r="J352" s="944"/>
      <c r="K352" s="944"/>
      <c r="L352" s="60"/>
      <c r="M352" s="60"/>
      <c r="N352" s="944"/>
      <c r="O352" s="944"/>
      <c r="P352" s="30"/>
    </row>
    <row r="353" spans="2:16" ht="0" hidden="1" customHeight="1" x14ac:dyDescent="0.25">
      <c r="B353" s="944" t="s">
        <v>1010</v>
      </c>
      <c r="C353" s="944">
        <v>80101706</v>
      </c>
      <c r="D353" s="34" t="s">
        <v>1326</v>
      </c>
      <c r="E353" s="944" t="s">
        <v>132</v>
      </c>
      <c r="F353" s="944">
        <v>1</v>
      </c>
      <c r="G353" s="945" t="s">
        <v>170</v>
      </c>
      <c r="H353" s="946">
        <v>7.5</v>
      </c>
      <c r="I353" s="944" t="s">
        <v>101</v>
      </c>
      <c r="J353" s="944" t="s">
        <v>854</v>
      </c>
      <c r="K353" s="944" t="s">
        <v>115</v>
      </c>
      <c r="L353" s="60">
        <v>17250000</v>
      </c>
      <c r="M353" s="60">
        <v>17250000</v>
      </c>
      <c r="N353" s="944" t="s">
        <v>85</v>
      </c>
      <c r="O353" s="944" t="s">
        <v>56</v>
      </c>
      <c r="P353" s="30" t="s">
        <v>133</v>
      </c>
    </row>
    <row r="354" spans="2:16" ht="0" hidden="1" customHeight="1" x14ac:dyDescent="0.25">
      <c r="B354" s="944" t="s">
        <v>1014</v>
      </c>
      <c r="C354" s="944">
        <v>80101706</v>
      </c>
      <c r="D354" s="34" t="s">
        <v>1327</v>
      </c>
      <c r="E354" s="944" t="s">
        <v>132</v>
      </c>
      <c r="F354" s="944">
        <v>1</v>
      </c>
      <c r="G354" s="945" t="s">
        <v>172</v>
      </c>
      <c r="H354" s="469">
        <v>8</v>
      </c>
      <c r="I354" s="944" t="s">
        <v>101</v>
      </c>
      <c r="J354" s="944" t="s">
        <v>854</v>
      </c>
      <c r="K354" s="944" t="s">
        <v>115</v>
      </c>
      <c r="L354" s="60">
        <v>80000000</v>
      </c>
      <c r="M354" s="60">
        <v>80000000</v>
      </c>
      <c r="N354" s="944" t="s">
        <v>85</v>
      </c>
      <c r="O354" s="944" t="s">
        <v>56</v>
      </c>
      <c r="P354" s="30" t="s">
        <v>133</v>
      </c>
    </row>
    <row r="355" spans="2:16" ht="0" hidden="1" customHeight="1" x14ac:dyDescent="0.25">
      <c r="B355" s="944" t="s">
        <v>1014</v>
      </c>
      <c r="C355" s="944">
        <v>80101706</v>
      </c>
      <c r="D355" s="34" t="s">
        <v>1328</v>
      </c>
      <c r="E355" s="944" t="s">
        <v>132</v>
      </c>
      <c r="F355" s="944">
        <v>1</v>
      </c>
      <c r="G355" s="945" t="s">
        <v>170</v>
      </c>
      <c r="H355" s="469">
        <v>7</v>
      </c>
      <c r="I355" s="944" t="s">
        <v>101</v>
      </c>
      <c r="J355" s="944" t="s">
        <v>854</v>
      </c>
      <c r="K355" s="944" t="s">
        <v>115</v>
      </c>
      <c r="L355" s="60">
        <v>22711500</v>
      </c>
      <c r="M355" s="60">
        <v>22711500</v>
      </c>
      <c r="N355" s="944" t="s">
        <v>85</v>
      </c>
      <c r="O355" s="944" t="s">
        <v>56</v>
      </c>
      <c r="P355" s="30" t="s">
        <v>133</v>
      </c>
    </row>
    <row r="356" spans="2:16" ht="0" hidden="1" customHeight="1" x14ac:dyDescent="0.25">
      <c r="B356" s="944" t="s">
        <v>1014</v>
      </c>
      <c r="C356" s="944">
        <v>80101706</v>
      </c>
      <c r="D356" s="34" t="s">
        <v>858</v>
      </c>
      <c r="E356" s="944" t="s">
        <v>132</v>
      </c>
      <c r="F356" s="944">
        <v>1</v>
      </c>
      <c r="G356" s="945" t="s">
        <v>170</v>
      </c>
      <c r="H356" s="469">
        <v>7</v>
      </c>
      <c r="I356" s="944" t="s">
        <v>101</v>
      </c>
      <c r="J356" s="944" t="s">
        <v>851</v>
      </c>
      <c r="K356" s="944" t="s">
        <v>115</v>
      </c>
      <c r="L356" s="60">
        <v>22711500</v>
      </c>
      <c r="M356" s="60">
        <v>22711500</v>
      </c>
      <c r="N356" s="944" t="s">
        <v>85</v>
      </c>
      <c r="O356" s="944" t="s">
        <v>56</v>
      </c>
      <c r="P356" s="30" t="s">
        <v>133</v>
      </c>
    </row>
    <row r="357" spans="2:16" ht="0" hidden="1" customHeight="1" x14ac:dyDescent="0.25">
      <c r="B357" s="944" t="s">
        <v>1014</v>
      </c>
      <c r="C357" s="944">
        <v>80101706</v>
      </c>
      <c r="D357" s="34" t="s">
        <v>1329</v>
      </c>
      <c r="E357" s="944" t="s">
        <v>132</v>
      </c>
      <c r="F357" s="944">
        <v>1</v>
      </c>
      <c r="G357" s="945" t="s">
        <v>170</v>
      </c>
      <c r="H357" s="469">
        <v>7</v>
      </c>
      <c r="I357" s="944" t="s">
        <v>101</v>
      </c>
      <c r="J357" s="944" t="s">
        <v>851</v>
      </c>
      <c r="K357" s="944" t="s">
        <v>115</v>
      </c>
      <c r="L357" s="60">
        <v>31605000</v>
      </c>
      <c r="M357" s="60">
        <v>31605000</v>
      </c>
      <c r="N357" s="944" t="s">
        <v>85</v>
      </c>
      <c r="O357" s="944" t="s">
        <v>56</v>
      </c>
      <c r="P357" s="30" t="s">
        <v>133</v>
      </c>
    </row>
    <row r="358" spans="2:16" ht="0" hidden="1" customHeight="1" x14ac:dyDescent="0.25">
      <c r="B358" s="944" t="s">
        <v>1014</v>
      </c>
      <c r="C358" s="944">
        <v>80101706</v>
      </c>
      <c r="D358" s="34" t="s">
        <v>1330</v>
      </c>
      <c r="E358" s="944" t="s">
        <v>132</v>
      </c>
      <c r="F358" s="944">
        <v>1</v>
      </c>
      <c r="G358" s="945" t="s">
        <v>170</v>
      </c>
      <c r="H358" s="469">
        <v>7</v>
      </c>
      <c r="I358" s="944" t="s">
        <v>101</v>
      </c>
      <c r="J358" s="944" t="s">
        <v>135</v>
      </c>
      <c r="K358" s="944" t="s">
        <v>115</v>
      </c>
      <c r="L358" s="60">
        <v>37852500</v>
      </c>
      <c r="M358" s="60">
        <v>37852500</v>
      </c>
      <c r="N358" s="944" t="s">
        <v>85</v>
      </c>
      <c r="O358" s="944" t="s">
        <v>56</v>
      </c>
      <c r="P358" s="30" t="s">
        <v>133</v>
      </c>
    </row>
  </sheetData>
  <autoFilter ref="A19:JO349"/>
  <mergeCells count="752">
    <mergeCell ref="B2:P2"/>
    <mergeCell ref="C4:D4"/>
    <mergeCell ref="D5:E5"/>
    <mergeCell ref="I5:M9"/>
    <mergeCell ref="D6:E6"/>
    <mergeCell ref="D7:E7"/>
    <mergeCell ref="D8:E8"/>
    <mergeCell ref="D9:E9"/>
    <mergeCell ref="C17:D17"/>
    <mergeCell ref="A22:A27"/>
    <mergeCell ref="B22:B27"/>
    <mergeCell ref="D22:D27"/>
    <mergeCell ref="E22:E27"/>
    <mergeCell ref="F22:F27"/>
    <mergeCell ref="D10:E10"/>
    <mergeCell ref="D11:E11"/>
    <mergeCell ref="I11:M15"/>
    <mergeCell ref="D12:E12"/>
    <mergeCell ref="D13:E13"/>
    <mergeCell ref="D14:E14"/>
    <mergeCell ref="D15:E15"/>
    <mergeCell ref="O22:O27"/>
    <mergeCell ref="P22:P27"/>
    <mergeCell ref="R31:R32"/>
    <mergeCell ref="S31:S32"/>
    <mergeCell ref="T31:T32"/>
    <mergeCell ref="U31:U32"/>
    <mergeCell ref="G22:G27"/>
    <mergeCell ref="H22:H27"/>
    <mergeCell ref="I22:I27"/>
    <mergeCell ref="L22:L27"/>
    <mergeCell ref="M22:M27"/>
    <mergeCell ref="N22:N27"/>
    <mergeCell ref="AG31:AG32"/>
    <mergeCell ref="AH31:AH32"/>
    <mergeCell ref="AI31:AI32"/>
    <mergeCell ref="AJ31:AJ32"/>
    <mergeCell ref="V31:V32"/>
    <mergeCell ref="X31:X32"/>
    <mergeCell ref="AA31:AA32"/>
    <mergeCell ref="AB31:AB32"/>
    <mergeCell ref="AC31:AC32"/>
    <mergeCell ref="AD31:AD32"/>
    <mergeCell ref="AW31:AW32"/>
    <mergeCell ref="AX31:AX32"/>
    <mergeCell ref="AY31:AY32"/>
    <mergeCell ref="AZ31:AZ32"/>
    <mergeCell ref="BA31:BA32"/>
    <mergeCell ref="A35:A36"/>
    <mergeCell ref="B35:B36"/>
    <mergeCell ref="D35:D36"/>
    <mergeCell ref="E35:E36"/>
    <mergeCell ref="F35:F36"/>
    <mergeCell ref="AQ31:AQ32"/>
    <mergeCell ref="AR31:AR32"/>
    <mergeCell ref="AS31:AS32"/>
    <mergeCell ref="AT31:AT32"/>
    <mergeCell ref="AU31:AU32"/>
    <mergeCell ref="AV31:AV32"/>
    <mergeCell ref="AK31:AK32"/>
    <mergeCell ref="AL31:AL32"/>
    <mergeCell ref="AM31:AM32"/>
    <mergeCell ref="AN31:AN32"/>
    <mergeCell ref="AO31:AO32"/>
    <mergeCell ref="AP31:AP32"/>
    <mergeCell ref="AE31:AE32"/>
    <mergeCell ref="AF31:AF32"/>
    <mergeCell ref="U35:U36"/>
    <mergeCell ref="V35:V36"/>
    <mergeCell ref="X35:X36"/>
    <mergeCell ref="AA35:AA36"/>
    <mergeCell ref="AB35:AB36"/>
    <mergeCell ref="AC35:AC36"/>
    <mergeCell ref="G35:G36"/>
    <mergeCell ref="H35:H36"/>
    <mergeCell ref="I35:I36"/>
    <mergeCell ref="R35:R36"/>
    <mergeCell ref="S35:S36"/>
    <mergeCell ref="T35:T36"/>
    <mergeCell ref="AJ35:AJ36"/>
    <mergeCell ref="AK35:AK36"/>
    <mergeCell ref="AL35:AL36"/>
    <mergeCell ref="AM35:AM36"/>
    <mergeCell ref="AN35:AN36"/>
    <mergeCell ref="AO35:AO36"/>
    <mergeCell ref="AD35:AD36"/>
    <mergeCell ref="AE35:AE36"/>
    <mergeCell ref="AF35:AF36"/>
    <mergeCell ref="AG35:AG36"/>
    <mergeCell ref="AH35:AH36"/>
    <mergeCell ref="AI35:AI36"/>
    <mergeCell ref="AV35:AV36"/>
    <mergeCell ref="AW35:AW36"/>
    <mergeCell ref="AX35:AX36"/>
    <mergeCell ref="AY35:AY36"/>
    <mergeCell ref="AZ35:AZ36"/>
    <mergeCell ref="BA35:BA36"/>
    <mergeCell ref="AP35:AP36"/>
    <mergeCell ref="AQ35:AQ36"/>
    <mergeCell ref="AR35:AR36"/>
    <mergeCell ref="AS35:AS36"/>
    <mergeCell ref="AT35:AT36"/>
    <mergeCell ref="AU35:AU36"/>
    <mergeCell ref="N87:N88"/>
    <mergeCell ref="O87:O88"/>
    <mergeCell ref="P87:P88"/>
    <mergeCell ref="R87:R88"/>
    <mergeCell ref="A87:A88"/>
    <mergeCell ref="B87:B88"/>
    <mergeCell ref="D87:D88"/>
    <mergeCell ref="E87:E88"/>
    <mergeCell ref="F87:F88"/>
    <mergeCell ref="G87:G88"/>
    <mergeCell ref="AI87:AI88"/>
    <mergeCell ref="AJ87:AJ88"/>
    <mergeCell ref="AK87:AK88"/>
    <mergeCell ref="AL87:AL88"/>
    <mergeCell ref="AM87:AM88"/>
    <mergeCell ref="A89:A90"/>
    <mergeCell ref="B89:B90"/>
    <mergeCell ref="D89:D90"/>
    <mergeCell ref="E89:E90"/>
    <mergeCell ref="F89:F90"/>
    <mergeCell ref="AC87:AC88"/>
    <mergeCell ref="AD87:AD88"/>
    <mergeCell ref="AE87:AE88"/>
    <mergeCell ref="AF87:AF88"/>
    <mergeCell ref="AG87:AG88"/>
    <mergeCell ref="AH87:AH88"/>
    <mergeCell ref="S87:S88"/>
    <mergeCell ref="T87:T88"/>
    <mergeCell ref="U87:U88"/>
    <mergeCell ref="V87:V88"/>
    <mergeCell ref="AA87:AA88"/>
    <mergeCell ref="AB87:AB88"/>
    <mergeCell ref="H87:H88"/>
    <mergeCell ref="I87:I88"/>
    <mergeCell ref="A91:A92"/>
    <mergeCell ref="B91:B92"/>
    <mergeCell ref="D91:D92"/>
    <mergeCell ref="E91:E92"/>
    <mergeCell ref="F91:F92"/>
    <mergeCell ref="AB89:AB90"/>
    <mergeCell ref="AC89:AC90"/>
    <mergeCell ref="AD89:AD90"/>
    <mergeCell ref="AE89:AE90"/>
    <mergeCell ref="R89:R90"/>
    <mergeCell ref="S89:S90"/>
    <mergeCell ref="T89:T90"/>
    <mergeCell ref="U89:U90"/>
    <mergeCell ref="V89:V90"/>
    <mergeCell ref="AA89:AA90"/>
    <mergeCell ref="G89:G90"/>
    <mergeCell ref="H89:H90"/>
    <mergeCell ref="I89:I90"/>
    <mergeCell ref="N89:N90"/>
    <mergeCell ref="O89:O90"/>
    <mergeCell ref="P89:P90"/>
    <mergeCell ref="I91:I92"/>
    <mergeCell ref="N91:N92"/>
    <mergeCell ref="O91:O92"/>
    <mergeCell ref="P91:P92"/>
    <mergeCell ref="AH89:AH90"/>
    <mergeCell ref="AI89:AI90"/>
    <mergeCell ref="AJ89:AJ90"/>
    <mergeCell ref="AK89:AK90"/>
    <mergeCell ref="AL89:AL90"/>
    <mergeCell ref="AF89:AF90"/>
    <mergeCell ref="AG89:AG90"/>
    <mergeCell ref="AH91:AH92"/>
    <mergeCell ref="AI91:AI92"/>
    <mergeCell ref="AJ91:AJ92"/>
    <mergeCell ref="AK91:AK92"/>
    <mergeCell ref="AL91:AL92"/>
    <mergeCell ref="AF91:AF92"/>
    <mergeCell ref="AG91:AG92"/>
    <mergeCell ref="A113:A114"/>
    <mergeCell ref="B113:B114"/>
    <mergeCell ref="C113:C114"/>
    <mergeCell ref="D113:D114"/>
    <mergeCell ref="E113:E114"/>
    <mergeCell ref="AB91:AB92"/>
    <mergeCell ref="AC91:AC92"/>
    <mergeCell ref="AD91:AD92"/>
    <mergeCell ref="AE91:AE92"/>
    <mergeCell ref="R91:R92"/>
    <mergeCell ref="S91:S92"/>
    <mergeCell ref="T91:T92"/>
    <mergeCell ref="U91:U92"/>
    <mergeCell ref="V91:V92"/>
    <mergeCell ref="AA91:AA92"/>
    <mergeCell ref="G91:G92"/>
    <mergeCell ref="H91:H92"/>
    <mergeCell ref="P113:P114"/>
    <mergeCell ref="R113:R114"/>
    <mergeCell ref="W113:W114"/>
    <mergeCell ref="X113:X114"/>
    <mergeCell ref="Y113:Y114"/>
    <mergeCell ref="Z113:Z114"/>
    <mergeCell ref="F113:F114"/>
    <mergeCell ref="G113:G114"/>
    <mergeCell ref="H113:H114"/>
    <mergeCell ref="I113:I114"/>
    <mergeCell ref="N113:N114"/>
    <mergeCell ref="O113:O114"/>
    <mergeCell ref="AI113:AI114"/>
    <mergeCell ref="AJ113:AJ114"/>
    <mergeCell ref="AK113:AK114"/>
    <mergeCell ref="AL113:AL114"/>
    <mergeCell ref="AA113:AA114"/>
    <mergeCell ref="AB113:AB114"/>
    <mergeCell ref="AC113:AC114"/>
    <mergeCell ref="AD113:AD114"/>
    <mergeCell ref="AE113:AE114"/>
    <mergeCell ref="AF113:AF114"/>
    <mergeCell ref="AY113:AY114"/>
    <mergeCell ref="AZ113:AZ114"/>
    <mergeCell ref="BA113:BA114"/>
    <mergeCell ref="A121:A122"/>
    <mergeCell ref="D121:D122"/>
    <mergeCell ref="E121:E122"/>
    <mergeCell ref="F121:F122"/>
    <mergeCell ref="G121:G122"/>
    <mergeCell ref="H121:H122"/>
    <mergeCell ref="I121:I122"/>
    <mergeCell ref="AS113:AS114"/>
    <mergeCell ref="AT113:AT114"/>
    <mergeCell ref="AU113:AU114"/>
    <mergeCell ref="AV113:AV114"/>
    <mergeCell ref="AW113:AW114"/>
    <mergeCell ref="AX113:AX114"/>
    <mergeCell ref="AM113:AM114"/>
    <mergeCell ref="AN113:AN114"/>
    <mergeCell ref="AO113:AO114"/>
    <mergeCell ref="AP113:AP114"/>
    <mergeCell ref="AQ113:AQ114"/>
    <mergeCell ref="AR113:AR114"/>
    <mergeCell ref="AG113:AG114"/>
    <mergeCell ref="AH113:AH114"/>
    <mergeCell ref="N121:N122"/>
    <mergeCell ref="O121:O122"/>
    <mergeCell ref="P121:P122"/>
    <mergeCell ref="A129:A131"/>
    <mergeCell ref="B129:B131"/>
    <mergeCell ref="C129:C131"/>
    <mergeCell ref="D129:D131"/>
    <mergeCell ref="E129:E131"/>
    <mergeCell ref="F129:F131"/>
    <mergeCell ref="G129:G131"/>
    <mergeCell ref="O157:O158"/>
    <mergeCell ref="P157:P158"/>
    <mergeCell ref="R157:R158"/>
    <mergeCell ref="S157:S158"/>
    <mergeCell ref="H129:H131"/>
    <mergeCell ref="I129:I131"/>
    <mergeCell ref="V129:V131"/>
    <mergeCell ref="A157:A158"/>
    <mergeCell ref="B157:B158"/>
    <mergeCell ref="D157:D158"/>
    <mergeCell ref="E157:E158"/>
    <mergeCell ref="F157:F158"/>
    <mergeCell ref="G157:G158"/>
    <mergeCell ref="H157:H158"/>
    <mergeCell ref="AJ157:AJ158"/>
    <mergeCell ref="AK157:AK158"/>
    <mergeCell ref="AL157:AL158"/>
    <mergeCell ref="A167:A168"/>
    <mergeCell ref="B167:B168"/>
    <mergeCell ref="D167:D168"/>
    <mergeCell ref="E167:E168"/>
    <mergeCell ref="F167:F168"/>
    <mergeCell ref="G167:G168"/>
    <mergeCell ref="H167:H168"/>
    <mergeCell ref="AD157:AD158"/>
    <mergeCell ref="AE157:AE158"/>
    <mergeCell ref="AF157:AF158"/>
    <mergeCell ref="AG157:AG158"/>
    <mergeCell ref="AH157:AH158"/>
    <mergeCell ref="AI157:AI158"/>
    <mergeCell ref="T157:T158"/>
    <mergeCell ref="U157:U158"/>
    <mergeCell ref="V157:V158"/>
    <mergeCell ref="AA157:AA158"/>
    <mergeCell ref="AB157:AB158"/>
    <mergeCell ref="AC157:AC158"/>
    <mergeCell ref="I157:I158"/>
    <mergeCell ref="N157:N158"/>
    <mergeCell ref="A169:A170"/>
    <mergeCell ref="B169:B170"/>
    <mergeCell ref="D169:D170"/>
    <mergeCell ref="E169:E170"/>
    <mergeCell ref="F169:F170"/>
    <mergeCell ref="G169:G170"/>
    <mergeCell ref="H169:H170"/>
    <mergeCell ref="AS167:AS168"/>
    <mergeCell ref="AT167:AT168"/>
    <mergeCell ref="AM167:AM168"/>
    <mergeCell ref="AN167:AN168"/>
    <mergeCell ref="AO167:AO168"/>
    <mergeCell ref="AP167:AP168"/>
    <mergeCell ref="AQ167:AQ168"/>
    <mergeCell ref="AR167:AR168"/>
    <mergeCell ref="AG167:AG168"/>
    <mergeCell ref="AH167:AH168"/>
    <mergeCell ref="AI167:AI168"/>
    <mergeCell ref="AJ167:AJ168"/>
    <mergeCell ref="AK167:AK168"/>
    <mergeCell ref="AL167:AL168"/>
    <mergeCell ref="AA167:AA168"/>
    <mergeCell ref="AB167:AB168"/>
    <mergeCell ref="AC167:AC168"/>
    <mergeCell ref="I169:I170"/>
    <mergeCell ref="R169:R170"/>
    <mergeCell ref="S169:S170"/>
    <mergeCell ref="T169:T170"/>
    <mergeCell ref="U169:U170"/>
    <mergeCell ref="V169:V170"/>
    <mergeCell ref="AY167:AY168"/>
    <mergeCell ref="AZ167:AZ168"/>
    <mergeCell ref="BA167:BA168"/>
    <mergeCell ref="AU167:AU168"/>
    <mergeCell ref="AV167:AV168"/>
    <mergeCell ref="AW167:AW168"/>
    <mergeCell ref="AX167:AX168"/>
    <mergeCell ref="AD167:AD168"/>
    <mergeCell ref="AE167:AE168"/>
    <mergeCell ref="AF167:AF168"/>
    <mergeCell ref="I167:I168"/>
    <mergeCell ref="R167:R168"/>
    <mergeCell ref="S167:S168"/>
    <mergeCell ref="T167:T168"/>
    <mergeCell ref="U167:U168"/>
    <mergeCell ref="V167:V168"/>
    <mergeCell ref="AI169:AI170"/>
    <mergeCell ref="AJ169:AJ170"/>
    <mergeCell ref="AK169:AK170"/>
    <mergeCell ref="AL169:AL170"/>
    <mergeCell ref="AA169:AA170"/>
    <mergeCell ref="AB169:AB170"/>
    <mergeCell ref="AC169:AC170"/>
    <mergeCell ref="AD169:AD170"/>
    <mergeCell ref="AE169:AE170"/>
    <mergeCell ref="AF169:AF170"/>
    <mergeCell ref="AY169:AY170"/>
    <mergeCell ref="AZ169:AZ170"/>
    <mergeCell ref="BA169:BA170"/>
    <mergeCell ref="A177:A178"/>
    <mergeCell ref="B177:B178"/>
    <mergeCell ref="D177:D178"/>
    <mergeCell ref="E177:E178"/>
    <mergeCell ref="F177:F178"/>
    <mergeCell ref="G177:G178"/>
    <mergeCell ref="H177:H178"/>
    <mergeCell ref="AS169:AS170"/>
    <mergeCell ref="AT169:AT170"/>
    <mergeCell ref="AU169:AU170"/>
    <mergeCell ref="AV169:AV170"/>
    <mergeCell ref="AW169:AW170"/>
    <mergeCell ref="AX169:AX170"/>
    <mergeCell ref="AM169:AM170"/>
    <mergeCell ref="AN169:AN170"/>
    <mergeCell ref="AO169:AO170"/>
    <mergeCell ref="AP169:AP170"/>
    <mergeCell ref="AQ169:AQ170"/>
    <mergeCell ref="AR169:AR170"/>
    <mergeCell ref="AG169:AG170"/>
    <mergeCell ref="AH169:AH170"/>
    <mergeCell ref="T177:T178"/>
    <mergeCell ref="U177:U178"/>
    <mergeCell ref="V177:V178"/>
    <mergeCell ref="X177:X178"/>
    <mergeCell ref="AA177:AA178"/>
    <mergeCell ref="AB177:AB178"/>
    <mergeCell ref="I177:I178"/>
    <mergeCell ref="N177:N178"/>
    <mergeCell ref="O177:O178"/>
    <mergeCell ref="P177:P178"/>
    <mergeCell ref="R177:R178"/>
    <mergeCell ref="S177:S178"/>
    <mergeCell ref="AK177:AK178"/>
    <mergeCell ref="AL177:AL178"/>
    <mergeCell ref="AM177:AM178"/>
    <mergeCell ref="AN177:AN178"/>
    <mergeCell ref="AC177:AC178"/>
    <mergeCell ref="AD177:AD178"/>
    <mergeCell ref="AE177:AE178"/>
    <mergeCell ref="AF177:AF178"/>
    <mergeCell ref="AG177:AG178"/>
    <mergeCell ref="AH177:AH178"/>
    <mergeCell ref="BA177:BA178"/>
    <mergeCell ref="A220:A221"/>
    <mergeCell ref="B220:B221"/>
    <mergeCell ref="C220:C221"/>
    <mergeCell ref="D220:D221"/>
    <mergeCell ref="E220:E221"/>
    <mergeCell ref="F220:F221"/>
    <mergeCell ref="G220:G221"/>
    <mergeCell ref="H220:H221"/>
    <mergeCell ref="I220:I221"/>
    <mergeCell ref="AU177:AU178"/>
    <mergeCell ref="AV177:AV178"/>
    <mergeCell ref="AW177:AW178"/>
    <mergeCell ref="AX177:AX178"/>
    <mergeCell ref="AY177:AY178"/>
    <mergeCell ref="AZ177:AZ178"/>
    <mergeCell ref="AO177:AO178"/>
    <mergeCell ref="AP177:AP178"/>
    <mergeCell ref="AQ177:AQ178"/>
    <mergeCell ref="AR177:AR178"/>
    <mergeCell ref="AS177:AS178"/>
    <mergeCell ref="AT177:AT178"/>
    <mergeCell ref="AI177:AI178"/>
    <mergeCell ref="AJ177:AJ178"/>
    <mergeCell ref="AK220:AK221"/>
    <mergeCell ref="AL220:AL221"/>
    <mergeCell ref="A224:A225"/>
    <mergeCell ref="B224:B225"/>
    <mergeCell ref="C224:C225"/>
    <mergeCell ref="D224:D225"/>
    <mergeCell ref="E224:E225"/>
    <mergeCell ref="AB220:AB221"/>
    <mergeCell ref="AC220:AC221"/>
    <mergeCell ref="AD220:AD221"/>
    <mergeCell ref="AE220:AE221"/>
    <mergeCell ref="AF220:AF221"/>
    <mergeCell ref="AG220:AG221"/>
    <mergeCell ref="R220:R221"/>
    <mergeCell ref="S220:S221"/>
    <mergeCell ref="T220:T221"/>
    <mergeCell ref="U220:U221"/>
    <mergeCell ref="V220:V221"/>
    <mergeCell ref="AA220:AA221"/>
    <mergeCell ref="F224:F225"/>
    <mergeCell ref="G224:G225"/>
    <mergeCell ref="H224:H225"/>
    <mergeCell ref="I224:I225"/>
    <mergeCell ref="Q224:Q225"/>
    <mergeCell ref="R224:R225"/>
    <mergeCell ref="AH220:AH221"/>
    <mergeCell ref="AI220:AI221"/>
    <mergeCell ref="AJ220:AJ221"/>
    <mergeCell ref="AC224:AC225"/>
    <mergeCell ref="AD224:AD225"/>
    <mergeCell ref="AE224:AE225"/>
    <mergeCell ref="AF224:AF225"/>
    <mergeCell ref="AG224:AG225"/>
    <mergeCell ref="AH224:AH225"/>
    <mergeCell ref="S224:S225"/>
    <mergeCell ref="T224:T225"/>
    <mergeCell ref="U224:U225"/>
    <mergeCell ref="V224:V225"/>
    <mergeCell ref="AA224:AA225"/>
    <mergeCell ref="AB224:AB225"/>
    <mergeCell ref="AQ224:AQ225"/>
    <mergeCell ref="AR224:AR225"/>
    <mergeCell ref="AS224:AS225"/>
    <mergeCell ref="AT224:AT225"/>
    <mergeCell ref="AI224:AI225"/>
    <mergeCell ref="AJ224:AJ225"/>
    <mergeCell ref="AK224:AK225"/>
    <mergeCell ref="AL224:AL225"/>
    <mergeCell ref="AM224:AM225"/>
    <mergeCell ref="AN224:AN225"/>
    <mergeCell ref="Q226:Q227"/>
    <mergeCell ref="R226:R227"/>
    <mergeCell ref="S226:S227"/>
    <mergeCell ref="T226:T227"/>
    <mergeCell ref="U226:U227"/>
    <mergeCell ref="V226:V227"/>
    <mergeCell ref="BA224:BA225"/>
    <mergeCell ref="A226:A227"/>
    <mergeCell ref="B226:B227"/>
    <mergeCell ref="C226:C227"/>
    <mergeCell ref="D226:D227"/>
    <mergeCell ref="E226:E227"/>
    <mergeCell ref="F226:F227"/>
    <mergeCell ref="G226:G227"/>
    <mergeCell ref="H226:H227"/>
    <mergeCell ref="I226:I227"/>
    <mergeCell ref="AU224:AU225"/>
    <mergeCell ref="AV224:AV225"/>
    <mergeCell ref="AW224:AW225"/>
    <mergeCell ref="AX224:AX225"/>
    <mergeCell ref="AY224:AY225"/>
    <mergeCell ref="AZ224:AZ225"/>
    <mergeCell ref="AO224:AO225"/>
    <mergeCell ref="AP224:AP225"/>
    <mergeCell ref="AQ226:AQ227"/>
    <mergeCell ref="AR226:AR227"/>
    <mergeCell ref="AG226:AG227"/>
    <mergeCell ref="AH226:AH227"/>
    <mergeCell ref="AI226:AI227"/>
    <mergeCell ref="AJ226:AJ227"/>
    <mergeCell ref="AK226:AK227"/>
    <mergeCell ref="AL226:AL227"/>
    <mergeCell ref="AA226:AA227"/>
    <mergeCell ref="AB226:AB227"/>
    <mergeCell ref="AC226:AC227"/>
    <mergeCell ref="AD226:AD227"/>
    <mergeCell ref="AE226:AE227"/>
    <mergeCell ref="AF226:AF227"/>
    <mergeCell ref="R228:R229"/>
    <mergeCell ref="S228:S229"/>
    <mergeCell ref="T228:T229"/>
    <mergeCell ref="U228:U229"/>
    <mergeCell ref="AY226:AY227"/>
    <mergeCell ref="AZ226:AZ227"/>
    <mergeCell ref="BA226:BA227"/>
    <mergeCell ref="A228:A229"/>
    <mergeCell ref="B228:B229"/>
    <mergeCell ref="C228:C229"/>
    <mergeCell ref="D228:D229"/>
    <mergeCell ref="E228:E229"/>
    <mergeCell ref="F228:F229"/>
    <mergeCell ref="G228:G229"/>
    <mergeCell ref="AS226:AS227"/>
    <mergeCell ref="AT226:AT227"/>
    <mergeCell ref="AU226:AU227"/>
    <mergeCell ref="AV226:AV227"/>
    <mergeCell ref="AW226:AW227"/>
    <mergeCell ref="AX226:AX227"/>
    <mergeCell ref="AM226:AM227"/>
    <mergeCell ref="AN226:AN227"/>
    <mergeCell ref="AO226:AO227"/>
    <mergeCell ref="AP226:AP227"/>
    <mergeCell ref="AL228:AL229"/>
    <mergeCell ref="A245:A246"/>
    <mergeCell ref="B245:B246"/>
    <mergeCell ref="C245:C246"/>
    <mergeCell ref="D245:D246"/>
    <mergeCell ref="E245:E246"/>
    <mergeCell ref="F245:F246"/>
    <mergeCell ref="G245:G246"/>
    <mergeCell ref="H245:H246"/>
    <mergeCell ref="I245:I246"/>
    <mergeCell ref="AF228:AF229"/>
    <mergeCell ref="AG228:AG229"/>
    <mergeCell ref="AH228:AH229"/>
    <mergeCell ref="AI228:AI229"/>
    <mergeCell ref="AJ228:AJ229"/>
    <mergeCell ref="AK228:AK229"/>
    <mergeCell ref="V228:V229"/>
    <mergeCell ref="AA228:AA229"/>
    <mergeCell ref="AB228:AB229"/>
    <mergeCell ref="AC228:AC229"/>
    <mergeCell ref="AD228:AD229"/>
    <mergeCell ref="AE228:AE229"/>
    <mergeCell ref="H228:H229"/>
    <mergeCell ref="I228:I229"/>
    <mergeCell ref="U245:U246"/>
    <mergeCell ref="V245:V246"/>
    <mergeCell ref="W245:W246"/>
    <mergeCell ref="X245:X246"/>
    <mergeCell ref="AA245:AA246"/>
    <mergeCell ref="AB245:AB246"/>
    <mergeCell ref="N245:N246"/>
    <mergeCell ref="O245:O246"/>
    <mergeCell ref="P245:P246"/>
    <mergeCell ref="R245:R246"/>
    <mergeCell ref="S245:S246"/>
    <mergeCell ref="T245:T246"/>
    <mergeCell ref="AS245:AS246"/>
    <mergeCell ref="AT245:AT246"/>
    <mergeCell ref="AI245:AI246"/>
    <mergeCell ref="AJ245:AJ246"/>
    <mergeCell ref="AK245:AK246"/>
    <mergeCell ref="AL245:AL246"/>
    <mergeCell ref="AM245:AM246"/>
    <mergeCell ref="AN245:AN246"/>
    <mergeCell ref="AC245:AC246"/>
    <mergeCell ref="AD245:AD246"/>
    <mergeCell ref="AE245:AE246"/>
    <mergeCell ref="AF245:AF246"/>
    <mergeCell ref="AG245:AG246"/>
    <mergeCell ref="AH245:AH246"/>
    <mergeCell ref="T254:T255"/>
    <mergeCell ref="U254:U255"/>
    <mergeCell ref="V254:V255"/>
    <mergeCell ref="AA254:AA255"/>
    <mergeCell ref="BA245:BA246"/>
    <mergeCell ref="A254:A255"/>
    <mergeCell ref="B254:B255"/>
    <mergeCell ref="C254:C255"/>
    <mergeCell ref="D254:D255"/>
    <mergeCell ref="E254:E255"/>
    <mergeCell ref="F254:F255"/>
    <mergeCell ref="G254:G255"/>
    <mergeCell ref="H254:H255"/>
    <mergeCell ref="I254:I255"/>
    <mergeCell ref="AU245:AU246"/>
    <mergeCell ref="AV245:AV246"/>
    <mergeCell ref="AW245:AW246"/>
    <mergeCell ref="AX245:AX246"/>
    <mergeCell ref="AY245:AY246"/>
    <mergeCell ref="AZ245:AZ246"/>
    <mergeCell ref="AO245:AO246"/>
    <mergeCell ref="AP245:AP246"/>
    <mergeCell ref="AQ245:AQ246"/>
    <mergeCell ref="AR245:AR246"/>
    <mergeCell ref="AN254:AN255"/>
    <mergeCell ref="AO254:AO255"/>
    <mergeCell ref="AP254:AP255"/>
    <mergeCell ref="AQ254:AQ255"/>
    <mergeCell ref="A279:A280"/>
    <mergeCell ref="B279:B280"/>
    <mergeCell ref="D279:D280"/>
    <mergeCell ref="E279:E280"/>
    <mergeCell ref="F279:F280"/>
    <mergeCell ref="G279:G280"/>
    <mergeCell ref="AH254:AH255"/>
    <mergeCell ref="AI254:AI255"/>
    <mergeCell ref="AJ254:AJ255"/>
    <mergeCell ref="AK254:AK255"/>
    <mergeCell ref="AL254:AL255"/>
    <mergeCell ref="AM254:AM255"/>
    <mergeCell ref="AB254:AB255"/>
    <mergeCell ref="AC254:AC255"/>
    <mergeCell ref="AD254:AD255"/>
    <mergeCell ref="AE254:AE255"/>
    <mergeCell ref="AF254:AF255"/>
    <mergeCell ref="AG254:AG255"/>
    <mergeCell ref="R254:R255"/>
    <mergeCell ref="S254:S255"/>
    <mergeCell ref="S279:S280"/>
    <mergeCell ref="T279:T280"/>
    <mergeCell ref="U279:U280"/>
    <mergeCell ref="V279:V280"/>
    <mergeCell ref="X279:X280"/>
    <mergeCell ref="AA279:AA280"/>
    <mergeCell ref="H279:H280"/>
    <mergeCell ref="I279:I280"/>
    <mergeCell ref="N279:N280"/>
    <mergeCell ref="O279:O280"/>
    <mergeCell ref="P279:P280"/>
    <mergeCell ref="R279:R280"/>
    <mergeCell ref="AJ279:AJ280"/>
    <mergeCell ref="AK279:AK280"/>
    <mergeCell ref="AL279:AL280"/>
    <mergeCell ref="AM279:AM280"/>
    <mergeCell ref="AB279:AB280"/>
    <mergeCell ref="AC279:AC280"/>
    <mergeCell ref="AD279:AD280"/>
    <mergeCell ref="AE279:AE280"/>
    <mergeCell ref="AF279:AF280"/>
    <mergeCell ref="AG279:AG280"/>
    <mergeCell ref="AZ279:AZ280"/>
    <mergeCell ref="BA279:BA280"/>
    <mergeCell ref="A285:A286"/>
    <mergeCell ref="B285:B286"/>
    <mergeCell ref="D285:D286"/>
    <mergeCell ref="E285:E286"/>
    <mergeCell ref="F285:F286"/>
    <mergeCell ref="G285:G286"/>
    <mergeCell ref="H285:H286"/>
    <mergeCell ref="I285:I286"/>
    <mergeCell ref="AT279:AT280"/>
    <mergeCell ref="AU279:AU280"/>
    <mergeCell ref="AV279:AV280"/>
    <mergeCell ref="AW279:AW280"/>
    <mergeCell ref="AX279:AX280"/>
    <mergeCell ref="AY279:AY280"/>
    <mergeCell ref="AN279:AN280"/>
    <mergeCell ref="AO279:AO280"/>
    <mergeCell ref="AP279:AP280"/>
    <mergeCell ref="AQ279:AQ280"/>
    <mergeCell ref="AR279:AR280"/>
    <mergeCell ref="AS279:AS280"/>
    <mergeCell ref="AH279:AH280"/>
    <mergeCell ref="AI279:AI280"/>
    <mergeCell ref="AL285:AL286"/>
    <mergeCell ref="AM285:AM286"/>
    <mergeCell ref="AB285:AB286"/>
    <mergeCell ref="AC285:AC286"/>
    <mergeCell ref="AD285:AD286"/>
    <mergeCell ref="AE285:AE286"/>
    <mergeCell ref="AF285:AF286"/>
    <mergeCell ref="AG285:AG286"/>
    <mergeCell ref="R285:R286"/>
    <mergeCell ref="S285:S286"/>
    <mergeCell ref="T285:T286"/>
    <mergeCell ref="U285:U286"/>
    <mergeCell ref="V285:V286"/>
    <mergeCell ref="AA285:AA286"/>
    <mergeCell ref="AZ285:AZ286"/>
    <mergeCell ref="BA285:BA286"/>
    <mergeCell ref="A319:A320"/>
    <mergeCell ref="B319:B320"/>
    <mergeCell ref="C319:C320"/>
    <mergeCell ref="D319:D320"/>
    <mergeCell ref="E319:E320"/>
    <mergeCell ref="F319:F320"/>
    <mergeCell ref="AT285:AT286"/>
    <mergeCell ref="AU285:AU286"/>
    <mergeCell ref="AV285:AV286"/>
    <mergeCell ref="AW285:AW286"/>
    <mergeCell ref="AX285:AX286"/>
    <mergeCell ref="AY285:AY286"/>
    <mergeCell ref="AN285:AN286"/>
    <mergeCell ref="AO285:AO286"/>
    <mergeCell ref="AP285:AP286"/>
    <mergeCell ref="AQ285:AQ286"/>
    <mergeCell ref="AR285:AR286"/>
    <mergeCell ref="AS285:AS286"/>
    <mergeCell ref="AH285:AH286"/>
    <mergeCell ref="AI285:AI286"/>
    <mergeCell ref="AJ285:AJ286"/>
    <mergeCell ref="AK285:AK286"/>
    <mergeCell ref="I330:I331"/>
    <mergeCell ref="A344:P349"/>
    <mergeCell ref="R344:R349"/>
    <mergeCell ref="S344:S349"/>
    <mergeCell ref="T344:T349"/>
    <mergeCell ref="U344:U349"/>
    <mergeCell ref="A330:A331"/>
    <mergeCell ref="D330:D331"/>
    <mergeCell ref="E330:E331"/>
    <mergeCell ref="F330:F331"/>
    <mergeCell ref="G330:G331"/>
    <mergeCell ref="H330:H331"/>
    <mergeCell ref="AF344:AF349"/>
    <mergeCell ref="AG344:AG349"/>
    <mergeCell ref="AH344:AH349"/>
    <mergeCell ref="V344:V349"/>
    <mergeCell ref="W344:W349"/>
    <mergeCell ref="X344:X349"/>
    <mergeCell ref="Y344:Y349"/>
    <mergeCell ref="AA344:AA349"/>
    <mergeCell ref="AB344:AB349"/>
    <mergeCell ref="BA344:BA349"/>
    <mergeCell ref="A351:G351"/>
    <mergeCell ref="A352:G352"/>
    <mergeCell ref="AU344:AU349"/>
    <mergeCell ref="AV344:AV349"/>
    <mergeCell ref="AW344:AW349"/>
    <mergeCell ref="AX344:AX349"/>
    <mergeCell ref="AY344:AY349"/>
    <mergeCell ref="AZ344:AZ349"/>
    <mergeCell ref="AO344:AO349"/>
    <mergeCell ref="AP344:AP349"/>
    <mergeCell ref="AQ344:AQ349"/>
    <mergeCell ref="AR344:AR349"/>
    <mergeCell ref="AS344:AS349"/>
    <mergeCell ref="AT344:AT349"/>
    <mergeCell ref="AI344:AI349"/>
    <mergeCell ref="AJ344:AJ349"/>
    <mergeCell ref="AK344:AK349"/>
    <mergeCell ref="AL344:AL349"/>
    <mergeCell ref="AM344:AM349"/>
    <mergeCell ref="AN344:AN349"/>
    <mergeCell ref="AC344:AC349"/>
    <mergeCell ref="AD344:AD349"/>
    <mergeCell ref="AE344:AE349"/>
  </mergeCells>
  <printOptions horizontalCentered="1"/>
  <pageMargins left="0.31496062992125984" right="0.31496062992125984" top="0.74803149606299213" bottom="0.74803149606299213" header="0.31496062992125984" footer="0.31496062992125984"/>
  <pageSetup paperSize="139" scale="30" orientation="landscape" r:id="rId1"/>
  <headerFooter>
    <oddFooter>Página &amp;P de &amp;F</oddFooter>
  </headerFooter>
  <rowBreaks count="7" manualBreakCount="7">
    <brk id="257" max="15" man="1"/>
    <brk id="278" max="15" man="1"/>
    <brk id="292" max="15" man="1"/>
    <brk id="307" max="15" man="1"/>
    <brk id="322" max="15" man="1"/>
    <brk id="336" max="15" man="1"/>
    <brk id="348" max="15" man="1"/>
  </rowBreaks>
  <colBreaks count="3" manualBreakCount="3">
    <brk id="16" max="391" man="1"/>
    <brk id="21" max="328" man="1"/>
    <brk id="38" max="32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TRASLADO</vt:lpstr>
      <vt:lpstr>TRASLADOS</vt:lpstr>
      <vt:lpstr>Hoja4</vt:lpstr>
      <vt:lpstr>control caja menor</vt:lpstr>
      <vt:lpstr>EJEC CAJA MENOR 2016.</vt:lpstr>
      <vt:lpstr>REP_EPG034_EjecucionPresupuesta</vt:lpstr>
      <vt:lpstr>DETALLE CDP 6 oct.</vt:lpstr>
      <vt:lpstr>PAA-PRESUP 11 OCT.</vt:lpstr>
      <vt:lpstr>PAA 11 OCT</vt:lpstr>
      <vt:lpstr>PAA 7 OCT</vt:lpstr>
      <vt:lpstr>'PAA 11 OCT'!Área_de_impresión</vt:lpstr>
      <vt:lpstr>'PAA 7 OCT'!Área_de_impresión</vt:lpstr>
      <vt:lpstr>'PAA 11 OCT'!Títulos_a_imprimir</vt:lpstr>
      <vt:lpstr>'PAA 7 OCT'!Títulos_a_imprimir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2016-10-10T19:50:14Z</cp:lastPrinted>
  <dcterms:created xsi:type="dcterms:W3CDTF">2015-12-14T22:18:47Z</dcterms:created>
  <dcterms:modified xsi:type="dcterms:W3CDTF">2016-10-11T23:03:13Z</dcterms:modified>
</cp:coreProperties>
</file>