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inzon\Desktop\JDP ENERO - DIC 2019\INFORMES Y REPORTES 2019\PAGINA WEB\"/>
    </mc:Choice>
  </mc:AlternateContent>
  <bookViews>
    <workbookView xWindow="0" yWindow="0" windowWidth="28800" windowHeight="12330" firstSheet="2" activeTab="5"/>
  </bookViews>
  <sheets>
    <sheet name="EJE AGREGADA" sheetId="1" state="hidden" r:id="rId1"/>
    <sheet name="EJE DESAGREGADA" sheetId="2" state="hidden" r:id="rId2"/>
    <sheet name="EJE MARZO 2019" sheetId="4" r:id="rId3"/>
    <sheet name="EJE JUL 2015 (2)" sheetId="5" state="hidden" r:id="rId4"/>
    <sheet name="RESUMEN" sheetId="7" state="hidden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MARZO 2019'!$B$6:$Y$43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9" i="4" l="1"/>
  <c r="N39" i="4"/>
  <c r="O39" i="4"/>
  <c r="P39" i="4"/>
  <c r="Q39" i="4"/>
  <c r="R39" i="4"/>
  <c r="S39" i="4"/>
  <c r="T39" i="4"/>
  <c r="U39" i="4"/>
  <c r="V39" i="4"/>
  <c r="M40" i="4"/>
  <c r="N40" i="4"/>
  <c r="O40" i="4"/>
  <c r="P40" i="4"/>
  <c r="Q40" i="4"/>
  <c r="R40" i="4"/>
  <c r="S40" i="4"/>
  <c r="T40" i="4"/>
  <c r="U40" i="4"/>
  <c r="V40" i="4"/>
  <c r="L40" i="4"/>
  <c r="L39" i="4"/>
  <c r="W26" i="4"/>
  <c r="X26" i="4"/>
  <c r="Y26" i="4"/>
  <c r="M21" i="4"/>
  <c r="N21" i="4"/>
  <c r="O21" i="4"/>
  <c r="P21" i="4"/>
  <c r="Q21" i="4"/>
  <c r="R21" i="4"/>
  <c r="S21" i="4"/>
  <c r="T21" i="4"/>
  <c r="U21" i="4"/>
  <c r="V21" i="4"/>
  <c r="M22" i="4"/>
  <c r="N22" i="4"/>
  <c r="O22" i="4"/>
  <c r="P22" i="4"/>
  <c r="Q22" i="4"/>
  <c r="R22" i="4"/>
  <c r="S22" i="4"/>
  <c r="T22" i="4"/>
  <c r="U22" i="4"/>
  <c r="V22" i="4"/>
  <c r="M23" i="4"/>
  <c r="N23" i="4"/>
  <c r="O23" i="4"/>
  <c r="P23" i="4"/>
  <c r="Q23" i="4"/>
  <c r="R23" i="4"/>
  <c r="S23" i="4"/>
  <c r="T23" i="4"/>
  <c r="U23" i="4"/>
  <c r="V23" i="4"/>
  <c r="M24" i="4"/>
  <c r="N24" i="4"/>
  <c r="O24" i="4"/>
  <c r="P24" i="4"/>
  <c r="Q24" i="4"/>
  <c r="R24" i="4"/>
  <c r="S24" i="4"/>
  <c r="T24" i="4"/>
  <c r="U24" i="4"/>
  <c r="V24" i="4"/>
  <c r="M25" i="4"/>
  <c r="N25" i="4"/>
  <c r="O25" i="4"/>
  <c r="P25" i="4"/>
  <c r="Q25" i="4"/>
  <c r="R25" i="4"/>
  <c r="S25" i="4"/>
  <c r="T25" i="4"/>
  <c r="U25" i="4"/>
  <c r="V25" i="4"/>
  <c r="M26" i="4"/>
  <c r="N26" i="4"/>
  <c r="O26" i="4"/>
  <c r="P26" i="4"/>
  <c r="Q26" i="4"/>
  <c r="R26" i="4"/>
  <c r="S26" i="4"/>
  <c r="T26" i="4"/>
  <c r="U26" i="4"/>
  <c r="V26" i="4"/>
  <c r="M27" i="4"/>
  <c r="N27" i="4"/>
  <c r="O27" i="4"/>
  <c r="P27" i="4"/>
  <c r="Q27" i="4"/>
  <c r="R27" i="4"/>
  <c r="S27" i="4"/>
  <c r="T27" i="4"/>
  <c r="U27" i="4"/>
  <c r="V27" i="4"/>
  <c r="L22" i="4"/>
  <c r="L23" i="4"/>
  <c r="L24" i="4"/>
  <c r="L25" i="4"/>
  <c r="L26" i="4"/>
  <c r="L27" i="4"/>
  <c r="L21" i="4"/>
  <c r="M18" i="4"/>
  <c r="N18" i="4"/>
  <c r="O18" i="4"/>
  <c r="P18" i="4"/>
  <c r="Q18" i="4"/>
  <c r="R18" i="4"/>
  <c r="S18" i="4"/>
  <c r="T18" i="4"/>
  <c r="U18" i="4"/>
  <c r="V18" i="4"/>
  <c r="L18" i="4"/>
  <c r="X18" i="4" l="1"/>
  <c r="W18" i="4"/>
  <c r="Y18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K15" i="4"/>
  <c r="K16" i="4"/>
  <c r="K17" i="4"/>
  <c r="K18" i="4"/>
  <c r="K14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K12" i="4"/>
  <c r="K11" i="4"/>
  <c r="O7" i="4"/>
  <c r="P7" i="4"/>
  <c r="Q7" i="4"/>
  <c r="R7" i="4"/>
  <c r="S7" i="4"/>
  <c r="T7" i="4"/>
  <c r="U7" i="4"/>
  <c r="V7" i="4"/>
  <c r="O8" i="4"/>
  <c r="P8" i="4"/>
  <c r="Q8" i="4"/>
  <c r="R8" i="4"/>
  <c r="S8" i="4"/>
  <c r="T8" i="4"/>
  <c r="U8" i="4"/>
  <c r="V8" i="4"/>
  <c r="O9" i="4"/>
  <c r="P9" i="4"/>
  <c r="Q9" i="4"/>
  <c r="R9" i="4"/>
  <c r="S9" i="4"/>
  <c r="T9" i="4"/>
  <c r="U9" i="4"/>
  <c r="V9" i="4"/>
  <c r="M7" i="4"/>
  <c r="N7" i="4"/>
  <c r="M8" i="4"/>
  <c r="N8" i="4"/>
  <c r="M9" i="4"/>
  <c r="N9" i="4"/>
  <c r="L8" i="4"/>
  <c r="L9" i="4"/>
  <c r="L7" i="4"/>
  <c r="K8" i="4"/>
  <c r="K9" i="4"/>
  <c r="K7" i="4"/>
  <c r="W7" i="4" l="1"/>
  <c r="Y16" i="4"/>
  <c r="X16" i="4"/>
  <c r="W9" i="4"/>
  <c r="W8" i="4"/>
  <c r="W16" i="4"/>
  <c r="Y14" i="4"/>
  <c r="Y17" i="4"/>
  <c r="X17" i="4"/>
  <c r="W17" i="4"/>
  <c r="X14" i="4"/>
  <c r="W14" i="4"/>
  <c r="X15" i="4"/>
  <c r="W15" i="4"/>
  <c r="Y15" i="4"/>
  <c r="L35" i="4"/>
  <c r="L36" i="4"/>
  <c r="T28" i="4"/>
  <c r="R28" i="4"/>
  <c r="M35" i="4"/>
  <c r="S35" i="4"/>
  <c r="T35" i="4"/>
  <c r="U35" i="4"/>
  <c r="N36" i="4"/>
  <c r="V36" i="4"/>
  <c r="O34" i="4"/>
  <c r="S36" i="4" l="1"/>
  <c r="O36" i="4"/>
  <c r="Q34" i="4"/>
  <c r="U36" i="4"/>
  <c r="M36" i="4"/>
  <c r="R35" i="4"/>
  <c r="P28" i="4"/>
  <c r="T36" i="4"/>
  <c r="Q35" i="4"/>
  <c r="S34" i="4"/>
  <c r="O28" i="4"/>
  <c r="P35" i="4"/>
  <c r="V28" i="4"/>
  <c r="N28" i="4"/>
  <c r="R36" i="4"/>
  <c r="O35" i="4"/>
  <c r="R34" i="4"/>
  <c r="U28" i="4"/>
  <c r="M28" i="4"/>
  <c r="Q36" i="4"/>
  <c r="V35" i="4"/>
  <c r="N35" i="4"/>
  <c r="P36" i="4"/>
  <c r="P34" i="4"/>
  <c r="S28" i="4"/>
  <c r="V34" i="4"/>
  <c r="N34" i="4"/>
  <c r="Q28" i="4"/>
  <c r="U34" i="4"/>
  <c r="M34" i="4"/>
  <c r="T34" i="4"/>
  <c r="P41" i="4"/>
  <c r="S41" i="4"/>
  <c r="M41" i="4" l="1"/>
  <c r="O41" i="4"/>
  <c r="V41" i="4"/>
  <c r="N41" i="4"/>
  <c r="U41" i="4"/>
  <c r="R41" i="4"/>
  <c r="X40" i="4"/>
  <c r="Y40" i="4"/>
  <c r="Q41" i="4"/>
  <c r="L41" i="4"/>
  <c r="T41" i="4"/>
  <c r="W40" i="4"/>
  <c r="L34" i="4"/>
  <c r="L28" i="4" l="1"/>
  <c r="W23" i="4"/>
  <c r="E114" i="7" s="1"/>
  <c r="W24" i="4"/>
  <c r="Y24" i="4"/>
  <c r="W25" i="4"/>
  <c r="W27" i="4"/>
  <c r="E115" i="7" s="1"/>
  <c r="Y27" i="4"/>
  <c r="G115" i="7" s="1"/>
  <c r="X7" i="4"/>
  <c r="Y7" i="4"/>
  <c r="Y8" i="4"/>
  <c r="X9" i="4"/>
  <c r="X8" i="4"/>
  <c r="Y9" i="4"/>
  <c r="E111" i="7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M35" i="5"/>
  <c r="N35" i="5"/>
  <c r="V35" i="5" s="1"/>
  <c r="O35" i="5"/>
  <c r="P35" i="5"/>
  <c r="Q35" i="5"/>
  <c r="R35" i="5"/>
  <c r="U35" i="5" s="1"/>
  <c r="M34" i="5"/>
  <c r="N34" i="5"/>
  <c r="O34" i="5"/>
  <c r="S34" i="5" s="1"/>
  <c r="P34" i="5"/>
  <c r="T34" i="5" s="1"/>
  <c r="Q34" i="5"/>
  <c r="R34" i="5"/>
  <c r="M33" i="5"/>
  <c r="M36" i="5" s="1"/>
  <c r="N33" i="5"/>
  <c r="O33" i="5"/>
  <c r="P33" i="5"/>
  <c r="Q33" i="5"/>
  <c r="Q36" i="5" s="1"/>
  <c r="R33" i="5"/>
  <c r="U33" i="5" s="1"/>
  <c r="M39" i="5"/>
  <c r="N39" i="5"/>
  <c r="V39" i="5" s="1"/>
  <c r="O39" i="5"/>
  <c r="O40" i="5" s="1"/>
  <c r="P39" i="5"/>
  <c r="Q39" i="5"/>
  <c r="R39" i="5"/>
  <c r="M38" i="5"/>
  <c r="M40" i="5" s="1"/>
  <c r="M42" i="5" s="1"/>
  <c r="N38" i="5"/>
  <c r="O38" i="5"/>
  <c r="P38" i="5"/>
  <c r="Q38" i="5"/>
  <c r="Q40" i="5" s="1"/>
  <c r="Q42" i="5" s="1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L34" i="5"/>
  <c r="L33" i="5"/>
  <c r="R36" i="5"/>
  <c r="U36" i="5" s="1"/>
  <c r="T35" i="5"/>
  <c r="W39" i="5"/>
  <c r="T33" i="5"/>
  <c r="W34" i="5"/>
  <c r="U34" i="5"/>
  <c r="V34" i="5"/>
  <c r="L36" i="5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W143" i="2" s="1"/>
  <c r="X139" i="2"/>
  <c r="Y139" i="2"/>
  <c r="Z139" i="2"/>
  <c r="AA139" i="2"/>
  <c r="AA141" i="2" s="1"/>
  <c r="AB139" i="2"/>
  <c r="AB141" i="2" s="1"/>
  <c r="P139" i="2"/>
  <c r="P143" i="2" s="1"/>
  <c r="Q138" i="2"/>
  <c r="Q143" i="2" s="1"/>
  <c r="R138" i="2"/>
  <c r="S138" i="2"/>
  <c r="T138" i="2"/>
  <c r="U138" i="2"/>
  <c r="U141" i="2" s="1"/>
  <c r="V138" i="2"/>
  <c r="W138" i="2"/>
  <c r="X138" i="2"/>
  <c r="Y138" i="2"/>
  <c r="Z138" i="2"/>
  <c r="P138" i="2"/>
  <c r="Q137" i="2"/>
  <c r="R137" i="2"/>
  <c r="R143" i="2" s="1"/>
  <c r="S137" i="2"/>
  <c r="T137" i="2"/>
  <c r="T143" i="2" s="1"/>
  <c r="U137" i="2"/>
  <c r="V137" i="2"/>
  <c r="V143" i="2" s="1"/>
  <c r="W137" i="2"/>
  <c r="X137" i="2"/>
  <c r="X143" i="2" s="1"/>
  <c r="Y137" i="2"/>
  <c r="Y143" i="2" s="1"/>
  <c r="Z137" i="2"/>
  <c r="P137" i="2"/>
  <c r="Q136" i="2"/>
  <c r="R136" i="2"/>
  <c r="R141" i="2" s="1"/>
  <c r="S136" i="2"/>
  <c r="T136" i="2"/>
  <c r="U136" i="2"/>
  <c r="V136" i="2"/>
  <c r="V141" i="2" s="1"/>
  <c r="W136" i="2"/>
  <c r="X136" i="2"/>
  <c r="Y136" i="2"/>
  <c r="Z136" i="2"/>
  <c r="Z141" i="2" s="1"/>
  <c r="P136" i="2"/>
  <c r="S141" i="2"/>
  <c r="Q141" i="2" l="1"/>
  <c r="W33" i="5"/>
  <c r="S39" i="5"/>
  <c r="N36" i="5"/>
  <c r="V36" i="5" s="1"/>
  <c r="W141" i="2"/>
  <c r="Y141" i="2"/>
  <c r="U143" i="2"/>
  <c r="W36" i="5"/>
  <c r="V33" i="5"/>
  <c r="U39" i="5"/>
  <c r="X141" i="2"/>
  <c r="T141" i="2"/>
  <c r="P141" i="2"/>
  <c r="S143" i="2"/>
  <c r="Z143" i="2"/>
  <c r="W35" i="5"/>
  <c r="R40" i="5"/>
  <c r="N40" i="5"/>
  <c r="P40" i="5"/>
  <c r="O36" i="5"/>
  <c r="S36" i="5" s="1"/>
  <c r="S35" i="5"/>
  <c r="V40" i="5"/>
  <c r="N42" i="5"/>
  <c r="R42" i="5"/>
  <c r="T40" i="5"/>
  <c r="V38" i="5"/>
  <c r="L40" i="5"/>
  <c r="U40" i="5" s="1"/>
  <c r="S38" i="5"/>
  <c r="P36" i="5"/>
  <c r="T36" i="5" s="1"/>
  <c r="U38" i="5"/>
  <c r="W38" i="5"/>
  <c r="S33" i="5"/>
  <c r="W12" i="4"/>
  <c r="X22" i="4"/>
  <c r="F113" i="7" s="1"/>
  <c r="Y21" i="4"/>
  <c r="G112" i="7" s="1"/>
  <c r="Y22" i="4"/>
  <c r="G113" i="7" s="1"/>
  <c r="W21" i="4"/>
  <c r="E112" i="7" s="1"/>
  <c r="X35" i="4"/>
  <c r="X12" i="4"/>
  <c r="Y25" i="4"/>
  <c r="Y12" i="4"/>
  <c r="G111" i="7"/>
  <c r="Y23" i="4"/>
  <c r="G114" i="7" s="1"/>
  <c r="F111" i="7"/>
  <c r="W11" i="4"/>
  <c r="W22" i="4"/>
  <c r="E113" i="7" s="1"/>
  <c r="X27" i="4"/>
  <c r="F115" i="7" s="1"/>
  <c r="X25" i="4"/>
  <c r="X24" i="4"/>
  <c r="X23" i="4"/>
  <c r="F114" i="7" s="1"/>
  <c r="X21" i="4"/>
  <c r="F112" i="7" s="1"/>
  <c r="Y11" i="4"/>
  <c r="X11" i="4"/>
  <c r="O42" i="5" l="1"/>
  <c r="T37" i="4"/>
  <c r="G9" i="7"/>
  <c r="E62" i="7" s="1"/>
  <c r="L42" i="5"/>
  <c r="W42" i="5" s="1"/>
  <c r="W40" i="5"/>
  <c r="P42" i="5"/>
  <c r="S40" i="5"/>
  <c r="Q37" i="4"/>
  <c r="Q43" i="4" s="1"/>
  <c r="W36" i="4"/>
  <c r="W41" i="4"/>
  <c r="X36" i="4"/>
  <c r="Y35" i="4"/>
  <c r="W35" i="4"/>
  <c r="Y34" i="4"/>
  <c r="L37" i="4"/>
  <c r="C8" i="7" s="1"/>
  <c r="U37" i="4"/>
  <c r="U43" i="4" s="1"/>
  <c r="M37" i="4"/>
  <c r="M43" i="4" s="1"/>
  <c r="P37" i="4"/>
  <c r="P43" i="4" s="1"/>
  <c r="Y36" i="4"/>
  <c r="R37" i="4"/>
  <c r="R43" i="4" s="1"/>
  <c r="W39" i="4"/>
  <c r="N37" i="4"/>
  <c r="N43" i="4" s="1"/>
  <c r="W28" i="4"/>
  <c r="V37" i="4"/>
  <c r="V43" i="4" s="1"/>
  <c r="X39" i="4"/>
  <c r="O37" i="4"/>
  <c r="O43" i="4" s="1"/>
  <c r="X34" i="4"/>
  <c r="W34" i="4"/>
  <c r="S37" i="4"/>
  <c r="Y39" i="4"/>
  <c r="X28" i="4"/>
  <c r="Y28" i="4"/>
  <c r="S42" i="5" l="1"/>
  <c r="S43" i="4"/>
  <c r="W37" i="4"/>
  <c r="K8" i="7"/>
  <c r="G61" i="7" s="1"/>
  <c r="F71" i="7" s="1"/>
  <c r="T43" i="4"/>
  <c r="C9" i="7"/>
  <c r="C62" i="7" s="1"/>
  <c r="D62" i="7" s="1"/>
  <c r="C72" i="7" s="1"/>
  <c r="L43" i="4"/>
  <c r="T42" i="5"/>
  <c r="V42" i="5"/>
  <c r="U42" i="5"/>
  <c r="C61" i="7"/>
  <c r="E8" i="7"/>
  <c r="I8" i="7"/>
  <c r="G8" i="7"/>
  <c r="X41" i="4"/>
  <c r="K9" i="7"/>
  <c r="X37" i="4"/>
  <c r="Y41" i="4"/>
  <c r="D72" i="7"/>
  <c r="Y37" i="4"/>
  <c r="J8" i="7" l="1"/>
  <c r="F20" i="7" s="1"/>
  <c r="I9" i="7"/>
  <c r="I10" i="7" s="1"/>
  <c r="C10" i="7"/>
  <c r="F9" i="7"/>
  <c r="D21" i="7" s="1"/>
  <c r="E9" i="7"/>
  <c r="E10" i="7" s="1"/>
  <c r="Y43" i="4"/>
  <c r="X43" i="4"/>
  <c r="G62" i="7"/>
  <c r="J9" i="7"/>
  <c r="F21" i="7" s="1"/>
  <c r="K10" i="7"/>
  <c r="W43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<sst xmlns="http://schemas.openxmlformats.org/spreadsheetml/2006/main" count="3061" uniqueCount="420">
  <si>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</si>
  <si>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</si>
  <si>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</si>
  <si>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</si>
  <si>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</si>
  <si>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</si>
  <si>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</si>
  <si>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</si>
  <si>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</si>
  <si>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</si>
  <si>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</si>
  <si>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</si>
  <si>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</si>
  <si>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</si>
  <si>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</si>
  <si>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</si>
  <si>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</si>
  <si>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</si>
  <si>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</si>
  <si>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</si>
  <si>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</si>
  <si>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</si>
  <si>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</si>
  <si>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</si>
  <si>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</si>
  <si>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</si>
  <si>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</si>
  <si>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</si>
  <si>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</si>
  <si>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</si>
  <si>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</si>
  <si>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</si>
  <si>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</si>
  <si>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</si>
  <si>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</si>
  <si>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</si>
  <si>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</si>
  <si>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</si>
  <si>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</si>
  <si>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</si>
  <si>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</si>
  <si>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</si>
  <si>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</si>
  <si>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</si>
  <si>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</si>
  <si>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</si>
  <si>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</si>
  <si>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</si>
  <si>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</si>
  <si>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</si>
  <si>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</si>
  <si>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</si>
  <si>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</si>
  <si>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</si>
  <si>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</si>
  <si>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</si>
  <si>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</si>
  <si>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</si>
  <si>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</si>
  <si>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</si>
  <si>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</si>
  <si>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</si>
  <si>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</si>
  <si>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</si>
  <si>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</si>
  <si>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</si>
  <si>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</si>
  <si>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</si>
  <si>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</si>
  <si>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</si>
  <si>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</si>
  <si>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</si>
  <si>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</si>
  <si>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</si>
  <si>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</si>
  <si>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</si>
  <si>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</si>
  <si>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</si>
  <si>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</si>
  <si>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</si>
  <si>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</si>
  <si>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</si>
  <si>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</si>
  <si>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</si>
  <si>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</si>
  <si>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</si>
  <si>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</si>
  <si>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</si>
  <si>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</si>
  <si>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</si>
  <si>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</si>
  <si>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</si>
  <si>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</si>
  <si>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</si>
  <si>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</si>
  <si>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</si>
  <si>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</si>
  <si>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</si>
  <si>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</si>
  <si>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</si>
  <si>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</si>
  <si>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</si>
  <si>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</si>
  <si>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</si>
  <si>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</si>
  <si>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</si>
  <si>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</si>
  <si>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</si>
  <si>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</si>
  <si>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</si>
  <si>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</si>
  <si>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</si>
  <si>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</si>
  <si>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</si>
  <si>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</si>
  <si>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</si>
  <si>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</si>
  <si>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</si>
  <si>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</si>
  <si>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</si>
  <si>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</si>
  <si>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</si>
  <si>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</si>
  <si>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</si>
  <si>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</si>
  <si>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</si>
  <si>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</si>
  <si>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</si>
  <si>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</si>
  <si>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</si>
  <si>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</si>
  <si>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</si>
  <si>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</si>
  <si>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</si>
  <si>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</si>
  <si>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</si>
  <si>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</si>
  <si>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</si>
  <si>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</si>
  <si>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</si>
  <si>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</si>
  <si>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</si>
  <si>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</si>
  <si>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</si>
  <si>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</si>
  <si>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</si>
  <si>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</si>
  <si>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</si>
  <si>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</si>
  <si>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</si>
  <si>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</si>
  <si>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</si>
  <si>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</si>
  <si>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</si>
  <si>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</si>
  <si>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</si>
  <si>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</si>
  <si>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</si>
  <si>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</si>
  <si>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</si>
  <si>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</si>
  <si>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</si>
  <si>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</si>
  <si>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</si>
  <si>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</si>
  <si>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</si>
  <si>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</si>
  <si>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</si>
  <si>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</si>
  <si>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</si>
  <si>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</si>
  <si>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</si>
  <si>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</si>
  <si>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</si>
  <si>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</si>
  <si>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</si>
  <si>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</si>
  <si>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</si>
  <si>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</si>
  <si>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</si>
  <si>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</si>
  <si>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</si>
  <si>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</si>
  <si>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</si>
  <si>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</si>
  <si>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</si>
  <si>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</si>
  <si>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</si>
  <si>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</si>
  <si>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</si>
  <si>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</si>
  <si>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</si>
  <si>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</si>
  <si>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</si>
  <si>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</si>
  <si>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</si>
  <si>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</si>
  <si>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</si>
  <si>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</si>
  <si>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</si>
  <si>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</si>
  <si>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</si>
  <si>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</si>
  <si>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</si>
  <si>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</si>
  <si>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</si>
  <si>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</si>
  <si>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</si>
  <si>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</si>
  <si>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</si>
  <si>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</si>
  <si>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</si>
  <si>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</si>
  <si>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</si>
  <si>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</si>
  <si>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</si>
  <si>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</si>
  <si>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</si>
  <si>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</si>
  <si>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</si>
  <si>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</si>
  <si>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</si>
  <si>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</si>
  <si>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</si>
  <si>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</si>
  <si>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</si>
  <si>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</si>
  <si>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</si>
  <si>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</si>
  <si>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</si>
  <si>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</si>
  <si>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</si>
  <si>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</si>
  <si>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</si>
  <si>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</si>
  <si>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</si>
  <si>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</si>
  <si>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</si>
  <si>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</si>
  <si>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</si>
  <si>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</si>
  <si>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</si>
  <si>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</si>
  <si>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</si>
  <si>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</si>
  <si>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</si>
  <si>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</si>
  <si>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</si>
  <si>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</si>
  <si>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</si>
  <si>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</si>
  <si>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</si>
  <si>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</si>
  <si>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</si>
  <si>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</si>
  <si>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</si>
  <si>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</si>
  <si>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</si>
  <si>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</si>
  <si>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</si>
  <si>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</si>
  <si>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</si>
  <si>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</si>
  <si>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</si>
  <si>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</si>
  <si>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</si>
  <si>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</si>
  <si>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</si>
  <si>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</si>
  <si>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</si>
  <si>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</si>
  <si>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</si>
  <si>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</si>
  <si>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</si>
  <si>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</si>
  <si>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</si>
  <si>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</si>
  <si>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</si>
  <si>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</si>
  <si>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</si>
  <si>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</si>
  <si>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</si>
  <si>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</si>
  <si>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</si>
  <si>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</si>
  <si>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</si>
  <si>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</si>
  <si>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</si>
  <si>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</si>
  <si>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</si>
  <si>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</si>
  <si>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</si>
  <si>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</si>
  <si>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</si>
  <si>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</si>
  <si>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</si>
  <si>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</si>
  <si>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</si>
  <si>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</si>
  <si>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</si>
  <si>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</si>
  <si>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</si>
  <si>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</si>
  <si>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</si>
  <si>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</si>
  <si>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</si>
  <si>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</si>
  <si>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</si>
  <si>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</si>
  <si>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</si>
  <si>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</si>
  <si>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</si>
  <si>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</si>
  <si>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</si>
  <si>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</si>
  <si>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</si>
  <si>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</si>
  <si>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</si>
  <si>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</si>
  <si>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</si>
  <si>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</si>
  <si>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</si>
  <si>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</si>
  <si>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</si>
  <si>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</si>
  <si>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</si>
  <si>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</si>
  <si>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</si>
  <si>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</si>
  <si>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</si>
  <si>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</si>
  <si>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</si>
  <si>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</si>
  <si>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</si>
  <si>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</si>
  <si>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</si>
  <si>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</si>
  <si>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</si>
  <si>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</si>
  <si>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</si>
  <si>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</si>
  <si>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</si>
  <si>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</si>
  <si>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</si>
  <si>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</si>
  <si>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</si>
  <si>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</si>
  <si>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</si>
  <si>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</si>
  <si>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</si>
  <si>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</si>
  <si>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</si>
  <si>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</si>
  <si>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</si>
  <si>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</si>
  <si>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</si>
  <si>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</si>
  <si>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</si>
  <si>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</si>
  <si>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</si>
  <si>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</si>
  <si>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</si>
  <si>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</si>
  <si>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</si>
  <si>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</si>
  <si>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</si>
  <si>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</si>
  <si>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</si>
  <si>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</si>
  <si>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</si>
  <si>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</si>
  <si>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</si>
  <si>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</si>
  <si>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</si>
  <si>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</si>
  <si>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</si>
  <si>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</si>
  <si>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C-0505-1000-1</t>
  </si>
  <si>
    <t>0505</t>
  </si>
  <si>
    <t>DESARROLLO Y FORTALECIMIENTO DE CAPACIDADES DE LAS ENTIDADES TERRITORIALES DE LA CIRCUNSCRIPCIÓN  NACIONAL</t>
  </si>
  <si>
    <t>C-0505-1000-2</t>
  </si>
  <si>
    <t>IMPLEMENTACIÓN Y FORTALECIMIENTO DE LAS POLÍTICAS LIDERADAS POR FUNCIÓN PÚBLICA A NIVEL  NACIONAL</t>
  </si>
  <si>
    <t>Profesional Especializado Grupo de Gestion Financiera</t>
  </si>
  <si>
    <t>Nohora Constanza Siabato Lozano</t>
  </si>
  <si>
    <t>Coordinadora Grupo de Gestion Financiera</t>
  </si>
  <si>
    <t>SUB
ITEM 2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</si>
  <si>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</si>
  <si>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</si>
  <si>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</si>
  <si>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</si>
  <si>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</si>
  <si>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</si>
  <si>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</si>
  <si>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</si>
  <si>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</si>
  <si>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</si>
  <si>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</si>
  <si>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</si>
  <si>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</si>
  <si>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A-03-04-02-001</t>
  </si>
  <si>
    <t>04</t>
  </si>
  <si>
    <t>001</t>
  </si>
  <si>
    <t>MESADAS PENSIONALES (DE PENSIONES)</t>
  </si>
  <si>
    <t>A-03-04-02-012</t>
  </si>
  <si>
    <t>012</t>
  </si>
  <si>
    <t>A-03-10-01-001</t>
  </si>
  <si>
    <t>SENTENCIAS</t>
  </si>
  <si>
    <t>A-08-01</t>
  </si>
  <si>
    <t>08</t>
  </si>
  <si>
    <t>IMPUESTOS</t>
  </si>
  <si>
    <t>A-08-04-01</t>
  </si>
  <si>
    <t>CUOTA DE FISCALIZACIÓN Y AUDITAJE</t>
  </si>
  <si>
    <t>C-0599-1000-4</t>
  </si>
  <si>
    <t>MEJORAMIENTO DE LA IMAGEN Y FUNCIONALIDAD DEL EDIFICIO SEDE DEL DEPARTAMENTO ADMINISTRATIVO DE LA FUNCIÓN PÚBLICA  BOGOTÁ</t>
  </si>
  <si>
    <t>C-0599-1000-5</t>
  </si>
  <si>
    <t>MEJORAMIENTO DE LA GESTIÓN DE LAS POLÍTICAS PÚBLICAS A TRAVÉS DE LAS TIC  NACIONAL</t>
  </si>
  <si>
    <t>Jose Daniel Pinzón Garcia</t>
  </si>
  <si>
    <t>INCAPACIDADES Y LICENCIAS DE MATERNIDAD Y PATERNIDAD (NO DE PENSIONES)</t>
  </si>
  <si>
    <t>Ejecución Presupuestal Acumulada a 31 de MARZO de 2019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</si>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</sst>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</numFmts>
  <fonts count="5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sz val="11"/>
      <name val="Calibri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rgb="FF000000"/>
      <name val="Times New Roman"/>
    </font>
    <font>
      <sz val="8"/>
      <color rgb="FF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0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8" fillId="0" borderId="0" xfId="0" applyFont="1" applyFill="1" applyBorder="1" applyAlignment="1"/>
    <xf numFmtId="0" fontId="38" fillId="0" borderId="0" xfId="0" applyFont="1" applyFill="1" applyBorder="1" applyAlignment="1">
      <alignment horizontal="center"/>
    </xf>
    <xf numFmtId="0" fontId="39" fillId="0" borderId="0" xfId="0" applyNumberFormat="1" applyFont="1" applyFill="1" applyBorder="1" applyAlignment="1">
      <alignment horizontal="center" vertical="center" wrapText="1" readingOrder="1"/>
    </xf>
    <xf numFmtId="0" fontId="40" fillId="0" borderId="0" xfId="0" applyFont="1" applyFill="1" applyBorder="1"/>
    <xf numFmtId="171" fontId="37" fillId="0" borderId="0" xfId="0" applyNumberFormat="1" applyFont="1" applyFill="1" applyBorder="1"/>
    <xf numFmtId="39" fontId="37" fillId="0" borderId="0" xfId="0" applyNumberFormat="1" applyFont="1" applyFill="1" applyBorder="1"/>
    <xf numFmtId="0" fontId="38" fillId="0" borderId="0" xfId="0" applyFont="1" applyFill="1" applyBorder="1"/>
    <xf numFmtId="0" fontId="41" fillId="0" borderId="0" xfId="0" applyFont="1" applyFill="1" applyBorder="1"/>
    <xf numFmtId="0" fontId="41" fillId="0" borderId="40" xfId="0" applyFont="1" applyFill="1" applyBorder="1"/>
    <xf numFmtId="165" fontId="42" fillId="0" borderId="40" xfId="0" applyNumberFormat="1" applyFont="1" applyFill="1" applyBorder="1" applyAlignment="1">
      <alignment horizontal="right" vertical="center" wrapText="1" readingOrder="1"/>
    </xf>
    <xf numFmtId="0" fontId="43" fillId="0" borderId="0" xfId="0" applyFont="1" applyFill="1" applyBorder="1"/>
    <xf numFmtId="39" fontId="43" fillId="0" borderId="0" xfId="0" applyNumberFormat="1" applyFont="1" applyFill="1" applyBorder="1"/>
    <xf numFmtId="0" fontId="44" fillId="0" borderId="0" xfId="0" applyFont="1" applyFill="1" applyBorder="1"/>
    <xf numFmtId="0" fontId="47" fillId="0" borderId="50" xfId="0" applyNumberFormat="1" applyFont="1" applyFill="1" applyBorder="1" applyAlignment="1">
      <alignment horizontal="center" vertical="center" wrapText="1" readingOrder="1"/>
    </xf>
    <xf numFmtId="0" fontId="47" fillId="0" borderId="23" xfId="0" applyNumberFormat="1" applyFont="1" applyFill="1" applyBorder="1" applyAlignment="1">
      <alignment horizontal="center" vertical="center" wrapText="1" readingOrder="1"/>
    </xf>
    <xf numFmtId="0" fontId="47" fillId="18" borderId="23" xfId="0" applyNumberFormat="1" applyFont="1" applyFill="1" applyBorder="1" applyAlignment="1">
      <alignment horizontal="center" vertical="center" wrapText="1" readingOrder="1"/>
    </xf>
    <xf numFmtId="0" fontId="47" fillId="17" borderId="23" xfId="0" applyNumberFormat="1" applyFont="1" applyFill="1" applyBorder="1" applyAlignment="1">
      <alignment horizontal="center" vertical="center" wrapText="1" readingOrder="1"/>
    </xf>
    <xf numFmtId="0" fontId="47" fillId="19" borderId="23" xfId="0" applyNumberFormat="1" applyFont="1" applyFill="1" applyBorder="1" applyAlignment="1">
      <alignment horizontal="center" vertical="center" wrapText="1" readingOrder="1"/>
    </xf>
    <xf numFmtId="0" fontId="47" fillId="12" borderId="23" xfId="0" applyNumberFormat="1" applyFont="1" applyFill="1" applyBorder="1" applyAlignment="1">
      <alignment horizontal="center" vertical="center" wrapText="1" readingOrder="1"/>
    </xf>
    <xf numFmtId="0" fontId="45" fillId="17" borderId="23" xfId="0" applyFont="1" applyFill="1" applyBorder="1" applyAlignment="1">
      <alignment horizontal="center" vertical="center" wrapText="1"/>
    </xf>
    <xf numFmtId="0" fontId="45" fillId="19" borderId="23" xfId="0" applyFont="1" applyFill="1" applyBorder="1" applyAlignment="1">
      <alignment horizontal="center" vertical="center" wrapText="1"/>
    </xf>
    <xf numFmtId="0" fontId="45" fillId="12" borderId="24" xfId="0" applyFont="1" applyFill="1" applyBorder="1" applyAlignment="1">
      <alignment horizontal="center" vertical="center" wrapText="1"/>
    </xf>
    <xf numFmtId="0" fontId="48" fillId="0" borderId="8" xfId="0" applyNumberFormat="1" applyFont="1" applyFill="1" applyBorder="1" applyAlignment="1">
      <alignment horizontal="center" vertical="center" wrapText="1" readingOrder="1"/>
    </xf>
    <xf numFmtId="0" fontId="48" fillId="0" borderId="10" xfId="0" applyNumberFormat="1" applyFont="1" applyFill="1" applyBorder="1" applyAlignment="1">
      <alignment horizontal="center" vertical="center" wrapText="1" readingOrder="1"/>
    </xf>
    <xf numFmtId="0" fontId="48" fillId="0" borderId="10" xfId="0" applyNumberFormat="1" applyFont="1" applyFill="1" applyBorder="1" applyAlignment="1">
      <alignment horizontal="left" vertical="center" wrapText="1" readingOrder="1"/>
    </xf>
    <xf numFmtId="172" fontId="48" fillId="0" borderId="10" xfId="3" applyNumberFormat="1" applyFont="1" applyFill="1" applyBorder="1" applyAlignment="1">
      <alignment horizontal="right" vertical="center" wrapText="1" readingOrder="1"/>
    </xf>
    <xf numFmtId="172" fontId="48" fillId="0" borderId="11" xfId="3" applyNumberFormat="1" applyFont="1" applyFill="1" applyBorder="1" applyAlignment="1">
      <alignment horizontal="right" vertical="center" wrapText="1" readingOrder="1"/>
    </xf>
    <xf numFmtId="39" fontId="48" fillId="0" borderId="8" xfId="0" applyNumberFormat="1" applyFont="1" applyFill="1" applyBorder="1" applyAlignment="1">
      <alignment horizontal="center" vertical="center" wrapText="1" readingOrder="1"/>
    </xf>
    <xf numFmtId="39" fontId="48" fillId="0" borderId="10" xfId="0" applyNumberFormat="1" applyFont="1" applyFill="1" applyBorder="1" applyAlignment="1">
      <alignment horizontal="center" vertical="center" wrapText="1" readingOrder="1"/>
    </xf>
    <xf numFmtId="39" fontId="48" fillId="0" borderId="11" xfId="0" applyNumberFormat="1" applyFont="1" applyFill="1" applyBorder="1" applyAlignment="1">
      <alignment horizontal="center" vertical="center" wrapText="1" readingOrder="1"/>
    </xf>
    <xf numFmtId="0" fontId="48" fillId="0" borderId="12" xfId="0" applyNumberFormat="1" applyFont="1" applyFill="1" applyBorder="1" applyAlignment="1">
      <alignment horizontal="center" vertical="center" wrapText="1" readingOrder="1"/>
    </xf>
    <xf numFmtId="0" fontId="48" fillId="0" borderId="2" xfId="0" applyNumberFormat="1" applyFont="1" applyFill="1" applyBorder="1" applyAlignment="1">
      <alignment horizontal="center" vertical="center" wrapText="1" readingOrder="1"/>
    </xf>
    <xf numFmtId="0" fontId="48" fillId="0" borderId="2" xfId="0" applyNumberFormat="1" applyFont="1" applyFill="1" applyBorder="1" applyAlignment="1">
      <alignment horizontal="left" vertical="center" wrapText="1" readingOrder="1"/>
    </xf>
    <xf numFmtId="172" fontId="48" fillId="0" borderId="2" xfId="3" applyNumberFormat="1" applyFont="1" applyFill="1" applyBorder="1" applyAlignment="1">
      <alignment horizontal="right" vertical="center" wrapText="1" readingOrder="1"/>
    </xf>
    <xf numFmtId="172" fontId="48" fillId="0" borderId="19" xfId="3" applyNumberFormat="1" applyFont="1" applyFill="1" applyBorder="1" applyAlignment="1">
      <alignment horizontal="right" vertical="center" wrapText="1" readingOrder="1"/>
    </xf>
    <xf numFmtId="39" fontId="48" fillId="0" borderId="12" xfId="0" applyNumberFormat="1" applyFont="1" applyFill="1" applyBorder="1" applyAlignment="1">
      <alignment horizontal="center" vertical="center" wrapText="1" readingOrder="1"/>
    </xf>
    <xf numFmtId="39" fontId="48" fillId="0" borderId="2" xfId="0" applyNumberFormat="1" applyFont="1" applyFill="1" applyBorder="1" applyAlignment="1">
      <alignment horizontal="center" vertical="center" wrapText="1" readingOrder="1"/>
    </xf>
    <xf numFmtId="39" fontId="48" fillId="0" borderId="19" xfId="0" applyNumberFormat="1" applyFont="1" applyFill="1" applyBorder="1" applyAlignment="1">
      <alignment horizontal="center" vertical="center" wrapText="1" readingOrder="1"/>
    </xf>
    <xf numFmtId="0" fontId="48" fillId="0" borderId="13" xfId="0" applyNumberFormat="1" applyFont="1" applyFill="1" applyBorder="1" applyAlignment="1">
      <alignment horizontal="center" vertical="center" wrapText="1" readingOrder="1"/>
    </xf>
    <xf numFmtId="0" fontId="48" fillId="0" borderId="20" xfId="0" applyNumberFormat="1" applyFont="1" applyFill="1" applyBorder="1" applyAlignment="1">
      <alignment horizontal="center" vertical="center" wrapText="1" readingOrder="1"/>
    </xf>
    <xf numFmtId="0" fontId="48" fillId="0" borderId="20" xfId="0" applyNumberFormat="1" applyFont="1" applyFill="1" applyBorder="1" applyAlignment="1">
      <alignment horizontal="left" vertical="center" wrapText="1" readingOrder="1"/>
    </xf>
    <xf numFmtId="172" fontId="48" fillId="0" borderId="20" xfId="3" applyNumberFormat="1" applyFont="1" applyFill="1" applyBorder="1" applyAlignment="1">
      <alignment horizontal="right" vertical="center" wrapText="1" readingOrder="1"/>
    </xf>
    <xf numFmtId="172" fontId="48" fillId="0" borderId="21" xfId="3" applyNumberFormat="1" applyFont="1" applyFill="1" applyBorder="1" applyAlignment="1">
      <alignment horizontal="right" vertical="center" wrapText="1" readingOrder="1"/>
    </xf>
    <xf numFmtId="39" fontId="48" fillId="0" borderId="13" xfId="0" applyNumberFormat="1" applyFont="1" applyFill="1" applyBorder="1" applyAlignment="1">
      <alignment horizontal="center" vertical="center" wrapText="1" readingOrder="1"/>
    </xf>
    <xf numFmtId="39" fontId="48" fillId="0" borderId="20" xfId="0" applyNumberFormat="1" applyFont="1" applyFill="1" applyBorder="1" applyAlignment="1">
      <alignment horizontal="center" vertical="center" wrapText="1" readingOrder="1"/>
    </xf>
    <xf numFmtId="39" fontId="48" fillId="0" borderId="21" xfId="0" applyNumberFormat="1" applyFont="1" applyFill="1" applyBorder="1" applyAlignment="1">
      <alignment horizontal="center" vertical="center" wrapText="1" readingOrder="1"/>
    </xf>
    <xf numFmtId="0" fontId="48" fillId="0" borderId="22" xfId="0" applyNumberFormat="1" applyFont="1" applyFill="1" applyBorder="1" applyAlignment="1">
      <alignment horizontal="center" vertical="center" wrapText="1" readingOrder="1"/>
    </xf>
    <xf numFmtId="0" fontId="48" fillId="0" borderId="22" xfId="0" applyNumberFormat="1" applyFont="1" applyFill="1" applyBorder="1" applyAlignment="1">
      <alignment horizontal="left" vertical="center" wrapText="1" readingOrder="1"/>
    </xf>
    <xf numFmtId="165" fontId="48" fillId="0" borderId="22" xfId="0" applyNumberFormat="1" applyFont="1" applyFill="1" applyBorder="1" applyAlignment="1">
      <alignment horizontal="right" vertical="center" wrapText="1" readingOrder="1"/>
    </xf>
    <xf numFmtId="2" fontId="49" fillId="0" borderId="0" xfId="0" applyNumberFormat="1" applyFont="1" applyFill="1" applyBorder="1" applyAlignment="1">
      <alignment horizontal="center"/>
    </xf>
    <xf numFmtId="41" fontId="48" fillId="0" borderId="10" xfId="3" applyFont="1" applyFill="1" applyBorder="1" applyAlignment="1">
      <alignment horizontal="left" vertical="center" wrapText="1" readingOrder="1"/>
    </xf>
    <xf numFmtId="39" fontId="48" fillId="0" borderId="51" xfId="0" applyNumberFormat="1" applyFont="1" applyFill="1" applyBorder="1" applyAlignment="1">
      <alignment horizontal="center" vertical="center" wrapText="1" readingOrder="1"/>
    </xf>
    <xf numFmtId="41" fontId="48" fillId="0" borderId="20" xfId="3" applyFont="1" applyFill="1" applyBorder="1" applyAlignment="1">
      <alignment horizontal="left" vertical="center" wrapText="1" readingOrder="1"/>
    </xf>
    <xf numFmtId="39" fontId="48" fillId="0" borderId="52" xfId="0" applyNumberFormat="1" applyFont="1" applyFill="1" applyBorder="1" applyAlignment="1">
      <alignment horizontal="center" vertical="center" wrapText="1" readingOrder="1"/>
    </xf>
    <xf numFmtId="164" fontId="50" fillId="0" borderId="10" xfId="1" applyFont="1" applyFill="1" applyBorder="1" applyAlignment="1">
      <alignment horizontal="left" vertical="center" wrapText="1" readingOrder="1"/>
    </xf>
    <xf numFmtId="164" fontId="48" fillId="0" borderId="10" xfId="1" applyNumberFormat="1" applyFont="1" applyFill="1" applyBorder="1" applyAlignment="1">
      <alignment horizontal="left" vertical="center" wrapText="1" readingOrder="1"/>
    </xf>
    <xf numFmtId="164" fontId="48" fillId="0" borderId="11" xfId="1" applyNumberFormat="1" applyFont="1" applyFill="1" applyBorder="1" applyAlignment="1">
      <alignment horizontal="left" vertical="center" wrapText="1" readingOrder="1"/>
    </xf>
    <xf numFmtId="164" fontId="50" fillId="0" borderId="2" xfId="1" applyFont="1" applyFill="1" applyBorder="1" applyAlignment="1">
      <alignment horizontal="left" vertical="center" wrapText="1" readingOrder="1"/>
    </xf>
    <xf numFmtId="164" fontId="48" fillId="0" borderId="2" xfId="1" applyNumberFormat="1" applyFont="1" applyFill="1" applyBorder="1" applyAlignment="1">
      <alignment horizontal="left" vertical="center" wrapText="1" readingOrder="1"/>
    </xf>
    <xf numFmtId="164" fontId="48" fillId="0" borderId="19" xfId="1" applyNumberFormat="1" applyFont="1" applyFill="1" applyBorder="1" applyAlignment="1">
      <alignment horizontal="left" vertical="center" wrapText="1" readingOrder="1"/>
    </xf>
    <xf numFmtId="164" fontId="50" fillId="0" borderId="20" xfId="1" applyFont="1" applyFill="1" applyBorder="1" applyAlignment="1">
      <alignment horizontal="left" vertical="center" wrapText="1" readingOrder="1"/>
    </xf>
    <xf numFmtId="164" fontId="48" fillId="0" borderId="20" xfId="1" applyNumberFormat="1" applyFont="1" applyFill="1" applyBorder="1" applyAlignment="1">
      <alignment horizontal="left" vertical="center" wrapText="1" readingOrder="1"/>
    </xf>
    <xf numFmtId="0" fontId="48" fillId="0" borderId="0" xfId="0" applyNumberFormat="1" applyFont="1" applyFill="1" applyBorder="1" applyAlignment="1">
      <alignment horizontal="center" vertical="center" wrapText="1" readingOrder="1"/>
    </xf>
    <xf numFmtId="164" fontId="48" fillId="0" borderId="0" xfId="1" applyFont="1" applyFill="1" applyBorder="1" applyAlignment="1">
      <alignment horizontal="left" vertical="center" wrapText="1" readingOrder="1"/>
    </xf>
    <xf numFmtId="39" fontId="48" fillId="0" borderId="0" xfId="0" applyNumberFormat="1" applyFont="1" applyFill="1" applyBorder="1" applyAlignment="1">
      <alignment horizontal="center" vertical="center" wrapText="1" readingOrder="1"/>
    </xf>
    <xf numFmtId="4" fontId="51" fillId="0" borderId="48" xfId="0" applyNumberFormat="1" applyFont="1" applyFill="1" applyBorder="1" applyAlignment="1" applyProtection="1">
      <alignment horizontal="center" vertical="center"/>
    </xf>
    <xf numFmtId="39" fontId="47" fillId="4" borderId="47" xfId="0" applyNumberFormat="1" applyFont="1" applyFill="1" applyBorder="1" applyAlignment="1">
      <alignment horizontal="right" vertical="center" wrapText="1" readingOrder="1"/>
    </xf>
    <xf numFmtId="39" fontId="47" fillId="4" borderId="25" xfId="0" applyNumberFormat="1" applyFont="1" applyFill="1" applyBorder="1" applyAlignment="1">
      <alignment horizontal="center" vertical="center" wrapText="1" readingOrder="1"/>
    </xf>
    <xf numFmtId="39" fontId="47" fillId="4" borderId="14" xfId="0" applyNumberFormat="1" applyFont="1" applyFill="1" applyBorder="1" applyAlignment="1">
      <alignment horizontal="center" vertical="center" wrapText="1" readingOrder="1"/>
    </xf>
    <xf numFmtId="39" fontId="47" fillId="4" borderId="49" xfId="0" applyNumberFormat="1" applyFont="1" applyFill="1" applyBorder="1" applyAlignment="1">
      <alignment horizontal="center" vertical="center" wrapText="1" readingOrder="1"/>
    </xf>
    <xf numFmtId="0" fontId="49" fillId="0" borderId="0" xfId="0" applyFont="1" applyFill="1" applyBorder="1"/>
    <xf numFmtId="171" fontId="49" fillId="0" borderId="0" xfId="0" applyNumberFormat="1" applyFont="1" applyFill="1" applyBorder="1"/>
    <xf numFmtId="39" fontId="47" fillId="0" borderId="0" xfId="0" applyNumberFormat="1" applyFont="1" applyFill="1" applyBorder="1" applyAlignment="1">
      <alignment horizontal="right" vertical="center" wrapText="1" readingOrder="1"/>
    </xf>
    <xf numFmtId="39" fontId="49" fillId="0" borderId="0" xfId="0" applyNumberFormat="1" applyFont="1" applyFill="1" applyBorder="1"/>
    <xf numFmtId="4" fontId="52" fillId="0" borderId="0" xfId="0" applyNumberFormat="1" applyFont="1" applyFill="1" applyBorder="1" applyAlignment="1" applyProtection="1">
      <alignment horizontal="center"/>
    </xf>
    <xf numFmtId="0" fontId="47" fillId="0" borderId="15" xfId="0" applyNumberFormat="1" applyFont="1" applyFill="1" applyBorder="1" applyAlignment="1">
      <alignment horizontal="center" vertical="center" wrapText="1" readingOrder="1"/>
    </xf>
    <xf numFmtId="0" fontId="47" fillId="0" borderId="16" xfId="0" applyNumberFormat="1" applyFont="1" applyFill="1" applyBorder="1" applyAlignment="1">
      <alignment horizontal="center" vertical="center" wrapText="1" readingOrder="1"/>
    </xf>
    <xf numFmtId="0" fontId="47" fillId="18" borderId="16" xfId="0" applyNumberFormat="1" applyFont="1" applyFill="1" applyBorder="1" applyAlignment="1">
      <alignment horizontal="center" vertical="center" wrapText="1" readingOrder="1"/>
    </xf>
    <xf numFmtId="0" fontId="47" fillId="17" borderId="16" xfId="0" applyNumberFormat="1" applyFont="1" applyFill="1" applyBorder="1" applyAlignment="1">
      <alignment horizontal="center" vertical="center" wrapText="1" readingOrder="1"/>
    </xf>
    <xf numFmtId="0" fontId="47" fillId="19" borderId="16" xfId="0" applyNumberFormat="1" applyFont="1" applyFill="1" applyBorder="1" applyAlignment="1">
      <alignment horizontal="center" vertical="center" wrapText="1" readingOrder="1"/>
    </xf>
    <xf numFmtId="0" fontId="47" fillId="12" borderId="16" xfId="0" applyNumberFormat="1" applyFont="1" applyFill="1" applyBorder="1" applyAlignment="1">
      <alignment horizontal="center" vertical="center" wrapText="1" readingOrder="1"/>
    </xf>
    <xf numFmtId="0" fontId="48" fillId="0" borderId="8" xfId="0" applyNumberFormat="1" applyFont="1" applyFill="1" applyBorder="1" applyAlignment="1">
      <alignment horizontal="left" vertical="center" wrapText="1" readingOrder="1"/>
    </xf>
    <xf numFmtId="172" fontId="49" fillId="0" borderId="10" xfId="3" applyNumberFormat="1" applyFont="1" applyFill="1" applyBorder="1"/>
    <xf numFmtId="172" fontId="49" fillId="0" borderId="26" xfId="3" applyNumberFormat="1" applyFont="1" applyFill="1" applyBorder="1"/>
    <xf numFmtId="0" fontId="48" fillId="0" borderId="4" xfId="0" applyNumberFormat="1" applyFont="1" applyFill="1" applyBorder="1" applyAlignment="1">
      <alignment horizontal="left" vertical="center" wrapText="1" readingOrder="1"/>
    </xf>
    <xf numFmtId="172" fontId="49" fillId="0" borderId="5" xfId="3" applyNumberFormat="1" applyFont="1" applyFill="1" applyBorder="1"/>
    <xf numFmtId="172" fontId="49" fillId="0" borderId="57" xfId="3" applyNumberFormat="1" applyFont="1" applyFill="1" applyBorder="1"/>
    <xf numFmtId="0" fontId="48" fillId="0" borderId="25" xfId="0" applyNumberFormat="1" applyFont="1" applyFill="1" applyBorder="1" applyAlignment="1">
      <alignment horizontal="left" vertical="center" wrapText="1" readingOrder="1"/>
    </xf>
    <xf numFmtId="172" fontId="49" fillId="0" borderId="14" xfId="3" applyNumberFormat="1" applyFont="1" applyFill="1" applyBorder="1"/>
    <xf numFmtId="172" fontId="49" fillId="0" borderId="56" xfId="3" applyNumberFormat="1" applyFont="1" applyFill="1" applyBorder="1"/>
    <xf numFmtId="39" fontId="48" fillId="0" borderId="53" xfId="0" applyNumberFormat="1" applyFont="1" applyFill="1" applyBorder="1" applyAlignment="1">
      <alignment horizontal="center" vertical="center" wrapText="1" readingOrder="1"/>
    </xf>
    <xf numFmtId="39" fontId="48" fillId="0" borderId="54" xfId="0" applyNumberFormat="1" applyFont="1" applyFill="1" applyBorder="1" applyAlignment="1">
      <alignment horizontal="center" vertical="center" wrapText="1" readingOrder="1"/>
    </xf>
    <xf numFmtId="39" fontId="48" fillId="0" borderId="55" xfId="0" applyNumberFormat="1" applyFont="1" applyFill="1" applyBorder="1" applyAlignment="1">
      <alignment horizontal="center" vertical="center" wrapText="1" readingOrder="1"/>
    </xf>
    <xf numFmtId="172" fontId="45" fillId="4" borderId="16" xfId="3" applyNumberFormat="1" applyFont="1" applyFill="1" applyBorder="1"/>
    <xf numFmtId="172" fontId="45" fillId="4" borderId="27" xfId="3" applyNumberFormat="1" applyFont="1" applyFill="1" applyBorder="1"/>
    <xf numFmtId="39" fontId="45" fillId="4" borderId="15" xfId="0" applyNumberFormat="1" applyFont="1" applyFill="1" applyBorder="1" applyAlignment="1">
      <alignment horizontal="center" vertical="center"/>
    </xf>
    <xf numFmtId="39" fontId="45" fillId="4" borderId="16" xfId="0" applyNumberFormat="1" applyFont="1" applyFill="1" applyBorder="1" applyAlignment="1">
      <alignment horizontal="center" vertical="center"/>
    </xf>
    <xf numFmtId="39" fontId="45" fillId="4" borderId="17" xfId="0" applyNumberFormat="1" applyFont="1" applyFill="1" applyBorder="1" applyAlignment="1">
      <alignment horizontal="center" vertical="center"/>
    </xf>
    <xf numFmtId="4" fontId="52" fillId="0" borderId="0" xfId="0" applyNumberFormat="1" applyFont="1" applyFill="1" applyBorder="1" applyAlignment="1" applyProtection="1"/>
    <xf numFmtId="39" fontId="47" fillId="0" borderId="0" xfId="0" applyNumberFormat="1" applyFont="1" applyFill="1" applyBorder="1" applyAlignment="1">
      <alignment horizontal="center" vertical="center" wrapText="1" readingOrder="1"/>
    </xf>
    <xf numFmtId="0" fontId="48" fillId="0" borderId="44" xfId="0" applyNumberFormat="1" applyFont="1" applyFill="1" applyBorder="1" applyAlignment="1">
      <alignment horizontal="left" vertical="center" wrapText="1" readingOrder="1"/>
    </xf>
    <xf numFmtId="172" fontId="49" fillId="0" borderId="51" xfId="3" applyNumberFormat="1" applyFont="1" applyFill="1" applyBorder="1"/>
    <xf numFmtId="39" fontId="49" fillId="0" borderId="8" xfId="0" applyNumberFormat="1" applyFont="1" applyFill="1" applyBorder="1" applyAlignment="1">
      <alignment horizontal="center"/>
    </xf>
    <xf numFmtId="39" fontId="49" fillId="0" borderId="10" xfId="0" applyNumberFormat="1" applyFont="1" applyFill="1" applyBorder="1" applyAlignment="1">
      <alignment horizontal="center"/>
    </xf>
    <xf numFmtId="39" fontId="49" fillId="0" borderId="11" xfId="0" applyNumberFormat="1" applyFont="1" applyFill="1" applyBorder="1" applyAlignment="1">
      <alignment horizontal="center"/>
    </xf>
    <xf numFmtId="0" fontId="48" fillId="0" borderId="46" xfId="0" applyNumberFormat="1" applyFont="1" applyFill="1" applyBorder="1" applyAlignment="1">
      <alignment horizontal="left" vertical="center" wrapText="1" readingOrder="1"/>
    </xf>
    <xf numFmtId="172" fontId="49" fillId="0" borderId="52" xfId="3" applyNumberFormat="1" applyFont="1" applyFill="1" applyBorder="1"/>
    <xf numFmtId="39" fontId="49" fillId="0" borderId="53" xfId="0" applyNumberFormat="1" applyFont="1" applyFill="1" applyBorder="1" applyAlignment="1">
      <alignment horizontal="center"/>
    </xf>
    <xf numFmtId="39" fontId="49" fillId="0" borderId="54" xfId="0" applyNumberFormat="1" applyFont="1" applyFill="1" applyBorder="1" applyAlignment="1">
      <alignment horizontal="center"/>
    </xf>
    <xf numFmtId="39" fontId="49" fillId="0" borderId="55" xfId="0" applyNumberFormat="1" applyFont="1" applyFill="1" applyBorder="1" applyAlignment="1">
      <alignment horizontal="center"/>
    </xf>
    <xf numFmtId="4" fontId="51" fillId="0" borderId="48" xfId="0" applyNumberFormat="1" applyFont="1" applyFill="1" applyBorder="1" applyAlignment="1" applyProtection="1">
      <alignment horizontal="center"/>
    </xf>
    <xf numFmtId="172" fontId="45" fillId="4" borderId="47" xfId="3" applyNumberFormat="1" applyFont="1" applyFill="1" applyBorder="1"/>
    <xf numFmtId="172" fontId="45" fillId="4" borderId="14" xfId="3" applyNumberFormat="1" applyFont="1" applyFill="1" applyBorder="1"/>
    <xf numFmtId="172" fontId="45" fillId="4" borderId="56" xfId="3" applyNumberFormat="1" applyFont="1" applyFill="1" applyBorder="1"/>
    <xf numFmtId="39" fontId="45" fillId="4" borderId="6" xfId="0" applyNumberFormat="1" applyFont="1" applyFill="1" applyBorder="1" applyAlignment="1">
      <alignment horizontal="center"/>
    </xf>
    <xf numFmtId="39" fontId="45" fillId="4" borderId="27" xfId="0" applyNumberFormat="1" applyFont="1" applyFill="1" applyBorder="1" applyAlignment="1">
      <alignment horizontal="center"/>
    </xf>
    <xf numFmtId="39" fontId="45" fillId="4" borderId="17" xfId="0" applyNumberFormat="1" applyFont="1" applyFill="1" applyBorder="1" applyAlignment="1">
      <alignment horizontal="center"/>
    </xf>
    <xf numFmtId="172" fontId="49" fillId="0" borderId="0" xfId="3" applyNumberFormat="1" applyFont="1" applyFill="1" applyBorder="1"/>
    <xf numFmtId="39" fontId="49" fillId="0" borderId="0" xfId="0" applyNumberFormat="1" applyFont="1" applyFill="1" applyBorder="1" applyAlignment="1">
      <alignment horizontal="center"/>
    </xf>
    <xf numFmtId="4" fontId="51" fillId="0" borderId="9" xfId="0" applyNumberFormat="1" applyFont="1" applyFill="1" applyBorder="1" applyAlignment="1" applyProtection="1">
      <alignment horizontal="center" vertical="center"/>
    </xf>
    <xf numFmtId="172" fontId="47" fillId="4" borderId="6" xfId="3" applyNumberFormat="1" applyFont="1" applyFill="1" applyBorder="1" applyAlignment="1">
      <alignment horizontal="right" vertical="center" wrapText="1" readingOrder="1"/>
    </xf>
    <xf numFmtId="39" fontId="47" fillId="4" borderId="15" xfId="0" applyNumberFormat="1" applyFont="1" applyFill="1" applyBorder="1" applyAlignment="1">
      <alignment horizontal="center" vertical="center" wrapText="1" readingOrder="1"/>
    </xf>
    <xf numFmtId="39" fontId="47" fillId="4" borderId="16" xfId="0" applyNumberFormat="1" applyFont="1" applyFill="1" applyBorder="1" applyAlignment="1">
      <alignment horizontal="center" vertical="center" wrapText="1" readingOrder="1"/>
    </xf>
    <xf numFmtId="39" fontId="47" fillId="4" borderId="17" xfId="0" applyNumberFormat="1" applyFont="1" applyFill="1" applyBorder="1" applyAlignment="1">
      <alignment horizontal="center" vertical="center" wrapText="1" readingOrder="1"/>
    </xf>
    <xf numFmtId="4" fontId="51" fillId="4" borderId="6" xfId="0" applyNumberFormat="1" applyFont="1" applyFill="1" applyBorder="1" applyAlignment="1" applyProtection="1">
      <alignment horizontal="center" vertical="center"/>
    </xf>
    <xf numFmtId="4" fontId="51" fillId="4" borderId="7" xfId="0" applyNumberFormat="1" applyFont="1" applyFill="1" applyBorder="1" applyAlignment="1" applyProtection="1">
      <alignment horizontal="center" vertical="center"/>
    </xf>
    <xf numFmtId="4" fontId="51" fillId="4" borderId="18" xfId="0" applyNumberFormat="1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53" fillId="0" borderId="1" xfId="0" applyNumberFormat="1" applyFont="1" applyFill="1" applyBorder="1" applyAlignment="1">
      <alignment horizontal="center" vertical="center" wrapText="1" readingOrder="1"/>
    </xf>
    <xf numFmtId="0" fontId="53" fillId="0" borderId="0" xfId="0" applyNumberFormat="1" applyFont="1" applyFill="1" applyBorder="1" applyAlignment="1">
      <alignment horizontal="center" vertical="center" wrapText="1" readingOrder="1"/>
    </xf>
    <xf numFmtId="0" fontId="54" fillId="0" borderId="1" xfId="0" applyNumberFormat="1" applyFont="1" applyFill="1" applyBorder="1" applyAlignment="1">
      <alignment horizontal="center" vertical="center" wrapText="1" readingOrder="1"/>
    </xf>
    <xf numFmtId="0" fontId="54" fillId="0" borderId="1" xfId="0" applyNumberFormat="1" applyFont="1" applyFill="1" applyBorder="1" applyAlignment="1">
      <alignment horizontal="left" vertical="center" wrapText="1" readingOrder="1"/>
    </xf>
    <xf numFmtId="0" fontId="54" fillId="0" borderId="1" xfId="0" applyNumberFormat="1" applyFont="1" applyFill="1" applyBorder="1" applyAlignment="1">
      <alignment vertical="center" wrapText="1" readingOrder="1"/>
    </xf>
    <xf numFmtId="165" fontId="54" fillId="0" borderId="1" xfId="0" applyNumberFormat="1" applyFont="1" applyFill="1" applyBorder="1" applyAlignment="1">
      <alignment horizontal="right" vertical="center" wrapText="1" readingOrder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0.23553525020609231</c:v>
                </c:pt>
                <c:pt idx="2">
                  <c:v>0.91983862874214917</c:v>
                </c:pt>
                <c:pt idx="3">
                  <c:v>0.18241188408263798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0.94009300971105825</c:v>
                </c:pt>
                <c:pt idx="2">
                  <c:v>0.93122178299834424</c:v>
                </c:pt>
                <c:pt idx="3">
                  <c:v>0.14357176497076182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0.92916359538979831</c:v>
                </c:pt>
                <c:pt idx="1">
                  <c:v>0.45379001850047102</c:v>
                </c:pt>
                <c:pt idx="2">
                  <c:v>0.92336485162611914</c:v>
                </c:pt>
                <c:pt idx="3">
                  <c:v>0.17038016477655199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4685.7382676000007</c:v>
                </c:pt>
                <c:pt idx="1">
                  <c:v>3628.9020219399999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8393.6283697100007</c:v>
                </c:pt>
                <c:pt idx="1">
                  <c:v>1281.881715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13079.366637310002</c:v>
                </c:pt>
                <c:pt idx="1">
                  <c:v>4910.7837369400004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81.757830186203279</c:v>
                </c:pt>
                <c:pt idx="1">
                  <c:v>8.5706994694642695</c:v>
                </c:pt>
                <c:pt idx="2">
                  <c:v>7.5934170437849042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32.603681513511113</c:v>
                </c:pt>
                <c:pt idx="1">
                  <c:v>1.4311439147204963</c:v>
                </c:pt>
                <c:pt idx="2">
                  <c:v>1.4311439147204963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65.691352258414355</c:v>
                </c:pt>
                <c:pt idx="1">
                  <c:v>15.689438728730941</c:v>
                </c:pt>
                <c:pt idx="2">
                  <c:v>15.412038823065949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3.7821511632369536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4"/>
  <sheetViews>
    <sheetView showGridLines="0" topLeftCell="A34" zoomScale="90" zoomScaleNormal="90" workbookViewId="0">
      <selection activeCell="J23" sqref="J23"/>
    </sheetView>
  </sheetViews>
  <sheetFormatPr baseColWidth="10" defaultColWidth="11.42578125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20.140625" style="131" bestFit="1" customWidth="1"/>
    <col min="13" max="13" width="19.85546875" style="131" bestFit="1" customWidth="1"/>
    <col min="14" max="14" width="17.5703125" style="131" customWidth="1"/>
    <col min="15" max="15" width="19.85546875" style="131" customWidth="1"/>
    <col min="16" max="16" width="18.28515625" style="131" bestFit="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5.75" x14ac:dyDescent="0.25">
      <c r="B2" s="259" t="s">
        <v>347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132"/>
    </row>
    <row r="3" spans="2:26" ht="15.75" x14ac:dyDescent="0.25">
      <c r="B3" s="259" t="s">
        <v>348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133"/>
    </row>
    <row r="4" spans="2:26" ht="15.75" x14ac:dyDescent="0.25">
      <c r="B4" s="259" t="s">
        <v>418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132" t="str">
        <f>+TRIM(B4)</f>
        <v>Ejecución Presupuestal Acumulada a 31 de MARZO de 2019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48" customHeight="1" thickBot="1" x14ac:dyDescent="0.25">
      <c r="B6" s="145" t="s">
        <v>9</v>
      </c>
      <c r="C6" s="146" t="s">
        <v>10</v>
      </c>
      <c r="D6" s="146" t="s">
        <v>11</v>
      </c>
      <c r="E6" s="146" t="s">
        <v>12</v>
      </c>
      <c r="F6" s="146" t="s">
        <v>13</v>
      </c>
      <c r="G6" s="146" t="s">
        <v>14</v>
      </c>
      <c r="H6" s="146" t="s">
        <v>17</v>
      </c>
      <c r="I6" s="146" t="s">
        <v>18</v>
      </c>
      <c r="J6" s="146" t="s">
        <v>19</v>
      </c>
      <c r="K6" s="146" t="s">
        <v>20</v>
      </c>
      <c r="L6" s="146" t="s">
        <v>21</v>
      </c>
      <c r="M6" s="146" t="s">
        <v>22</v>
      </c>
      <c r="N6" s="146" t="s">
        <v>23</v>
      </c>
      <c r="O6" s="147" t="s">
        <v>24</v>
      </c>
      <c r="P6" s="146" t="s">
        <v>25</v>
      </c>
      <c r="Q6" s="146" t="s">
        <v>26</v>
      </c>
      <c r="R6" s="146" t="s">
        <v>27</v>
      </c>
      <c r="S6" s="148" t="s">
        <v>28</v>
      </c>
      <c r="T6" s="149" t="s">
        <v>29</v>
      </c>
      <c r="U6" s="146" t="s">
        <v>30</v>
      </c>
      <c r="V6" s="150" t="s">
        <v>31</v>
      </c>
      <c r="W6" s="151" t="s">
        <v>342</v>
      </c>
      <c r="X6" s="152" t="s">
        <v>343</v>
      </c>
      <c r="Y6" s="153" t="s">
        <v>344</v>
      </c>
    </row>
    <row r="7" spans="2:26" ht="24" customHeight="1" x14ac:dyDescent="0.2">
      <c r="B7" s="154" t="s">
        <v>35</v>
      </c>
      <c r="C7" s="155" t="s">
        <v>387</v>
      </c>
      <c r="D7" s="155" t="s">
        <v>387</v>
      </c>
      <c r="E7" s="155" t="s">
        <v>387</v>
      </c>
      <c r="F7" s="155"/>
      <c r="G7" s="155"/>
      <c r="H7" s="155" t="s">
        <v>38</v>
      </c>
      <c r="I7" s="155">
        <v>10</v>
      </c>
      <c r="J7" s="155" t="s">
        <v>40</v>
      </c>
      <c r="K7" s="156" t="str">
        <f>+'Datos Iniciales'!P5</f>
        <v>SALARIO</v>
      </c>
      <c r="L7" s="157">
        <f>+'Datos Iniciales'!Q5</f>
        <v>11593000000</v>
      </c>
      <c r="M7" s="157">
        <f>+'Datos Iniciales'!R5</f>
        <v>0</v>
      </c>
      <c r="N7" s="157">
        <f>+'Datos Iniciales'!S5</f>
        <v>380000000</v>
      </c>
      <c r="O7" s="157">
        <f>+'Datos Iniciales'!T5</f>
        <v>11213000000</v>
      </c>
      <c r="P7" s="157">
        <f>+'Datos Iniciales'!U5</f>
        <v>0</v>
      </c>
      <c r="Q7" s="157">
        <f>+'Datos Iniciales'!V5</f>
        <v>11213000000</v>
      </c>
      <c r="R7" s="157">
        <f>+'Datos Iniciales'!W5</f>
        <v>0</v>
      </c>
      <c r="S7" s="157">
        <f>+'Datos Iniciales'!X5</f>
        <v>2308496775</v>
      </c>
      <c r="T7" s="157">
        <f>+'Datos Iniciales'!Y5</f>
        <v>2295044639</v>
      </c>
      <c r="U7" s="157">
        <f>+'Datos Iniciales'!Z5</f>
        <v>2295044639</v>
      </c>
      <c r="V7" s="158">
        <f>+'Datos Iniciales'!AA5</f>
        <v>2291366475</v>
      </c>
      <c r="W7" s="159">
        <f t="shared" ref="W7:W9" si="0">+S7/O7*100</f>
        <v>20.587681931686436</v>
      </c>
      <c r="X7" s="160">
        <f>+T7/O7*100</f>
        <v>20.467712824400248</v>
      </c>
      <c r="Y7" s="161">
        <f t="shared" ref="Y7" si="1">+V7/O7*100</f>
        <v>20.434910148934275</v>
      </c>
    </row>
    <row r="8" spans="2:26" ht="24" customHeight="1" x14ac:dyDescent="0.2">
      <c r="B8" s="162" t="s">
        <v>35</v>
      </c>
      <c r="C8" s="163" t="s">
        <v>387</v>
      </c>
      <c r="D8" s="163" t="s">
        <v>387</v>
      </c>
      <c r="E8" s="163" t="s">
        <v>390</v>
      </c>
      <c r="F8" s="163"/>
      <c r="G8" s="163"/>
      <c r="H8" s="163" t="s">
        <v>38</v>
      </c>
      <c r="I8" s="163">
        <v>10</v>
      </c>
      <c r="J8" s="163" t="s">
        <v>40</v>
      </c>
      <c r="K8" s="164" t="str">
        <f>+'Datos Iniciales'!P6</f>
        <v>CONTRIBUCIONES INHERENTES A LA NÓMINA</v>
      </c>
      <c r="L8" s="165">
        <f>+'Datos Iniciales'!Q6</f>
        <v>4006000000</v>
      </c>
      <c r="M8" s="165">
        <f>+'Datos Iniciales'!R6</f>
        <v>0</v>
      </c>
      <c r="N8" s="165">
        <f>+'Datos Iniciales'!S6</f>
        <v>0</v>
      </c>
      <c r="O8" s="165">
        <f>+'Datos Iniciales'!T6</f>
        <v>4006000000</v>
      </c>
      <c r="P8" s="165">
        <f>+'Datos Iniciales'!U6</f>
        <v>0</v>
      </c>
      <c r="Q8" s="165">
        <f>+'Datos Iniciales'!V6</f>
        <v>4006000000</v>
      </c>
      <c r="R8" s="165">
        <f>+'Datos Iniciales'!W6</f>
        <v>0</v>
      </c>
      <c r="S8" s="165">
        <f>+'Datos Iniciales'!X6</f>
        <v>859473300</v>
      </c>
      <c r="T8" s="165">
        <f>+'Datos Iniciales'!Y6</f>
        <v>859473300</v>
      </c>
      <c r="U8" s="165">
        <f>+'Datos Iniciales'!Z6</f>
        <v>859473300</v>
      </c>
      <c r="V8" s="166">
        <f>+'Datos Iniciales'!AA6</f>
        <v>846489744</v>
      </c>
      <c r="W8" s="167">
        <f t="shared" si="0"/>
        <v>21.45465052421368</v>
      </c>
      <c r="X8" s="168">
        <f t="shared" ref="X8:X9" si="2">+T8/O8*100</f>
        <v>21.45465052421368</v>
      </c>
      <c r="Y8" s="169">
        <f t="shared" ref="Y8:Y9" si="3">+V8/O8*100</f>
        <v>21.130547778332502</v>
      </c>
    </row>
    <row r="9" spans="2:26" ht="27" customHeight="1" thickBot="1" x14ac:dyDescent="0.25">
      <c r="B9" s="170" t="s">
        <v>35</v>
      </c>
      <c r="C9" s="171" t="s">
        <v>387</v>
      </c>
      <c r="D9" s="171" t="s">
        <v>387</v>
      </c>
      <c r="E9" s="171" t="s">
        <v>393</v>
      </c>
      <c r="F9" s="171"/>
      <c r="G9" s="171"/>
      <c r="H9" s="171" t="s">
        <v>38</v>
      </c>
      <c r="I9" s="171">
        <v>10</v>
      </c>
      <c r="J9" s="171" t="s">
        <v>40</v>
      </c>
      <c r="K9" s="172" t="str">
        <f>+'Datos Iniciales'!P7</f>
        <v>REMUNERACIONES NO CONSTITUTIVAS DE FACTOR SALARIAL</v>
      </c>
      <c r="L9" s="173">
        <f>+'Datos Iniciales'!Q7</f>
        <v>1244000000</v>
      </c>
      <c r="M9" s="173">
        <f>+'Datos Iniciales'!R7</f>
        <v>300000000</v>
      </c>
      <c r="N9" s="173">
        <f>+'Datos Iniciales'!S7</f>
        <v>0</v>
      </c>
      <c r="O9" s="173">
        <f>+'Datos Iniciales'!T7</f>
        <v>1544000000</v>
      </c>
      <c r="P9" s="173">
        <f>+'Datos Iniciales'!U7</f>
        <v>0</v>
      </c>
      <c r="Q9" s="173">
        <f>+'Datos Iniciales'!V7</f>
        <v>1544000000</v>
      </c>
      <c r="R9" s="173">
        <f>+'Datos Iniciales'!W7</f>
        <v>0</v>
      </c>
      <c r="S9" s="173">
        <f>+'Datos Iniciales'!X7</f>
        <v>216747373</v>
      </c>
      <c r="T9" s="173">
        <f>+'Datos Iniciales'!Y7</f>
        <v>209515296</v>
      </c>
      <c r="U9" s="173">
        <f>+'Datos Iniciales'!Z7</f>
        <v>209515296</v>
      </c>
      <c r="V9" s="174">
        <f>+'Datos Iniciales'!AA7</f>
        <v>206932393</v>
      </c>
      <c r="W9" s="175">
        <f t="shared" si="0"/>
        <v>14.038042292746114</v>
      </c>
      <c r="X9" s="176">
        <f t="shared" si="2"/>
        <v>13.569643523316063</v>
      </c>
      <c r="Y9" s="177">
        <f t="shared" si="3"/>
        <v>13.402357059585492</v>
      </c>
    </row>
    <row r="10" spans="2:26" ht="15.75" customHeight="1" thickBot="1" x14ac:dyDescent="0.35">
      <c r="B10" s="178"/>
      <c r="C10" s="178"/>
      <c r="D10" s="178"/>
      <c r="E10" s="178"/>
      <c r="F10" s="178"/>
      <c r="G10" s="178"/>
      <c r="H10" s="178"/>
      <c r="I10" s="178"/>
      <c r="J10" s="178"/>
      <c r="K10" s="179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1"/>
      <c r="X10" s="181"/>
      <c r="Y10" s="181"/>
    </row>
    <row r="11" spans="2:26" ht="24" customHeight="1" x14ac:dyDescent="0.2">
      <c r="B11" s="154" t="s">
        <v>35</v>
      </c>
      <c r="C11" s="155" t="s">
        <v>390</v>
      </c>
      <c r="D11" s="155" t="s">
        <v>387</v>
      </c>
      <c r="E11" s="155"/>
      <c r="F11" s="155"/>
      <c r="G11" s="155"/>
      <c r="H11" s="155" t="s">
        <v>38</v>
      </c>
      <c r="I11" s="155">
        <v>10</v>
      </c>
      <c r="J11" s="155" t="s">
        <v>40</v>
      </c>
      <c r="K11" s="182" t="str">
        <f>+'Datos Iniciales'!P8</f>
        <v>ADQUISICIÓN DE ACTIVOS NO FINANCIEROS</v>
      </c>
      <c r="L11" s="157">
        <f>+'Datos Iniciales'!Q8</f>
        <v>86000000</v>
      </c>
      <c r="M11" s="157">
        <f>+'Datos Iniciales'!R8</f>
        <v>0</v>
      </c>
      <c r="N11" s="157">
        <f>+'Datos Iniciales'!S8</f>
        <v>0</v>
      </c>
      <c r="O11" s="157">
        <f>+'Datos Iniciales'!T8</f>
        <v>86000000</v>
      </c>
      <c r="P11" s="157">
        <f>+'Datos Iniciales'!U8</f>
        <v>0</v>
      </c>
      <c r="Q11" s="157">
        <f>+'Datos Iniciales'!V8</f>
        <v>10999800</v>
      </c>
      <c r="R11" s="157">
        <f>+'Datos Iniciales'!W8</f>
        <v>75000200</v>
      </c>
      <c r="S11" s="157">
        <f>+'Datos Iniciales'!X8</f>
        <v>4999800</v>
      </c>
      <c r="T11" s="157">
        <f>+'Datos Iniciales'!Y8</f>
        <v>0</v>
      </c>
      <c r="U11" s="157">
        <f>+'Datos Iniciales'!Z8</f>
        <v>0</v>
      </c>
      <c r="V11" s="158">
        <f>+'Datos Iniciales'!AA8</f>
        <v>0</v>
      </c>
      <c r="W11" s="183">
        <f>+S11/O11*100</f>
        <v>5.8137209302325585</v>
      </c>
      <c r="X11" s="160">
        <f t="shared" ref="X11:X12" si="4">+T11/O11*100</f>
        <v>0</v>
      </c>
      <c r="Y11" s="161">
        <f t="shared" ref="Y11:Y12" si="5">+V11/O11*100</f>
        <v>0</v>
      </c>
    </row>
    <row r="12" spans="2:26" ht="24" customHeight="1" thickBot="1" x14ac:dyDescent="0.25">
      <c r="B12" s="170" t="s">
        <v>35</v>
      </c>
      <c r="C12" s="171" t="s">
        <v>390</v>
      </c>
      <c r="D12" s="171" t="s">
        <v>390</v>
      </c>
      <c r="E12" s="171"/>
      <c r="F12" s="171"/>
      <c r="G12" s="171"/>
      <c r="H12" s="171" t="s">
        <v>38</v>
      </c>
      <c r="I12" s="171">
        <v>10</v>
      </c>
      <c r="J12" s="171" t="s">
        <v>40</v>
      </c>
      <c r="K12" s="184" t="str">
        <f>+'Datos Iniciales'!P9</f>
        <v>ADQUISICIONES DIFERENTES DE ACTIVOS</v>
      </c>
      <c r="L12" s="173">
        <f>+'Datos Iniciales'!Q9</f>
        <v>2454000000</v>
      </c>
      <c r="M12" s="173">
        <f>+'Datos Iniciales'!R9</f>
        <v>0</v>
      </c>
      <c r="N12" s="173">
        <f>+'Datos Iniciales'!S9</f>
        <v>0</v>
      </c>
      <c r="O12" s="173">
        <f>+'Datos Iniciales'!T9</f>
        <v>2454000000</v>
      </c>
      <c r="P12" s="173">
        <f>+'Datos Iniciales'!U9</f>
        <v>0</v>
      </c>
      <c r="Q12" s="173">
        <f>+'Datos Iniciales'!V9</f>
        <v>1697500583.0999999</v>
      </c>
      <c r="R12" s="173">
        <f>+'Datos Iniciales'!W9</f>
        <v>756499416.89999998</v>
      </c>
      <c r="S12" s="173">
        <f>+'Datos Iniciales'!X9</f>
        <v>1173597974.5999999</v>
      </c>
      <c r="T12" s="173">
        <f>+'Datos Iniciales'!Y9</f>
        <v>154777487.94</v>
      </c>
      <c r="U12" s="173">
        <f>+'Datos Iniciales'!Z9</f>
        <v>154777487.94</v>
      </c>
      <c r="V12" s="174">
        <f>+'Datos Iniciales'!AA9</f>
        <v>154777487.94</v>
      </c>
      <c r="W12" s="185">
        <f>+S12/O12*100</f>
        <v>47.823878345558271</v>
      </c>
      <c r="X12" s="176">
        <f t="shared" si="4"/>
        <v>6.3071510977995109</v>
      </c>
      <c r="Y12" s="177">
        <f t="shared" si="5"/>
        <v>6.3071510977995109</v>
      </c>
    </row>
    <row r="13" spans="2:26" ht="15.75" customHeight="1" thickBot="1" x14ac:dyDescent="0.35">
      <c r="B13" s="178"/>
      <c r="C13" s="178"/>
      <c r="D13" s="178"/>
      <c r="E13" s="178"/>
      <c r="F13" s="178"/>
      <c r="G13" s="178"/>
      <c r="H13" s="178"/>
      <c r="I13" s="178"/>
      <c r="J13" s="178"/>
      <c r="K13" s="179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1"/>
      <c r="X13" s="181"/>
      <c r="Y13" s="181"/>
    </row>
    <row r="14" spans="2:26" ht="24" customHeight="1" x14ac:dyDescent="0.2">
      <c r="B14" s="154" t="s">
        <v>35</v>
      </c>
      <c r="C14" s="155" t="s">
        <v>393</v>
      </c>
      <c r="D14" s="155" t="s">
        <v>400</v>
      </c>
      <c r="E14" s="155" t="s">
        <v>390</v>
      </c>
      <c r="F14" s="155" t="s">
        <v>401</v>
      </c>
      <c r="G14" s="155"/>
      <c r="H14" s="155" t="s">
        <v>38</v>
      </c>
      <c r="I14" s="155" t="s">
        <v>39</v>
      </c>
      <c r="J14" s="155" t="s">
        <v>40</v>
      </c>
      <c r="K14" s="186" t="str">
        <f>+'Datos Iniciales'!P10</f>
        <v>MESADAS PENSIONALES (DE PENSIONES)</v>
      </c>
      <c r="L14" s="187">
        <f>+'Datos Iniciales'!Q10</f>
        <v>226000000</v>
      </c>
      <c r="M14" s="187">
        <f>+'Datos Iniciales'!R10</f>
        <v>0</v>
      </c>
      <c r="N14" s="187">
        <f>+'Datos Iniciales'!S10</f>
        <v>0</v>
      </c>
      <c r="O14" s="187">
        <f>+'Datos Iniciales'!T10</f>
        <v>226000000</v>
      </c>
      <c r="P14" s="187">
        <f>+'Datos Iniciales'!U10</f>
        <v>0</v>
      </c>
      <c r="Q14" s="187">
        <f>+'Datos Iniciales'!V10</f>
        <v>226000000</v>
      </c>
      <c r="R14" s="187">
        <f>+'Datos Iniciales'!W10</f>
        <v>0</v>
      </c>
      <c r="S14" s="187">
        <f>+'Datos Iniciales'!X10</f>
        <v>47933430</v>
      </c>
      <c r="T14" s="187">
        <f>+'Datos Iniciales'!Y10</f>
        <v>47933430</v>
      </c>
      <c r="U14" s="187">
        <f>+'Datos Iniciales'!Z10</f>
        <v>47933430</v>
      </c>
      <c r="V14" s="188">
        <f>+'Datos Iniciales'!AA10</f>
        <v>47933430</v>
      </c>
      <c r="W14" s="159">
        <f>+S14/O14*100</f>
        <v>21.209482300884954</v>
      </c>
      <c r="X14" s="160">
        <f>+T14/O14*100</f>
        <v>21.209482300884954</v>
      </c>
      <c r="Y14" s="161">
        <f>+V14/O14*100</f>
        <v>21.209482300884954</v>
      </c>
    </row>
    <row r="15" spans="2:26" ht="33" x14ac:dyDescent="0.2">
      <c r="B15" s="162" t="s">
        <v>35</v>
      </c>
      <c r="C15" s="163" t="s">
        <v>393</v>
      </c>
      <c r="D15" s="163" t="s">
        <v>400</v>
      </c>
      <c r="E15" s="163" t="s">
        <v>390</v>
      </c>
      <c r="F15" s="163" t="s">
        <v>404</v>
      </c>
      <c r="G15" s="163"/>
      <c r="H15" s="163" t="s">
        <v>38</v>
      </c>
      <c r="I15" s="163" t="s">
        <v>39</v>
      </c>
      <c r="J15" s="163" t="s">
        <v>40</v>
      </c>
      <c r="K15" s="189" t="str">
        <f>+'Datos Iniciales'!P11</f>
        <v>INCAPACIDADES Y LICENCIAS DE MATERNIDAD Y PATERNIDAD (NO DE PENSIONES)</v>
      </c>
      <c r="L15" s="190">
        <f>+'Datos Iniciales'!Q11</f>
        <v>0</v>
      </c>
      <c r="M15" s="190">
        <f>+'Datos Iniciales'!R11</f>
        <v>80000000</v>
      </c>
      <c r="N15" s="190">
        <f>+'Datos Iniciales'!S11</f>
        <v>0</v>
      </c>
      <c r="O15" s="190">
        <f>+'Datos Iniciales'!T11</f>
        <v>80000000</v>
      </c>
      <c r="P15" s="190">
        <f>+'Datos Iniciales'!U11</f>
        <v>0</v>
      </c>
      <c r="Q15" s="190">
        <f>+'Datos Iniciales'!V11</f>
        <v>80000000</v>
      </c>
      <c r="R15" s="190">
        <f>+'Datos Iniciales'!W11</f>
        <v>0</v>
      </c>
      <c r="S15" s="190">
        <f>+'Datos Iniciales'!X11</f>
        <v>39155215</v>
      </c>
      <c r="T15" s="190">
        <f>+'Datos Iniciales'!Y11</f>
        <v>26823469</v>
      </c>
      <c r="U15" s="190">
        <f>+'Datos Iniciales'!Z11</f>
        <v>26823469</v>
      </c>
      <c r="V15" s="191">
        <f>+'Datos Iniciales'!AA11</f>
        <v>26823469</v>
      </c>
      <c r="W15" s="167">
        <f t="shared" ref="W15:W17" si="6">+S15/O15*100</f>
        <v>48.944018749999998</v>
      </c>
      <c r="X15" s="168">
        <f t="shared" ref="X15:X17" si="7">+T15/O15*100</f>
        <v>33.52933625</v>
      </c>
      <c r="Y15" s="169">
        <f t="shared" ref="Y15:Y17" si="8">+V15/O15*100</f>
        <v>33.52933625</v>
      </c>
    </row>
    <row r="16" spans="2:26" ht="24" customHeight="1" x14ac:dyDescent="0.2">
      <c r="B16" s="162" t="s">
        <v>35</v>
      </c>
      <c r="C16" s="163" t="s">
        <v>393</v>
      </c>
      <c r="D16" s="163" t="s">
        <v>39</v>
      </c>
      <c r="E16" s="163" t="s">
        <v>387</v>
      </c>
      <c r="F16" s="163" t="s">
        <v>401</v>
      </c>
      <c r="G16" s="163"/>
      <c r="H16" s="163" t="s">
        <v>38</v>
      </c>
      <c r="I16" s="163" t="s">
        <v>62</v>
      </c>
      <c r="J16" s="163" t="s">
        <v>40</v>
      </c>
      <c r="K16" s="189" t="str">
        <f>+'Datos Iniciales'!P12</f>
        <v>SENTENCIAS</v>
      </c>
      <c r="L16" s="190">
        <f>+'Datos Iniciales'!Q12</f>
        <v>214000000</v>
      </c>
      <c r="M16" s="190">
        <f>+'Datos Iniciales'!R12</f>
        <v>0</v>
      </c>
      <c r="N16" s="190">
        <f>+'Datos Iniciales'!S12</f>
        <v>0</v>
      </c>
      <c r="O16" s="190">
        <f>+'Datos Iniciales'!T12</f>
        <v>214000000</v>
      </c>
      <c r="P16" s="190">
        <f>+'Datos Iniciales'!U12</f>
        <v>0</v>
      </c>
      <c r="Q16" s="190">
        <f>+'Datos Iniciales'!V12</f>
        <v>0</v>
      </c>
      <c r="R16" s="190">
        <f>+'Datos Iniciales'!W12</f>
        <v>214000000</v>
      </c>
      <c r="S16" s="190">
        <f>+'Datos Iniciales'!X12</f>
        <v>0</v>
      </c>
      <c r="T16" s="190">
        <f>+'Datos Iniciales'!Y12</f>
        <v>0</v>
      </c>
      <c r="U16" s="190">
        <f>+'Datos Iniciales'!Z12</f>
        <v>0</v>
      </c>
      <c r="V16" s="191">
        <f>+'Datos Iniciales'!AA12</f>
        <v>0</v>
      </c>
      <c r="W16" s="167">
        <f t="shared" si="6"/>
        <v>0</v>
      </c>
      <c r="X16" s="168">
        <f t="shared" si="7"/>
        <v>0</v>
      </c>
      <c r="Y16" s="169">
        <f t="shared" si="8"/>
        <v>0</v>
      </c>
    </row>
    <row r="17" spans="2:25" ht="24" customHeight="1" x14ac:dyDescent="0.2">
      <c r="B17" s="162" t="s">
        <v>35</v>
      </c>
      <c r="C17" s="163" t="s">
        <v>408</v>
      </c>
      <c r="D17" s="163" t="s">
        <v>387</v>
      </c>
      <c r="E17" s="163"/>
      <c r="F17" s="163"/>
      <c r="G17" s="163"/>
      <c r="H17" s="163" t="s">
        <v>38</v>
      </c>
      <c r="I17" s="163" t="s">
        <v>39</v>
      </c>
      <c r="J17" s="163" t="s">
        <v>40</v>
      </c>
      <c r="K17" s="189" t="str">
        <f>+'Datos Iniciales'!P13</f>
        <v>IMPUESTOS</v>
      </c>
      <c r="L17" s="190">
        <f>+'Datos Iniciales'!Q13</f>
        <v>39000000</v>
      </c>
      <c r="M17" s="190">
        <f>+'Datos Iniciales'!R13</f>
        <v>0</v>
      </c>
      <c r="N17" s="190">
        <f>+'Datos Iniciales'!S13</f>
        <v>0</v>
      </c>
      <c r="O17" s="190">
        <f>+'Datos Iniciales'!T13</f>
        <v>39000000</v>
      </c>
      <c r="P17" s="190">
        <f>+'Datos Iniciales'!U13</f>
        <v>0</v>
      </c>
      <c r="Q17" s="190">
        <f>+'Datos Iniciales'!V13</f>
        <v>39000000</v>
      </c>
      <c r="R17" s="190">
        <f>+'Datos Iniciales'!W13</f>
        <v>0</v>
      </c>
      <c r="S17" s="190">
        <f>+'Datos Iniciales'!X13</f>
        <v>35334400</v>
      </c>
      <c r="T17" s="190">
        <f>+'Datos Iniciales'!Y13</f>
        <v>35334400</v>
      </c>
      <c r="U17" s="190">
        <f>+'Datos Iniciales'!Z13</f>
        <v>35334400</v>
      </c>
      <c r="V17" s="191">
        <f>+'Datos Iniciales'!AA13</f>
        <v>35334400</v>
      </c>
      <c r="W17" s="167">
        <f t="shared" si="6"/>
        <v>90.601025641025643</v>
      </c>
      <c r="X17" s="168">
        <f t="shared" si="7"/>
        <v>90.601025641025643</v>
      </c>
      <c r="Y17" s="169">
        <f t="shared" si="8"/>
        <v>90.601025641025643</v>
      </c>
    </row>
    <row r="18" spans="2:25" ht="24" customHeight="1" thickBot="1" x14ac:dyDescent="0.25">
      <c r="B18" s="170" t="s">
        <v>35</v>
      </c>
      <c r="C18" s="171" t="s">
        <v>408</v>
      </c>
      <c r="D18" s="171" t="s">
        <v>400</v>
      </c>
      <c r="E18" s="171" t="s">
        <v>387</v>
      </c>
      <c r="F18" s="171"/>
      <c r="G18" s="171"/>
      <c r="H18" s="171" t="s">
        <v>38</v>
      </c>
      <c r="I18" s="171" t="s">
        <v>62</v>
      </c>
      <c r="J18" s="171" t="s">
        <v>63</v>
      </c>
      <c r="K18" s="192" t="str">
        <f>+'Datos Iniciales'!P14</f>
        <v>CUOTA DE FISCALIZACIÓN Y AUDITAJE</v>
      </c>
      <c r="L18" s="193">
        <f>+'Datos Iniciales'!Q15</f>
        <v>32000000</v>
      </c>
      <c r="M18" s="193">
        <f>+'Datos Iniciales'!R15</f>
        <v>0</v>
      </c>
      <c r="N18" s="193">
        <f>+'Datos Iniciales'!S15</f>
        <v>0</v>
      </c>
      <c r="O18" s="193">
        <f>+'Datos Iniciales'!T15</f>
        <v>32000000</v>
      </c>
      <c r="P18" s="193">
        <f>+'Datos Iniciales'!U15</f>
        <v>0</v>
      </c>
      <c r="Q18" s="193">
        <f>+'Datos Iniciales'!V15</f>
        <v>0</v>
      </c>
      <c r="R18" s="193">
        <f>+'Datos Iniciales'!W15</f>
        <v>32000000</v>
      </c>
      <c r="S18" s="193">
        <f>+'Datos Iniciales'!X15</f>
        <v>0</v>
      </c>
      <c r="T18" s="193">
        <f>+'Datos Iniciales'!Y15</f>
        <v>0</v>
      </c>
      <c r="U18" s="193">
        <f>+'Datos Iniciales'!Z15</f>
        <v>0</v>
      </c>
      <c r="V18" s="193">
        <f>+'Datos Iniciales'!AA15</f>
        <v>0</v>
      </c>
      <c r="W18" s="167">
        <f t="shared" ref="W18" si="9">+S18/O18*100</f>
        <v>0</v>
      </c>
      <c r="X18" s="168">
        <f t="shared" ref="X18" si="10">+T18/O18*100</f>
        <v>0</v>
      </c>
      <c r="Y18" s="169">
        <f t="shared" ref="Y18" si="11">+V18/O18*100</f>
        <v>0</v>
      </c>
    </row>
    <row r="19" spans="2:25" ht="14.25" customHeight="1" x14ac:dyDescent="0.2">
      <c r="B19" s="194"/>
      <c r="C19" s="194"/>
      <c r="D19" s="194"/>
      <c r="E19" s="194"/>
      <c r="F19" s="194"/>
      <c r="G19" s="194"/>
      <c r="H19" s="194"/>
      <c r="I19" s="194"/>
      <c r="J19" s="194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6"/>
      <c r="X19" s="196"/>
      <c r="Y19" s="196"/>
    </row>
    <row r="20" spans="2:25" ht="3" customHeight="1" thickBot="1" x14ac:dyDescent="0.35">
      <c r="B20" s="178"/>
      <c r="C20" s="178"/>
      <c r="D20" s="178"/>
      <c r="E20" s="178"/>
      <c r="F20" s="178"/>
      <c r="G20" s="178"/>
      <c r="H20" s="178"/>
      <c r="I20" s="178"/>
      <c r="J20" s="178"/>
      <c r="K20" s="179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1"/>
      <c r="X20" s="181"/>
      <c r="Y20" s="181"/>
    </row>
    <row r="21" spans="2:25" ht="53.25" customHeight="1" x14ac:dyDescent="0.2">
      <c r="B21" s="154" t="s">
        <v>71</v>
      </c>
      <c r="C21" s="155" t="s">
        <v>378</v>
      </c>
      <c r="D21" s="155" t="s">
        <v>73</v>
      </c>
      <c r="E21" s="155" t="s">
        <v>36</v>
      </c>
      <c r="F21" s="155"/>
      <c r="G21" s="155"/>
      <c r="H21" s="155" t="s">
        <v>38</v>
      </c>
      <c r="I21" s="155" t="s">
        <v>62</v>
      </c>
      <c r="J21" s="155" t="s">
        <v>40</v>
      </c>
      <c r="K21" s="186" t="s">
        <v>379</v>
      </c>
      <c r="L21" s="157">
        <f>+'Datos Iniciales'!Q16</f>
        <v>2087421145</v>
      </c>
      <c r="M21" s="157">
        <f>+'Datos Iniciales'!R16</f>
        <v>0</v>
      </c>
      <c r="N21" s="157">
        <f>+'Datos Iniciales'!S16</f>
        <v>0</v>
      </c>
      <c r="O21" s="157">
        <f>+'Datos Iniciales'!T16</f>
        <v>2087421145</v>
      </c>
      <c r="P21" s="157">
        <f>+'Datos Iniciales'!U16</f>
        <v>0</v>
      </c>
      <c r="Q21" s="157">
        <f>+'Datos Iniciales'!V16</f>
        <v>2084725000</v>
      </c>
      <c r="R21" s="157">
        <f>+'Datos Iniciales'!W16</f>
        <v>2696145</v>
      </c>
      <c r="S21" s="157">
        <f>+'Datos Iniciales'!X16</f>
        <v>1706630235</v>
      </c>
      <c r="T21" s="157">
        <f>+'Datos Iniciales'!Y16</f>
        <v>178906593</v>
      </c>
      <c r="U21" s="157">
        <f>+'Datos Iniciales'!Z16</f>
        <v>158506593</v>
      </c>
      <c r="V21" s="158">
        <f>+'Datos Iniciales'!AA16</f>
        <v>158506593</v>
      </c>
      <c r="W21" s="167">
        <f t="shared" ref="W21:W27" si="12">+S21/O21*100</f>
        <v>81.757830186203279</v>
      </c>
      <c r="X21" s="168">
        <f t="shared" ref="X21:X27" si="13">+T21/O21*100</f>
        <v>8.5706994694642695</v>
      </c>
      <c r="Y21" s="169">
        <f t="shared" ref="Y21:Y27" si="14">+V21/O21*100</f>
        <v>7.5934170437849042</v>
      </c>
    </row>
    <row r="22" spans="2:25" ht="53.25" customHeight="1" x14ac:dyDescent="0.2">
      <c r="B22" s="162" t="s">
        <v>71</v>
      </c>
      <c r="C22" s="163" t="s">
        <v>378</v>
      </c>
      <c r="D22" s="163" t="s">
        <v>73</v>
      </c>
      <c r="E22" s="163" t="s">
        <v>36</v>
      </c>
      <c r="F22" s="163"/>
      <c r="G22" s="163"/>
      <c r="H22" s="163" t="s">
        <v>38</v>
      </c>
      <c r="I22" s="163" t="s">
        <v>62</v>
      </c>
      <c r="J22" s="163" t="s">
        <v>63</v>
      </c>
      <c r="K22" s="189" t="s">
        <v>379</v>
      </c>
      <c r="L22" s="165">
        <f>+'Datos Iniciales'!Q17</f>
        <v>0</v>
      </c>
      <c r="M22" s="165">
        <f>+'Datos Iniciales'!R17</f>
        <v>719704000</v>
      </c>
      <c r="N22" s="165">
        <f>+'Datos Iniciales'!S17</f>
        <v>0</v>
      </c>
      <c r="O22" s="165">
        <f>+'Datos Iniciales'!T17</f>
        <v>719704000</v>
      </c>
      <c r="P22" s="165">
        <f>+'Datos Iniciales'!U17</f>
        <v>0</v>
      </c>
      <c r="Q22" s="165">
        <f>+'Datos Iniciales'!V17</f>
        <v>385550000</v>
      </c>
      <c r="R22" s="165">
        <f>+'Datos Iniciales'!W17</f>
        <v>334154000</v>
      </c>
      <c r="S22" s="165">
        <f>+'Datos Iniciales'!X17</f>
        <v>234650000</v>
      </c>
      <c r="T22" s="165">
        <f>+'Datos Iniciales'!Y17</f>
        <v>10300000</v>
      </c>
      <c r="U22" s="165">
        <f>+'Datos Iniciales'!Z17</f>
        <v>10300000</v>
      </c>
      <c r="V22" s="166">
        <f>+'Datos Iniciales'!AA17</f>
        <v>10300000</v>
      </c>
      <c r="W22" s="167">
        <f t="shared" si="12"/>
        <v>32.603681513511113</v>
      </c>
      <c r="X22" s="168">
        <f t="shared" si="13"/>
        <v>1.4311439147204963</v>
      </c>
      <c r="Y22" s="169">
        <f t="shared" si="14"/>
        <v>1.4311439147204963</v>
      </c>
    </row>
    <row r="23" spans="2:25" ht="53.25" customHeight="1" x14ac:dyDescent="0.2">
      <c r="B23" s="162" t="s">
        <v>71</v>
      </c>
      <c r="C23" s="163" t="s">
        <v>378</v>
      </c>
      <c r="D23" s="163" t="s">
        <v>73</v>
      </c>
      <c r="E23" s="163" t="s">
        <v>52</v>
      </c>
      <c r="F23" s="163"/>
      <c r="G23" s="163"/>
      <c r="H23" s="163" t="s">
        <v>38</v>
      </c>
      <c r="I23" s="163" t="s">
        <v>62</v>
      </c>
      <c r="J23" s="163" t="s">
        <v>40</v>
      </c>
      <c r="K23" s="189" t="s">
        <v>381</v>
      </c>
      <c r="L23" s="165">
        <f>+'Datos Iniciales'!Q18</f>
        <v>4002524793</v>
      </c>
      <c r="M23" s="165">
        <f>+'Datos Iniciales'!R18</f>
        <v>0</v>
      </c>
      <c r="N23" s="165">
        <f>+'Datos Iniciales'!S18</f>
        <v>0</v>
      </c>
      <c r="O23" s="165">
        <f>+'Datos Iniciales'!T18</f>
        <v>4002524793</v>
      </c>
      <c r="P23" s="165">
        <f>+'Datos Iniciales'!U18</f>
        <v>0</v>
      </c>
      <c r="Q23" s="165">
        <f>+'Datos Iniciales'!V18</f>
        <v>3999094386</v>
      </c>
      <c r="R23" s="165">
        <f>+'Datos Iniciales'!W18</f>
        <v>3430407</v>
      </c>
      <c r="S23" s="165">
        <f>+'Datos Iniciales'!X18</f>
        <v>2629312661</v>
      </c>
      <c r="T23" s="165">
        <f>+'Datos Iniciales'!Y18</f>
        <v>627973675</v>
      </c>
      <c r="U23" s="165">
        <f>+'Datos Iniciales'!Z18</f>
        <v>616870675</v>
      </c>
      <c r="V23" s="166">
        <f>+'Datos Iniciales'!AA18</f>
        <v>616870675</v>
      </c>
      <c r="W23" s="167">
        <f t="shared" si="12"/>
        <v>65.691352258414355</v>
      </c>
      <c r="X23" s="168">
        <f t="shared" si="13"/>
        <v>15.689438728730941</v>
      </c>
      <c r="Y23" s="169">
        <f t="shared" si="14"/>
        <v>15.412038823065949</v>
      </c>
    </row>
    <row r="24" spans="2:25" ht="53.25" customHeight="1" x14ac:dyDescent="0.2">
      <c r="B24" s="162" t="s">
        <v>71</v>
      </c>
      <c r="C24" s="163" t="s">
        <v>378</v>
      </c>
      <c r="D24" s="163" t="s">
        <v>73</v>
      </c>
      <c r="E24" s="163" t="s">
        <v>52</v>
      </c>
      <c r="F24" s="163"/>
      <c r="G24" s="163"/>
      <c r="H24" s="163" t="s">
        <v>38</v>
      </c>
      <c r="I24" s="163" t="s">
        <v>62</v>
      </c>
      <c r="J24" s="163" t="s">
        <v>63</v>
      </c>
      <c r="K24" s="189" t="s">
        <v>381</v>
      </c>
      <c r="L24" s="165">
        <f>+'Datos Iniciales'!Q19</f>
        <v>0</v>
      </c>
      <c r="M24" s="165">
        <f>+'Datos Iniciales'!R19</f>
        <v>6371806000</v>
      </c>
      <c r="N24" s="165">
        <f>+'Datos Iniciales'!S19</f>
        <v>0</v>
      </c>
      <c r="O24" s="165">
        <f>+'Datos Iniciales'!T19</f>
        <v>6371806000</v>
      </c>
      <c r="P24" s="165">
        <f>+'Datos Iniciales'!U19</f>
        <v>0</v>
      </c>
      <c r="Q24" s="165">
        <f>+'Datos Iniciales'!V19</f>
        <v>2929052000</v>
      </c>
      <c r="R24" s="165">
        <f>+'Datos Iniciales'!W19</f>
        <v>3442754000</v>
      </c>
      <c r="S24" s="165">
        <f>+'Datos Iniciales'!X19</f>
        <v>2750951187.1199999</v>
      </c>
      <c r="T24" s="165">
        <f>+'Datos Iniciales'!Y19</f>
        <v>205550000</v>
      </c>
      <c r="U24" s="165">
        <f>+'Datos Iniciales'!Z19</f>
        <v>192200000</v>
      </c>
      <c r="V24" s="166">
        <f>+'Datos Iniciales'!AA19</f>
        <v>192200000</v>
      </c>
      <c r="W24" s="167">
        <f t="shared" si="12"/>
        <v>43.173806407790821</v>
      </c>
      <c r="X24" s="168">
        <f t="shared" si="13"/>
        <v>3.2259299796635368</v>
      </c>
      <c r="Y24" s="169">
        <f t="shared" si="14"/>
        <v>3.0164132429643966</v>
      </c>
    </row>
    <row r="25" spans="2:25" ht="53.25" customHeight="1" x14ac:dyDescent="0.2">
      <c r="B25" s="162" t="s">
        <v>71</v>
      </c>
      <c r="C25" s="163" t="s">
        <v>376</v>
      </c>
      <c r="D25" s="163" t="s">
        <v>73</v>
      </c>
      <c r="E25" s="163" t="s">
        <v>43</v>
      </c>
      <c r="F25" s="163"/>
      <c r="G25" s="163"/>
      <c r="H25" s="163" t="s">
        <v>38</v>
      </c>
      <c r="I25" s="163" t="s">
        <v>62</v>
      </c>
      <c r="J25" s="163" t="s">
        <v>40</v>
      </c>
      <c r="K25" s="189" t="s">
        <v>413</v>
      </c>
      <c r="L25" s="165">
        <f>+'Datos Iniciales'!Q20</f>
        <v>300000000</v>
      </c>
      <c r="M25" s="165">
        <f>+'Datos Iniciales'!R20</f>
        <v>0</v>
      </c>
      <c r="N25" s="165">
        <f>+'Datos Iniciales'!S20</f>
        <v>0</v>
      </c>
      <c r="O25" s="165">
        <f>+'Datos Iniciales'!T20</f>
        <v>300000000</v>
      </c>
      <c r="P25" s="165">
        <f>+'Datos Iniciales'!U20</f>
        <v>0</v>
      </c>
      <c r="Q25" s="165">
        <f>+'Datos Iniciales'!V20</f>
        <v>0</v>
      </c>
      <c r="R25" s="165">
        <f>+'Datos Iniciales'!W20</f>
        <v>300000000</v>
      </c>
      <c r="S25" s="165">
        <f>+'Datos Iniciales'!X20</f>
        <v>0</v>
      </c>
      <c r="T25" s="165">
        <f>+'Datos Iniciales'!Y20</f>
        <v>0</v>
      </c>
      <c r="U25" s="165">
        <f>+'Datos Iniciales'!Z20</f>
        <v>0</v>
      </c>
      <c r="V25" s="166">
        <f>+'Datos Iniciales'!AA20</f>
        <v>0</v>
      </c>
      <c r="W25" s="167">
        <f t="shared" si="12"/>
        <v>0</v>
      </c>
      <c r="X25" s="168">
        <f t="shared" si="13"/>
        <v>0</v>
      </c>
      <c r="Y25" s="169">
        <f t="shared" si="14"/>
        <v>0</v>
      </c>
    </row>
    <row r="26" spans="2:25" ht="53.25" customHeight="1" x14ac:dyDescent="0.2">
      <c r="B26" s="162" t="s">
        <v>71</v>
      </c>
      <c r="C26" s="163" t="s">
        <v>376</v>
      </c>
      <c r="D26" s="163" t="s">
        <v>73</v>
      </c>
      <c r="E26" s="163" t="s">
        <v>46</v>
      </c>
      <c r="F26" s="163"/>
      <c r="G26" s="163"/>
      <c r="H26" s="163" t="s">
        <v>38</v>
      </c>
      <c r="I26" s="163" t="s">
        <v>62</v>
      </c>
      <c r="J26" s="163" t="s">
        <v>40</v>
      </c>
      <c r="K26" s="189" t="s">
        <v>415</v>
      </c>
      <c r="L26" s="165">
        <f>+'Datos Iniciales'!Q21</f>
        <v>2538562500</v>
      </c>
      <c r="M26" s="165">
        <f>+'Datos Iniciales'!R21</f>
        <v>0</v>
      </c>
      <c r="N26" s="165">
        <f>+'Datos Iniciales'!S21</f>
        <v>0</v>
      </c>
      <c r="O26" s="165">
        <f>+'Datos Iniciales'!T21</f>
        <v>2538562500</v>
      </c>
      <c r="P26" s="165">
        <f>+'Datos Iniciales'!U21</f>
        <v>0</v>
      </c>
      <c r="Q26" s="165">
        <f>+'Datos Iniciales'!V21</f>
        <v>2078118677.71</v>
      </c>
      <c r="R26" s="165">
        <f>+'Datos Iniciales'!W21</f>
        <v>460443822.29000002</v>
      </c>
      <c r="S26" s="165">
        <f>+'Datos Iniciales'!X21</f>
        <v>924259286.59000003</v>
      </c>
      <c r="T26" s="165">
        <f>+'Datos Iniciales'!Y21</f>
        <v>259151447</v>
      </c>
      <c r="U26" s="165">
        <f>+'Datos Iniciales'!Z21</f>
        <v>259151447</v>
      </c>
      <c r="V26" s="166">
        <f>+'Datos Iniciales'!AA21</f>
        <v>259151447</v>
      </c>
      <c r="W26" s="167">
        <f t="shared" ref="W26" si="15">+S26/O26*100</f>
        <v>36.408766244281956</v>
      </c>
      <c r="X26" s="168">
        <f t="shared" ref="X26" si="16">+T26/O26*100</f>
        <v>10.208590373488933</v>
      </c>
      <c r="Y26" s="169">
        <f t="shared" ref="Y26" si="17">+V26/O26*100</f>
        <v>10.208590373488933</v>
      </c>
    </row>
    <row r="27" spans="2:25" ht="53.25" customHeight="1" thickBot="1" x14ac:dyDescent="0.25">
      <c r="B27" s="170" t="s">
        <v>71</v>
      </c>
      <c r="C27" s="171" t="s">
        <v>376</v>
      </c>
      <c r="D27" s="171" t="s">
        <v>73</v>
      </c>
      <c r="E27" s="171" t="s">
        <v>46</v>
      </c>
      <c r="F27" s="171"/>
      <c r="G27" s="171"/>
      <c r="H27" s="171" t="s">
        <v>38</v>
      </c>
      <c r="I27" s="171" t="s">
        <v>62</v>
      </c>
      <c r="J27" s="171" t="s">
        <v>63</v>
      </c>
      <c r="K27" s="192" t="s">
        <v>415</v>
      </c>
      <c r="L27" s="173">
        <f>+'Datos Iniciales'!Q22</f>
        <v>0</v>
      </c>
      <c r="M27" s="173">
        <f>+'Datos Iniciales'!R22</f>
        <v>3908490000</v>
      </c>
      <c r="N27" s="173">
        <f>+'Datos Iniciales'!S22</f>
        <v>0</v>
      </c>
      <c r="O27" s="173">
        <f>+'Datos Iniciales'!T22</f>
        <v>3908490000</v>
      </c>
      <c r="P27" s="173">
        <f>+'Datos Iniciales'!U22</f>
        <v>0</v>
      </c>
      <c r="Q27" s="173">
        <f>+'Datos Iniciales'!V22</f>
        <v>151650000</v>
      </c>
      <c r="R27" s="173">
        <f>+'Datos Iniciales'!W22</f>
        <v>3756840000</v>
      </c>
      <c r="S27" s="173">
        <f>+'Datos Iniciales'!X22</f>
        <v>147825000</v>
      </c>
      <c r="T27" s="173">
        <f>+'Datos Iniciales'!Y22</f>
        <v>0</v>
      </c>
      <c r="U27" s="173">
        <f>+'Datos Iniciales'!Z22</f>
        <v>0</v>
      </c>
      <c r="V27" s="174">
        <f>+'Datos Iniciales'!AA22</f>
        <v>0</v>
      </c>
      <c r="W27" s="175">
        <f t="shared" si="12"/>
        <v>3.7821511632369536</v>
      </c>
      <c r="X27" s="176">
        <f t="shared" si="13"/>
        <v>0</v>
      </c>
      <c r="Y27" s="177">
        <f t="shared" si="14"/>
        <v>0</v>
      </c>
    </row>
    <row r="28" spans="2:25" ht="18" customHeight="1" thickBot="1" x14ac:dyDescent="0.25">
      <c r="B28" s="194" t="s">
        <v>1</v>
      </c>
      <c r="C28" s="194" t="s">
        <v>1</v>
      </c>
      <c r="D28" s="194" t="s">
        <v>1</v>
      </c>
      <c r="E28" s="194" t="s">
        <v>1</v>
      </c>
      <c r="F28" s="194" t="s">
        <v>1</v>
      </c>
      <c r="G28" s="194" t="s">
        <v>1</v>
      </c>
      <c r="H28" s="194" t="s">
        <v>1</v>
      </c>
      <c r="I28" s="194" t="s">
        <v>1</v>
      </c>
      <c r="J28" s="194" t="s">
        <v>1</v>
      </c>
      <c r="K28" s="197" t="s">
        <v>341</v>
      </c>
      <c r="L28" s="198">
        <f>+SUM(L7:L9)+SUM(L11:L12)+SUM(L14:L18)+SUM(L21:L27)</f>
        <v>28822508438</v>
      </c>
      <c r="M28" s="198">
        <f>+SUM(M7:M9)+SUM(M11:M12)+SUM(M14:M18)+SUM(M21:M27)</f>
        <v>11380000000</v>
      </c>
      <c r="N28" s="198">
        <f>+SUM(N7:N9)+SUM(N11:N12)+SUM(N14:N18)+SUM(N21:N27)</f>
        <v>380000000</v>
      </c>
      <c r="O28" s="198">
        <f>+SUM(O7:O9)+SUM(O11:O12)+SUM(O14:O18)+SUM(O21:O27)</f>
        <v>39822508438</v>
      </c>
      <c r="P28" s="198">
        <f>+SUM(P7:P9)+SUM(P11:P12)+SUM(P14:P18)+SUM(P21:P27)</f>
        <v>0</v>
      </c>
      <c r="Q28" s="198">
        <f>+SUM(Q7:Q9)+SUM(Q11:Q12)+SUM(Q14:Q18)+SUM(Q21:Q27)</f>
        <v>30444690446.809998</v>
      </c>
      <c r="R28" s="198">
        <f>+SUM(R7:R9)+SUM(R11:R12)+SUM(R14:R18)+SUM(R21:R27)</f>
        <v>9377817991.1900005</v>
      </c>
      <c r="S28" s="198">
        <f>+SUM(S7:S9)+SUM(S11:S12)+SUM(S14:S18)+SUM(S21:S27)</f>
        <v>13079366637.310001</v>
      </c>
      <c r="T28" s="198">
        <f>+SUM(T7:T9)+SUM(T11:T12)+SUM(T14:T18)+SUM(T21:T27)</f>
        <v>4910783736.9400005</v>
      </c>
      <c r="U28" s="198">
        <f>+SUM(U7:U9)+SUM(U11:U12)+SUM(U14:U18)+SUM(U21:U27)</f>
        <v>4865930736.9400005</v>
      </c>
      <c r="V28" s="198">
        <f>+SUM(V7:V9)+SUM(V11:V12)+SUM(V14:V18)+SUM(V21:V27)</f>
        <v>4846686113.9400005</v>
      </c>
      <c r="W28" s="199">
        <f t="shared" ref="W28" si="18">+S28/O28*100</f>
        <v>32.844155605298894</v>
      </c>
      <c r="X28" s="200">
        <f t="shared" ref="X28" si="19">+T28/O28*100</f>
        <v>12.331678564612877</v>
      </c>
      <c r="Y28" s="201">
        <f t="shared" ref="Y28" si="20">+V28/O28*100</f>
        <v>12.170720288717742</v>
      </c>
    </row>
    <row r="29" spans="2:25" ht="16.5" x14ac:dyDescent="0.3"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3"/>
      <c r="U29" s="203"/>
      <c r="V29" s="202"/>
      <c r="W29" s="204"/>
      <c r="X29" s="204"/>
      <c r="Y29" s="204"/>
    </row>
    <row r="30" spans="2:25" ht="16.5" x14ac:dyDescent="0.3"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5"/>
      <c r="R30" s="205"/>
      <c r="S30" s="202"/>
      <c r="T30" s="202"/>
      <c r="U30" s="202"/>
      <c r="V30" s="202"/>
      <c r="W30" s="204"/>
      <c r="X30" s="204"/>
      <c r="Y30" s="204"/>
    </row>
    <row r="31" spans="2:25" ht="14.25" customHeight="1" thickBot="1" x14ac:dyDescent="0.35">
      <c r="B31" s="202"/>
      <c r="C31" s="202"/>
      <c r="D31" s="202"/>
      <c r="E31" s="202"/>
      <c r="F31" s="202"/>
      <c r="G31" s="202"/>
      <c r="H31" s="202"/>
      <c r="I31" s="202"/>
      <c r="J31" s="202"/>
      <c r="K31" s="206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4"/>
      <c r="X31" s="204"/>
      <c r="Y31" s="204"/>
    </row>
    <row r="32" spans="2:25" ht="17.25" customHeight="1" thickBot="1" x14ac:dyDescent="0.35">
      <c r="B32" s="202"/>
      <c r="C32" s="202"/>
      <c r="D32" s="202"/>
      <c r="E32" s="202"/>
      <c r="F32" s="202"/>
      <c r="G32" s="202"/>
      <c r="H32" s="202"/>
      <c r="I32" s="202"/>
      <c r="J32" s="202"/>
      <c r="K32" s="256" t="s">
        <v>333</v>
      </c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8"/>
    </row>
    <row r="33" spans="2:25" ht="53.25" customHeight="1" thickBot="1" x14ac:dyDescent="0.35">
      <c r="B33" s="202"/>
      <c r="C33" s="202"/>
      <c r="D33" s="202"/>
      <c r="E33" s="202"/>
      <c r="F33" s="202"/>
      <c r="G33" s="202"/>
      <c r="H33" s="202"/>
      <c r="I33" s="202"/>
      <c r="J33" s="202"/>
      <c r="K33" s="207" t="s">
        <v>20</v>
      </c>
      <c r="L33" s="208" t="s">
        <v>21</v>
      </c>
      <c r="M33" s="208" t="s">
        <v>22</v>
      </c>
      <c r="N33" s="208" t="s">
        <v>23</v>
      </c>
      <c r="O33" s="209" t="s">
        <v>24</v>
      </c>
      <c r="P33" s="208" t="s">
        <v>25</v>
      </c>
      <c r="Q33" s="208" t="s">
        <v>26</v>
      </c>
      <c r="R33" s="208" t="s">
        <v>27</v>
      </c>
      <c r="S33" s="210" t="s">
        <v>28</v>
      </c>
      <c r="T33" s="211" t="s">
        <v>29</v>
      </c>
      <c r="U33" s="208" t="s">
        <v>30</v>
      </c>
      <c r="V33" s="212" t="s">
        <v>31</v>
      </c>
      <c r="W33" s="151" t="s">
        <v>342</v>
      </c>
      <c r="X33" s="152" t="s">
        <v>343</v>
      </c>
      <c r="Y33" s="153" t="s">
        <v>344</v>
      </c>
    </row>
    <row r="34" spans="2:25" ht="20.25" customHeight="1" x14ac:dyDescent="0.3">
      <c r="B34" s="202"/>
      <c r="C34" s="202"/>
      <c r="D34" s="202"/>
      <c r="E34" s="202"/>
      <c r="F34" s="202"/>
      <c r="G34" s="202"/>
      <c r="H34" s="202"/>
      <c r="I34" s="202"/>
      <c r="J34" s="202"/>
      <c r="K34" s="213" t="s">
        <v>334</v>
      </c>
      <c r="L34" s="214">
        <f>SUM(L7:L9)</f>
        <v>16843000000</v>
      </c>
      <c r="M34" s="214">
        <f>SUM(M7:M9)</f>
        <v>300000000</v>
      </c>
      <c r="N34" s="214">
        <f>SUM(N7:N9)</f>
        <v>380000000</v>
      </c>
      <c r="O34" s="214">
        <f>SUM(O7:O9)</f>
        <v>16763000000</v>
      </c>
      <c r="P34" s="214">
        <f>SUM(P7:P9)</f>
        <v>0</v>
      </c>
      <c r="Q34" s="214">
        <f>SUM(Q7:Q9)</f>
        <v>16763000000</v>
      </c>
      <c r="R34" s="214">
        <f>SUM(R7:R9)</f>
        <v>0</v>
      </c>
      <c r="S34" s="214">
        <f>SUM(S7:S9)</f>
        <v>3384717448</v>
      </c>
      <c r="T34" s="214">
        <f>SUM(T7:T9)</f>
        <v>3364033235</v>
      </c>
      <c r="U34" s="214">
        <f>SUM(U7:U9)</f>
        <v>3364033235</v>
      </c>
      <c r="V34" s="215">
        <f>SUM(V7:V9)</f>
        <v>3344788612</v>
      </c>
      <c r="W34" s="159">
        <f>+S34/O34*100</f>
        <v>20.191597255861122</v>
      </c>
      <c r="X34" s="160">
        <f>+T34/O34*100</f>
        <v>20.06820518403627</v>
      </c>
      <c r="Y34" s="161">
        <f>+V34/O34*100</f>
        <v>19.953401014138279</v>
      </c>
    </row>
    <row r="35" spans="2:25" ht="20.25" customHeight="1" x14ac:dyDescent="0.3">
      <c r="B35" s="202"/>
      <c r="C35" s="202"/>
      <c r="D35" s="202"/>
      <c r="E35" s="202"/>
      <c r="F35" s="202"/>
      <c r="G35" s="202"/>
      <c r="H35" s="202"/>
      <c r="I35" s="202"/>
      <c r="J35" s="202"/>
      <c r="K35" s="216" t="s">
        <v>335</v>
      </c>
      <c r="L35" s="217">
        <f>SUM(L11:L12)</f>
        <v>2540000000</v>
      </c>
      <c r="M35" s="217">
        <f>SUM(M11:M12)</f>
        <v>0</v>
      </c>
      <c r="N35" s="217">
        <f>SUM(N11:N12)</f>
        <v>0</v>
      </c>
      <c r="O35" s="217">
        <f>SUM(O11:O12)</f>
        <v>2540000000</v>
      </c>
      <c r="P35" s="217">
        <f>SUM(P11:P12)</f>
        <v>0</v>
      </c>
      <c r="Q35" s="217">
        <f>SUM(Q11:Q12)</f>
        <v>1708500383.0999999</v>
      </c>
      <c r="R35" s="217">
        <f>SUM(R11:R12)</f>
        <v>831499616.89999998</v>
      </c>
      <c r="S35" s="217">
        <f>SUM(S11:S12)</f>
        <v>1178597774.5999999</v>
      </c>
      <c r="T35" s="217">
        <f>SUM(T11:T12)</f>
        <v>154777487.94</v>
      </c>
      <c r="U35" s="217">
        <f>SUM(U11:U12)</f>
        <v>154777487.94</v>
      </c>
      <c r="V35" s="218">
        <f>SUM(V11:V12)</f>
        <v>154777487.94</v>
      </c>
      <c r="W35" s="167">
        <f>+S35/O35*100</f>
        <v>46.401487188976375</v>
      </c>
      <c r="X35" s="168">
        <f>+T35/O35*100</f>
        <v>6.0936018874015749</v>
      </c>
      <c r="Y35" s="169">
        <f>+V35/O35*100</f>
        <v>6.0936018874015749</v>
      </c>
    </row>
    <row r="36" spans="2:25" ht="20.25" customHeight="1" thickBot="1" x14ac:dyDescent="0.35">
      <c r="B36" s="202"/>
      <c r="C36" s="202"/>
      <c r="D36" s="202"/>
      <c r="E36" s="202"/>
      <c r="F36" s="202"/>
      <c r="G36" s="202"/>
      <c r="H36" s="202"/>
      <c r="I36" s="202"/>
      <c r="J36" s="202"/>
      <c r="K36" s="219" t="s">
        <v>336</v>
      </c>
      <c r="L36" s="220">
        <f>SUM(L14:L18)</f>
        <v>511000000</v>
      </c>
      <c r="M36" s="220">
        <f>SUM(M14:M18)</f>
        <v>80000000</v>
      </c>
      <c r="N36" s="220">
        <f>SUM(N14:N18)</f>
        <v>0</v>
      </c>
      <c r="O36" s="220">
        <f>SUM(O14:O18)</f>
        <v>591000000</v>
      </c>
      <c r="P36" s="220">
        <f>SUM(P14:P18)</f>
        <v>0</v>
      </c>
      <c r="Q36" s="220">
        <f>SUM(Q14:Q18)</f>
        <v>345000000</v>
      </c>
      <c r="R36" s="220">
        <f>SUM(R14:R18)</f>
        <v>246000000</v>
      </c>
      <c r="S36" s="220">
        <f>SUM(S14:S18)</f>
        <v>122423045</v>
      </c>
      <c r="T36" s="220">
        <f>SUM(T14:T18)</f>
        <v>110091299</v>
      </c>
      <c r="U36" s="220">
        <f>SUM(U14:U18)</f>
        <v>110091299</v>
      </c>
      <c r="V36" s="221">
        <f>SUM(V14:V18)</f>
        <v>110091299</v>
      </c>
      <c r="W36" s="222">
        <f>+S36/O36*100</f>
        <v>20.714559221658206</v>
      </c>
      <c r="X36" s="223">
        <f>+T36/O36*100</f>
        <v>18.62796937394247</v>
      </c>
      <c r="Y36" s="224">
        <f>+V36/O36*100</f>
        <v>18.62796937394247</v>
      </c>
    </row>
    <row r="37" spans="2:25" ht="21.75" customHeight="1" thickBot="1" x14ac:dyDescent="0.35">
      <c r="B37" s="202"/>
      <c r="C37" s="202"/>
      <c r="D37" s="202"/>
      <c r="E37" s="202"/>
      <c r="F37" s="202"/>
      <c r="G37" s="202"/>
      <c r="H37" s="202"/>
      <c r="I37" s="202"/>
      <c r="J37" s="202"/>
      <c r="K37" s="207" t="s">
        <v>337</v>
      </c>
      <c r="L37" s="225">
        <f>SUM(L34:L36)</f>
        <v>19894000000</v>
      </c>
      <c r="M37" s="225">
        <f t="shared" ref="M37:U37" si="21">SUM(M34:M36)</f>
        <v>380000000</v>
      </c>
      <c r="N37" s="225">
        <f t="shared" si="21"/>
        <v>380000000</v>
      </c>
      <c r="O37" s="225">
        <f t="shared" si="21"/>
        <v>19894000000</v>
      </c>
      <c r="P37" s="225">
        <f t="shared" si="21"/>
        <v>0</v>
      </c>
      <c r="Q37" s="225">
        <f t="shared" si="21"/>
        <v>18816500383.099998</v>
      </c>
      <c r="R37" s="225">
        <f t="shared" si="21"/>
        <v>1077499616.9000001</v>
      </c>
      <c r="S37" s="225">
        <f t="shared" si="21"/>
        <v>4685738267.6000004</v>
      </c>
      <c r="T37" s="225">
        <f t="shared" si="21"/>
        <v>3628902021.9400001</v>
      </c>
      <c r="U37" s="225">
        <f t="shared" si="21"/>
        <v>3628902021.9400001</v>
      </c>
      <c r="V37" s="226">
        <f>SUM(V34:V36)</f>
        <v>3609657398.9400001</v>
      </c>
      <c r="W37" s="227">
        <f>+S37/O37*100</f>
        <v>23.553525020609232</v>
      </c>
      <c r="X37" s="228">
        <f>+T37/O37*100</f>
        <v>18.241188408263799</v>
      </c>
      <c r="Y37" s="229">
        <f>+V37/O37*100</f>
        <v>18.144452593445259</v>
      </c>
    </row>
    <row r="38" spans="2:25" ht="14.25" customHeight="1" thickBot="1" x14ac:dyDescent="0.35">
      <c r="B38" s="202"/>
      <c r="C38" s="202"/>
      <c r="D38" s="202"/>
      <c r="E38" s="202"/>
      <c r="F38" s="202"/>
      <c r="G38" s="202"/>
      <c r="H38" s="202"/>
      <c r="I38" s="202"/>
      <c r="J38" s="202"/>
      <c r="K38" s="230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31"/>
      <c r="X38" s="231"/>
      <c r="Y38" s="231"/>
    </row>
    <row r="39" spans="2:25" ht="19.5" customHeight="1" x14ac:dyDescent="0.3">
      <c r="B39" s="202"/>
      <c r="C39" s="202"/>
      <c r="D39" s="202"/>
      <c r="E39" s="202"/>
      <c r="F39" s="202"/>
      <c r="G39" s="202"/>
      <c r="H39" s="202"/>
      <c r="I39" s="202"/>
      <c r="J39" s="202"/>
      <c r="K39" s="232" t="s">
        <v>338</v>
      </c>
      <c r="L39" s="233">
        <f>+L21+L23+L25+L26</f>
        <v>8928508438</v>
      </c>
      <c r="M39" s="233">
        <f t="shared" ref="M39:V39" si="22">+M21+M23+M25+M26</f>
        <v>0</v>
      </c>
      <c r="N39" s="233">
        <f t="shared" si="22"/>
        <v>0</v>
      </c>
      <c r="O39" s="233">
        <f t="shared" si="22"/>
        <v>8928508438</v>
      </c>
      <c r="P39" s="233">
        <f t="shared" si="22"/>
        <v>0</v>
      </c>
      <c r="Q39" s="233">
        <f t="shared" si="22"/>
        <v>8161938063.71</v>
      </c>
      <c r="R39" s="233">
        <f t="shared" si="22"/>
        <v>766570374.28999996</v>
      </c>
      <c r="S39" s="233">
        <f t="shared" si="22"/>
        <v>5260202182.5900002</v>
      </c>
      <c r="T39" s="233">
        <f t="shared" si="22"/>
        <v>1066031715</v>
      </c>
      <c r="U39" s="233">
        <f t="shared" si="22"/>
        <v>1034528715</v>
      </c>
      <c r="V39" s="233">
        <f t="shared" si="22"/>
        <v>1034528715</v>
      </c>
      <c r="W39" s="234">
        <f>+S39/O39*100</f>
        <v>58.914680084776784</v>
      </c>
      <c r="X39" s="235">
        <f>+T39/O39*100</f>
        <v>11.939639441487641</v>
      </c>
      <c r="Y39" s="236">
        <f>+V39/O39*100</f>
        <v>11.58680335224879</v>
      </c>
    </row>
    <row r="40" spans="2:25" ht="19.5" customHeight="1" thickBot="1" x14ac:dyDescent="0.35">
      <c r="B40" s="202"/>
      <c r="C40" s="202"/>
      <c r="D40" s="202"/>
      <c r="E40" s="202"/>
      <c r="F40" s="202"/>
      <c r="G40" s="202"/>
      <c r="H40" s="202"/>
      <c r="I40" s="202"/>
      <c r="J40" s="202"/>
      <c r="K40" s="237" t="s">
        <v>339</v>
      </c>
      <c r="L40" s="238">
        <f>+L22+L24+L27</f>
        <v>0</v>
      </c>
      <c r="M40" s="238">
        <f t="shared" ref="M40:V40" si="23">+M22+M24+M27</f>
        <v>11000000000</v>
      </c>
      <c r="N40" s="238">
        <f t="shared" si="23"/>
        <v>0</v>
      </c>
      <c r="O40" s="238">
        <f t="shared" si="23"/>
        <v>11000000000</v>
      </c>
      <c r="P40" s="238">
        <f t="shared" si="23"/>
        <v>0</v>
      </c>
      <c r="Q40" s="238">
        <f t="shared" si="23"/>
        <v>3466252000</v>
      </c>
      <c r="R40" s="238">
        <f t="shared" si="23"/>
        <v>7533748000</v>
      </c>
      <c r="S40" s="238">
        <f t="shared" si="23"/>
        <v>3133426187.1199999</v>
      </c>
      <c r="T40" s="238">
        <f t="shared" si="23"/>
        <v>215850000</v>
      </c>
      <c r="U40" s="238">
        <f t="shared" si="23"/>
        <v>202500000</v>
      </c>
      <c r="V40" s="238">
        <f t="shared" si="23"/>
        <v>202500000</v>
      </c>
      <c r="W40" s="239">
        <f>+S40/O40*100</f>
        <v>28.485692610181818</v>
      </c>
      <c r="X40" s="240">
        <f>+T40/O40*100</f>
        <v>1.9622727272727274</v>
      </c>
      <c r="Y40" s="241">
        <f>+V40/O40*100</f>
        <v>1.8409090909090911</v>
      </c>
    </row>
    <row r="41" spans="2:25" ht="20.25" customHeight="1" thickBot="1" x14ac:dyDescent="0.35">
      <c r="B41" s="202"/>
      <c r="C41" s="202"/>
      <c r="D41" s="202"/>
      <c r="E41" s="202"/>
      <c r="F41" s="202"/>
      <c r="G41" s="202"/>
      <c r="H41" s="202"/>
      <c r="I41" s="202"/>
      <c r="J41" s="202"/>
      <c r="K41" s="242" t="s">
        <v>340</v>
      </c>
      <c r="L41" s="243">
        <f>SUM(L39:L40)</f>
        <v>8928508438</v>
      </c>
      <c r="M41" s="244">
        <f t="shared" ref="M41:V41" si="24">SUM(M39:M40)</f>
        <v>11000000000</v>
      </c>
      <c r="N41" s="244">
        <f t="shared" si="24"/>
        <v>0</v>
      </c>
      <c r="O41" s="244">
        <f t="shared" si="24"/>
        <v>19928508438</v>
      </c>
      <c r="P41" s="244">
        <f t="shared" si="24"/>
        <v>0</v>
      </c>
      <c r="Q41" s="244">
        <f t="shared" si="24"/>
        <v>11628190063.709999</v>
      </c>
      <c r="R41" s="244">
        <f t="shared" si="24"/>
        <v>8300318374.29</v>
      </c>
      <c r="S41" s="244">
        <f t="shared" si="24"/>
        <v>8393628369.71</v>
      </c>
      <c r="T41" s="244">
        <f t="shared" si="24"/>
        <v>1281881715</v>
      </c>
      <c r="U41" s="244">
        <f t="shared" si="24"/>
        <v>1237028715</v>
      </c>
      <c r="V41" s="245">
        <f t="shared" si="24"/>
        <v>1237028715</v>
      </c>
      <c r="W41" s="246">
        <f>+S41/O41*100</f>
        <v>42.118698425542448</v>
      </c>
      <c r="X41" s="247">
        <f>+T41/O41*100</f>
        <v>6.4324016972373474</v>
      </c>
      <c r="Y41" s="248">
        <f>+V41/O41*100</f>
        <v>6.2073321686294083</v>
      </c>
    </row>
    <row r="42" spans="2:25" ht="14.25" customHeight="1" thickBot="1" x14ac:dyDescent="0.35">
      <c r="B42" s="202"/>
      <c r="C42" s="202"/>
      <c r="D42" s="202"/>
      <c r="E42" s="202"/>
      <c r="F42" s="202"/>
      <c r="G42" s="202"/>
      <c r="H42" s="202"/>
      <c r="I42" s="202"/>
      <c r="J42" s="202"/>
      <c r="K42" s="206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50"/>
      <c r="X42" s="250"/>
      <c r="Y42" s="250"/>
    </row>
    <row r="43" spans="2:25" ht="21" customHeight="1" thickBot="1" x14ac:dyDescent="0.35">
      <c r="B43" s="202"/>
      <c r="C43" s="202"/>
      <c r="D43" s="202"/>
      <c r="E43" s="202"/>
      <c r="F43" s="202"/>
      <c r="G43" s="202"/>
      <c r="H43" s="202"/>
      <c r="I43" s="202"/>
      <c r="J43" s="202"/>
      <c r="K43" s="251" t="s">
        <v>341</v>
      </c>
      <c r="L43" s="252">
        <f t="shared" ref="L43:V43" si="25">+L41+L37</f>
        <v>28822508438</v>
      </c>
      <c r="M43" s="252">
        <f>+M41+M37</f>
        <v>11380000000</v>
      </c>
      <c r="N43" s="252">
        <f t="shared" si="25"/>
        <v>380000000</v>
      </c>
      <c r="O43" s="252">
        <f t="shared" si="25"/>
        <v>39822508438</v>
      </c>
      <c r="P43" s="252">
        <f t="shared" si="25"/>
        <v>0</v>
      </c>
      <c r="Q43" s="252">
        <f t="shared" si="25"/>
        <v>30444690446.809998</v>
      </c>
      <c r="R43" s="252">
        <f t="shared" si="25"/>
        <v>9377817991.1900005</v>
      </c>
      <c r="S43" s="252">
        <f t="shared" si="25"/>
        <v>13079366637.310001</v>
      </c>
      <c r="T43" s="252">
        <f t="shared" si="25"/>
        <v>4910783736.9400005</v>
      </c>
      <c r="U43" s="252">
        <f t="shared" si="25"/>
        <v>4865930736.9400005</v>
      </c>
      <c r="V43" s="252">
        <f t="shared" si="25"/>
        <v>4846686113.9400005</v>
      </c>
      <c r="W43" s="253">
        <f>+S43/O43*100</f>
        <v>32.844155605298894</v>
      </c>
      <c r="X43" s="254">
        <f>+T43/O43*100</f>
        <v>12.331678564612877</v>
      </c>
      <c r="Y43" s="255">
        <f>+V43/O43*100</f>
        <v>12.170720288717742</v>
      </c>
    </row>
    <row r="44" spans="2:25" ht="7.5" customHeight="1" x14ac:dyDescent="0.2"/>
    <row r="45" spans="2:25" ht="12.75" customHeight="1" x14ac:dyDescent="0.2">
      <c r="K45" s="138" t="s">
        <v>371</v>
      </c>
      <c r="M45" s="137"/>
      <c r="N45" s="137"/>
      <c r="O45" s="137"/>
      <c r="P45" s="137"/>
      <c r="U45" s="136"/>
    </row>
    <row r="46" spans="2:25" ht="14.25" customHeight="1" x14ac:dyDescent="0.2">
      <c r="K46" s="138"/>
      <c r="Q46" s="137"/>
      <c r="S46" s="137"/>
    </row>
    <row r="47" spans="2:25" x14ac:dyDescent="0.2">
      <c r="Q47" s="137"/>
      <c r="S47" s="137"/>
    </row>
    <row r="48" spans="2:25" x14ac:dyDescent="0.2">
      <c r="Q48" s="137"/>
      <c r="S48" s="137"/>
    </row>
    <row r="49" spans="12:22" x14ac:dyDescent="0.2">
      <c r="L49" s="137"/>
      <c r="Q49" s="137"/>
      <c r="S49" s="137"/>
    </row>
    <row r="51" spans="12:22" ht="15.75" x14ac:dyDescent="0.25">
      <c r="M51" s="139"/>
      <c r="N51" s="140"/>
      <c r="O51" s="140"/>
      <c r="P51" s="140"/>
      <c r="Q51" s="141"/>
      <c r="R51" s="139"/>
      <c r="S51" s="139"/>
      <c r="T51" s="140"/>
      <c r="U51" s="140"/>
      <c r="V51" s="140"/>
    </row>
    <row r="52" spans="12:22" ht="15.75" x14ac:dyDescent="0.25">
      <c r="M52" s="142" t="s">
        <v>372</v>
      </c>
      <c r="N52" s="142" t="s">
        <v>416</v>
      </c>
      <c r="O52" s="142"/>
      <c r="P52" s="142"/>
      <c r="Q52" s="143"/>
      <c r="R52" s="142"/>
      <c r="S52" s="142" t="s">
        <v>373</v>
      </c>
      <c r="T52" s="142" t="s">
        <v>383</v>
      </c>
      <c r="U52" s="142"/>
      <c r="V52" s="142"/>
    </row>
    <row r="53" spans="12:22" ht="15.75" x14ac:dyDescent="0.25">
      <c r="M53" s="142"/>
      <c r="N53" s="142" t="s">
        <v>382</v>
      </c>
      <c r="O53" s="142"/>
      <c r="P53" s="142"/>
      <c r="Q53" s="142"/>
      <c r="R53" s="142"/>
      <c r="S53" s="142"/>
      <c r="T53" s="142" t="s">
        <v>384</v>
      </c>
      <c r="U53" s="142"/>
      <c r="V53" s="142"/>
    </row>
    <row r="54" spans="12:22" ht="15.75" x14ac:dyDescent="0.25">
      <c r="M54" s="139"/>
      <c r="N54" s="139"/>
      <c r="O54" s="139"/>
      <c r="P54" s="139"/>
      <c r="Q54" s="139"/>
      <c r="R54" s="139"/>
      <c r="S54" s="139"/>
      <c r="T54" s="139"/>
      <c r="U54" s="139"/>
      <c r="V54" s="139"/>
    </row>
  </sheetData>
  <mergeCells count="4">
    <mergeCell ref="K32:Y32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8" orientation="landscape" r:id="rId1"/>
  <headerFooter alignWithMargins="0"/>
  <ignoredErrors>
    <ignoredError sqref="C7:E9 C11:D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60" t="s">
        <v>347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</row>
    <row r="3" spans="1:23" x14ac:dyDescent="0.2">
      <c r="A3" s="260" t="s">
        <v>348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</row>
    <row r="4" spans="1:23" x14ac:dyDescent="0.2">
      <c r="A4" s="260" t="s">
        <v>349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86" t="s">
        <v>375</v>
      </c>
      <c r="E4" s="287"/>
      <c r="F4" s="287"/>
      <c r="G4" s="287"/>
      <c r="H4" s="287"/>
      <c r="I4" s="287"/>
      <c r="J4" s="287"/>
      <c r="K4" s="288"/>
    </row>
    <row r="5" spans="2:11" ht="21" x14ac:dyDescent="0.25">
      <c r="B5" s="289" t="s">
        <v>351</v>
      </c>
      <c r="C5" s="291" t="s">
        <v>352</v>
      </c>
      <c r="D5" s="290" t="s">
        <v>353</v>
      </c>
      <c r="E5" s="292"/>
      <c r="F5" s="292"/>
      <c r="G5" s="292"/>
      <c r="H5" s="292" t="s">
        <v>354</v>
      </c>
      <c r="I5" s="292"/>
      <c r="J5" s="292"/>
      <c r="K5" s="293"/>
    </row>
    <row r="6" spans="2:11" ht="21" x14ac:dyDescent="0.25">
      <c r="B6" s="290"/>
      <c r="C6" s="279"/>
      <c r="D6" s="290" t="s">
        <v>355</v>
      </c>
      <c r="E6" s="292"/>
      <c r="F6" s="292" t="s">
        <v>356</v>
      </c>
      <c r="G6" s="292"/>
      <c r="H6" s="292" t="s">
        <v>355</v>
      </c>
      <c r="I6" s="292"/>
      <c r="J6" s="292" t="s">
        <v>356</v>
      </c>
      <c r="K6" s="293"/>
    </row>
    <row r="7" spans="2:11" ht="21" x14ac:dyDescent="0.35">
      <c r="B7" s="290"/>
      <c r="C7" s="279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MARZO 2019'!L37/1000000</f>
        <v>19894</v>
      </c>
      <c r="D8" s="98">
        <v>0.92409060294914513</v>
      </c>
      <c r="E8" s="91">
        <f>D8*C8</f>
        <v>18383.858455070294</v>
      </c>
      <c r="F8" s="90">
        <f>+G8/C8</f>
        <v>0.23553525020609231</v>
      </c>
      <c r="G8" s="91">
        <f>+'EJE MARZO 2019'!S37/1000000</f>
        <v>4685.7382676000007</v>
      </c>
      <c r="H8" s="90">
        <v>0.91983862874214917</v>
      </c>
      <c r="I8" s="91">
        <f>+C8*H8</f>
        <v>18299.269680196314</v>
      </c>
      <c r="J8" s="90">
        <f>+K8/C8</f>
        <v>0.18241188408263798</v>
      </c>
      <c r="K8" s="99">
        <f>+'EJE MARZO 2019'!T37/1000000</f>
        <v>3628.9020219399999</v>
      </c>
    </row>
    <row r="9" spans="2:11" ht="21" x14ac:dyDescent="0.25">
      <c r="B9" s="105" t="s">
        <v>360</v>
      </c>
      <c r="C9" s="128">
        <f>+'EJE MARZO 2019'!L41/1000000</f>
        <v>8928.5084380000008</v>
      </c>
      <c r="D9" s="98">
        <v>0.94046695163515126</v>
      </c>
      <c r="E9" s="91">
        <f>D9*C9</f>
        <v>8396.9671133345873</v>
      </c>
      <c r="F9" s="90">
        <f>+G9/C9</f>
        <v>0.94009300971105825</v>
      </c>
      <c r="G9" s="91">
        <f>+'EJE MARZO 2019'!S41/1000000</f>
        <v>8393.6283697100007</v>
      </c>
      <c r="H9" s="90">
        <v>0.93122178299834424</v>
      </c>
      <c r="I9" s="91">
        <f>H9*C9</f>
        <v>8314.4215471501229</v>
      </c>
      <c r="J9" s="90">
        <f>+K9/C9</f>
        <v>0.14357176497076182</v>
      </c>
      <c r="K9" s="100">
        <f>+'EJE MARZO 2019'!T41/1000000</f>
        <v>1281.881715</v>
      </c>
    </row>
    <row r="10" spans="2:11" ht="21.75" thickBot="1" x14ac:dyDescent="0.3">
      <c r="B10" s="106" t="s">
        <v>361</v>
      </c>
      <c r="C10" s="129">
        <f>SUM(C8:C9)</f>
        <v>28822.508438000001</v>
      </c>
      <c r="D10" s="101">
        <f>+E10/C10</f>
        <v>0.92916359538979831</v>
      </c>
      <c r="E10" s="102">
        <f>SUM(E8:E9)</f>
        <v>26780.825568404882</v>
      </c>
      <c r="F10" s="103">
        <f>+G10/C10</f>
        <v>0.45379001850047102</v>
      </c>
      <c r="G10" s="102">
        <f>SUM(G8:G9)</f>
        <v>13079.366637310002</v>
      </c>
      <c r="H10" s="103">
        <f>+I10/C10</f>
        <v>0.92336485162611914</v>
      </c>
      <c r="I10" s="102">
        <f>SUM(I8:I9)</f>
        <v>26613.691227346437</v>
      </c>
      <c r="J10" s="103">
        <f>+K10/C10</f>
        <v>0.17038016477655199</v>
      </c>
      <c r="K10" s="104">
        <f>SUM(K8:K9)</f>
        <v>4910.7837369400004</v>
      </c>
    </row>
    <row r="11" spans="2:11" x14ac:dyDescent="0.25">
      <c r="B11" s="271" t="s">
        <v>362</v>
      </c>
      <c r="C11" s="271"/>
      <c r="D11" s="271"/>
      <c r="E11" s="271"/>
      <c r="F11" s="271"/>
      <c r="G11" s="271"/>
      <c r="H11" s="271"/>
      <c r="I11" s="271"/>
      <c r="J11" s="271"/>
      <c r="K11" s="271"/>
    </row>
    <row r="12" spans="2:11" ht="20.25" customHeight="1" x14ac:dyDescent="0.25">
      <c r="B12" s="285" t="s">
        <v>365</v>
      </c>
      <c r="C12" s="285"/>
      <c r="D12" s="85"/>
      <c r="E12" s="271" t="s">
        <v>363</v>
      </c>
      <c r="F12" s="271"/>
      <c r="G12" s="85"/>
      <c r="H12" s="69"/>
      <c r="I12" s="271" t="s">
        <v>364</v>
      </c>
      <c r="J12" s="271"/>
      <c r="K12" s="84"/>
    </row>
    <row r="15" spans="2:11" x14ac:dyDescent="0.25">
      <c r="D15" s="270"/>
      <c r="E15" s="270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83"/>
      <c r="C18" s="281" t="s">
        <v>28</v>
      </c>
      <c r="D18" s="281"/>
      <c r="E18" s="282" t="s">
        <v>29</v>
      </c>
      <c r="F18" s="282"/>
    </row>
    <row r="19" spans="2:6" ht="29.25" customHeight="1" thickBot="1" x14ac:dyDescent="0.3">
      <c r="B19" s="284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0.23553525020609231</v>
      </c>
      <c r="E20" s="86">
        <f>+H8</f>
        <v>0.91983862874214917</v>
      </c>
      <c r="F20" s="86">
        <f>+J8</f>
        <v>0.18241188408263798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0.94009300971105825</v>
      </c>
      <c r="E21" s="86">
        <f>+H9</f>
        <v>0.93122178299834424</v>
      </c>
      <c r="F21" s="86">
        <f>+J9</f>
        <v>0.14357176497076182</v>
      </c>
    </row>
    <row r="22" spans="2:6" ht="21" thickBot="1" x14ac:dyDescent="0.3">
      <c r="B22" s="76" t="s">
        <v>369</v>
      </c>
      <c r="C22" s="86">
        <f>+D10</f>
        <v>0.92916359538979831</v>
      </c>
      <c r="D22" s="86">
        <f>+F10</f>
        <v>0.45379001850047102</v>
      </c>
      <c r="E22" s="86">
        <f>+H10</f>
        <v>0.92336485162611914</v>
      </c>
      <c r="F22" s="86">
        <f>+J10</f>
        <v>0.17038016477655199</v>
      </c>
    </row>
    <row r="57" spans="2:8" ht="15.75" thickBot="1" x14ac:dyDescent="0.3"/>
    <row r="58" spans="2:8" ht="24" thickBot="1" x14ac:dyDescent="0.4">
      <c r="B58" s="87"/>
      <c r="C58" s="272" t="str">
        <f>+MID(D4,13,35)</f>
        <v xml:space="preserve">Ejecucion a 31 de enero de 2016 </v>
      </c>
      <c r="D58" s="273"/>
      <c r="E58" s="273"/>
      <c r="F58" s="273"/>
      <c r="G58" s="274"/>
      <c r="H58" s="92"/>
    </row>
    <row r="59" spans="2:8" ht="42.75" customHeight="1" x14ac:dyDescent="0.25">
      <c r="B59" s="275" t="s">
        <v>351</v>
      </c>
      <c r="C59" s="277" t="s">
        <v>352</v>
      </c>
      <c r="D59" s="278" t="s">
        <v>353</v>
      </c>
      <c r="E59" s="278"/>
      <c r="F59" s="278" t="s">
        <v>354</v>
      </c>
      <c r="G59" s="279"/>
      <c r="H59" s="92"/>
    </row>
    <row r="60" spans="2:8" ht="21" x14ac:dyDescent="0.35">
      <c r="B60" s="276"/>
      <c r="C60" s="277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19894</v>
      </c>
      <c r="D61" s="90">
        <f>+E61/C61</f>
        <v>0.23553525020609231</v>
      </c>
      <c r="E61" s="91">
        <f>+G8</f>
        <v>4685.7382676000007</v>
      </c>
      <c r="F61" s="90">
        <f>+G61/C61</f>
        <v>0.18241188408263798</v>
      </c>
      <c r="G61" s="99">
        <f>+K8</f>
        <v>3628.9020219399999</v>
      </c>
      <c r="H61" s="92"/>
    </row>
    <row r="62" spans="2:8" ht="21" x14ac:dyDescent="0.25">
      <c r="B62" s="112" t="s">
        <v>360</v>
      </c>
      <c r="C62" s="110">
        <f>+C9</f>
        <v>8928.5084380000008</v>
      </c>
      <c r="D62" s="90">
        <f>+E62/C62</f>
        <v>0.94009300971105825</v>
      </c>
      <c r="E62" s="91">
        <f>+G9</f>
        <v>8393.6283697100007</v>
      </c>
      <c r="F62" s="90">
        <f>+G62/C62</f>
        <v>0.14357176497076182</v>
      </c>
      <c r="G62" s="100">
        <f>+K9</f>
        <v>1281.881715</v>
      </c>
      <c r="H62" s="92"/>
    </row>
    <row r="63" spans="2:8" ht="21.75" thickBot="1" x14ac:dyDescent="0.3">
      <c r="B63" s="113" t="s">
        <v>361</v>
      </c>
      <c r="C63" s="111">
        <f>SUM(C61:C62)</f>
        <v>28822.508438000001</v>
      </c>
      <c r="D63" s="103">
        <f>+E63/C63</f>
        <v>0.45379001850047102</v>
      </c>
      <c r="E63" s="102">
        <f>SUM(E61:E62)</f>
        <v>13079.366637310002</v>
      </c>
      <c r="F63" s="103">
        <f>+G63/C63</f>
        <v>0.17038016477655199</v>
      </c>
      <c r="G63" s="104">
        <f>SUM(G61:G62)</f>
        <v>4910.7837369400004</v>
      </c>
      <c r="H63" s="92"/>
    </row>
    <row r="64" spans="2:8" ht="35.25" customHeight="1" x14ac:dyDescent="0.25">
      <c r="B64" s="280" t="s">
        <v>362</v>
      </c>
      <c r="C64" s="280"/>
      <c r="D64" s="280"/>
      <c r="E64" s="280"/>
      <c r="F64" s="280"/>
      <c r="G64" s="280"/>
      <c r="H64" s="92"/>
    </row>
    <row r="65" spans="2:7" x14ac:dyDescent="0.25">
      <c r="B65" s="271"/>
      <c r="C65" s="271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64"/>
      <c r="C69" s="266" t="s">
        <v>28</v>
      </c>
      <c r="D69" s="267"/>
      <c r="E69" s="266" t="s">
        <v>29</v>
      </c>
      <c r="F69" s="267"/>
    </row>
    <row r="70" spans="2:7" ht="15.75" thickBot="1" x14ac:dyDescent="0.3">
      <c r="B70" s="265"/>
      <c r="C70" s="268"/>
      <c r="D70" s="269"/>
      <c r="E70" s="268"/>
      <c r="F70" s="269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0.23553525020609231</v>
      </c>
      <c r="D71" s="75">
        <f>+E61</f>
        <v>4685.7382676000007</v>
      </c>
      <c r="E71" s="74">
        <f t="shared" si="0"/>
        <v>0.18241188408263798</v>
      </c>
      <c r="F71" s="75">
        <f t="shared" si="0"/>
        <v>3628.9020219399999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0.94009300971105825</v>
      </c>
      <c r="D72" s="75">
        <f t="shared" si="0"/>
        <v>8393.6283697100007</v>
      </c>
      <c r="E72" s="74">
        <f t="shared" si="0"/>
        <v>0.14357176497076182</v>
      </c>
      <c r="F72" s="75">
        <f t="shared" si="0"/>
        <v>1281.881715</v>
      </c>
    </row>
    <row r="73" spans="2:7" ht="21.75" thickTop="1" thickBot="1" x14ac:dyDescent="0.3">
      <c r="B73" s="73" t="str">
        <f>+B22</f>
        <v>Total : 25.133</v>
      </c>
      <c r="C73" s="74">
        <f t="shared" si="0"/>
        <v>0.45379001850047102</v>
      </c>
      <c r="D73" s="75">
        <f t="shared" si="0"/>
        <v>13079.366637310002</v>
      </c>
      <c r="E73" s="74">
        <f t="shared" si="0"/>
        <v>0.17038016477655199</v>
      </c>
      <c r="F73" s="75">
        <f t="shared" si="0"/>
        <v>4910.7837369400004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61" t="s">
        <v>374</v>
      </c>
      <c r="C110" s="262"/>
      <c r="D110" s="263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 t="e">
        <f>+'EJE MARZO 2019'!#REF!</f>
        <v>#REF!</v>
      </c>
      <c r="F111" s="122" t="e">
        <f>+'EJE MARZO 2019'!#REF!</f>
        <v>#REF!</v>
      </c>
      <c r="G111" s="123" t="e">
        <f>+'EJE MARZO 2019'!#REF!</f>
        <v>#REF!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MARZO 2019'!W21</f>
        <v>81.757830186203279</v>
      </c>
      <c r="F112" s="124">
        <f>+'EJE MARZO 2019'!X21</f>
        <v>8.5706994694642695</v>
      </c>
      <c r="G112" s="125">
        <f>+'EJE MARZO 2019'!Y21</f>
        <v>7.5934170437849042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MARZO 2019'!W22</f>
        <v>32.603681513511113</v>
      </c>
      <c r="F113" s="124">
        <f>+'EJE MARZO 2019'!X22</f>
        <v>1.4311439147204963</v>
      </c>
      <c r="G113" s="125">
        <f>+'EJE MARZO 2019'!Y22</f>
        <v>1.4311439147204963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MARZO 2019'!W23</f>
        <v>65.691352258414355</v>
      </c>
      <c r="F114" s="124">
        <f>+'EJE MARZO 2019'!X23</f>
        <v>15.689438728730941</v>
      </c>
      <c r="G114" s="125">
        <f>+'EJE MARZO 2019'!Y23</f>
        <v>15.412038823065949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MARZO 2019'!W27</f>
        <v>3.7821511632369536</v>
      </c>
      <c r="F115" s="126">
        <f>+'EJE MARZO 2019'!X27</f>
        <v>0</v>
      </c>
      <c r="G115" s="127">
        <f>+'EJE MARZO 2019'!Y27</f>
        <v>0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showGridLines="0" tabSelected="1" topLeftCell="A18" workbookViewId="0">
      <selection activeCell="Q23" sqref="Q23:AA23"/>
    </sheetView>
  </sheetViews>
  <sheetFormatPr baseColWidth="10" defaultRowHeight="15" x14ac:dyDescent="0.25"/>
  <cols>
    <col min="1" max="1" width="13.42578125" style="144" customWidth="1"/>
    <col min="2" max="2" width="27" style="144" customWidth="1"/>
    <col min="3" max="3" width="12.140625" style="144" bestFit="1" customWidth="1"/>
    <col min="4" max="8" width="5.42578125" style="144" customWidth="1"/>
    <col min="9" max="11" width="5.42578125" style="144" hidden="1" customWidth="1"/>
    <col min="12" max="12" width="7" style="144" hidden="1" customWidth="1"/>
    <col min="13" max="13" width="9.5703125" style="144" customWidth="1"/>
    <col min="14" max="14" width="8" style="144" customWidth="1"/>
    <col min="15" max="15" width="9.5703125" style="144" customWidth="1"/>
    <col min="16" max="16" width="27.5703125" style="144" customWidth="1"/>
    <col min="17" max="27" width="18.85546875" style="144" customWidth="1"/>
    <col min="28" max="28" width="0" style="144" hidden="1" customWidth="1"/>
    <col min="29" max="29" width="6.42578125" style="144" customWidth="1"/>
    <col min="30" max="16384" width="11.42578125" style="144"/>
  </cols>
  <sheetData>
    <row r="1" spans="1:27" x14ac:dyDescent="0.25">
      <c r="A1" s="294" t="s">
        <v>0</v>
      </c>
      <c r="B1" s="294">
        <v>2019</v>
      </c>
      <c r="C1" s="295" t="s">
        <v>1</v>
      </c>
      <c r="D1" s="295" t="s">
        <v>1</v>
      </c>
      <c r="E1" s="295" t="s">
        <v>1</v>
      </c>
      <c r="F1" s="295" t="s">
        <v>1</v>
      </c>
      <c r="G1" s="295" t="s">
        <v>1</v>
      </c>
      <c r="H1" s="295" t="s">
        <v>1</v>
      </c>
      <c r="I1" s="295" t="s">
        <v>1</v>
      </c>
      <c r="J1" s="295" t="s">
        <v>1</v>
      </c>
      <c r="K1" s="295" t="s">
        <v>1</v>
      </c>
      <c r="L1" s="295" t="s">
        <v>1</v>
      </c>
      <c r="M1" s="295" t="s">
        <v>1</v>
      </c>
      <c r="N1" s="295" t="s">
        <v>1</v>
      </c>
      <c r="O1" s="295" t="s">
        <v>1</v>
      </c>
      <c r="P1" s="295" t="s">
        <v>1</v>
      </c>
      <c r="Q1" s="295" t="s">
        <v>1</v>
      </c>
      <c r="R1" s="295" t="s">
        <v>1</v>
      </c>
      <c r="S1" s="295" t="s">
        <v>1</v>
      </c>
      <c r="T1" s="295" t="s">
        <v>1</v>
      </c>
      <c r="U1" s="295" t="s">
        <v>1</v>
      </c>
      <c r="V1" s="295" t="s">
        <v>1</v>
      </c>
      <c r="W1" s="295" t="s">
        <v>1</v>
      </c>
      <c r="X1" s="295" t="s">
        <v>1</v>
      </c>
      <c r="Y1" s="295" t="s">
        <v>1</v>
      </c>
      <c r="Z1" s="295" t="s">
        <v>1</v>
      </c>
      <c r="AA1" s="295" t="s">
        <v>1</v>
      </c>
    </row>
    <row r="2" spans="1:27" x14ac:dyDescent="0.25">
      <c r="A2" s="294" t="s">
        <v>2</v>
      </c>
      <c r="B2" s="294" t="s">
        <v>3</v>
      </c>
      <c r="C2" s="295" t="s">
        <v>1</v>
      </c>
      <c r="D2" s="295" t="s">
        <v>1</v>
      </c>
      <c r="E2" s="295" t="s">
        <v>1</v>
      </c>
      <c r="F2" s="295" t="s">
        <v>1</v>
      </c>
      <c r="G2" s="295" t="s">
        <v>1</v>
      </c>
      <c r="H2" s="295" t="s">
        <v>1</v>
      </c>
      <c r="I2" s="295" t="s">
        <v>1</v>
      </c>
      <c r="J2" s="295" t="s">
        <v>1</v>
      </c>
      <c r="K2" s="295" t="s">
        <v>1</v>
      </c>
      <c r="L2" s="295" t="s">
        <v>1</v>
      </c>
      <c r="M2" s="295" t="s">
        <v>1</v>
      </c>
      <c r="N2" s="295" t="s">
        <v>1</v>
      </c>
      <c r="O2" s="295" t="s">
        <v>1</v>
      </c>
      <c r="P2" s="295" t="s">
        <v>1</v>
      </c>
      <c r="Q2" s="295" t="s">
        <v>1</v>
      </c>
      <c r="R2" s="295" t="s">
        <v>1</v>
      </c>
      <c r="S2" s="295" t="s">
        <v>1</v>
      </c>
      <c r="T2" s="295" t="s">
        <v>1</v>
      </c>
      <c r="U2" s="295" t="s">
        <v>1</v>
      </c>
      <c r="V2" s="295" t="s">
        <v>1</v>
      </c>
      <c r="W2" s="295" t="s">
        <v>1</v>
      </c>
      <c r="X2" s="295" t="s">
        <v>1</v>
      </c>
      <c r="Y2" s="295" t="s">
        <v>1</v>
      </c>
      <c r="Z2" s="295" t="s">
        <v>1</v>
      </c>
      <c r="AA2" s="295" t="s">
        <v>1</v>
      </c>
    </row>
    <row r="3" spans="1:27" x14ac:dyDescent="0.25">
      <c r="A3" s="294" t="s">
        <v>4</v>
      </c>
      <c r="B3" s="294" t="s">
        <v>419</v>
      </c>
      <c r="C3" s="295" t="s">
        <v>1</v>
      </c>
      <c r="D3" s="295" t="s">
        <v>1</v>
      </c>
      <c r="E3" s="295" t="s">
        <v>1</v>
      </c>
      <c r="F3" s="295" t="s">
        <v>1</v>
      </c>
      <c r="G3" s="295" t="s">
        <v>1</v>
      </c>
      <c r="H3" s="295" t="s">
        <v>1</v>
      </c>
      <c r="I3" s="295" t="s">
        <v>1</v>
      </c>
      <c r="J3" s="295" t="s">
        <v>1</v>
      </c>
      <c r="K3" s="295" t="s">
        <v>1</v>
      </c>
      <c r="L3" s="295" t="s">
        <v>1</v>
      </c>
      <c r="M3" s="295" t="s">
        <v>1</v>
      </c>
      <c r="N3" s="295" t="s">
        <v>1</v>
      </c>
      <c r="O3" s="295" t="s">
        <v>1</v>
      </c>
      <c r="P3" s="295" t="s">
        <v>1</v>
      </c>
      <c r="Q3" s="295" t="s">
        <v>1</v>
      </c>
      <c r="R3" s="295" t="s">
        <v>1</v>
      </c>
      <c r="S3" s="295" t="s">
        <v>1</v>
      </c>
      <c r="T3" s="295" t="s">
        <v>1</v>
      </c>
      <c r="U3" s="295" t="s">
        <v>1</v>
      </c>
      <c r="V3" s="295" t="s">
        <v>1</v>
      </c>
      <c r="W3" s="295" t="s">
        <v>1</v>
      </c>
      <c r="X3" s="295" t="s">
        <v>1</v>
      </c>
      <c r="Y3" s="295" t="s">
        <v>1</v>
      </c>
      <c r="Z3" s="295" t="s">
        <v>1</v>
      </c>
      <c r="AA3" s="295" t="s">
        <v>1</v>
      </c>
    </row>
    <row r="4" spans="1:27" ht="24" x14ac:dyDescent="0.25">
      <c r="A4" s="294" t="s">
        <v>6</v>
      </c>
      <c r="B4" s="294" t="s">
        <v>7</v>
      </c>
      <c r="C4" s="294" t="s">
        <v>8</v>
      </c>
      <c r="D4" s="294" t="s">
        <v>9</v>
      </c>
      <c r="E4" s="294" t="s">
        <v>10</v>
      </c>
      <c r="F4" s="294" t="s">
        <v>11</v>
      </c>
      <c r="G4" s="294" t="s">
        <v>12</v>
      </c>
      <c r="H4" s="294" t="s">
        <v>13</v>
      </c>
      <c r="I4" s="294" t="s">
        <v>14</v>
      </c>
      <c r="J4" s="294" t="s">
        <v>15</v>
      </c>
      <c r="K4" s="294" t="s">
        <v>16</v>
      </c>
      <c r="L4" s="294" t="s">
        <v>385</v>
      </c>
      <c r="M4" s="294" t="s">
        <v>17</v>
      </c>
      <c r="N4" s="294" t="s">
        <v>18</v>
      </c>
      <c r="O4" s="294" t="s">
        <v>19</v>
      </c>
      <c r="P4" s="294" t="s">
        <v>20</v>
      </c>
      <c r="Q4" s="294" t="s">
        <v>21</v>
      </c>
      <c r="R4" s="294" t="s">
        <v>22</v>
      </c>
      <c r="S4" s="294" t="s">
        <v>23</v>
      </c>
      <c r="T4" s="294" t="s">
        <v>24</v>
      </c>
      <c r="U4" s="294" t="s">
        <v>25</v>
      </c>
      <c r="V4" s="294" t="s">
        <v>26</v>
      </c>
      <c r="W4" s="294" t="s">
        <v>27</v>
      </c>
      <c r="X4" s="294" t="s">
        <v>28</v>
      </c>
      <c r="Y4" s="294" t="s">
        <v>29</v>
      </c>
      <c r="Z4" s="294" t="s">
        <v>30</v>
      </c>
      <c r="AA4" s="294" t="s">
        <v>31</v>
      </c>
    </row>
    <row r="5" spans="1:27" ht="22.5" x14ac:dyDescent="0.25">
      <c r="A5" s="296" t="s">
        <v>32</v>
      </c>
      <c r="B5" s="297" t="s">
        <v>33</v>
      </c>
      <c r="C5" s="298" t="s">
        <v>386</v>
      </c>
      <c r="D5" s="296" t="s">
        <v>35</v>
      </c>
      <c r="E5" s="296" t="s">
        <v>387</v>
      </c>
      <c r="F5" s="296" t="s">
        <v>387</v>
      </c>
      <c r="G5" s="296" t="s">
        <v>387</v>
      </c>
      <c r="H5" s="296"/>
      <c r="I5" s="296"/>
      <c r="J5" s="296"/>
      <c r="K5" s="296"/>
      <c r="L5" s="296"/>
      <c r="M5" s="296" t="s">
        <v>38</v>
      </c>
      <c r="N5" s="296" t="s">
        <v>39</v>
      </c>
      <c r="O5" s="296" t="s">
        <v>40</v>
      </c>
      <c r="P5" s="297" t="s">
        <v>388</v>
      </c>
      <c r="Q5" s="299">
        <v>11593000000</v>
      </c>
      <c r="R5" s="299">
        <v>0</v>
      </c>
      <c r="S5" s="299">
        <v>380000000</v>
      </c>
      <c r="T5" s="299">
        <v>11213000000</v>
      </c>
      <c r="U5" s="299">
        <v>0</v>
      </c>
      <c r="V5" s="299">
        <v>11213000000</v>
      </c>
      <c r="W5" s="299">
        <v>0</v>
      </c>
      <c r="X5" s="299">
        <v>2308496775</v>
      </c>
      <c r="Y5" s="299">
        <v>2295044639</v>
      </c>
      <c r="Z5" s="299">
        <v>2295044639</v>
      </c>
      <c r="AA5" s="299">
        <v>2291366475</v>
      </c>
    </row>
    <row r="6" spans="1:27" ht="22.5" x14ac:dyDescent="0.25">
      <c r="A6" s="296" t="s">
        <v>32</v>
      </c>
      <c r="B6" s="297" t="s">
        <v>33</v>
      </c>
      <c r="C6" s="298" t="s">
        <v>389</v>
      </c>
      <c r="D6" s="296" t="s">
        <v>35</v>
      </c>
      <c r="E6" s="296" t="s">
        <v>387</v>
      </c>
      <c r="F6" s="296" t="s">
        <v>387</v>
      </c>
      <c r="G6" s="296" t="s">
        <v>390</v>
      </c>
      <c r="H6" s="296"/>
      <c r="I6" s="296"/>
      <c r="J6" s="296"/>
      <c r="K6" s="296"/>
      <c r="L6" s="296"/>
      <c r="M6" s="296" t="s">
        <v>38</v>
      </c>
      <c r="N6" s="296" t="s">
        <v>39</v>
      </c>
      <c r="O6" s="296" t="s">
        <v>40</v>
      </c>
      <c r="P6" s="297" t="s">
        <v>391</v>
      </c>
      <c r="Q6" s="299">
        <v>4006000000</v>
      </c>
      <c r="R6" s="299">
        <v>0</v>
      </c>
      <c r="S6" s="299">
        <v>0</v>
      </c>
      <c r="T6" s="299">
        <v>4006000000</v>
      </c>
      <c r="U6" s="299">
        <v>0</v>
      </c>
      <c r="V6" s="299">
        <v>4006000000</v>
      </c>
      <c r="W6" s="299">
        <v>0</v>
      </c>
      <c r="X6" s="299">
        <v>859473300</v>
      </c>
      <c r="Y6" s="299">
        <v>859473300</v>
      </c>
      <c r="Z6" s="299">
        <v>859473300</v>
      </c>
      <c r="AA6" s="299">
        <v>846489744</v>
      </c>
    </row>
    <row r="7" spans="1:27" ht="33.75" x14ac:dyDescent="0.25">
      <c r="A7" s="296" t="s">
        <v>32</v>
      </c>
      <c r="B7" s="297" t="s">
        <v>33</v>
      </c>
      <c r="C7" s="298" t="s">
        <v>392</v>
      </c>
      <c r="D7" s="296" t="s">
        <v>35</v>
      </c>
      <c r="E7" s="296" t="s">
        <v>387</v>
      </c>
      <c r="F7" s="296" t="s">
        <v>387</v>
      </c>
      <c r="G7" s="296" t="s">
        <v>393</v>
      </c>
      <c r="H7" s="296"/>
      <c r="I7" s="296"/>
      <c r="J7" s="296"/>
      <c r="K7" s="296"/>
      <c r="L7" s="296"/>
      <c r="M7" s="296" t="s">
        <v>38</v>
      </c>
      <c r="N7" s="296" t="s">
        <v>39</v>
      </c>
      <c r="O7" s="296" t="s">
        <v>40</v>
      </c>
      <c r="P7" s="297" t="s">
        <v>394</v>
      </c>
      <c r="Q7" s="299">
        <v>1244000000</v>
      </c>
      <c r="R7" s="299">
        <v>300000000</v>
      </c>
      <c r="S7" s="299">
        <v>0</v>
      </c>
      <c r="T7" s="299">
        <v>1544000000</v>
      </c>
      <c r="U7" s="299">
        <v>0</v>
      </c>
      <c r="V7" s="299">
        <v>1544000000</v>
      </c>
      <c r="W7" s="299">
        <v>0</v>
      </c>
      <c r="X7" s="299">
        <v>216747373</v>
      </c>
      <c r="Y7" s="299">
        <v>209515296</v>
      </c>
      <c r="Z7" s="299">
        <v>209515296</v>
      </c>
      <c r="AA7" s="299">
        <v>206932393</v>
      </c>
    </row>
    <row r="8" spans="1:27" ht="22.5" x14ac:dyDescent="0.25">
      <c r="A8" s="296" t="s">
        <v>32</v>
      </c>
      <c r="B8" s="297" t="s">
        <v>33</v>
      </c>
      <c r="C8" s="298" t="s">
        <v>395</v>
      </c>
      <c r="D8" s="296" t="s">
        <v>35</v>
      </c>
      <c r="E8" s="296" t="s">
        <v>390</v>
      </c>
      <c r="F8" s="296" t="s">
        <v>387</v>
      </c>
      <c r="G8" s="296"/>
      <c r="H8" s="296"/>
      <c r="I8" s="296"/>
      <c r="J8" s="296"/>
      <c r="K8" s="296"/>
      <c r="L8" s="296"/>
      <c r="M8" s="296" t="s">
        <v>38</v>
      </c>
      <c r="N8" s="296" t="s">
        <v>39</v>
      </c>
      <c r="O8" s="296" t="s">
        <v>40</v>
      </c>
      <c r="P8" s="297" t="s">
        <v>396</v>
      </c>
      <c r="Q8" s="299">
        <v>86000000</v>
      </c>
      <c r="R8" s="299">
        <v>0</v>
      </c>
      <c r="S8" s="299">
        <v>0</v>
      </c>
      <c r="T8" s="299">
        <v>86000000</v>
      </c>
      <c r="U8" s="299">
        <v>0</v>
      </c>
      <c r="V8" s="299">
        <v>10999800</v>
      </c>
      <c r="W8" s="299">
        <v>75000200</v>
      </c>
      <c r="X8" s="299">
        <v>4999800</v>
      </c>
      <c r="Y8" s="299">
        <v>0</v>
      </c>
      <c r="Z8" s="299">
        <v>0</v>
      </c>
      <c r="AA8" s="299">
        <v>0</v>
      </c>
    </row>
    <row r="9" spans="1:27" ht="22.5" x14ac:dyDescent="0.25">
      <c r="A9" s="296" t="s">
        <v>32</v>
      </c>
      <c r="B9" s="297" t="s">
        <v>33</v>
      </c>
      <c r="C9" s="298" t="s">
        <v>397</v>
      </c>
      <c r="D9" s="296" t="s">
        <v>35</v>
      </c>
      <c r="E9" s="296" t="s">
        <v>390</v>
      </c>
      <c r="F9" s="296" t="s">
        <v>390</v>
      </c>
      <c r="G9" s="296"/>
      <c r="H9" s="296"/>
      <c r="I9" s="296"/>
      <c r="J9" s="296"/>
      <c r="K9" s="296"/>
      <c r="L9" s="296"/>
      <c r="M9" s="296" t="s">
        <v>38</v>
      </c>
      <c r="N9" s="296" t="s">
        <v>39</v>
      </c>
      <c r="O9" s="296" t="s">
        <v>40</v>
      </c>
      <c r="P9" s="297" t="s">
        <v>398</v>
      </c>
      <c r="Q9" s="299">
        <v>2454000000</v>
      </c>
      <c r="R9" s="299">
        <v>0</v>
      </c>
      <c r="S9" s="299">
        <v>0</v>
      </c>
      <c r="T9" s="299">
        <v>2454000000</v>
      </c>
      <c r="U9" s="299">
        <v>0</v>
      </c>
      <c r="V9" s="299">
        <v>1697500583.0999999</v>
      </c>
      <c r="W9" s="299">
        <v>756499416.89999998</v>
      </c>
      <c r="X9" s="299">
        <v>1173597974.5999999</v>
      </c>
      <c r="Y9" s="299">
        <v>154777487.94</v>
      </c>
      <c r="Z9" s="299">
        <v>154777487.94</v>
      </c>
      <c r="AA9" s="299">
        <v>154777487.94</v>
      </c>
    </row>
    <row r="10" spans="1:27" ht="22.5" x14ac:dyDescent="0.25">
      <c r="A10" s="296" t="s">
        <v>32</v>
      </c>
      <c r="B10" s="297" t="s">
        <v>33</v>
      </c>
      <c r="C10" s="298" t="s">
        <v>399</v>
      </c>
      <c r="D10" s="296" t="s">
        <v>35</v>
      </c>
      <c r="E10" s="296" t="s">
        <v>393</v>
      </c>
      <c r="F10" s="296" t="s">
        <v>400</v>
      </c>
      <c r="G10" s="296" t="s">
        <v>390</v>
      </c>
      <c r="H10" s="296" t="s">
        <v>401</v>
      </c>
      <c r="I10" s="296"/>
      <c r="J10" s="296"/>
      <c r="K10" s="296"/>
      <c r="L10" s="296"/>
      <c r="M10" s="296" t="s">
        <v>38</v>
      </c>
      <c r="N10" s="296" t="s">
        <v>39</v>
      </c>
      <c r="O10" s="296" t="s">
        <v>40</v>
      </c>
      <c r="P10" s="297" t="s">
        <v>402</v>
      </c>
      <c r="Q10" s="299">
        <v>226000000</v>
      </c>
      <c r="R10" s="299">
        <v>0</v>
      </c>
      <c r="S10" s="299">
        <v>0</v>
      </c>
      <c r="T10" s="299">
        <v>226000000</v>
      </c>
      <c r="U10" s="299">
        <v>0</v>
      </c>
      <c r="V10" s="299">
        <v>226000000</v>
      </c>
      <c r="W10" s="299">
        <v>0</v>
      </c>
      <c r="X10" s="299">
        <v>47933430</v>
      </c>
      <c r="Y10" s="299">
        <v>47933430</v>
      </c>
      <c r="Z10" s="299">
        <v>47933430</v>
      </c>
      <c r="AA10" s="299">
        <v>47933430</v>
      </c>
    </row>
    <row r="11" spans="1:27" ht="33.75" x14ac:dyDescent="0.25">
      <c r="A11" s="296" t="s">
        <v>32</v>
      </c>
      <c r="B11" s="297" t="s">
        <v>33</v>
      </c>
      <c r="C11" s="298" t="s">
        <v>403</v>
      </c>
      <c r="D11" s="296" t="s">
        <v>35</v>
      </c>
      <c r="E11" s="296" t="s">
        <v>393</v>
      </c>
      <c r="F11" s="296" t="s">
        <v>400</v>
      </c>
      <c r="G11" s="296" t="s">
        <v>390</v>
      </c>
      <c r="H11" s="296" t="s">
        <v>404</v>
      </c>
      <c r="I11" s="296"/>
      <c r="J11" s="296"/>
      <c r="K11" s="296"/>
      <c r="L11" s="296"/>
      <c r="M11" s="296" t="s">
        <v>38</v>
      </c>
      <c r="N11" s="296" t="s">
        <v>39</v>
      </c>
      <c r="O11" s="296" t="s">
        <v>40</v>
      </c>
      <c r="P11" s="297" t="s">
        <v>417</v>
      </c>
      <c r="Q11" s="299">
        <v>0</v>
      </c>
      <c r="R11" s="299">
        <v>80000000</v>
      </c>
      <c r="S11" s="299">
        <v>0</v>
      </c>
      <c r="T11" s="299">
        <v>80000000</v>
      </c>
      <c r="U11" s="299">
        <v>0</v>
      </c>
      <c r="V11" s="299">
        <v>80000000</v>
      </c>
      <c r="W11" s="299">
        <v>0</v>
      </c>
      <c r="X11" s="299">
        <v>39155215</v>
      </c>
      <c r="Y11" s="299">
        <v>26823469</v>
      </c>
      <c r="Z11" s="299">
        <v>26823469</v>
      </c>
      <c r="AA11" s="299">
        <v>26823469</v>
      </c>
    </row>
    <row r="12" spans="1:27" ht="22.5" x14ac:dyDescent="0.25">
      <c r="A12" s="296" t="s">
        <v>32</v>
      </c>
      <c r="B12" s="297" t="s">
        <v>33</v>
      </c>
      <c r="C12" s="298" t="s">
        <v>405</v>
      </c>
      <c r="D12" s="296" t="s">
        <v>35</v>
      </c>
      <c r="E12" s="296" t="s">
        <v>393</v>
      </c>
      <c r="F12" s="296" t="s">
        <v>39</v>
      </c>
      <c r="G12" s="296" t="s">
        <v>387</v>
      </c>
      <c r="H12" s="296" t="s">
        <v>401</v>
      </c>
      <c r="I12" s="296"/>
      <c r="J12" s="296"/>
      <c r="K12" s="296"/>
      <c r="L12" s="296"/>
      <c r="M12" s="296" t="s">
        <v>38</v>
      </c>
      <c r="N12" s="296" t="s">
        <v>62</v>
      </c>
      <c r="O12" s="296" t="s">
        <v>40</v>
      </c>
      <c r="P12" s="297" t="s">
        <v>406</v>
      </c>
      <c r="Q12" s="299">
        <v>214000000</v>
      </c>
      <c r="R12" s="299">
        <v>0</v>
      </c>
      <c r="S12" s="299">
        <v>0</v>
      </c>
      <c r="T12" s="299">
        <v>214000000</v>
      </c>
      <c r="U12" s="299">
        <v>0</v>
      </c>
      <c r="V12" s="299">
        <v>0</v>
      </c>
      <c r="W12" s="299">
        <v>214000000</v>
      </c>
      <c r="X12" s="299">
        <v>0</v>
      </c>
      <c r="Y12" s="299">
        <v>0</v>
      </c>
      <c r="Z12" s="299">
        <v>0</v>
      </c>
      <c r="AA12" s="299">
        <v>0</v>
      </c>
    </row>
    <row r="13" spans="1:27" ht="22.5" x14ac:dyDescent="0.25">
      <c r="A13" s="296" t="s">
        <v>32</v>
      </c>
      <c r="B13" s="297" t="s">
        <v>33</v>
      </c>
      <c r="C13" s="298" t="s">
        <v>407</v>
      </c>
      <c r="D13" s="296" t="s">
        <v>35</v>
      </c>
      <c r="E13" s="296" t="s">
        <v>408</v>
      </c>
      <c r="F13" s="296" t="s">
        <v>387</v>
      </c>
      <c r="G13" s="296"/>
      <c r="H13" s="296"/>
      <c r="I13" s="296"/>
      <c r="J13" s="296"/>
      <c r="K13" s="296"/>
      <c r="L13" s="296"/>
      <c r="M13" s="296" t="s">
        <v>38</v>
      </c>
      <c r="N13" s="296" t="s">
        <v>39</v>
      </c>
      <c r="O13" s="296" t="s">
        <v>40</v>
      </c>
      <c r="P13" s="297" t="s">
        <v>409</v>
      </c>
      <c r="Q13" s="299">
        <v>39000000</v>
      </c>
      <c r="R13" s="299">
        <v>0</v>
      </c>
      <c r="S13" s="299">
        <v>0</v>
      </c>
      <c r="T13" s="299">
        <v>39000000</v>
      </c>
      <c r="U13" s="299">
        <v>0</v>
      </c>
      <c r="V13" s="299">
        <v>39000000</v>
      </c>
      <c r="W13" s="299">
        <v>0</v>
      </c>
      <c r="X13" s="299">
        <v>35334400</v>
      </c>
      <c r="Y13" s="299">
        <v>35334400</v>
      </c>
      <c r="Z13" s="299">
        <v>35334400</v>
      </c>
      <c r="AA13" s="299">
        <v>35334400</v>
      </c>
    </row>
    <row r="14" spans="1:27" ht="22.5" x14ac:dyDescent="0.25">
      <c r="A14" s="296" t="s">
        <v>32</v>
      </c>
      <c r="B14" s="297" t="s">
        <v>33</v>
      </c>
      <c r="C14" s="298" t="s">
        <v>410</v>
      </c>
      <c r="D14" s="296" t="s">
        <v>35</v>
      </c>
      <c r="E14" s="296" t="s">
        <v>408</v>
      </c>
      <c r="F14" s="296" t="s">
        <v>400</v>
      </c>
      <c r="G14" s="296" t="s">
        <v>387</v>
      </c>
      <c r="H14" s="296"/>
      <c r="I14" s="296"/>
      <c r="J14" s="296"/>
      <c r="K14" s="296"/>
      <c r="L14" s="296"/>
      <c r="M14" s="296" t="s">
        <v>38</v>
      </c>
      <c r="N14" s="296" t="s">
        <v>39</v>
      </c>
      <c r="O14" s="296" t="s">
        <v>40</v>
      </c>
      <c r="P14" s="297" t="s">
        <v>411</v>
      </c>
      <c r="Q14" s="299">
        <v>0</v>
      </c>
      <c r="R14" s="299">
        <v>0</v>
      </c>
      <c r="S14" s="299">
        <v>0</v>
      </c>
      <c r="T14" s="299">
        <v>0</v>
      </c>
      <c r="U14" s="299">
        <v>0</v>
      </c>
      <c r="V14" s="299">
        <v>0</v>
      </c>
      <c r="W14" s="299">
        <v>0</v>
      </c>
      <c r="X14" s="299">
        <v>0</v>
      </c>
      <c r="Y14" s="299">
        <v>0</v>
      </c>
      <c r="Z14" s="299">
        <v>0</v>
      </c>
      <c r="AA14" s="299">
        <v>0</v>
      </c>
    </row>
    <row r="15" spans="1:27" ht="22.5" x14ac:dyDescent="0.25">
      <c r="A15" s="296" t="s">
        <v>32</v>
      </c>
      <c r="B15" s="297" t="s">
        <v>33</v>
      </c>
      <c r="C15" s="298" t="s">
        <v>410</v>
      </c>
      <c r="D15" s="296" t="s">
        <v>35</v>
      </c>
      <c r="E15" s="296" t="s">
        <v>408</v>
      </c>
      <c r="F15" s="296" t="s">
        <v>400</v>
      </c>
      <c r="G15" s="296" t="s">
        <v>387</v>
      </c>
      <c r="H15" s="296"/>
      <c r="I15" s="296"/>
      <c r="J15" s="296"/>
      <c r="K15" s="296"/>
      <c r="L15" s="296"/>
      <c r="M15" s="296" t="s">
        <v>38</v>
      </c>
      <c r="N15" s="296" t="s">
        <v>62</v>
      </c>
      <c r="O15" s="296" t="s">
        <v>63</v>
      </c>
      <c r="P15" s="297" t="s">
        <v>411</v>
      </c>
      <c r="Q15" s="299">
        <v>32000000</v>
      </c>
      <c r="R15" s="299">
        <v>0</v>
      </c>
      <c r="S15" s="299">
        <v>0</v>
      </c>
      <c r="T15" s="299">
        <v>32000000</v>
      </c>
      <c r="U15" s="299">
        <v>0</v>
      </c>
      <c r="V15" s="299">
        <v>0</v>
      </c>
      <c r="W15" s="299">
        <v>32000000</v>
      </c>
      <c r="X15" s="299">
        <v>0</v>
      </c>
      <c r="Y15" s="299">
        <v>0</v>
      </c>
      <c r="Z15" s="299">
        <v>0</v>
      </c>
      <c r="AA15" s="299">
        <v>0</v>
      </c>
    </row>
    <row r="16" spans="1:27" ht="56.25" x14ac:dyDescent="0.25">
      <c r="A16" s="296" t="s">
        <v>32</v>
      </c>
      <c r="B16" s="297" t="s">
        <v>33</v>
      </c>
      <c r="C16" s="298" t="s">
        <v>377</v>
      </c>
      <c r="D16" s="296" t="s">
        <v>71</v>
      </c>
      <c r="E16" s="296" t="s">
        <v>378</v>
      </c>
      <c r="F16" s="296" t="s">
        <v>73</v>
      </c>
      <c r="G16" s="296" t="s">
        <v>36</v>
      </c>
      <c r="H16" s="296"/>
      <c r="I16" s="296"/>
      <c r="J16" s="296"/>
      <c r="K16" s="296"/>
      <c r="L16" s="296"/>
      <c r="M16" s="296" t="s">
        <v>38</v>
      </c>
      <c r="N16" s="296" t="s">
        <v>62</v>
      </c>
      <c r="O16" s="296" t="s">
        <v>40</v>
      </c>
      <c r="P16" s="297" t="s">
        <v>379</v>
      </c>
      <c r="Q16" s="299">
        <v>2087421145</v>
      </c>
      <c r="R16" s="299">
        <v>0</v>
      </c>
      <c r="S16" s="299">
        <v>0</v>
      </c>
      <c r="T16" s="299">
        <v>2087421145</v>
      </c>
      <c r="U16" s="299">
        <v>0</v>
      </c>
      <c r="V16" s="299">
        <v>2084725000</v>
      </c>
      <c r="W16" s="299">
        <v>2696145</v>
      </c>
      <c r="X16" s="299">
        <v>1706630235</v>
      </c>
      <c r="Y16" s="299">
        <v>178906593</v>
      </c>
      <c r="Z16" s="299">
        <v>158506593</v>
      </c>
      <c r="AA16" s="299">
        <v>158506593</v>
      </c>
    </row>
    <row r="17" spans="1:27" ht="56.25" x14ac:dyDescent="0.25">
      <c r="A17" s="296" t="s">
        <v>32</v>
      </c>
      <c r="B17" s="297" t="s">
        <v>33</v>
      </c>
      <c r="C17" s="298" t="s">
        <v>377</v>
      </c>
      <c r="D17" s="296" t="s">
        <v>71</v>
      </c>
      <c r="E17" s="296" t="s">
        <v>378</v>
      </c>
      <c r="F17" s="296" t="s">
        <v>73</v>
      </c>
      <c r="G17" s="296" t="s">
        <v>36</v>
      </c>
      <c r="H17" s="296"/>
      <c r="I17" s="296"/>
      <c r="J17" s="296"/>
      <c r="K17" s="296"/>
      <c r="L17" s="296"/>
      <c r="M17" s="296" t="s">
        <v>38</v>
      </c>
      <c r="N17" s="296" t="s">
        <v>62</v>
      </c>
      <c r="O17" s="296" t="s">
        <v>63</v>
      </c>
      <c r="P17" s="297" t="s">
        <v>379</v>
      </c>
      <c r="Q17" s="299">
        <v>0</v>
      </c>
      <c r="R17" s="299">
        <v>719704000</v>
      </c>
      <c r="S17" s="299">
        <v>0</v>
      </c>
      <c r="T17" s="299">
        <v>719704000</v>
      </c>
      <c r="U17" s="299">
        <v>0</v>
      </c>
      <c r="V17" s="299">
        <v>385550000</v>
      </c>
      <c r="W17" s="299">
        <v>334154000</v>
      </c>
      <c r="X17" s="299">
        <v>234650000</v>
      </c>
      <c r="Y17" s="299">
        <v>10300000</v>
      </c>
      <c r="Z17" s="299">
        <v>10300000</v>
      </c>
      <c r="AA17" s="299">
        <v>10300000</v>
      </c>
    </row>
    <row r="18" spans="1:27" ht="56.25" x14ac:dyDescent="0.25">
      <c r="A18" s="296" t="s">
        <v>32</v>
      </c>
      <c r="B18" s="297" t="s">
        <v>33</v>
      </c>
      <c r="C18" s="298" t="s">
        <v>380</v>
      </c>
      <c r="D18" s="296" t="s">
        <v>71</v>
      </c>
      <c r="E18" s="296" t="s">
        <v>378</v>
      </c>
      <c r="F18" s="296" t="s">
        <v>73</v>
      </c>
      <c r="G18" s="296" t="s">
        <v>52</v>
      </c>
      <c r="H18" s="296"/>
      <c r="I18" s="296"/>
      <c r="J18" s="296"/>
      <c r="K18" s="296"/>
      <c r="L18" s="296"/>
      <c r="M18" s="296" t="s">
        <v>38</v>
      </c>
      <c r="N18" s="296" t="s">
        <v>62</v>
      </c>
      <c r="O18" s="296" t="s">
        <v>40</v>
      </c>
      <c r="P18" s="297" t="s">
        <v>381</v>
      </c>
      <c r="Q18" s="299">
        <v>4002524793</v>
      </c>
      <c r="R18" s="299">
        <v>0</v>
      </c>
      <c r="S18" s="299">
        <v>0</v>
      </c>
      <c r="T18" s="299">
        <v>4002524793</v>
      </c>
      <c r="U18" s="299">
        <v>0</v>
      </c>
      <c r="V18" s="299">
        <v>3999094386</v>
      </c>
      <c r="W18" s="299">
        <v>3430407</v>
      </c>
      <c r="X18" s="299">
        <v>2629312661</v>
      </c>
      <c r="Y18" s="299">
        <v>627973675</v>
      </c>
      <c r="Z18" s="299">
        <v>616870675</v>
      </c>
      <c r="AA18" s="299">
        <v>616870675</v>
      </c>
    </row>
    <row r="19" spans="1:27" ht="56.25" x14ac:dyDescent="0.25">
      <c r="A19" s="296" t="s">
        <v>32</v>
      </c>
      <c r="B19" s="297" t="s">
        <v>33</v>
      </c>
      <c r="C19" s="298" t="s">
        <v>380</v>
      </c>
      <c r="D19" s="296" t="s">
        <v>71</v>
      </c>
      <c r="E19" s="296" t="s">
        <v>378</v>
      </c>
      <c r="F19" s="296" t="s">
        <v>73</v>
      </c>
      <c r="G19" s="296" t="s">
        <v>52</v>
      </c>
      <c r="H19" s="296"/>
      <c r="I19" s="296"/>
      <c r="J19" s="296"/>
      <c r="K19" s="296"/>
      <c r="L19" s="296"/>
      <c r="M19" s="296" t="s">
        <v>38</v>
      </c>
      <c r="N19" s="296" t="s">
        <v>62</v>
      </c>
      <c r="O19" s="296" t="s">
        <v>63</v>
      </c>
      <c r="P19" s="297" t="s">
        <v>381</v>
      </c>
      <c r="Q19" s="299">
        <v>0</v>
      </c>
      <c r="R19" s="299">
        <v>6371806000</v>
      </c>
      <c r="S19" s="299">
        <v>0</v>
      </c>
      <c r="T19" s="299">
        <v>6371806000</v>
      </c>
      <c r="U19" s="299">
        <v>0</v>
      </c>
      <c r="V19" s="299">
        <v>2929052000</v>
      </c>
      <c r="W19" s="299">
        <v>3442754000</v>
      </c>
      <c r="X19" s="299">
        <v>2750951187.1199999</v>
      </c>
      <c r="Y19" s="299">
        <v>205550000</v>
      </c>
      <c r="Z19" s="299">
        <v>192200000</v>
      </c>
      <c r="AA19" s="299">
        <v>192200000</v>
      </c>
    </row>
    <row r="20" spans="1:27" ht="56.25" x14ac:dyDescent="0.25">
      <c r="A20" s="296" t="s">
        <v>32</v>
      </c>
      <c r="B20" s="297" t="s">
        <v>33</v>
      </c>
      <c r="C20" s="298" t="s">
        <v>412</v>
      </c>
      <c r="D20" s="296" t="s">
        <v>71</v>
      </c>
      <c r="E20" s="296" t="s">
        <v>376</v>
      </c>
      <c r="F20" s="296" t="s">
        <v>73</v>
      </c>
      <c r="G20" s="296" t="s">
        <v>43</v>
      </c>
      <c r="H20" s="296"/>
      <c r="I20" s="296"/>
      <c r="J20" s="296"/>
      <c r="K20" s="296"/>
      <c r="L20" s="296"/>
      <c r="M20" s="296" t="s">
        <v>38</v>
      </c>
      <c r="N20" s="296" t="s">
        <v>62</v>
      </c>
      <c r="O20" s="296" t="s">
        <v>40</v>
      </c>
      <c r="P20" s="297" t="s">
        <v>413</v>
      </c>
      <c r="Q20" s="299">
        <v>300000000</v>
      </c>
      <c r="R20" s="299">
        <v>0</v>
      </c>
      <c r="S20" s="299">
        <v>0</v>
      </c>
      <c r="T20" s="299">
        <v>300000000</v>
      </c>
      <c r="U20" s="299">
        <v>0</v>
      </c>
      <c r="V20" s="299">
        <v>0</v>
      </c>
      <c r="W20" s="299">
        <v>300000000</v>
      </c>
      <c r="X20" s="299">
        <v>0</v>
      </c>
      <c r="Y20" s="299">
        <v>0</v>
      </c>
      <c r="Z20" s="299">
        <v>0</v>
      </c>
      <c r="AA20" s="299">
        <v>0</v>
      </c>
    </row>
    <row r="21" spans="1:27" ht="33.75" x14ac:dyDescent="0.25">
      <c r="A21" s="296" t="s">
        <v>32</v>
      </c>
      <c r="B21" s="297" t="s">
        <v>33</v>
      </c>
      <c r="C21" s="298" t="s">
        <v>414</v>
      </c>
      <c r="D21" s="296" t="s">
        <v>71</v>
      </c>
      <c r="E21" s="296" t="s">
        <v>376</v>
      </c>
      <c r="F21" s="296" t="s">
        <v>73</v>
      </c>
      <c r="G21" s="296" t="s">
        <v>46</v>
      </c>
      <c r="H21" s="296"/>
      <c r="I21" s="296"/>
      <c r="J21" s="296"/>
      <c r="K21" s="296"/>
      <c r="L21" s="296"/>
      <c r="M21" s="296" t="s">
        <v>38</v>
      </c>
      <c r="N21" s="296" t="s">
        <v>62</v>
      </c>
      <c r="O21" s="296" t="s">
        <v>40</v>
      </c>
      <c r="P21" s="297" t="s">
        <v>415</v>
      </c>
      <c r="Q21" s="299">
        <v>2538562500</v>
      </c>
      <c r="R21" s="299">
        <v>0</v>
      </c>
      <c r="S21" s="299">
        <v>0</v>
      </c>
      <c r="T21" s="299">
        <v>2538562500</v>
      </c>
      <c r="U21" s="299">
        <v>0</v>
      </c>
      <c r="V21" s="299">
        <v>2078118677.71</v>
      </c>
      <c r="W21" s="299">
        <v>460443822.29000002</v>
      </c>
      <c r="X21" s="299">
        <v>924259286.59000003</v>
      </c>
      <c r="Y21" s="299">
        <v>259151447</v>
      </c>
      <c r="Z21" s="299">
        <v>259151447</v>
      </c>
      <c r="AA21" s="299">
        <v>259151447</v>
      </c>
    </row>
    <row r="22" spans="1:27" ht="33.75" x14ac:dyDescent="0.25">
      <c r="A22" s="296" t="s">
        <v>32</v>
      </c>
      <c r="B22" s="297" t="s">
        <v>33</v>
      </c>
      <c r="C22" s="298" t="s">
        <v>414</v>
      </c>
      <c r="D22" s="296" t="s">
        <v>71</v>
      </c>
      <c r="E22" s="296" t="s">
        <v>376</v>
      </c>
      <c r="F22" s="296" t="s">
        <v>73</v>
      </c>
      <c r="G22" s="296" t="s">
        <v>46</v>
      </c>
      <c r="H22" s="296"/>
      <c r="I22" s="296"/>
      <c r="J22" s="296"/>
      <c r="K22" s="296"/>
      <c r="L22" s="296"/>
      <c r="M22" s="296" t="s">
        <v>38</v>
      </c>
      <c r="N22" s="296" t="s">
        <v>62</v>
      </c>
      <c r="O22" s="296" t="s">
        <v>63</v>
      </c>
      <c r="P22" s="297" t="s">
        <v>415</v>
      </c>
      <c r="Q22" s="299">
        <v>0</v>
      </c>
      <c r="R22" s="299">
        <v>3908490000</v>
      </c>
      <c r="S22" s="299">
        <v>0</v>
      </c>
      <c r="T22" s="299">
        <v>3908490000</v>
      </c>
      <c r="U22" s="299">
        <v>0</v>
      </c>
      <c r="V22" s="299">
        <v>151650000</v>
      </c>
      <c r="W22" s="299">
        <v>3756840000</v>
      </c>
      <c r="X22" s="299">
        <v>147825000</v>
      </c>
      <c r="Y22" s="299">
        <v>0</v>
      </c>
      <c r="Z22" s="299">
        <v>0</v>
      </c>
      <c r="AA22" s="299">
        <v>0</v>
      </c>
    </row>
    <row r="23" spans="1:27" x14ac:dyDescent="0.25">
      <c r="A23" s="296" t="s">
        <v>1</v>
      </c>
      <c r="B23" s="297" t="s">
        <v>1</v>
      </c>
      <c r="C23" s="298" t="s">
        <v>1</v>
      </c>
      <c r="D23" s="296" t="s">
        <v>1</v>
      </c>
      <c r="E23" s="296" t="s">
        <v>1</v>
      </c>
      <c r="F23" s="296" t="s">
        <v>1</v>
      </c>
      <c r="G23" s="296" t="s">
        <v>1</v>
      </c>
      <c r="H23" s="296" t="s">
        <v>1</v>
      </c>
      <c r="I23" s="296" t="s">
        <v>1</v>
      </c>
      <c r="J23" s="296" t="s">
        <v>1</v>
      </c>
      <c r="K23" s="296" t="s">
        <v>1</v>
      </c>
      <c r="L23" s="296" t="s">
        <v>1</v>
      </c>
      <c r="M23" s="296" t="s">
        <v>1</v>
      </c>
      <c r="N23" s="296" t="s">
        <v>1</v>
      </c>
      <c r="O23" s="296" t="s">
        <v>1</v>
      </c>
      <c r="P23" s="297" t="s">
        <v>1</v>
      </c>
      <c r="Q23" s="299">
        <v>28822508438</v>
      </c>
      <c r="R23" s="299">
        <v>11380000000</v>
      </c>
      <c r="S23" s="299">
        <v>380000000</v>
      </c>
      <c r="T23" s="299">
        <v>39822508438</v>
      </c>
      <c r="U23" s="299">
        <v>0</v>
      </c>
      <c r="V23" s="299">
        <v>30444690446.810001</v>
      </c>
      <c r="W23" s="299">
        <v>9377817991.1900005</v>
      </c>
      <c r="X23" s="299">
        <v>13079366637.309999</v>
      </c>
      <c r="Y23" s="299">
        <v>4910783736.9399996</v>
      </c>
      <c r="Z23" s="299">
        <v>4865930736.9399996</v>
      </c>
      <c r="AA23" s="299">
        <v>4846686113.9399996</v>
      </c>
    </row>
    <row r="24" spans="1:27" ht="0" hidden="1" customHeight="1" x14ac:dyDescent="0.25"/>
    <row r="25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MARZO 2019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Jose Daniel Pinzon Garcia</cp:lastModifiedBy>
  <cp:lastPrinted>2019-03-05T19:44:24Z</cp:lastPrinted>
  <dcterms:created xsi:type="dcterms:W3CDTF">2015-08-03T13:34:35Z</dcterms:created>
  <dcterms:modified xsi:type="dcterms:W3CDTF">2019-04-01T13:10:31Z</dcterms:modified>
</cp:coreProperties>
</file>