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inzon\Desktop\JDP ENERO - DIC 2019\INFORMES Y REPORTES 2019\PAGINA WEB\"/>
    </mc:Choice>
  </mc:AlternateContent>
  <bookViews>
    <workbookView xWindow="0" yWindow="0" windowWidth="28800" windowHeight="12330" firstSheet="2" activeTab="2"/>
  </bookViews>
  <sheets>
    <sheet name="EJE AGREGADA" sheetId="1" state="hidden" r:id="rId1"/>
    <sheet name="EJE DESAGREGADA" sheetId="2" state="hidden" r:id="rId2"/>
    <sheet name="EJE ENERO 2019" sheetId="4" r:id="rId3"/>
    <sheet name="EJE JUL 2015 (2)" sheetId="5" state="hidden" r:id="rId4"/>
    <sheet name="RESUMEN" sheetId="7" state="hidden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ENERO 2019'!$B$6:$Y$43</definedName>
    <definedName name="_xlnm._FilterDatabase" localSheetId="3" hidden="1">'EJE JUL 2015 (2)'!$A$6:$W$42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4" l="1"/>
  <c r="N39" i="4"/>
  <c r="O39" i="4"/>
  <c r="P39" i="4"/>
  <c r="Q39" i="4"/>
  <c r="R39" i="4"/>
  <c r="S39" i="4"/>
  <c r="T39" i="4"/>
  <c r="U39" i="4"/>
  <c r="V39" i="4"/>
  <c r="M40" i="4"/>
  <c r="N40" i="4"/>
  <c r="O40" i="4"/>
  <c r="P40" i="4"/>
  <c r="Q40" i="4"/>
  <c r="R40" i="4"/>
  <c r="S40" i="4"/>
  <c r="T40" i="4"/>
  <c r="U40" i="4"/>
  <c r="V40" i="4"/>
  <c r="L40" i="4"/>
  <c r="L39" i="4"/>
  <c r="L21" i="4"/>
  <c r="M21" i="4"/>
  <c r="N21" i="4"/>
  <c r="O21" i="4"/>
  <c r="P21" i="4"/>
  <c r="Q21" i="4"/>
  <c r="R21" i="4"/>
  <c r="S21" i="4"/>
  <c r="T21" i="4"/>
  <c r="U21" i="4"/>
  <c r="V21" i="4"/>
  <c r="L22" i="4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K22" i="4"/>
  <c r="K23" i="4"/>
  <c r="K24" i="4"/>
  <c r="K25" i="4"/>
  <c r="K26" i="4"/>
  <c r="K27" i="4"/>
  <c r="K21" i="4"/>
  <c r="W15" i="4"/>
  <c r="X15" i="4"/>
  <c r="Y15" i="4"/>
  <c r="W16" i="4"/>
  <c r="X16" i="4"/>
  <c r="Y16" i="4"/>
  <c r="W17" i="4"/>
  <c r="X17" i="4"/>
  <c r="Y17" i="4"/>
  <c r="W18" i="4"/>
  <c r="X18" i="4"/>
  <c r="Y18" i="4"/>
  <c r="Y14" i="4"/>
  <c r="X14" i="4"/>
  <c r="W14" i="4"/>
  <c r="L14" i="4"/>
  <c r="M14" i="4"/>
  <c r="N14" i="4"/>
  <c r="O14" i="4"/>
  <c r="P14" i="4"/>
  <c r="Q14" i="4"/>
  <c r="R14" i="4"/>
  <c r="S14" i="4"/>
  <c r="T14" i="4"/>
  <c r="U14" i="4"/>
  <c r="V14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L17" i="4"/>
  <c r="M17" i="4"/>
  <c r="N17" i="4"/>
  <c r="O17" i="4"/>
  <c r="P17" i="4"/>
  <c r="Q17" i="4"/>
  <c r="R17" i="4"/>
  <c r="S17" i="4"/>
  <c r="T17" i="4"/>
  <c r="U17" i="4"/>
  <c r="V17" i="4"/>
  <c r="L18" i="4"/>
  <c r="M18" i="4"/>
  <c r="N18" i="4"/>
  <c r="O18" i="4"/>
  <c r="P18" i="4"/>
  <c r="Q18" i="4"/>
  <c r="R18" i="4"/>
  <c r="S18" i="4"/>
  <c r="T18" i="4"/>
  <c r="U18" i="4"/>
  <c r="V18" i="4"/>
  <c r="K15" i="4"/>
  <c r="K16" i="4"/>
  <c r="K17" i="4"/>
  <c r="K18" i="4"/>
  <c r="K14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2" i="4"/>
  <c r="K11" i="4"/>
  <c r="O7" i="4"/>
  <c r="P7" i="4"/>
  <c r="Q7" i="4"/>
  <c r="R7" i="4"/>
  <c r="S7" i="4"/>
  <c r="T7" i="4"/>
  <c r="U7" i="4"/>
  <c r="V7" i="4"/>
  <c r="O8" i="4"/>
  <c r="P8" i="4"/>
  <c r="Q8" i="4"/>
  <c r="R8" i="4"/>
  <c r="S8" i="4"/>
  <c r="T8" i="4"/>
  <c r="U8" i="4"/>
  <c r="V8" i="4"/>
  <c r="O9" i="4"/>
  <c r="P9" i="4"/>
  <c r="Q9" i="4"/>
  <c r="R9" i="4"/>
  <c r="S9" i="4"/>
  <c r="T9" i="4"/>
  <c r="U9" i="4"/>
  <c r="V9" i="4"/>
  <c r="M7" i="4"/>
  <c r="N7" i="4"/>
  <c r="M8" i="4"/>
  <c r="N8" i="4"/>
  <c r="M9" i="4"/>
  <c r="N9" i="4"/>
  <c r="L8" i="4"/>
  <c r="L9" i="4"/>
  <c r="L7" i="4"/>
  <c r="K8" i="4"/>
  <c r="K9" i="4"/>
  <c r="K7" i="4"/>
  <c r="W7" i="4"/>
  <c r="W8" i="4"/>
  <c r="W9" i="4"/>
  <c r="L35" i="4" l="1"/>
  <c r="L36" i="4"/>
  <c r="T28" i="4"/>
  <c r="R28" i="4"/>
  <c r="M35" i="4"/>
  <c r="S35" i="4"/>
  <c r="T35" i="4"/>
  <c r="U35" i="4"/>
  <c r="N36" i="4"/>
  <c r="V36" i="4"/>
  <c r="O34" i="4"/>
  <c r="S36" i="4" l="1"/>
  <c r="O36" i="4"/>
  <c r="Q34" i="4"/>
  <c r="U36" i="4"/>
  <c r="M36" i="4"/>
  <c r="R35" i="4"/>
  <c r="P28" i="4"/>
  <c r="T36" i="4"/>
  <c r="Q35" i="4"/>
  <c r="S34" i="4"/>
  <c r="O28" i="4"/>
  <c r="P35" i="4"/>
  <c r="V28" i="4"/>
  <c r="N28" i="4"/>
  <c r="R36" i="4"/>
  <c r="O35" i="4"/>
  <c r="R34" i="4"/>
  <c r="U28" i="4"/>
  <c r="M28" i="4"/>
  <c r="Q36" i="4"/>
  <c r="V35" i="4"/>
  <c r="N35" i="4"/>
  <c r="P36" i="4"/>
  <c r="P34" i="4"/>
  <c r="S28" i="4"/>
  <c r="V34" i="4"/>
  <c r="N34" i="4"/>
  <c r="Q28" i="4"/>
  <c r="U34" i="4"/>
  <c r="M34" i="4"/>
  <c r="T34" i="4"/>
  <c r="P41" i="4"/>
  <c r="S41" i="4"/>
  <c r="M41" i="4" l="1"/>
  <c r="O41" i="4"/>
  <c r="V41" i="4"/>
  <c r="N41" i="4"/>
  <c r="U41" i="4"/>
  <c r="R41" i="4"/>
  <c r="X40" i="4"/>
  <c r="Y40" i="4"/>
  <c r="Q41" i="4"/>
  <c r="L41" i="4"/>
  <c r="T41" i="4"/>
  <c r="W40" i="4"/>
  <c r="L34" i="4"/>
  <c r="L28" i="4" l="1"/>
  <c r="W24" i="4"/>
  <c r="E114" i="7" s="1"/>
  <c r="W25" i="4"/>
  <c r="Y25" i="4"/>
  <c r="W26" i="4"/>
  <c r="W27" i="4"/>
  <c r="E115" i="7" s="1"/>
  <c r="Y27" i="4"/>
  <c r="G115" i="7" s="1"/>
  <c r="X7" i="4"/>
  <c r="Y7" i="4"/>
  <c r="Y8" i="4"/>
  <c r="X9" i="4"/>
  <c r="X8" i="4"/>
  <c r="Y9" i="4"/>
  <c r="W21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M35" i="5"/>
  <c r="N35" i="5"/>
  <c r="V35" i="5" s="1"/>
  <c r="O35" i="5"/>
  <c r="P35" i="5"/>
  <c r="Q35" i="5"/>
  <c r="R35" i="5"/>
  <c r="U35" i="5" s="1"/>
  <c r="M34" i="5"/>
  <c r="N34" i="5"/>
  <c r="O34" i="5"/>
  <c r="S34" i="5" s="1"/>
  <c r="P34" i="5"/>
  <c r="T34" i="5" s="1"/>
  <c r="Q34" i="5"/>
  <c r="R34" i="5"/>
  <c r="M33" i="5"/>
  <c r="M36" i="5" s="1"/>
  <c r="N33" i="5"/>
  <c r="O33" i="5"/>
  <c r="P33" i="5"/>
  <c r="Q33" i="5"/>
  <c r="Q36" i="5" s="1"/>
  <c r="R33" i="5"/>
  <c r="U33" i="5" s="1"/>
  <c r="M39" i="5"/>
  <c r="N39" i="5"/>
  <c r="V39" i="5" s="1"/>
  <c r="O39" i="5"/>
  <c r="O40" i="5" s="1"/>
  <c r="P39" i="5"/>
  <c r="Q39" i="5"/>
  <c r="R39" i="5"/>
  <c r="M38" i="5"/>
  <c r="M40" i="5" s="1"/>
  <c r="M42" i="5" s="1"/>
  <c r="N38" i="5"/>
  <c r="O38" i="5"/>
  <c r="P38" i="5"/>
  <c r="Q38" i="5"/>
  <c r="Q40" i="5" s="1"/>
  <c r="Q42" i="5" s="1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L34" i="5"/>
  <c r="L33" i="5"/>
  <c r="R36" i="5"/>
  <c r="U36" i="5" s="1"/>
  <c r="T35" i="5"/>
  <c r="W39" i="5"/>
  <c r="T33" i="5"/>
  <c r="W34" i="5"/>
  <c r="U34" i="5"/>
  <c r="V34" i="5"/>
  <c r="L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W143" i="2" s="1"/>
  <c r="X139" i="2"/>
  <c r="Y139" i="2"/>
  <c r="Z139" i="2"/>
  <c r="AA139" i="2"/>
  <c r="AA141" i="2" s="1"/>
  <c r="AB139" i="2"/>
  <c r="AB141" i="2" s="1"/>
  <c r="P139" i="2"/>
  <c r="P143" i="2" s="1"/>
  <c r="Q138" i="2"/>
  <c r="Q143" i="2" s="1"/>
  <c r="R138" i="2"/>
  <c r="S138" i="2"/>
  <c r="T138" i="2"/>
  <c r="U138" i="2"/>
  <c r="U141" i="2" s="1"/>
  <c r="V138" i="2"/>
  <c r="W138" i="2"/>
  <c r="X138" i="2"/>
  <c r="Y138" i="2"/>
  <c r="Z138" i="2"/>
  <c r="P138" i="2"/>
  <c r="Q137" i="2"/>
  <c r="R137" i="2"/>
  <c r="R143" i="2" s="1"/>
  <c r="S137" i="2"/>
  <c r="T137" i="2"/>
  <c r="T143" i="2" s="1"/>
  <c r="U137" i="2"/>
  <c r="V137" i="2"/>
  <c r="V143" i="2" s="1"/>
  <c r="W137" i="2"/>
  <c r="X137" i="2"/>
  <c r="X143" i="2" s="1"/>
  <c r="Y137" i="2"/>
  <c r="Y143" i="2" s="1"/>
  <c r="Z137" i="2"/>
  <c r="P137" i="2"/>
  <c r="Q136" i="2"/>
  <c r="R136" i="2"/>
  <c r="R141" i="2" s="1"/>
  <c r="S136" i="2"/>
  <c r="T136" i="2"/>
  <c r="U136" i="2"/>
  <c r="V136" i="2"/>
  <c r="V141" i="2" s="1"/>
  <c r="W136" i="2"/>
  <c r="X136" i="2"/>
  <c r="Y136" i="2"/>
  <c r="Z136" i="2"/>
  <c r="Z141" i="2" s="1"/>
  <c r="P136" i="2"/>
  <c r="S141" i="2"/>
  <c r="Q141" i="2" l="1"/>
  <c r="W33" i="5"/>
  <c r="S39" i="5"/>
  <c r="N36" i="5"/>
  <c r="V36" i="5" s="1"/>
  <c r="W141" i="2"/>
  <c r="Y141" i="2"/>
  <c r="U143" i="2"/>
  <c r="W36" i="5"/>
  <c r="V33" i="5"/>
  <c r="U39" i="5"/>
  <c r="X141" i="2"/>
  <c r="T141" i="2"/>
  <c r="P141" i="2"/>
  <c r="S143" i="2"/>
  <c r="Z143" i="2"/>
  <c r="W35" i="5"/>
  <c r="R40" i="5"/>
  <c r="N40" i="5"/>
  <c r="P40" i="5"/>
  <c r="O36" i="5"/>
  <c r="S36" i="5" s="1"/>
  <c r="S35" i="5"/>
  <c r="V40" i="5"/>
  <c r="N42" i="5"/>
  <c r="R42" i="5"/>
  <c r="T40" i="5"/>
  <c r="V38" i="5"/>
  <c r="L40" i="5"/>
  <c r="U40" i="5" s="1"/>
  <c r="S38" i="5"/>
  <c r="P36" i="5"/>
  <c r="T36" i="5" s="1"/>
  <c r="U38" i="5"/>
  <c r="W38" i="5"/>
  <c r="S33" i="5"/>
  <c r="W12" i="4"/>
  <c r="X23" i="4"/>
  <c r="F113" i="7" s="1"/>
  <c r="Y22" i="4"/>
  <c r="G112" i="7" s="1"/>
  <c r="Y23" i="4"/>
  <c r="G113" i="7" s="1"/>
  <c r="W22" i="4"/>
  <c r="E112" i="7" s="1"/>
  <c r="X35" i="4"/>
  <c r="X12" i="4"/>
  <c r="Y26" i="4"/>
  <c r="Y12" i="4"/>
  <c r="Y21" i="4"/>
  <c r="G111" i="7" s="1"/>
  <c r="Y24" i="4"/>
  <c r="G114" i="7" s="1"/>
  <c r="X21" i="4"/>
  <c r="F111" i="7" s="1"/>
  <c r="W11" i="4"/>
  <c r="W23" i="4"/>
  <c r="E113" i="7" s="1"/>
  <c r="X27" i="4"/>
  <c r="F115" i="7" s="1"/>
  <c r="X26" i="4"/>
  <c r="X25" i="4"/>
  <c r="X24" i="4"/>
  <c r="F114" i="7" s="1"/>
  <c r="X22" i="4"/>
  <c r="F112" i="7" s="1"/>
  <c r="Y11" i="4"/>
  <c r="X11" i="4"/>
  <c r="O42" i="5" l="1"/>
  <c r="T37" i="4"/>
  <c r="G9" i="7"/>
  <c r="E62" i="7" s="1"/>
  <c r="L42" i="5"/>
  <c r="W42" i="5" s="1"/>
  <c r="W40" i="5"/>
  <c r="P42" i="5"/>
  <c r="S40" i="5"/>
  <c r="Q37" i="4"/>
  <c r="Q43" i="4" s="1"/>
  <c r="W36" i="4"/>
  <c r="W41" i="4"/>
  <c r="X36" i="4"/>
  <c r="Y35" i="4"/>
  <c r="W35" i="4"/>
  <c r="Y34" i="4"/>
  <c r="L37" i="4"/>
  <c r="C8" i="7" s="1"/>
  <c r="U37" i="4"/>
  <c r="U43" i="4" s="1"/>
  <c r="M37" i="4"/>
  <c r="M43" i="4" s="1"/>
  <c r="P37" i="4"/>
  <c r="P43" i="4" s="1"/>
  <c r="Y36" i="4"/>
  <c r="R37" i="4"/>
  <c r="R43" i="4" s="1"/>
  <c r="W39" i="4"/>
  <c r="N37" i="4"/>
  <c r="N43" i="4" s="1"/>
  <c r="W28" i="4"/>
  <c r="V37" i="4"/>
  <c r="V43" i="4" s="1"/>
  <c r="X39" i="4"/>
  <c r="O37" i="4"/>
  <c r="O43" i="4" s="1"/>
  <c r="X34" i="4"/>
  <c r="W34" i="4"/>
  <c r="S37" i="4"/>
  <c r="Y39" i="4"/>
  <c r="X28" i="4"/>
  <c r="Y28" i="4"/>
  <c r="S42" i="5" l="1"/>
  <c r="S43" i="4"/>
  <c r="W37" i="4"/>
  <c r="K8" i="7"/>
  <c r="G61" i="7" s="1"/>
  <c r="F71" i="7" s="1"/>
  <c r="T43" i="4"/>
  <c r="C9" i="7"/>
  <c r="C62" i="7" s="1"/>
  <c r="D62" i="7" s="1"/>
  <c r="C72" i="7" s="1"/>
  <c r="L43" i="4"/>
  <c r="T42" i="5"/>
  <c r="V42" i="5"/>
  <c r="U42" i="5"/>
  <c r="C61" i="7"/>
  <c r="E8" i="7"/>
  <c r="I8" i="7"/>
  <c r="G8" i="7"/>
  <c r="X41" i="4"/>
  <c r="K9" i="7"/>
  <c r="X37" i="4"/>
  <c r="Y41" i="4"/>
  <c r="D72" i="7"/>
  <c r="Y37" i="4"/>
  <c r="J8" i="7" l="1"/>
  <c r="F20" i="7" s="1"/>
  <c r="I9" i="7"/>
  <c r="I10" i="7" s="1"/>
  <c r="C10" i="7"/>
  <c r="F9" i="7"/>
  <c r="D21" i="7" s="1"/>
  <c r="E9" i="7"/>
  <c r="E10" i="7" s="1"/>
  <c r="Y43" i="4"/>
  <c r="X43" i="4"/>
  <c r="G62" i="7"/>
  <c r="J9" i="7"/>
  <c r="F21" i="7" s="1"/>
  <c r="K10" i="7"/>
  <c r="W43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<sst xmlns="http://schemas.openxmlformats.org/spreadsheetml/2006/main" count="3070" uniqueCount="420">
  <si>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</si>
  <si>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</si>
  <si>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</si>
  <si>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</si>
  <si>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</si>
  <si>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</si>
  <si>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</si>
  <si>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</si>
  <si>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</si>
  <si>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</si>
  <si>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</si>
  <si>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</si>
  <si>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</si>
  <si>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</si>
  <si>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</si>
  <si>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</si>
  <si>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</si>
  <si>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</si>
  <si>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</si>
  <si>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</si>
  <si>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</si>
  <si>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</si>
  <si>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</si>
  <si>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</si>
  <si>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</si>
  <si>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</si>
  <si>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</si>
  <si>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</si>
  <si>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</si>
  <si>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</si>
  <si>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</si>
  <si>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</si>
  <si>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</si>
  <si>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</si>
  <si>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</si>
  <si>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</si>
  <si>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</si>
  <si>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</si>
  <si>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</si>
  <si>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</si>
  <si>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</si>
  <si>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</si>
  <si>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</si>
  <si>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</si>
  <si>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</si>
  <si>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</si>
  <si>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</si>
  <si>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</si>
  <si>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</si>
  <si>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</si>
  <si>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</si>
  <si>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</si>
  <si>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</si>
  <si>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</si>
  <si>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</si>
  <si>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</si>
  <si>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</si>
  <si>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</si>
  <si>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</si>
  <si>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</si>
  <si>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</si>
  <si>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</si>
  <si>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</si>
  <si>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</si>
  <si>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</si>
  <si>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</si>
  <si>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</si>
  <si>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</si>
  <si>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</si>
  <si>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</si>
  <si>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</si>
  <si>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</si>
  <si>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</si>
  <si>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</si>
  <si>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</si>
  <si>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</si>
  <si>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</si>
  <si>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</si>
  <si>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</si>
  <si>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</si>
  <si>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</si>
  <si>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</si>
  <si>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</si>
  <si>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</si>
  <si>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</si>
  <si>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</si>
  <si>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</si>
  <si>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</si>
  <si>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</si>
  <si>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</si>
  <si>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</si>
  <si>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</si>
  <si>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</si>
  <si>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</si>
  <si>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</si>
  <si>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</si>
  <si>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</si>
  <si>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</si>
  <si>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</si>
  <si>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</si>
  <si>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</si>
  <si>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</si>
  <si>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</si>
  <si>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</si>
  <si>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</si>
  <si>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</si>
  <si>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</si>
  <si>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</si>
  <si>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</si>
  <si>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</si>
  <si>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</si>
  <si>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</si>
  <si>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</si>
  <si>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</si>
  <si>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</si>
  <si>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</si>
  <si>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</si>
  <si>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</si>
  <si>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</si>
  <si>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</si>
  <si>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</si>
  <si>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</si>
  <si>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</si>
  <si>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</si>
  <si>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</si>
  <si>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</si>
  <si>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</si>
  <si>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</si>
  <si>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</si>
  <si>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</si>
  <si>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</si>
  <si>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</si>
  <si>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</si>
  <si>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</si>
  <si>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</si>
  <si>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</si>
  <si>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</si>
  <si>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</si>
  <si>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</si>
  <si>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</si>
  <si>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</si>
  <si>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</si>
  <si>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</si>
  <si>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</si>
  <si>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</si>
  <si>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</si>
  <si>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</si>
  <si>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</si>
  <si>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</si>
  <si>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</si>
  <si>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</si>
  <si>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</si>
  <si>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</si>
  <si>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</si>
  <si>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</si>
  <si>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</si>
  <si>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</si>
  <si>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</si>
  <si>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</si>
  <si>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</si>
  <si>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</si>
  <si>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</si>
  <si>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</si>
  <si>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</si>
  <si>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</si>
  <si>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</si>
  <si>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</si>
  <si>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</si>
  <si>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</si>
  <si>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</si>
  <si>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</si>
  <si>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</si>
  <si>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</si>
  <si>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</si>
  <si>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</si>
  <si>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</si>
  <si>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</si>
  <si>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</si>
  <si>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</si>
  <si>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</si>
  <si>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</si>
  <si>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</si>
  <si>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</si>
  <si>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</si>
  <si>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</si>
  <si>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</si>
  <si>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</si>
  <si>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</si>
  <si>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</si>
  <si>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</si>
  <si>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</si>
  <si>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</si>
  <si>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</si>
  <si>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</si>
  <si>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</si>
  <si>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</si>
  <si>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</si>
  <si>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</si>
  <si>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</si>
  <si>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</si>
  <si>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</si>
  <si>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</si>
  <si>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</si>
  <si>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</si>
  <si>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</si>
  <si>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</si>
  <si>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</si>
  <si>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</si>
  <si>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</si>
  <si>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</si>
  <si>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</si>
  <si>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</si>
  <si>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</si>
  <si>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</si>
  <si>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</si>
  <si>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</si>
  <si>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</si>
  <si>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</si>
  <si>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</si>
  <si>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</si>
  <si>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</si>
  <si>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</si>
  <si>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</si>
  <si>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</si>
  <si>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</si>
  <si>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</si>
  <si>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</si>
  <si>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</si>
  <si>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</si>
  <si>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</si>
  <si>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</si>
  <si>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</si>
  <si>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</si>
  <si>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</si>
  <si>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</si>
  <si>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</si>
  <si>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</si>
  <si>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</si>
  <si>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</si>
  <si>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</si>
  <si>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</si>
  <si>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</si>
  <si>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</si>
  <si>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</si>
  <si>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</si>
  <si>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</si>
  <si>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</si>
  <si>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</si>
  <si>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</si>
  <si>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</si>
  <si>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</si>
  <si>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</si>
  <si>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</si>
  <si>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</si>
  <si>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</si>
  <si>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</si>
  <si>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</si>
  <si>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</si>
  <si>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</si>
  <si>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</si>
  <si>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</si>
  <si>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</si>
  <si>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</si>
  <si>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</si>
  <si>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</si>
  <si>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</si>
  <si>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</si>
  <si>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</si>
  <si>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</si>
  <si>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</si>
  <si>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</si>
  <si>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</si>
  <si>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</si>
  <si>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</si>
  <si>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</si>
  <si>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</si>
  <si>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</si>
  <si>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</si>
  <si>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</si>
  <si>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</si>
  <si>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</si>
  <si>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</si>
  <si>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</si>
  <si>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</si>
  <si>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</si>
  <si>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</si>
  <si>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</si>
  <si>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</si>
  <si>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</si>
  <si>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</si>
  <si>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</si>
  <si>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</si>
  <si>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</si>
  <si>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</si>
  <si>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</si>
  <si>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</si>
  <si>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</si>
  <si>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</si>
  <si>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</si>
  <si>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</si>
  <si>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</si>
  <si>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</si>
  <si>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</si>
  <si>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</si>
  <si>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</si>
  <si>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</si>
  <si>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</si>
  <si>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</si>
  <si>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</si>
  <si>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</si>
  <si>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</si>
  <si>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</si>
  <si>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</si>
  <si>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</si>
  <si>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</si>
  <si>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</si>
  <si>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</si>
  <si>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</si>
  <si>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</si>
  <si>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</si>
  <si>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</si>
  <si>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</si>
  <si>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</si>
  <si>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</si>
  <si>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</si>
  <si>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</si>
  <si>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</si>
  <si>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</si>
  <si>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</si>
  <si>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</si>
  <si>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</si>
  <si>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</si>
  <si>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</si>
  <si>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</si>
  <si>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</si>
  <si>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</si>
  <si>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</si>
  <si>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</si>
  <si>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</si>
  <si>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</si>
  <si>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</si>
  <si>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</si>
  <si>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</si>
  <si>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</si>
  <si>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</si>
  <si>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</si>
  <si>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</si>
  <si>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</si>
  <si>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</si>
  <si>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</si>
  <si>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</si>
  <si>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</si>
  <si>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</si>
  <si>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</si>
  <si>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</si>
  <si>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</si>
  <si>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</si>
  <si>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</si>
  <si>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</si>
  <si>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</si>
  <si>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</si>
  <si>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</si>
  <si>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</si>
  <si>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</si>
  <si>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</si>
  <si>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</si>
  <si>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</si>
  <si>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</si>
  <si>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</si>
  <si>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</si>
  <si>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</si>
  <si>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</si>
  <si>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</si>
  <si>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</si>
  <si>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</si>
  <si>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</si>
  <si>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</si>
  <si>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</si>
  <si>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</si>
  <si>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</si>
  <si>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</si>
  <si>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</si>
  <si>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Profesional Especializado Grupo de Gestion Financiera</t>
  </si>
  <si>
    <t>Nohora Constanza Siabato Lozano</t>
  </si>
  <si>
    <t>Coordinadora Grupo de Gestion Financiera</t>
  </si>
  <si>
    <t>Enero-Enero</t>
  </si>
  <si>
    <t>SUB
ITEM 2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</si>
  <si>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</si>
  <si>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</si>
  <si>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</si>
  <si>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</si>
  <si>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</si>
  <si>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</si>
  <si>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</si>
  <si>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</si>
  <si>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</si>
  <si>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</si>
  <si>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</si>
  <si>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</si>
  <si>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</si>
  <si>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</si>
  <si>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</si>
  <si>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</si>
  <si>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</si>
  <si>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</si>
  <si>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</si>
  <si>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(NO DE PENSIONES)</t>
  </si>
  <si>
    <t>A-03-10-01-001</t>
  </si>
  <si>
    <t>SENTENCIAS</t>
  </si>
  <si>
    <t>A-08-01</t>
  </si>
  <si>
    <t>08</t>
  </si>
  <si>
    <t>IMPUESTOS</t>
  </si>
  <si>
    <t>A-08-04-01</t>
  </si>
  <si>
    <t>CUOTA DE FISCALIZACIÓN Y AUDITAJE</t>
  </si>
  <si>
    <t>C-0599-1000-4</t>
  </si>
  <si>
    <t>MEJORAMIENTO DE LA IMAGEN Y FUNCIONALIDAD DEL EDIFICIO SEDE DEL DEPARTAMENTO ADMINISTRATIVO DE LA FUNCIÓN PÚBLICA  BOGOTÁ</t>
  </si>
  <si>
    <t>C-0599-1000-5</t>
  </si>
  <si>
    <t>MEJORAMIENTO DE LA GESTIÓN DE LAS POLÍTICAS PÚBLICAS A TRAVÉS DE LAS TIC  NACIONAL</t>
  </si>
  <si>
    <t>Jose Daniel Pinzón Garcia</t>
  </si>
  <si>
    <t>Ejecución Presupuestal Acumulada a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</si>
</sst>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</numFmts>
  <fonts count="5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9"/>
      <color theme="1"/>
      <name val="Cambria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165" fontId="52" fillId="0" borderId="1" xfId="0" applyNumberFormat="1" applyFont="1" applyFill="1" applyBorder="1" applyAlignment="1">
      <alignment horizontal="right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0" fontId="53" fillId="0" borderId="0" xfId="0" applyFont="1" applyFill="1" applyBorder="1"/>
    <xf numFmtId="0" fontId="52" fillId="0" borderId="1" xfId="0" applyNumberFormat="1" applyFont="1" applyFill="1" applyBorder="1" applyAlignment="1">
      <alignment horizontal="center" vertical="center" wrapText="1" readingOrder="1"/>
    </xf>
    <xf numFmtId="0" fontId="52" fillId="0" borderId="1" xfId="0" applyNumberFormat="1" applyFont="1" applyFill="1" applyBorder="1" applyAlignment="1">
      <alignment horizontal="left" vertical="center" wrapText="1" readingOrder="1"/>
    </xf>
    <xf numFmtId="0" fontId="52" fillId="0" borderId="1" xfId="0" applyNumberFormat="1" applyFont="1" applyFill="1" applyBorder="1" applyAlignment="1">
      <alignment vertical="center" wrapText="1" readingOrder="1"/>
    </xf>
    <xf numFmtId="0" fontId="51" fillId="0" borderId="1" xfId="0" applyNumberFormat="1" applyFont="1" applyFill="1" applyBorder="1" applyAlignment="1">
      <alignment horizontal="left" vertical="center" wrapText="1" readingOrder="1"/>
    </xf>
    <xf numFmtId="0" fontId="54" fillId="0" borderId="1" xfId="0" applyNumberFormat="1" applyFont="1" applyFill="1" applyBorder="1" applyAlignment="1">
      <alignment horizontal="right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lef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0" fontId="52" fillId="0" borderId="8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left" vertical="center" wrapText="1" readingOrder="1"/>
    </xf>
    <xf numFmtId="0" fontId="52" fillId="0" borderId="12" xfId="0" applyNumberFormat="1" applyFont="1" applyFill="1" applyBorder="1" applyAlignment="1">
      <alignment horizontal="center" vertical="center" wrapText="1" readingOrder="1"/>
    </xf>
    <xf numFmtId="0" fontId="52" fillId="0" borderId="13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center" vertical="center" wrapText="1" readingOrder="1"/>
    </xf>
    <xf numFmtId="0" fontId="52" fillId="0" borderId="20" xfId="0" applyNumberFormat="1" applyFont="1" applyFill="1" applyBorder="1" applyAlignment="1">
      <alignment horizontal="left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39" fontId="42" fillId="0" borderId="55" xfId="0" applyNumberFormat="1" applyFont="1" applyFill="1" applyBorder="1" applyAlignment="1">
      <alignment horizontal="center" vertical="center" wrapText="1" readingOrder="1"/>
    </xf>
    <xf numFmtId="39" fontId="42" fillId="0" borderId="8" xfId="0" applyNumberFormat="1" applyFont="1" applyFill="1" applyBorder="1" applyAlignment="1">
      <alignment horizontal="center" vertical="center" wrapText="1" readingOrder="1"/>
    </xf>
    <xf numFmtId="39" fontId="42" fillId="0" borderId="12" xfId="0" applyNumberFormat="1" applyFont="1" applyFill="1" applyBorder="1" applyAlignment="1">
      <alignment horizontal="center" vertical="center" wrapText="1" readingOrder="1"/>
    </xf>
    <xf numFmtId="39" fontId="42" fillId="0" borderId="13" xfId="0" applyNumberFormat="1" applyFont="1" applyFill="1" applyBorder="1" applyAlignment="1">
      <alignment horizontal="center" vertical="center" wrapText="1" readingOrder="1"/>
    </xf>
    <xf numFmtId="172" fontId="52" fillId="0" borderId="10" xfId="3" applyNumberFormat="1" applyFont="1" applyFill="1" applyBorder="1" applyAlignment="1">
      <alignment horizontal="right" vertical="center" wrapText="1" readingOrder="1"/>
    </xf>
    <xf numFmtId="172" fontId="52" fillId="0" borderId="11" xfId="3" applyNumberFormat="1" applyFont="1" applyFill="1" applyBorder="1" applyAlignment="1">
      <alignment horizontal="right" vertical="center" wrapText="1" readingOrder="1"/>
    </xf>
    <xf numFmtId="172" fontId="52" fillId="0" borderId="2" xfId="3" applyNumberFormat="1" applyFont="1" applyFill="1" applyBorder="1" applyAlignment="1">
      <alignment horizontal="right" vertical="center" wrapText="1" readingOrder="1"/>
    </xf>
    <xf numFmtId="172" fontId="52" fillId="0" borderId="19" xfId="3" applyNumberFormat="1" applyFont="1" applyFill="1" applyBorder="1" applyAlignment="1">
      <alignment horizontal="right" vertical="center" wrapText="1" readingOrder="1"/>
    </xf>
    <xf numFmtId="172" fontId="52" fillId="0" borderId="20" xfId="3" applyNumberFormat="1" applyFont="1" applyFill="1" applyBorder="1" applyAlignment="1">
      <alignment horizontal="right" vertical="center" wrapText="1" readingOrder="1"/>
    </xf>
    <xf numFmtId="172" fontId="52" fillId="0" borderId="21" xfId="3" applyNumberFormat="1" applyFont="1" applyFill="1" applyBorder="1" applyAlignment="1">
      <alignment horizontal="right" vertical="center" wrapText="1" readingOrder="1"/>
    </xf>
    <xf numFmtId="164" fontId="42" fillId="0" borderId="10" xfId="1" applyNumberFormat="1" applyFont="1" applyFill="1" applyBorder="1" applyAlignment="1">
      <alignment horizontal="left" vertical="center" wrapText="1" readingOrder="1"/>
    </xf>
    <xf numFmtId="164" fontId="42" fillId="0" borderId="11" xfId="1" applyNumberFormat="1" applyFont="1" applyFill="1" applyBorder="1" applyAlignment="1">
      <alignment horizontal="left" vertical="center" wrapText="1" readingOrder="1"/>
    </xf>
    <xf numFmtId="164" fontId="42" fillId="0" borderId="2" xfId="1" applyNumberFormat="1" applyFont="1" applyFill="1" applyBorder="1" applyAlignment="1">
      <alignment horizontal="left" vertical="center" wrapText="1" readingOrder="1"/>
    </xf>
    <xf numFmtId="164" fontId="42" fillId="0" borderId="19" xfId="1" applyNumberFormat="1" applyFont="1" applyFill="1" applyBorder="1" applyAlignment="1">
      <alignment horizontal="left" vertical="center" wrapText="1" readingOrder="1"/>
    </xf>
    <xf numFmtId="164" fontId="42" fillId="0" borderId="20" xfId="1" applyNumberFormat="1" applyFont="1" applyFill="1" applyBorder="1" applyAlignment="1">
      <alignment horizontal="left" vertical="center" wrapText="1" readingOrder="1"/>
    </xf>
    <xf numFmtId="164" fontId="42" fillId="0" borderId="21" xfId="1" applyNumberFormat="1" applyFont="1" applyFill="1" applyBorder="1" applyAlignment="1">
      <alignment horizontal="left" vertical="center" wrapText="1" readingOrder="1"/>
    </xf>
    <xf numFmtId="172" fontId="42" fillId="0" borderId="10" xfId="3" applyNumberFormat="1" applyFont="1" applyFill="1" applyBorder="1" applyAlignment="1">
      <alignment horizontal="right" vertical="center" wrapText="1" readingOrder="1"/>
    </xf>
    <xf numFmtId="172" fontId="42" fillId="0" borderId="2" xfId="3" applyNumberFormat="1" applyFont="1" applyFill="1" applyBorder="1" applyAlignment="1">
      <alignment horizontal="right" vertical="center" wrapText="1" readingOrder="1"/>
    </xf>
    <xf numFmtId="172" fontId="42" fillId="0" borderId="20" xfId="3" applyNumberFormat="1" applyFont="1" applyFill="1" applyBorder="1" applyAlignment="1">
      <alignment horizontal="right" vertical="center" wrapText="1" readingOrder="1"/>
    </xf>
    <xf numFmtId="41" fontId="52" fillId="0" borderId="10" xfId="3" applyFont="1" applyFill="1" applyBorder="1" applyAlignment="1">
      <alignment horizontal="left" vertical="center" wrapText="1" readingOrder="1"/>
    </xf>
    <xf numFmtId="41" fontId="52" fillId="0" borderId="20" xfId="3" applyFont="1" applyFill="1" applyBorder="1" applyAlignment="1">
      <alignment horizontal="left" vertical="center" wrapText="1" readingOrder="1"/>
    </xf>
    <xf numFmtId="164" fontId="55" fillId="0" borderId="10" xfId="1" applyFont="1" applyFill="1" applyBorder="1" applyAlignment="1">
      <alignment horizontal="left" vertical="center" wrapText="1" readingOrder="1"/>
    </xf>
    <xf numFmtId="164" fontId="55" fillId="0" borderId="2" xfId="1" applyFont="1" applyFill="1" applyBorder="1" applyAlignment="1">
      <alignment horizontal="left" vertical="center" wrapText="1" readingOrder="1"/>
    </xf>
    <xf numFmtId="164" fontId="55" fillId="0" borderId="20" xfId="1" applyFont="1" applyFill="1" applyBorder="1" applyAlignment="1">
      <alignment horizontal="left" vertical="center" wrapText="1" readingOrder="1"/>
    </xf>
    <xf numFmtId="4" fontId="43" fillId="0" borderId="48" xfId="0" applyNumberFormat="1" applyFont="1" applyFill="1" applyBorder="1" applyAlignment="1" applyProtection="1">
      <alignment horizontal="center"/>
    </xf>
    <xf numFmtId="0" fontId="42" fillId="0" borderId="44" xfId="0" applyNumberFormat="1" applyFont="1" applyFill="1" applyBorder="1" applyAlignment="1">
      <alignment horizontal="left" vertical="center" wrapText="1" readingOrder="1"/>
    </xf>
    <xf numFmtId="0" fontId="42" fillId="0" borderId="46" xfId="0" applyNumberFormat="1" applyFont="1" applyFill="1" applyBorder="1" applyAlignment="1">
      <alignment horizontal="left" vertical="center" wrapText="1" readingOrder="1"/>
    </xf>
    <xf numFmtId="39" fontId="49" fillId="4" borderId="15" xfId="0" applyNumberFormat="1" applyFont="1" applyFill="1" applyBorder="1" applyAlignment="1">
      <alignment horizontal="center" vertical="center" wrapText="1" readingOrder="1"/>
    </xf>
    <xf numFmtId="39" fontId="49" fillId="4" borderId="16" xfId="0" applyNumberFormat="1" applyFont="1" applyFill="1" applyBorder="1" applyAlignment="1">
      <alignment horizontal="center" vertical="center" wrapText="1" readingOrder="1"/>
    </xf>
    <xf numFmtId="39" fontId="49" fillId="4" borderId="17" xfId="0" applyNumberFormat="1" applyFont="1" applyFill="1" applyBorder="1" applyAlignment="1">
      <alignment horizontal="center" vertical="center" wrapText="1" readingOrder="1"/>
    </xf>
    <xf numFmtId="39" fontId="37" fillId="0" borderId="8" xfId="0" applyNumberFormat="1" applyFont="1" applyFill="1" applyBorder="1" applyAlignment="1">
      <alignment horizontal="center"/>
    </xf>
    <xf numFmtId="39" fontId="37" fillId="0" borderId="10" xfId="0" applyNumberFormat="1" applyFont="1" applyFill="1" applyBorder="1" applyAlignment="1">
      <alignment horizontal="center"/>
    </xf>
    <xf numFmtId="39" fontId="37" fillId="0" borderId="53" xfId="0" applyNumberFormat="1" applyFont="1" applyFill="1" applyBorder="1" applyAlignment="1">
      <alignment horizontal="center"/>
    </xf>
    <xf numFmtId="39" fontId="37" fillId="0" borderId="54" xfId="0" applyNumberFormat="1" applyFont="1" applyFill="1" applyBorder="1" applyAlignment="1">
      <alignment horizontal="center"/>
    </xf>
    <xf numFmtId="39" fontId="37" fillId="0" borderId="55" xfId="0" applyNumberFormat="1" applyFont="1" applyFill="1" applyBorder="1" applyAlignment="1">
      <alignment horizontal="center"/>
    </xf>
    <xf numFmtId="39" fontId="50" fillId="4" borderId="6" xfId="0" applyNumberFormat="1" applyFont="1" applyFill="1" applyBorder="1" applyAlignment="1">
      <alignment horizontal="center"/>
    </xf>
    <xf numFmtId="39" fontId="42" fillId="0" borderId="53" xfId="0" applyNumberFormat="1" applyFont="1" applyFill="1" applyBorder="1" applyAlignment="1">
      <alignment horizontal="center" vertical="center" wrapText="1" readingOrder="1"/>
    </xf>
    <xf numFmtId="39" fontId="50" fillId="4" borderId="15" xfId="0" applyNumberFormat="1" applyFont="1" applyFill="1" applyBorder="1" applyAlignment="1">
      <alignment horizontal="center" vertical="center"/>
    </xf>
    <xf numFmtId="39" fontId="50" fillId="4" borderId="16" xfId="0" applyNumberFormat="1" applyFont="1" applyFill="1" applyBorder="1" applyAlignment="1">
      <alignment horizontal="center" vertical="center"/>
    </xf>
    <xf numFmtId="172" fontId="42" fillId="0" borderId="26" xfId="3" applyNumberFormat="1" applyFont="1" applyFill="1" applyBorder="1" applyAlignment="1">
      <alignment horizontal="right" vertical="center" wrapText="1" readingOrder="1"/>
    </xf>
    <xf numFmtId="172" fontId="42" fillId="0" borderId="59" xfId="3" applyNumberFormat="1" applyFont="1" applyFill="1" applyBorder="1" applyAlignment="1">
      <alignment horizontal="right" vertical="center" wrapText="1" readingOrder="1"/>
    </xf>
    <xf numFmtId="172" fontId="42" fillId="0" borderId="56" xfId="3" applyNumberFormat="1" applyFont="1" applyFill="1" applyBorder="1" applyAlignment="1">
      <alignment horizontal="right" vertical="center" wrapText="1" readingOrder="1"/>
    </xf>
    <xf numFmtId="172" fontId="37" fillId="0" borderId="10" xfId="3" applyNumberFormat="1" applyFont="1" applyFill="1" applyBorder="1"/>
    <xf numFmtId="172" fontId="37" fillId="0" borderId="26" xfId="3" applyNumberFormat="1" applyFont="1" applyFill="1" applyBorder="1"/>
    <xf numFmtId="172" fontId="37" fillId="0" borderId="5" xfId="3" applyNumberFormat="1" applyFont="1" applyFill="1" applyBorder="1"/>
    <xf numFmtId="172" fontId="37" fillId="0" borderId="58" xfId="3" applyNumberFormat="1" applyFont="1" applyFill="1" applyBorder="1"/>
    <xf numFmtId="172" fontId="37" fillId="0" borderId="14" xfId="3" applyNumberFormat="1" applyFont="1" applyFill="1" applyBorder="1"/>
    <xf numFmtId="172" fontId="37" fillId="0" borderId="57" xfId="3" applyNumberFormat="1" applyFont="1" applyFill="1" applyBorder="1"/>
    <xf numFmtId="172" fontId="50" fillId="4" borderId="16" xfId="3" applyNumberFormat="1" applyFont="1" applyFill="1" applyBorder="1"/>
    <xf numFmtId="172" fontId="50" fillId="4" borderId="27" xfId="3" applyNumberFormat="1" applyFont="1" applyFill="1" applyBorder="1"/>
    <xf numFmtId="172" fontId="37" fillId="0" borderId="51" xfId="3" applyNumberFormat="1" applyFont="1" applyFill="1" applyBorder="1"/>
    <xf numFmtId="172" fontId="37" fillId="0" borderId="52" xfId="3" applyNumberFormat="1" applyFont="1" applyFill="1" applyBorder="1"/>
    <xf numFmtId="172" fontId="37" fillId="0" borderId="20" xfId="3" applyNumberFormat="1" applyFont="1" applyFill="1" applyBorder="1"/>
    <xf numFmtId="172" fontId="37" fillId="0" borderId="56" xfId="3" applyNumberFormat="1" applyFont="1" applyFill="1" applyBorder="1"/>
    <xf numFmtId="172" fontId="50" fillId="4" borderId="47" xfId="3" applyNumberFormat="1" applyFont="1" applyFill="1" applyBorder="1"/>
    <xf numFmtId="172" fontId="50" fillId="4" borderId="14" xfId="3" applyNumberFormat="1" applyFont="1" applyFill="1" applyBorder="1"/>
    <xf numFmtId="172" fontId="50" fillId="4" borderId="57" xfId="3" applyNumberFormat="1" applyFont="1" applyFill="1" applyBorder="1"/>
    <xf numFmtId="172" fontId="37" fillId="0" borderId="0" xfId="3" applyNumberFormat="1" applyFont="1" applyFill="1" applyBorder="1"/>
    <xf numFmtId="172" fontId="49" fillId="4" borderId="6" xfId="3" applyNumberFormat="1" applyFont="1" applyFill="1" applyBorder="1" applyAlignment="1">
      <alignment horizontal="right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41" fontId="42" fillId="0" borderId="10" xfId="3" applyFont="1" applyFill="1" applyBorder="1" applyAlignment="1">
      <alignment horizontal="left" vertical="center" wrapText="1" readingOrder="1"/>
    </xf>
    <xf numFmtId="41" fontId="42" fillId="0" borderId="2" xfId="3" applyFont="1" applyFill="1" applyBorder="1" applyAlignment="1">
      <alignment horizontal="left" vertical="center" wrapText="1" readingOrder="1"/>
    </xf>
    <xf numFmtId="41" fontId="42" fillId="0" borderId="20" xfId="3" applyFont="1" applyFill="1" applyBorder="1" applyAlignment="1">
      <alignment horizontal="left" vertical="center" wrapText="1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0.10706496351161154</c:v>
                </c:pt>
                <c:pt idx="2">
                  <c:v>0.91983862874214917</c:v>
                </c:pt>
                <c:pt idx="3">
                  <c:v>5.2358355659997982E-2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0.49691677936005102</c:v>
                </c:pt>
                <c:pt idx="2">
                  <c:v>0.93122178299834424</c:v>
                </c:pt>
                <c:pt idx="3">
                  <c:v>1.8593185429881986E-2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0.92916359538979831</c:v>
                </c:pt>
                <c:pt idx="1">
                  <c:v>0.22783152464767437</c:v>
                </c:pt>
                <c:pt idx="2">
                  <c:v>0.92336485162611914</c:v>
                </c:pt>
                <c:pt idx="3">
                  <c:v>4.1898731441009765E-2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2129.9503841000001</c:v>
                </c:pt>
                <c:pt idx="1">
                  <c:v>1041.6171274999999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4436.7256575000001</c:v>
                </c:pt>
                <c:pt idx="1">
                  <c:v>166.009413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6566.6760415999997</c:v>
                </c:pt>
                <c:pt idx="1">
                  <c:v>1207.6265404999999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19.291095927841624</c:v>
                </c:pt>
                <c:pt idx="1">
                  <c:v>0.14479809248075812</c:v>
                </c:pt>
                <c:pt idx="2">
                  <c:v>3.8808364183740215E-2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8.4618120782988573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58.774626783429895</c:v>
                </c:pt>
                <c:pt idx="1">
                  <c:v>2.5044319319473107</c:v>
                </c:pt>
                <c:pt idx="2">
                  <c:v>2.1941743409957684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20.835144698379079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4"/>
  <sheetViews>
    <sheetView showGridLines="0" tabSelected="1" topLeftCell="B13" zoomScale="90" zoomScaleNormal="90" workbookViewId="0">
      <selection activeCell="K21" sqref="K21:K27"/>
    </sheetView>
  </sheetViews>
  <sheetFormatPr baseColWidth="10" defaultColWidth="11.42578125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3" width="18.85546875" style="131" bestFit="1" customWidth="1"/>
    <col min="14" max="14" width="17.5703125" style="131" customWidth="1"/>
    <col min="15" max="15" width="19.85546875" style="131" customWidth="1"/>
    <col min="16" max="16" width="18.28515625" style="131" bestFit="1" customWidth="1"/>
    <col min="17" max="17" width="19.42578125" style="131" bestFit="1" customWidth="1"/>
    <col min="18" max="18" width="18.8554687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76" t="s">
        <v>347</v>
      </c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132"/>
    </row>
    <row r="3" spans="2:26" ht="14.25" x14ac:dyDescent="0.2">
      <c r="B3" s="276" t="s">
        <v>348</v>
      </c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133"/>
    </row>
    <row r="4" spans="2:26" ht="14.25" x14ac:dyDescent="0.2">
      <c r="B4" s="276" t="s">
        <v>419</v>
      </c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132" t="str">
        <f>+TRIM(B4)</f>
        <v>Ejecución Presupuestal Acumulada a 31 de Enero de 2019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73" t="s">
        <v>9</v>
      </c>
      <c r="C6" s="174" t="s">
        <v>10</v>
      </c>
      <c r="D6" s="174" t="s">
        <v>11</v>
      </c>
      <c r="E6" s="174" t="s">
        <v>12</v>
      </c>
      <c r="F6" s="174" t="s">
        <v>13</v>
      </c>
      <c r="G6" s="174" t="s">
        <v>14</v>
      </c>
      <c r="H6" s="174" t="s">
        <v>17</v>
      </c>
      <c r="I6" s="174" t="s">
        <v>18</v>
      </c>
      <c r="J6" s="174" t="s">
        <v>19</v>
      </c>
      <c r="K6" s="174" t="s">
        <v>20</v>
      </c>
      <c r="L6" s="174" t="s">
        <v>21</v>
      </c>
      <c r="M6" s="174" t="s">
        <v>22</v>
      </c>
      <c r="N6" s="174" t="s">
        <v>23</v>
      </c>
      <c r="O6" s="176" t="s">
        <v>24</v>
      </c>
      <c r="P6" s="174" t="s">
        <v>25</v>
      </c>
      <c r="Q6" s="174" t="s">
        <v>26</v>
      </c>
      <c r="R6" s="174" t="s">
        <v>27</v>
      </c>
      <c r="S6" s="175" t="s">
        <v>28</v>
      </c>
      <c r="T6" s="177" t="s">
        <v>29</v>
      </c>
      <c r="U6" s="174" t="s">
        <v>30</v>
      </c>
      <c r="V6" s="178" t="s">
        <v>31</v>
      </c>
      <c r="W6" s="180" t="s">
        <v>342</v>
      </c>
      <c r="X6" s="179" t="s">
        <v>343</v>
      </c>
      <c r="Y6" s="181" t="s">
        <v>344</v>
      </c>
    </row>
    <row r="7" spans="2:26" ht="24" customHeight="1" x14ac:dyDescent="0.2">
      <c r="B7" s="205" t="s">
        <v>35</v>
      </c>
      <c r="C7" s="206" t="s">
        <v>388</v>
      </c>
      <c r="D7" s="206" t="s">
        <v>388</v>
      </c>
      <c r="E7" s="206" t="s">
        <v>388</v>
      </c>
      <c r="F7" s="206"/>
      <c r="G7" s="136"/>
      <c r="H7" s="136" t="s">
        <v>38</v>
      </c>
      <c r="I7" s="136">
        <v>10</v>
      </c>
      <c r="J7" s="136" t="s">
        <v>40</v>
      </c>
      <c r="K7" s="207" t="str">
        <f>+'Datos Iniciales'!P5</f>
        <v>SALARIO</v>
      </c>
      <c r="L7" s="218">
        <f>+'Datos Iniciales'!Q5</f>
        <v>11593000000</v>
      </c>
      <c r="M7" s="218">
        <f>+'Datos Iniciales'!R5</f>
        <v>0</v>
      </c>
      <c r="N7" s="218">
        <f>+'Datos Iniciales'!S5</f>
        <v>80000000</v>
      </c>
      <c r="O7" s="218">
        <f>+'Datos Iniciales'!T5</f>
        <v>11513000000</v>
      </c>
      <c r="P7" s="218">
        <f>+'Datos Iniciales'!U5</f>
        <v>0</v>
      </c>
      <c r="Q7" s="218">
        <f>+'Datos Iniciales'!V5</f>
        <v>11513000000</v>
      </c>
      <c r="R7" s="218">
        <f>+'Datos Iniciales'!W5</f>
        <v>0</v>
      </c>
      <c r="S7" s="218">
        <f>+'Datos Iniciales'!X5</f>
        <v>695874203</v>
      </c>
      <c r="T7" s="218">
        <f>+'Datos Iniciales'!Y5</f>
        <v>693309835</v>
      </c>
      <c r="U7" s="218">
        <f>+'Datos Iniciales'!Z5</f>
        <v>693309835</v>
      </c>
      <c r="V7" s="219">
        <f>+'Datos Iniciales'!AA5</f>
        <v>693309835</v>
      </c>
      <c r="W7" s="215">
        <f t="shared" ref="W7:W9" si="0">+S7/O7*100</f>
        <v>6.0442473985928951</v>
      </c>
      <c r="X7" s="161">
        <f>+T7/O7*100</f>
        <v>6.0219737253539476</v>
      </c>
      <c r="Y7" s="162">
        <f t="shared" ref="Y7" si="1">+V7/O7*100</f>
        <v>6.0219737253539476</v>
      </c>
    </row>
    <row r="8" spans="2:26" ht="24" customHeight="1" x14ac:dyDescent="0.2">
      <c r="B8" s="208" t="s">
        <v>35</v>
      </c>
      <c r="C8" s="202" t="s">
        <v>388</v>
      </c>
      <c r="D8" s="202" t="s">
        <v>388</v>
      </c>
      <c r="E8" s="202" t="s">
        <v>391</v>
      </c>
      <c r="F8" s="202"/>
      <c r="G8" s="137"/>
      <c r="H8" s="137" t="s">
        <v>38</v>
      </c>
      <c r="I8" s="137">
        <v>10</v>
      </c>
      <c r="J8" s="137" t="s">
        <v>40</v>
      </c>
      <c r="K8" s="203" t="str">
        <f>+'Datos Iniciales'!P6</f>
        <v>CONTRIBUCIONES INHERENTES A LA NÓMINA</v>
      </c>
      <c r="L8" s="220">
        <f>+'Datos Iniciales'!Q6</f>
        <v>4006000000</v>
      </c>
      <c r="M8" s="220">
        <f>+'Datos Iniciales'!R6</f>
        <v>0</v>
      </c>
      <c r="N8" s="220">
        <f>+'Datos Iniciales'!S6</f>
        <v>0</v>
      </c>
      <c r="O8" s="220">
        <f>+'Datos Iniciales'!T6</f>
        <v>4006000000</v>
      </c>
      <c r="P8" s="220">
        <f>+'Datos Iniciales'!U6</f>
        <v>0</v>
      </c>
      <c r="Q8" s="220">
        <f>+'Datos Iniciales'!V6</f>
        <v>4006000000</v>
      </c>
      <c r="R8" s="220">
        <f>+'Datos Iniciales'!W6</f>
        <v>0</v>
      </c>
      <c r="S8" s="220">
        <f>+'Datos Iniciales'!X6</f>
        <v>241582000</v>
      </c>
      <c r="T8" s="220">
        <f>+'Datos Iniciales'!Y6</f>
        <v>241582000</v>
      </c>
      <c r="U8" s="220">
        <f>+'Datos Iniciales'!Z6</f>
        <v>241582000</v>
      </c>
      <c r="V8" s="221">
        <f>+'Datos Iniciales'!AA6</f>
        <v>241582000</v>
      </c>
      <c r="W8" s="216">
        <f t="shared" si="0"/>
        <v>6.0305042436345486</v>
      </c>
      <c r="X8" s="163">
        <f t="shared" ref="X8:X9" si="2">+T8/O8*100</f>
        <v>6.0305042436345486</v>
      </c>
      <c r="Y8" s="164">
        <f t="shared" ref="Y8:Y9" si="3">+V8/O8*100</f>
        <v>6.0305042436345486</v>
      </c>
    </row>
    <row r="9" spans="2:26" ht="24" customHeight="1" thickBot="1" x14ac:dyDescent="0.25">
      <c r="B9" s="209" t="s">
        <v>35</v>
      </c>
      <c r="C9" s="210" t="s">
        <v>388</v>
      </c>
      <c r="D9" s="210" t="s">
        <v>388</v>
      </c>
      <c r="E9" s="210" t="s">
        <v>394</v>
      </c>
      <c r="F9" s="210"/>
      <c r="G9" s="138"/>
      <c r="H9" s="138" t="s">
        <v>38</v>
      </c>
      <c r="I9" s="138">
        <v>10</v>
      </c>
      <c r="J9" s="138" t="s">
        <v>40</v>
      </c>
      <c r="K9" s="211" t="str">
        <f>+'Datos Iniciales'!P7</f>
        <v>REMUNERACIONES NO CONSTITUTIVAS DE FACTOR SALARIAL</v>
      </c>
      <c r="L9" s="222">
        <f>+'Datos Iniciales'!Q7</f>
        <v>1244000000</v>
      </c>
      <c r="M9" s="222">
        <f>+'Datos Iniciales'!R7</f>
        <v>0</v>
      </c>
      <c r="N9" s="222">
        <f>+'Datos Iniciales'!S7</f>
        <v>0</v>
      </c>
      <c r="O9" s="222">
        <f>+'Datos Iniciales'!T7</f>
        <v>1244000000</v>
      </c>
      <c r="P9" s="222">
        <f>+'Datos Iniciales'!U7</f>
        <v>0</v>
      </c>
      <c r="Q9" s="222">
        <f>+'Datos Iniciales'!V7</f>
        <v>1244000000</v>
      </c>
      <c r="R9" s="222">
        <f>+'Datos Iniciales'!W7</f>
        <v>0</v>
      </c>
      <c r="S9" s="222">
        <f>+'Datos Iniciales'!X7</f>
        <v>49324727</v>
      </c>
      <c r="T9" s="222">
        <f>+'Datos Iniciales'!Y7</f>
        <v>47753911</v>
      </c>
      <c r="U9" s="222">
        <f>+'Datos Iniciales'!Z7</f>
        <v>47753911</v>
      </c>
      <c r="V9" s="223">
        <f>+'Datos Iniciales'!AA7</f>
        <v>47753911</v>
      </c>
      <c r="W9" s="217">
        <f t="shared" si="0"/>
        <v>3.9650102090032155</v>
      </c>
      <c r="X9" s="165">
        <f t="shared" si="2"/>
        <v>3.8387388263665598</v>
      </c>
      <c r="Y9" s="166">
        <f t="shared" si="3"/>
        <v>3.8387388263665598</v>
      </c>
    </row>
    <row r="10" spans="2:26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67"/>
      <c r="X10" s="167"/>
      <c r="Y10" s="167"/>
    </row>
    <row r="11" spans="2:26" ht="24" customHeight="1" x14ac:dyDescent="0.2">
      <c r="B11" s="205" t="s">
        <v>35</v>
      </c>
      <c r="C11" s="206" t="s">
        <v>391</v>
      </c>
      <c r="D11" s="206" t="s">
        <v>388</v>
      </c>
      <c r="E11" s="206"/>
      <c r="F11" s="136"/>
      <c r="G11" s="136"/>
      <c r="H11" s="136" t="s">
        <v>38</v>
      </c>
      <c r="I11" s="136">
        <v>10</v>
      </c>
      <c r="J11" s="136" t="s">
        <v>40</v>
      </c>
      <c r="K11" s="233" t="str">
        <f>+'Datos Iniciales'!P8</f>
        <v>ADQUISICIÓN DE ACTIVOS NO FINANCIEROS</v>
      </c>
      <c r="L11" s="218">
        <f>+'Datos Iniciales'!Q8</f>
        <v>86000000</v>
      </c>
      <c r="M11" s="218">
        <f>+'Datos Iniciales'!R8</f>
        <v>0</v>
      </c>
      <c r="N11" s="218">
        <f>+'Datos Iniciales'!S8</f>
        <v>0</v>
      </c>
      <c r="O11" s="218">
        <f>+'Datos Iniciales'!T8</f>
        <v>86000000</v>
      </c>
      <c r="P11" s="218">
        <f>+'Datos Iniciales'!U8</f>
        <v>0</v>
      </c>
      <c r="Q11" s="218">
        <f>+'Datos Iniciales'!V8</f>
        <v>4999800</v>
      </c>
      <c r="R11" s="218">
        <f>+'Datos Iniciales'!W8</f>
        <v>81000200</v>
      </c>
      <c r="S11" s="218">
        <f>+'Datos Iniciales'!X8</f>
        <v>0</v>
      </c>
      <c r="T11" s="218">
        <f>+'Datos Iniciales'!Y8</f>
        <v>0</v>
      </c>
      <c r="U11" s="218">
        <f>+'Datos Iniciales'!Z8</f>
        <v>0</v>
      </c>
      <c r="V11" s="219">
        <f>+'Datos Iniciales'!AA8</f>
        <v>0</v>
      </c>
      <c r="W11" s="204">
        <f>+S11/O11*100</f>
        <v>0</v>
      </c>
      <c r="X11" s="161">
        <f t="shared" ref="X11:X12" si="4">+T11/O11*100</f>
        <v>0</v>
      </c>
      <c r="Y11" s="162">
        <f t="shared" ref="Y11:Y12" si="5">+V11/O11*100</f>
        <v>0</v>
      </c>
    </row>
    <row r="12" spans="2:26" ht="24" customHeight="1" thickBot="1" x14ac:dyDescent="0.25">
      <c r="B12" s="209" t="s">
        <v>35</v>
      </c>
      <c r="C12" s="210" t="s">
        <v>391</v>
      </c>
      <c r="D12" s="210" t="s">
        <v>391</v>
      </c>
      <c r="E12" s="210"/>
      <c r="F12" s="138"/>
      <c r="G12" s="138"/>
      <c r="H12" s="138" t="s">
        <v>38</v>
      </c>
      <c r="I12" s="138">
        <v>10</v>
      </c>
      <c r="J12" s="138" t="s">
        <v>40</v>
      </c>
      <c r="K12" s="234" t="str">
        <f>+'Datos Iniciales'!P9</f>
        <v>ADQUISICIONES DIFERENTES DE ACTIVOS</v>
      </c>
      <c r="L12" s="222">
        <f>+'Datos Iniciales'!Q9</f>
        <v>2454000000</v>
      </c>
      <c r="M12" s="222">
        <f>+'Datos Iniciales'!R9</f>
        <v>0</v>
      </c>
      <c r="N12" s="222">
        <f>+'Datos Iniciales'!S9</f>
        <v>0</v>
      </c>
      <c r="O12" s="222">
        <f>+'Datos Iniciales'!T9</f>
        <v>2454000000</v>
      </c>
      <c r="P12" s="222">
        <f>+'Datos Iniciales'!U9</f>
        <v>0</v>
      </c>
      <c r="Q12" s="222">
        <f>+'Datos Iniciales'!V9</f>
        <v>1416776823.5999999</v>
      </c>
      <c r="R12" s="222">
        <f>+'Datos Iniciales'!W9</f>
        <v>1037223176.4</v>
      </c>
      <c r="S12" s="222">
        <f>+'Datos Iniciales'!X9</f>
        <v>1112560829.0999999</v>
      </c>
      <c r="T12" s="222">
        <f>+'Datos Iniciales'!Y9</f>
        <v>28362756.5</v>
      </c>
      <c r="U12" s="222">
        <f>+'Datos Iniciales'!Z9</f>
        <v>28362756.5</v>
      </c>
      <c r="V12" s="223">
        <f>+'Datos Iniciales'!AA9</f>
        <v>28362756.5</v>
      </c>
      <c r="W12" s="212">
        <f>+S12/O12*100</f>
        <v>45.336627102689484</v>
      </c>
      <c r="X12" s="165">
        <f t="shared" si="4"/>
        <v>1.1557765484922575</v>
      </c>
      <c r="Y12" s="166">
        <f t="shared" si="5"/>
        <v>1.1557765484922575</v>
      </c>
    </row>
    <row r="13" spans="2:26" ht="15.75" customHeight="1" thickBot="1" x14ac:dyDescent="0.25">
      <c r="B13" s="139"/>
      <c r="C13" s="139"/>
      <c r="D13" s="139"/>
      <c r="E13" s="139"/>
      <c r="F13" s="139"/>
      <c r="G13" s="139"/>
      <c r="H13" s="139"/>
      <c r="I13" s="139"/>
      <c r="J13" s="139"/>
      <c r="K13" s="140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67"/>
      <c r="X13" s="167"/>
      <c r="Y13" s="167"/>
    </row>
    <row r="14" spans="2:26" ht="24" customHeight="1" x14ac:dyDescent="0.2">
      <c r="B14" s="205" t="s">
        <v>35</v>
      </c>
      <c r="C14" s="206" t="s">
        <v>394</v>
      </c>
      <c r="D14" s="206" t="s">
        <v>401</v>
      </c>
      <c r="E14" s="206" t="s">
        <v>391</v>
      </c>
      <c r="F14" s="206" t="s">
        <v>402</v>
      </c>
      <c r="G14" s="136"/>
      <c r="H14" s="206" t="s">
        <v>38</v>
      </c>
      <c r="I14" s="206" t="s">
        <v>39</v>
      </c>
      <c r="J14" s="206" t="s">
        <v>40</v>
      </c>
      <c r="K14" s="235" t="str">
        <f>+'Datos Iniciales'!P10</f>
        <v>MESADAS PENSIONALES (DE PENSIONES)</v>
      </c>
      <c r="L14" s="224">
        <f>+'Datos Iniciales'!Q10</f>
        <v>226000000</v>
      </c>
      <c r="M14" s="224">
        <f>+'Datos Iniciales'!R10</f>
        <v>0</v>
      </c>
      <c r="N14" s="224">
        <f>+'Datos Iniciales'!S10</f>
        <v>0</v>
      </c>
      <c r="O14" s="224">
        <f>+'Datos Iniciales'!T10</f>
        <v>226000000</v>
      </c>
      <c r="P14" s="224">
        <f>+'Datos Iniciales'!U10</f>
        <v>0</v>
      </c>
      <c r="Q14" s="224">
        <f>+'Datos Iniciales'!V10</f>
        <v>226000000</v>
      </c>
      <c r="R14" s="224">
        <f>+'Datos Iniciales'!W10</f>
        <v>0</v>
      </c>
      <c r="S14" s="224">
        <f>+'Datos Iniciales'!X10</f>
        <v>15977810</v>
      </c>
      <c r="T14" s="224">
        <f>+'Datos Iniciales'!Y10</f>
        <v>15977810</v>
      </c>
      <c r="U14" s="224">
        <f>+'Datos Iniciales'!Z10</f>
        <v>15977810</v>
      </c>
      <c r="V14" s="225">
        <f>+'Datos Iniciales'!AA10</f>
        <v>15977810</v>
      </c>
      <c r="W14" s="215">
        <f>+S14/O14*100</f>
        <v>7.0698274336283191</v>
      </c>
      <c r="X14" s="161">
        <f>+T14/O14*100</f>
        <v>7.0698274336283191</v>
      </c>
      <c r="Y14" s="162">
        <f>+V14/O14*100</f>
        <v>7.0698274336283191</v>
      </c>
    </row>
    <row r="15" spans="2:26" ht="24" customHeight="1" x14ac:dyDescent="0.2">
      <c r="B15" s="208" t="s">
        <v>35</v>
      </c>
      <c r="C15" s="202" t="s">
        <v>394</v>
      </c>
      <c r="D15" s="202" t="s">
        <v>401</v>
      </c>
      <c r="E15" s="202" t="s">
        <v>391</v>
      </c>
      <c r="F15" s="202" t="s">
        <v>405</v>
      </c>
      <c r="G15" s="137"/>
      <c r="H15" s="202" t="s">
        <v>38</v>
      </c>
      <c r="I15" s="202" t="s">
        <v>39</v>
      </c>
      <c r="J15" s="202" t="s">
        <v>40</v>
      </c>
      <c r="K15" s="236" t="str">
        <f>+'Datos Iniciales'!P11</f>
        <v>INCAPACIDADES Y LICENCIAS DE MATERNIDAD (NO DE PENSIONES)</v>
      </c>
      <c r="L15" s="226">
        <f>+'Datos Iniciales'!Q11</f>
        <v>0</v>
      </c>
      <c r="M15" s="226">
        <f>+'Datos Iniciales'!R11</f>
        <v>80000000</v>
      </c>
      <c r="N15" s="226">
        <f>+'Datos Iniciales'!S11</f>
        <v>0</v>
      </c>
      <c r="O15" s="226">
        <f>+'Datos Iniciales'!T11</f>
        <v>80000000</v>
      </c>
      <c r="P15" s="226">
        <f>+'Datos Iniciales'!U11</f>
        <v>0</v>
      </c>
      <c r="Q15" s="226">
        <f>+'Datos Iniciales'!V11</f>
        <v>80000000</v>
      </c>
      <c r="R15" s="226">
        <f>+'Datos Iniciales'!W11</f>
        <v>0</v>
      </c>
      <c r="S15" s="226">
        <f>+'Datos Iniciales'!X11</f>
        <v>14630815</v>
      </c>
      <c r="T15" s="226">
        <f>+'Datos Iniciales'!Y11</f>
        <v>14630815</v>
      </c>
      <c r="U15" s="226">
        <f>+'Datos Iniciales'!Z11</f>
        <v>14630815</v>
      </c>
      <c r="V15" s="227">
        <f>+'Datos Iniciales'!AA11</f>
        <v>14630815</v>
      </c>
      <c r="W15" s="216">
        <f t="shared" ref="W15:W18" si="6">+S15/O15*100</f>
        <v>18.288518749999998</v>
      </c>
      <c r="X15" s="163">
        <f t="shared" ref="X15:X18" si="7">+T15/O15*100</f>
        <v>18.288518749999998</v>
      </c>
      <c r="Y15" s="164">
        <f t="shared" ref="Y15:Y18" si="8">+V15/O15*100</f>
        <v>18.288518749999998</v>
      </c>
    </row>
    <row r="16" spans="2:26" ht="24" customHeight="1" x14ac:dyDescent="0.2">
      <c r="B16" s="208" t="s">
        <v>35</v>
      </c>
      <c r="C16" s="202" t="s">
        <v>394</v>
      </c>
      <c r="D16" s="202" t="s">
        <v>39</v>
      </c>
      <c r="E16" s="202" t="s">
        <v>388</v>
      </c>
      <c r="F16" s="202" t="s">
        <v>402</v>
      </c>
      <c r="G16" s="137"/>
      <c r="H16" s="202" t="s">
        <v>38</v>
      </c>
      <c r="I16" s="202" t="s">
        <v>62</v>
      </c>
      <c r="J16" s="202" t="s">
        <v>40</v>
      </c>
      <c r="K16" s="236" t="str">
        <f>+'Datos Iniciales'!P12</f>
        <v>SENTENCIAS</v>
      </c>
      <c r="L16" s="226">
        <f>+'Datos Iniciales'!Q12</f>
        <v>214000000</v>
      </c>
      <c r="M16" s="226">
        <f>+'Datos Iniciales'!R12</f>
        <v>0</v>
      </c>
      <c r="N16" s="226">
        <f>+'Datos Iniciales'!S12</f>
        <v>0</v>
      </c>
      <c r="O16" s="226">
        <f>+'Datos Iniciales'!T12</f>
        <v>214000000</v>
      </c>
      <c r="P16" s="226">
        <f>+'Datos Iniciales'!U12</f>
        <v>0</v>
      </c>
      <c r="Q16" s="226">
        <f>+'Datos Iniciales'!V12</f>
        <v>0</v>
      </c>
      <c r="R16" s="226">
        <f>+'Datos Iniciales'!W12</f>
        <v>214000000</v>
      </c>
      <c r="S16" s="226">
        <f>+'Datos Iniciales'!X12</f>
        <v>0</v>
      </c>
      <c r="T16" s="226">
        <f>+'Datos Iniciales'!Y12</f>
        <v>0</v>
      </c>
      <c r="U16" s="226">
        <f>+'Datos Iniciales'!Z12</f>
        <v>0</v>
      </c>
      <c r="V16" s="227">
        <f>+'Datos Iniciales'!AA12</f>
        <v>0</v>
      </c>
      <c r="W16" s="216">
        <f t="shared" si="6"/>
        <v>0</v>
      </c>
      <c r="X16" s="163">
        <f t="shared" si="7"/>
        <v>0</v>
      </c>
      <c r="Y16" s="164">
        <f t="shared" si="8"/>
        <v>0</v>
      </c>
    </row>
    <row r="17" spans="2:25" ht="24" customHeight="1" x14ac:dyDescent="0.2">
      <c r="B17" s="208" t="s">
        <v>35</v>
      </c>
      <c r="C17" s="202" t="s">
        <v>410</v>
      </c>
      <c r="D17" s="202" t="s">
        <v>388</v>
      </c>
      <c r="E17" s="202"/>
      <c r="F17" s="202"/>
      <c r="G17" s="137"/>
      <c r="H17" s="202" t="s">
        <v>38</v>
      </c>
      <c r="I17" s="202" t="s">
        <v>39</v>
      </c>
      <c r="J17" s="202" t="s">
        <v>40</v>
      </c>
      <c r="K17" s="236" t="str">
        <f>+'Datos Iniciales'!P13</f>
        <v>IMPUESTOS</v>
      </c>
      <c r="L17" s="226">
        <f>+'Datos Iniciales'!Q13</f>
        <v>39000000</v>
      </c>
      <c r="M17" s="226">
        <f>+'Datos Iniciales'!R13</f>
        <v>0</v>
      </c>
      <c r="N17" s="226">
        <f>+'Datos Iniciales'!S13</f>
        <v>0</v>
      </c>
      <c r="O17" s="226">
        <f>+'Datos Iniciales'!T13</f>
        <v>39000000</v>
      </c>
      <c r="P17" s="226">
        <f>+'Datos Iniciales'!U13</f>
        <v>0</v>
      </c>
      <c r="Q17" s="226">
        <f>+'Datos Iniciales'!V13</f>
        <v>39000000</v>
      </c>
      <c r="R17" s="226">
        <f>+'Datos Iniciales'!W13</f>
        <v>0</v>
      </c>
      <c r="S17" s="226">
        <f>+'Datos Iniciales'!X13</f>
        <v>0</v>
      </c>
      <c r="T17" s="226">
        <f>+'Datos Iniciales'!Y13</f>
        <v>0</v>
      </c>
      <c r="U17" s="226">
        <f>+'Datos Iniciales'!Z13</f>
        <v>0</v>
      </c>
      <c r="V17" s="227">
        <f>+'Datos Iniciales'!AA13</f>
        <v>0</v>
      </c>
      <c r="W17" s="216">
        <f t="shared" si="6"/>
        <v>0</v>
      </c>
      <c r="X17" s="163">
        <f t="shared" si="7"/>
        <v>0</v>
      </c>
      <c r="Y17" s="164">
        <f t="shared" si="8"/>
        <v>0</v>
      </c>
    </row>
    <row r="18" spans="2:25" ht="24" customHeight="1" thickBot="1" x14ac:dyDescent="0.25">
      <c r="B18" s="209" t="s">
        <v>35</v>
      </c>
      <c r="C18" s="210" t="s">
        <v>410</v>
      </c>
      <c r="D18" s="210" t="s">
        <v>401</v>
      </c>
      <c r="E18" s="210" t="s">
        <v>388</v>
      </c>
      <c r="F18" s="210"/>
      <c r="G18" s="138"/>
      <c r="H18" s="210" t="s">
        <v>38</v>
      </c>
      <c r="I18" s="210" t="s">
        <v>62</v>
      </c>
      <c r="J18" s="210" t="s">
        <v>63</v>
      </c>
      <c r="K18" s="237" t="str">
        <f>+'Datos Iniciales'!P14</f>
        <v>CUOTA DE FISCALIZACIÓN Y AUDITAJE</v>
      </c>
      <c r="L18" s="228">
        <f>+'Datos Iniciales'!Q14</f>
        <v>32000000</v>
      </c>
      <c r="M18" s="228">
        <f>+'Datos Iniciales'!R14</f>
        <v>0</v>
      </c>
      <c r="N18" s="228">
        <f>+'Datos Iniciales'!S14</f>
        <v>0</v>
      </c>
      <c r="O18" s="228">
        <f>+'Datos Iniciales'!T14</f>
        <v>32000000</v>
      </c>
      <c r="P18" s="228">
        <f>+'Datos Iniciales'!U14</f>
        <v>0</v>
      </c>
      <c r="Q18" s="228">
        <f>+'Datos Iniciales'!V14</f>
        <v>0</v>
      </c>
      <c r="R18" s="228">
        <f>+'Datos Iniciales'!W14</f>
        <v>32000000</v>
      </c>
      <c r="S18" s="228">
        <f>+'Datos Iniciales'!X14</f>
        <v>0</v>
      </c>
      <c r="T18" s="228">
        <f>+'Datos Iniciales'!Y14</f>
        <v>0</v>
      </c>
      <c r="U18" s="228">
        <f>+'Datos Iniciales'!Z14</f>
        <v>0</v>
      </c>
      <c r="V18" s="229">
        <f>+'Datos Iniciales'!AA14</f>
        <v>0</v>
      </c>
      <c r="W18" s="217">
        <f t="shared" si="6"/>
        <v>0</v>
      </c>
      <c r="X18" s="165">
        <f t="shared" si="7"/>
        <v>0</v>
      </c>
      <c r="Y18" s="166">
        <f t="shared" si="8"/>
        <v>0</v>
      </c>
    </row>
    <row r="19" spans="2:25" ht="14.25" customHeight="1" x14ac:dyDescent="0.2">
      <c r="B19" s="142"/>
      <c r="C19" s="142"/>
      <c r="D19" s="142"/>
      <c r="E19" s="142"/>
      <c r="F19" s="142"/>
      <c r="G19" s="142"/>
      <c r="H19" s="142"/>
      <c r="I19" s="142"/>
      <c r="J19" s="142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2"/>
      <c r="X19" s="172"/>
      <c r="Y19" s="172"/>
    </row>
    <row r="20" spans="2:25" ht="3" customHeight="1" thickBot="1" x14ac:dyDescent="0.25">
      <c r="B20" s="139"/>
      <c r="C20" s="139"/>
      <c r="D20" s="139"/>
      <c r="E20" s="139"/>
      <c r="F20" s="139"/>
      <c r="G20" s="139"/>
      <c r="H20" s="139"/>
      <c r="I20" s="139"/>
      <c r="J20" s="139"/>
      <c r="K20" s="140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67"/>
      <c r="X20" s="167"/>
      <c r="Y20" s="167"/>
    </row>
    <row r="21" spans="2:25" ht="33" customHeight="1" x14ac:dyDescent="0.2">
      <c r="B21" s="205" t="s">
        <v>71</v>
      </c>
      <c r="C21" s="206" t="s">
        <v>378</v>
      </c>
      <c r="D21" s="206" t="s">
        <v>73</v>
      </c>
      <c r="E21" s="206" t="s">
        <v>36</v>
      </c>
      <c r="F21" s="136"/>
      <c r="G21" s="136"/>
      <c r="H21" s="206" t="s">
        <v>38</v>
      </c>
      <c r="I21" s="206" t="s">
        <v>62</v>
      </c>
      <c r="J21" s="206" t="s">
        <v>40</v>
      </c>
      <c r="K21" s="311" t="str">
        <f>+'Datos Iniciales'!P15</f>
        <v>DESARROLLO Y FORTALECIMIENTO DE CAPACIDADES DE LAS ENTIDADES TERRITORIALES DE LA CIRCUNSCRIPCIÓN  NACIONAL</v>
      </c>
      <c r="L21" s="230">
        <f>+'Datos Iniciales'!Q15</f>
        <v>2087421145</v>
      </c>
      <c r="M21" s="230">
        <f>+'Datos Iniciales'!R15</f>
        <v>0</v>
      </c>
      <c r="N21" s="230">
        <f>+'Datos Iniciales'!S15</f>
        <v>0</v>
      </c>
      <c r="O21" s="230">
        <f>+'Datos Iniciales'!T15</f>
        <v>2087421145</v>
      </c>
      <c r="P21" s="230">
        <f>+'Datos Iniciales'!U15</f>
        <v>0</v>
      </c>
      <c r="Q21" s="230">
        <f>+'Datos Iniciales'!V15</f>
        <v>1814725000</v>
      </c>
      <c r="R21" s="230">
        <f>+'Datos Iniciales'!W15</f>
        <v>272696145</v>
      </c>
      <c r="S21" s="230">
        <f>+'Datos Iniciales'!X15</f>
        <v>402686415.5</v>
      </c>
      <c r="T21" s="230">
        <f>+'Datos Iniciales'!Y15</f>
        <v>3022546</v>
      </c>
      <c r="U21" s="230">
        <f>+'Datos Iniciales'!Z15</f>
        <v>3022546</v>
      </c>
      <c r="V21" s="253">
        <f>+'Datos Iniciales'!AA15</f>
        <v>810094</v>
      </c>
      <c r="W21" s="215">
        <f t="shared" ref="W21:W27" si="9">+S21/O21*100</f>
        <v>19.291095927841624</v>
      </c>
      <c r="X21" s="161">
        <f t="shared" ref="X21:X27" si="10">+T21/O21*100</f>
        <v>0.14479809248075812</v>
      </c>
      <c r="Y21" s="162">
        <f t="shared" ref="Y21:Y27" si="11">+V21/O21*100</f>
        <v>3.8808364183740215E-2</v>
      </c>
    </row>
    <row r="22" spans="2:25" ht="36" x14ac:dyDescent="0.2">
      <c r="B22" s="208" t="s">
        <v>71</v>
      </c>
      <c r="C22" s="202" t="s">
        <v>378</v>
      </c>
      <c r="D22" s="202" t="s">
        <v>73</v>
      </c>
      <c r="E22" s="202" t="s">
        <v>36</v>
      </c>
      <c r="F22" s="137"/>
      <c r="G22" s="137"/>
      <c r="H22" s="202" t="s">
        <v>38</v>
      </c>
      <c r="I22" s="202" t="s">
        <v>62</v>
      </c>
      <c r="J22" s="202" t="s">
        <v>63</v>
      </c>
      <c r="K22" s="312" t="str">
        <f>+'Datos Iniciales'!P16</f>
        <v>DESARROLLO Y FORTALECIMIENTO DE CAPACIDADES DE LAS ENTIDADES TERRITORIALES DE LA CIRCUNSCRIPCIÓN  NACIONAL</v>
      </c>
      <c r="L22" s="231">
        <f>+'Datos Iniciales'!Q16</f>
        <v>0</v>
      </c>
      <c r="M22" s="231">
        <f>+'Datos Iniciales'!R16</f>
        <v>719704000</v>
      </c>
      <c r="N22" s="231">
        <f>+'Datos Iniciales'!S16</f>
        <v>0</v>
      </c>
      <c r="O22" s="231">
        <f>+'Datos Iniciales'!T16</f>
        <v>719704000</v>
      </c>
      <c r="P22" s="231">
        <f>+'Datos Iniciales'!U16</f>
        <v>0</v>
      </c>
      <c r="Q22" s="231">
        <f>+'Datos Iniciales'!V16</f>
        <v>385550000</v>
      </c>
      <c r="R22" s="231">
        <f>+'Datos Iniciales'!W16</f>
        <v>334154000</v>
      </c>
      <c r="S22" s="231">
        <f>+'Datos Iniciales'!X16</f>
        <v>60900000</v>
      </c>
      <c r="T22" s="231">
        <f>+'Datos Iniciales'!Y16</f>
        <v>0</v>
      </c>
      <c r="U22" s="231">
        <f>+'Datos Iniciales'!Z16</f>
        <v>0</v>
      </c>
      <c r="V22" s="254">
        <f>+'Datos Iniciales'!AA16</f>
        <v>0</v>
      </c>
      <c r="W22" s="216">
        <f t="shared" si="9"/>
        <v>8.4618120782988573</v>
      </c>
      <c r="X22" s="163">
        <f t="shared" si="10"/>
        <v>0</v>
      </c>
      <c r="Y22" s="164">
        <f t="shared" si="11"/>
        <v>0</v>
      </c>
    </row>
    <row r="23" spans="2:25" ht="36" x14ac:dyDescent="0.2">
      <c r="B23" s="208" t="s">
        <v>71</v>
      </c>
      <c r="C23" s="202" t="s">
        <v>378</v>
      </c>
      <c r="D23" s="202" t="s">
        <v>73</v>
      </c>
      <c r="E23" s="202" t="s">
        <v>52</v>
      </c>
      <c r="F23" s="137"/>
      <c r="G23" s="137"/>
      <c r="H23" s="202" t="s">
        <v>38</v>
      </c>
      <c r="I23" s="202" t="s">
        <v>62</v>
      </c>
      <c r="J23" s="202" t="s">
        <v>40</v>
      </c>
      <c r="K23" s="312" t="str">
        <f>+'Datos Iniciales'!P17</f>
        <v>IMPLEMENTACIÓN Y FORTALECIMIENTO DE LAS POLÍTICAS LIDERADAS POR FUNCIÓN PÚBLICA A NIVEL  NACIONAL</v>
      </c>
      <c r="L23" s="231">
        <f>+'Datos Iniciales'!Q17</f>
        <v>4002524793</v>
      </c>
      <c r="M23" s="231">
        <f>+'Datos Iniciales'!R17</f>
        <v>0</v>
      </c>
      <c r="N23" s="231">
        <f>+'Datos Iniciales'!S17</f>
        <v>0</v>
      </c>
      <c r="O23" s="231">
        <f>+'Datos Iniciales'!T17</f>
        <v>4002524793</v>
      </c>
      <c r="P23" s="231">
        <f>+'Datos Iniciales'!U17</f>
        <v>0</v>
      </c>
      <c r="Q23" s="231">
        <f>+'Datos Iniciales'!V17</f>
        <v>3999094386</v>
      </c>
      <c r="R23" s="231">
        <f>+'Datos Iniciales'!W17</f>
        <v>3430407</v>
      </c>
      <c r="S23" s="231">
        <f>+'Datos Iniciales'!X17</f>
        <v>2352469009</v>
      </c>
      <c r="T23" s="231">
        <f>+'Datos Iniciales'!Y17</f>
        <v>100240509</v>
      </c>
      <c r="U23" s="231">
        <f>+'Datos Iniciales'!Z17</f>
        <v>100240509</v>
      </c>
      <c r="V23" s="254">
        <f>+'Datos Iniciales'!AA17</f>
        <v>87822372</v>
      </c>
      <c r="W23" s="216">
        <f t="shared" si="9"/>
        <v>58.774626783429895</v>
      </c>
      <c r="X23" s="163">
        <f t="shared" si="10"/>
        <v>2.5044319319473107</v>
      </c>
      <c r="Y23" s="164">
        <f t="shared" si="11"/>
        <v>2.1941743409957684</v>
      </c>
    </row>
    <row r="24" spans="2:25" ht="36" x14ac:dyDescent="0.2">
      <c r="B24" s="208" t="s">
        <v>71</v>
      </c>
      <c r="C24" s="202" t="s">
        <v>378</v>
      </c>
      <c r="D24" s="202" t="s">
        <v>73</v>
      </c>
      <c r="E24" s="202" t="s">
        <v>52</v>
      </c>
      <c r="F24" s="137"/>
      <c r="G24" s="137"/>
      <c r="H24" s="202" t="s">
        <v>38</v>
      </c>
      <c r="I24" s="202" t="s">
        <v>62</v>
      </c>
      <c r="J24" s="202" t="s">
        <v>63</v>
      </c>
      <c r="K24" s="312" t="str">
        <f>+'Datos Iniciales'!P18</f>
        <v>IMPLEMENTACIÓN Y FORTALECIMIENTO DE LAS POLÍTICAS LIDERADAS POR FUNCIÓN PÚBLICA A NIVEL  NACIONAL</v>
      </c>
      <c r="L24" s="231">
        <f>+'Datos Iniciales'!Q18</f>
        <v>0</v>
      </c>
      <c r="M24" s="231">
        <f>+'Datos Iniciales'!R18</f>
        <v>6371806000</v>
      </c>
      <c r="N24" s="231">
        <f>+'Datos Iniciales'!S18</f>
        <v>0</v>
      </c>
      <c r="O24" s="231">
        <f>+'Datos Iniciales'!T18</f>
        <v>6371806000</v>
      </c>
      <c r="P24" s="231">
        <f>+'Datos Iniciales'!U18</f>
        <v>0</v>
      </c>
      <c r="Q24" s="231">
        <f>+'Datos Iniciales'!V18</f>
        <v>2264775000</v>
      </c>
      <c r="R24" s="231">
        <f>+'Datos Iniciales'!W18</f>
        <v>4107031000</v>
      </c>
      <c r="S24" s="231">
        <f>+'Datos Iniciales'!X18</f>
        <v>1327575000</v>
      </c>
      <c r="T24" s="231">
        <f>+'Datos Iniciales'!Y18</f>
        <v>0</v>
      </c>
      <c r="U24" s="231">
        <f>+'Datos Iniciales'!Z18</f>
        <v>0</v>
      </c>
      <c r="V24" s="254">
        <f>+'Datos Iniciales'!AA18</f>
        <v>0</v>
      </c>
      <c r="W24" s="216">
        <f t="shared" si="9"/>
        <v>20.835144698379079</v>
      </c>
      <c r="X24" s="163">
        <f t="shared" si="10"/>
        <v>0</v>
      </c>
      <c r="Y24" s="164">
        <f t="shared" si="11"/>
        <v>0</v>
      </c>
    </row>
    <row r="25" spans="2:25" ht="36" x14ac:dyDescent="0.2">
      <c r="B25" s="208" t="s">
        <v>71</v>
      </c>
      <c r="C25" s="202" t="s">
        <v>376</v>
      </c>
      <c r="D25" s="202" t="s">
        <v>73</v>
      </c>
      <c r="E25" s="202" t="s">
        <v>43</v>
      </c>
      <c r="F25" s="137"/>
      <c r="G25" s="137"/>
      <c r="H25" s="202" t="s">
        <v>38</v>
      </c>
      <c r="I25" s="202" t="s">
        <v>62</v>
      </c>
      <c r="J25" s="202" t="s">
        <v>40</v>
      </c>
      <c r="K25" s="312" t="str">
        <f>+'Datos Iniciales'!P19</f>
        <v>MEJORAMIENTO DE LA IMAGEN Y FUNCIONALIDAD DEL EDIFICIO SEDE DEL DEPARTAMENTO ADMINISTRATIVO DE LA FUNCIÓN PÚBLICA  BOGOTÁ</v>
      </c>
      <c r="L25" s="231">
        <f>+'Datos Iniciales'!Q19</f>
        <v>300000000</v>
      </c>
      <c r="M25" s="231">
        <f>+'Datos Iniciales'!R19</f>
        <v>0</v>
      </c>
      <c r="N25" s="231">
        <f>+'Datos Iniciales'!S19</f>
        <v>0</v>
      </c>
      <c r="O25" s="231">
        <f>+'Datos Iniciales'!T19</f>
        <v>300000000</v>
      </c>
      <c r="P25" s="231">
        <f>+'Datos Iniciales'!U19</f>
        <v>0</v>
      </c>
      <c r="Q25" s="231">
        <f>+'Datos Iniciales'!V19</f>
        <v>0</v>
      </c>
      <c r="R25" s="231">
        <f>+'Datos Iniciales'!W19</f>
        <v>300000000</v>
      </c>
      <c r="S25" s="231">
        <f>+'Datos Iniciales'!X19</f>
        <v>0</v>
      </c>
      <c r="T25" s="231">
        <f>+'Datos Iniciales'!Y19</f>
        <v>0</v>
      </c>
      <c r="U25" s="231">
        <f>+'Datos Iniciales'!Z19</f>
        <v>0</v>
      </c>
      <c r="V25" s="254">
        <f>+'Datos Iniciales'!AA19</f>
        <v>0</v>
      </c>
      <c r="W25" s="216">
        <f t="shared" si="9"/>
        <v>0</v>
      </c>
      <c r="X25" s="163">
        <f t="shared" si="10"/>
        <v>0</v>
      </c>
      <c r="Y25" s="164">
        <f t="shared" si="11"/>
        <v>0</v>
      </c>
    </row>
    <row r="26" spans="2:25" ht="33.75" customHeight="1" x14ac:dyDescent="0.2">
      <c r="B26" s="208" t="s">
        <v>71</v>
      </c>
      <c r="C26" s="202" t="s">
        <v>376</v>
      </c>
      <c r="D26" s="202" t="s">
        <v>73</v>
      </c>
      <c r="E26" s="202" t="s">
        <v>46</v>
      </c>
      <c r="F26" s="137"/>
      <c r="G26" s="137"/>
      <c r="H26" s="202" t="s">
        <v>38</v>
      </c>
      <c r="I26" s="202" t="s">
        <v>62</v>
      </c>
      <c r="J26" s="202" t="s">
        <v>40</v>
      </c>
      <c r="K26" s="312" t="str">
        <f>+'Datos Iniciales'!P20</f>
        <v>MEJORAMIENTO DE LA GESTIÓN DE LAS POLÍTICAS PÚBLICAS A TRAVÉS DE LAS TIC  NACIONAL</v>
      </c>
      <c r="L26" s="231">
        <f>+'Datos Iniciales'!Q20</f>
        <v>2538562500</v>
      </c>
      <c r="M26" s="231">
        <f>+'Datos Iniciales'!R20</f>
        <v>0</v>
      </c>
      <c r="N26" s="231">
        <f>+'Datos Iniciales'!S20</f>
        <v>0</v>
      </c>
      <c r="O26" s="231">
        <f>+'Datos Iniciales'!T20</f>
        <v>2538562500</v>
      </c>
      <c r="P26" s="231">
        <f>+'Datos Iniciales'!U20</f>
        <v>0</v>
      </c>
      <c r="Q26" s="231">
        <f>+'Datos Iniciales'!V20</f>
        <v>1408138829.2</v>
      </c>
      <c r="R26" s="231">
        <f>+'Datos Iniciales'!W20</f>
        <v>1130423670.8</v>
      </c>
      <c r="S26" s="231">
        <f>+'Datos Iniciales'!X20</f>
        <v>293095233</v>
      </c>
      <c r="T26" s="231">
        <f>+'Datos Iniciales'!Y20</f>
        <v>62746358</v>
      </c>
      <c r="U26" s="231">
        <f>+'Datos Iniciales'!Z20</f>
        <v>62746358</v>
      </c>
      <c r="V26" s="254">
        <f>+'Datos Iniciales'!AA20</f>
        <v>56283452</v>
      </c>
      <c r="W26" s="216">
        <f t="shared" si="9"/>
        <v>11.545716640815423</v>
      </c>
      <c r="X26" s="163">
        <f t="shared" si="10"/>
        <v>2.4717279168820938</v>
      </c>
      <c r="Y26" s="164">
        <f t="shared" si="11"/>
        <v>2.217138715316247</v>
      </c>
    </row>
    <row r="27" spans="2:25" ht="24.75" thickBot="1" x14ac:dyDescent="0.25">
      <c r="B27" s="209" t="s">
        <v>71</v>
      </c>
      <c r="C27" s="210" t="s">
        <v>376</v>
      </c>
      <c r="D27" s="210" t="s">
        <v>73</v>
      </c>
      <c r="E27" s="210" t="s">
        <v>46</v>
      </c>
      <c r="F27" s="138"/>
      <c r="G27" s="138"/>
      <c r="H27" s="210" t="s">
        <v>38</v>
      </c>
      <c r="I27" s="210" t="s">
        <v>62</v>
      </c>
      <c r="J27" s="210" t="s">
        <v>63</v>
      </c>
      <c r="K27" s="313" t="str">
        <f>+'Datos Iniciales'!P21</f>
        <v>MEJORAMIENTO DE LA GESTIÓN DE LAS POLÍTICAS PÚBLICAS A TRAVÉS DE LAS TIC  NACIONAL</v>
      </c>
      <c r="L27" s="232">
        <f>+'Datos Iniciales'!Q21</f>
        <v>0</v>
      </c>
      <c r="M27" s="232">
        <f>+'Datos Iniciales'!R21</f>
        <v>3908490000</v>
      </c>
      <c r="N27" s="232">
        <f>+'Datos Iniciales'!S21</f>
        <v>0</v>
      </c>
      <c r="O27" s="232">
        <f>+'Datos Iniciales'!T21</f>
        <v>3908490000</v>
      </c>
      <c r="P27" s="232">
        <f>+'Datos Iniciales'!U21</f>
        <v>0</v>
      </c>
      <c r="Q27" s="232">
        <f>+'Datos Iniciales'!V21</f>
        <v>0</v>
      </c>
      <c r="R27" s="232">
        <f>+'Datos Iniciales'!W21</f>
        <v>3908490000</v>
      </c>
      <c r="S27" s="232">
        <f>+'Datos Iniciales'!X21</f>
        <v>0</v>
      </c>
      <c r="T27" s="232">
        <f>+'Datos Iniciales'!Y21</f>
        <v>0</v>
      </c>
      <c r="U27" s="232">
        <f>+'Datos Iniciales'!Z21</f>
        <v>0</v>
      </c>
      <c r="V27" s="255">
        <f>+'Datos Iniciales'!AA21</f>
        <v>0</v>
      </c>
      <c r="W27" s="217">
        <f t="shared" si="9"/>
        <v>0</v>
      </c>
      <c r="X27" s="165">
        <f t="shared" si="10"/>
        <v>0</v>
      </c>
      <c r="Y27" s="166">
        <f t="shared" si="11"/>
        <v>0</v>
      </c>
    </row>
    <row r="28" spans="2:25" ht="18" customHeight="1" thickBot="1" x14ac:dyDescent="0.25">
      <c r="B28" s="142" t="s">
        <v>1</v>
      </c>
      <c r="C28" s="142" t="s">
        <v>1</v>
      </c>
      <c r="D28" s="142" t="s">
        <v>1</v>
      </c>
      <c r="E28" s="142" t="s">
        <v>1</v>
      </c>
      <c r="F28" s="142" t="s">
        <v>1</v>
      </c>
      <c r="G28" s="142" t="s">
        <v>1</v>
      </c>
      <c r="H28" s="142" t="s">
        <v>1</v>
      </c>
      <c r="I28" s="142" t="s">
        <v>1</v>
      </c>
      <c r="J28" s="142" t="s">
        <v>1</v>
      </c>
      <c r="K28" s="143" t="s">
        <v>341</v>
      </c>
      <c r="L28" s="186">
        <f t="shared" ref="L28:V28" si="12">+SUM(L7:L9)+SUM(L11:L12)+SUM(L14:L18)+SUM(L21:L27)</f>
        <v>28822508438</v>
      </c>
      <c r="M28" s="186">
        <f t="shared" si="12"/>
        <v>11080000000</v>
      </c>
      <c r="N28" s="186">
        <f t="shared" si="12"/>
        <v>80000000</v>
      </c>
      <c r="O28" s="186">
        <f t="shared" si="12"/>
        <v>39822508438</v>
      </c>
      <c r="P28" s="186">
        <f t="shared" si="12"/>
        <v>0</v>
      </c>
      <c r="Q28" s="186">
        <f t="shared" si="12"/>
        <v>28402059838.799999</v>
      </c>
      <c r="R28" s="186">
        <f t="shared" si="12"/>
        <v>11420448599.199999</v>
      </c>
      <c r="S28" s="186">
        <f t="shared" si="12"/>
        <v>6566676041.6000004</v>
      </c>
      <c r="T28" s="186">
        <f t="shared" si="12"/>
        <v>1207626540.5</v>
      </c>
      <c r="U28" s="186">
        <f t="shared" si="12"/>
        <v>1207626540.5</v>
      </c>
      <c r="V28" s="186">
        <f t="shared" si="12"/>
        <v>1186533045.5</v>
      </c>
      <c r="W28" s="187">
        <f t="shared" ref="W28" si="13">+S28/O28*100</f>
        <v>16.489860380904219</v>
      </c>
      <c r="X28" s="188">
        <f t="shared" ref="X28" si="14">+T28/O28*100</f>
        <v>3.0325225302674341</v>
      </c>
      <c r="Y28" s="189">
        <f t="shared" ref="Y28" si="15">+V28/O28*100</f>
        <v>2.9795537550009521</v>
      </c>
    </row>
    <row r="29" spans="2:25" x14ac:dyDescent="0.2">
      <c r="T29" s="144"/>
      <c r="U29" s="144"/>
      <c r="W29" s="145"/>
      <c r="X29" s="145"/>
      <c r="Y29" s="145"/>
    </row>
    <row r="30" spans="2:25" x14ac:dyDescent="0.2">
      <c r="Q30" s="146"/>
      <c r="R30" s="146"/>
      <c r="W30" s="145"/>
      <c r="X30" s="145"/>
      <c r="Y30" s="145"/>
    </row>
    <row r="31" spans="2:25" ht="14.25" customHeight="1" thickBot="1" x14ac:dyDescent="0.25">
      <c r="K31" s="147"/>
      <c r="W31" s="145"/>
      <c r="X31" s="145"/>
      <c r="Y31" s="145"/>
    </row>
    <row r="32" spans="2:25" ht="17.25" customHeight="1" thickBot="1" x14ac:dyDescent="0.25">
      <c r="K32" s="273" t="s">
        <v>333</v>
      </c>
      <c r="L32" s="274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5"/>
    </row>
    <row r="33" spans="11:25" ht="38.25" customHeight="1" thickBot="1" x14ac:dyDescent="0.25">
      <c r="K33" s="148" t="s">
        <v>20</v>
      </c>
      <c r="L33" s="149" t="s">
        <v>21</v>
      </c>
      <c r="M33" s="149" t="s">
        <v>22</v>
      </c>
      <c r="N33" s="149" t="s">
        <v>23</v>
      </c>
      <c r="O33" s="182" t="s">
        <v>24</v>
      </c>
      <c r="P33" s="149" t="s">
        <v>25</v>
      </c>
      <c r="Q33" s="149" t="s">
        <v>26</v>
      </c>
      <c r="R33" s="149" t="s">
        <v>27</v>
      </c>
      <c r="S33" s="183" t="s">
        <v>28</v>
      </c>
      <c r="T33" s="184" t="s">
        <v>29</v>
      </c>
      <c r="U33" s="149" t="s">
        <v>30</v>
      </c>
      <c r="V33" s="185" t="s">
        <v>31</v>
      </c>
      <c r="W33" s="180" t="s">
        <v>342</v>
      </c>
      <c r="X33" s="179" t="s">
        <v>343</v>
      </c>
      <c r="Y33" s="181" t="s">
        <v>344</v>
      </c>
    </row>
    <row r="34" spans="11:25" ht="20.25" customHeight="1" x14ac:dyDescent="0.2">
      <c r="K34" s="150" t="s">
        <v>334</v>
      </c>
      <c r="L34" s="256">
        <f t="shared" ref="L34:V34" si="16">SUM(L7:L9)</f>
        <v>16843000000</v>
      </c>
      <c r="M34" s="256">
        <f t="shared" si="16"/>
        <v>0</v>
      </c>
      <c r="N34" s="256">
        <f t="shared" si="16"/>
        <v>80000000</v>
      </c>
      <c r="O34" s="256">
        <f t="shared" si="16"/>
        <v>16763000000</v>
      </c>
      <c r="P34" s="256">
        <f t="shared" si="16"/>
        <v>0</v>
      </c>
      <c r="Q34" s="256">
        <f t="shared" si="16"/>
        <v>16763000000</v>
      </c>
      <c r="R34" s="256">
        <f t="shared" si="16"/>
        <v>0</v>
      </c>
      <c r="S34" s="256">
        <f t="shared" si="16"/>
        <v>986780930</v>
      </c>
      <c r="T34" s="256">
        <f t="shared" si="16"/>
        <v>982645746</v>
      </c>
      <c r="U34" s="256">
        <f t="shared" si="16"/>
        <v>982645746</v>
      </c>
      <c r="V34" s="257">
        <f t="shared" si="16"/>
        <v>982645746</v>
      </c>
      <c r="W34" s="215">
        <f>+S34/O34*100</f>
        <v>5.8866606812623044</v>
      </c>
      <c r="X34" s="161">
        <f>+T34/O34*100</f>
        <v>5.8619921613076418</v>
      </c>
      <c r="Y34" s="162">
        <f>+V34/O34*100</f>
        <v>5.8619921613076418</v>
      </c>
    </row>
    <row r="35" spans="11:25" ht="20.25" customHeight="1" x14ac:dyDescent="0.2">
      <c r="K35" s="151" t="s">
        <v>335</v>
      </c>
      <c r="L35" s="258">
        <f t="shared" ref="L35:V35" si="17">SUM(L11:L12)</f>
        <v>2540000000</v>
      </c>
      <c r="M35" s="258">
        <f t="shared" si="17"/>
        <v>0</v>
      </c>
      <c r="N35" s="258">
        <f t="shared" si="17"/>
        <v>0</v>
      </c>
      <c r="O35" s="258">
        <f t="shared" si="17"/>
        <v>2540000000</v>
      </c>
      <c r="P35" s="258">
        <f t="shared" si="17"/>
        <v>0</v>
      </c>
      <c r="Q35" s="258">
        <f t="shared" si="17"/>
        <v>1421776623.5999999</v>
      </c>
      <c r="R35" s="258">
        <f t="shared" si="17"/>
        <v>1118223376.4000001</v>
      </c>
      <c r="S35" s="258">
        <f t="shared" si="17"/>
        <v>1112560829.0999999</v>
      </c>
      <c r="T35" s="258">
        <f t="shared" si="17"/>
        <v>28362756.5</v>
      </c>
      <c r="U35" s="258">
        <f t="shared" si="17"/>
        <v>28362756.5</v>
      </c>
      <c r="V35" s="259">
        <f t="shared" si="17"/>
        <v>28362756.5</v>
      </c>
      <c r="W35" s="216">
        <f>+S35/O35*100</f>
        <v>43.801607444881881</v>
      </c>
      <c r="X35" s="163">
        <f>+T35/O35*100</f>
        <v>1.1166439566929134</v>
      </c>
      <c r="Y35" s="164">
        <f>+V35/O35*100</f>
        <v>1.1166439566929134</v>
      </c>
    </row>
    <row r="36" spans="11:25" ht="20.25" customHeight="1" thickBot="1" x14ac:dyDescent="0.25">
      <c r="K36" s="152" t="s">
        <v>336</v>
      </c>
      <c r="L36" s="260">
        <f t="shared" ref="L36:V36" si="18">SUM(L14:L18)</f>
        <v>511000000</v>
      </c>
      <c r="M36" s="260">
        <f t="shared" si="18"/>
        <v>80000000</v>
      </c>
      <c r="N36" s="260">
        <f t="shared" si="18"/>
        <v>0</v>
      </c>
      <c r="O36" s="260">
        <f t="shared" si="18"/>
        <v>591000000</v>
      </c>
      <c r="P36" s="260">
        <f t="shared" si="18"/>
        <v>0</v>
      </c>
      <c r="Q36" s="260">
        <f t="shared" si="18"/>
        <v>345000000</v>
      </c>
      <c r="R36" s="260">
        <f t="shared" si="18"/>
        <v>246000000</v>
      </c>
      <c r="S36" s="260">
        <f t="shared" si="18"/>
        <v>30608625</v>
      </c>
      <c r="T36" s="260">
        <f t="shared" si="18"/>
        <v>30608625</v>
      </c>
      <c r="U36" s="260">
        <f t="shared" si="18"/>
        <v>30608625</v>
      </c>
      <c r="V36" s="261">
        <f t="shared" si="18"/>
        <v>30608625</v>
      </c>
      <c r="W36" s="250">
        <f>+S36/O36*100</f>
        <v>5.1791243654822336</v>
      </c>
      <c r="X36" s="213">
        <f>+T36/O36*100</f>
        <v>5.1791243654822336</v>
      </c>
      <c r="Y36" s="214">
        <f>+V36/O36*100</f>
        <v>5.1791243654822336</v>
      </c>
    </row>
    <row r="37" spans="11:25" ht="21.75" customHeight="1" thickBot="1" x14ac:dyDescent="0.25">
      <c r="K37" s="148" t="s">
        <v>337</v>
      </c>
      <c r="L37" s="262">
        <f>SUM(L34:L36)</f>
        <v>19894000000</v>
      </c>
      <c r="M37" s="262">
        <f t="shared" ref="M37:U37" si="19">SUM(M34:M36)</f>
        <v>80000000</v>
      </c>
      <c r="N37" s="262">
        <f t="shared" si="19"/>
        <v>80000000</v>
      </c>
      <c r="O37" s="262">
        <f t="shared" si="19"/>
        <v>19894000000</v>
      </c>
      <c r="P37" s="262">
        <f t="shared" si="19"/>
        <v>0</v>
      </c>
      <c r="Q37" s="262">
        <f t="shared" si="19"/>
        <v>18529776623.599998</v>
      </c>
      <c r="R37" s="262">
        <f t="shared" si="19"/>
        <v>1364223376.4000001</v>
      </c>
      <c r="S37" s="262">
        <f t="shared" si="19"/>
        <v>2129950384.0999999</v>
      </c>
      <c r="T37" s="262">
        <f t="shared" si="19"/>
        <v>1041617127.5</v>
      </c>
      <c r="U37" s="262">
        <f t="shared" si="19"/>
        <v>1041617127.5</v>
      </c>
      <c r="V37" s="263">
        <f>SUM(V34:V36)</f>
        <v>1041617127.5</v>
      </c>
      <c r="W37" s="251">
        <f>+S37/O37*100</f>
        <v>10.706496351161153</v>
      </c>
      <c r="X37" s="252">
        <f>+T37/O37*100</f>
        <v>5.2358355659997988</v>
      </c>
      <c r="Y37" s="190">
        <f>+V37/O37*100</f>
        <v>5.2358355659997988</v>
      </c>
    </row>
    <row r="38" spans="11:25" ht="14.25" customHeight="1" thickBot="1" x14ac:dyDescent="0.25">
      <c r="K38" s="153"/>
      <c r="W38" s="168"/>
      <c r="X38" s="168"/>
      <c r="Y38" s="168"/>
    </row>
    <row r="39" spans="11:25" ht="19.5" customHeight="1" x14ac:dyDescent="0.2">
      <c r="K39" s="239" t="s">
        <v>338</v>
      </c>
      <c r="L39" s="264">
        <f>+L21+L23+L25+L26</f>
        <v>8928508438</v>
      </c>
      <c r="M39" s="256">
        <f t="shared" ref="M39:V39" si="20">+M21+M23+M25+M26</f>
        <v>0</v>
      </c>
      <c r="N39" s="256">
        <f t="shared" si="20"/>
        <v>0</v>
      </c>
      <c r="O39" s="256">
        <f t="shared" si="20"/>
        <v>8928508438</v>
      </c>
      <c r="P39" s="256">
        <f t="shared" si="20"/>
        <v>0</v>
      </c>
      <c r="Q39" s="256">
        <f t="shared" si="20"/>
        <v>7221958215.1999998</v>
      </c>
      <c r="R39" s="256">
        <f t="shared" si="20"/>
        <v>1706550222.8</v>
      </c>
      <c r="S39" s="256">
        <f t="shared" si="20"/>
        <v>3048250657.5</v>
      </c>
      <c r="T39" s="256">
        <f t="shared" si="20"/>
        <v>166009413</v>
      </c>
      <c r="U39" s="256">
        <f t="shared" si="20"/>
        <v>166009413</v>
      </c>
      <c r="V39" s="257">
        <f t="shared" si="20"/>
        <v>144915918</v>
      </c>
      <c r="W39" s="244">
        <f>+S39/O39*100</f>
        <v>34.14064822436135</v>
      </c>
      <c r="X39" s="245">
        <f>+T39/O39*100</f>
        <v>1.8593185429881989</v>
      </c>
      <c r="Y39" s="169">
        <f>+V39/O39*100</f>
        <v>1.6230697322660692</v>
      </c>
    </row>
    <row r="40" spans="11:25" ht="19.5" customHeight="1" thickBot="1" x14ac:dyDescent="0.25">
      <c r="K40" s="240" t="s">
        <v>339</v>
      </c>
      <c r="L40" s="265">
        <f>+L22+L24+L27</f>
        <v>0</v>
      </c>
      <c r="M40" s="266">
        <f t="shared" ref="M40:V40" si="21">+M22+M24+M27</f>
        <v>11000000000</v>
      </c>
      <c r="N40" s="266">
        <f t="shared" si="21"/>
        <v>0</v>
      </c>
      <c r="O40" s="266">
        <f t="shared" si="21"/>
        <v>11000000000</v>
      </c>
      <c r="P40" s="266">
        <f t="shared" si="21"/>
        <v>0</v>
      </c>
      <c r="Q40" s="266">
        <f t="shared" si="21"/>
        <v>2650325000</v>
      </c>
      <c r="R40" s="266">
        <f t="shared" si="21"/>
        <v>8349675000</v>
      </c>
      <c r="S40" s="266">
        <f t="shared" si="21"/>
        <v>1388475000</v>
      </c>
      <c r="T40" s="266">
        <f t="shared" si="21"/>
        <v>0</v>
      </c>
      <c r="U40" s="266">
        <f t="shared" si="21"/>
        <v>0</v>
      </c>
      <c r="V40" s="267">
        <f t="shared" si="21"/>
        <v>0</v>
      </c>
      <c r="W40" s="246">
        <f>+S40/O40*100</f>
        <v>12.6225</v>
      </c>
      <c r="X40" s="247">
        <f>+T40/O40*100</f>
        <v>0</v>
      </c>
      <c r="Y40" s="248">
        <f>+V40/O40*100</f>
        <v>0</v>
      </c>
    </row>
    <row r="41" spans="11:25" ht="20.25" customHeight="1" thickBot="1" x14ac:dyDescent="0.25">
      <c r="K41" s="238" t="s">
        <v>340</v>
      </c>
      <c r="L41" s="268">
        <f>SUM(L39:L40)</f>
        <v>8928508438</v>
      </c>
      <c r="M41" s="269">
        <f t="shared" ref="M41:V41" si="22">SUM(M39:M40)</f>
        <v>11000000000</v>
      </c>
      <c r="N41" s="269">
        <f t="shared" si="22"/>
        <v>0</v>
      </c>
      <c r="O41" s="269">
        <f t="shared" si="22"/>
        <v>19928508438</v>
      </c>
      <c r="P41" s="269">
        <f t="shared" si="22"/>
        <v>0</v>
      </c>
      <c r="Q41" s="269">
        <f t="shared" si="22"/>
        <v>9872283215.2000008</v>
      </c>
      <c r="R41" s="269">
        <f t="shared" si="22"/>
        <v>10056225222.799999</v>
      </c>
      <c r="S41" s="269">
        <f t="shared" si="22"/>
        <v>4436725657.5</v>
      </c>
      <c r="T41" s="269">
        <f t="shared" si="22"/>
        <v>166009413</v>
      </c>
      <c r="U41" s="269">
        <f t="shared" si="22"/>
        <v>166009413</v>
      </c>
      <c r="V41" s="270">
        <f t="shared" si="22"/>
        <v>144915918</v>
      </c>
      <c r="W41" s="249">
        <f>+S41/O41*100</f>
        <v>22.26320986993678</v>
      </c>
      <c r="X41" s="191">
        <f>+T41/O41*100</f>
        <v>0.83302477712506873</v>
      </c>
      <c r="Y41" s="192">
        <f>+V41/O41*100</f>
        <v>0.72717894794209481</v>
      </c>
    </row>
    <row r="42" spans="11:25" ht="14.25" customHeight="1" thickBot="1" x14ac:dyDescent="0.25">
      <c r="K42" s="147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170"/>
      <c r="X42" s="170"/>
      <c r="Y42" s="170"/>
    </row>
    <row r="43" spans="11:25" ht="21" customHeight="1" thickBot="1" x14ac:dyDescent="0.25">
      <c r="K43" s="154" t="s">
        <v>341</v>
      </c>
      <c r="L43" s="272">
        <f t="shared" ref="L43:V43" si="23">+L41+L37</f>
        <v>28822508438</v>
      </c>
      <c r="M43" s="272">
        <f>+M41+M37</f>
        <v>11080000000</v>
      </c>
      <c r="N43" s="272">
        <f t="shared" si="23"/>
        <v>80000000</v>
      </c>
      <c r="O43" s="272">
        <f t="shared" si="23"/>
        <v>39822508438</v>
      </c>
      <c r="P43" s="272">
        <f t="shared" si="23"/>
        <v>0</v>
      </c>
      <c r="Q43" s="272">
        <f t="shared" si="23"/>
        <v>28402059838.799999</v>
      </c>
      <c r="R43" s="272">
        <f t="shared" si="23"/>
        <v>11420448599.199999</v>
      </c>
      <c r="S43" s="272">
        <f t="shared" si="23"/>
        <v>6566676041.6000004</v>
      </c>
      <c r="T43" s="272">
        <f t="shared" si="23"/>
        <v>1207626540.5</v>
      </c>
      <c r="U43" s="272">
        <f t="shared" si="23"/>
        <v>1207626540.5</v>
      </c>
      <c r="V43" s="272">
        <f t="shared" si="23"/>
        <v>1186533045.5</v>
      </c>
      <c r="W43" s="241">
        <f>+S43/O43*100</f>
        <v>16.489860380904219</v>
      </c>
      <c r="X43" s="242">
        <f>+T43/O43*100</f>
        <v>3.0325225302674341</v>
      </c>
      <c r="Y43" s="243">
        <f>+V43/O43*100</f>
        <v>2.9795537550009521</v>
      </c>
    </row>
    <row r="44" spans="11:25" ht="7.5" customHeight="1" x14ac:dyDescent="0.2"/>
    <row r="45" spans="11:25" ht="12.75" customHeight="1" x14ac:dyDescent="0.2">
      <c r="K45" s="155" t="s">
        <v>371</v>
      </c>
      <c r="M45" s="146"/>
      <c r="N45" s="146"/>
      <c r="O45" s="146"/>
      <c r="P45" s="146"/>
      <c r="U45" s="144"/>
    </row>
    <row r="46" spans="11:25" ht="14.25" customHeight="1" x14ac:dyDescent="0.2">
      <c r="K46" s="155"/>
      <c r="Q46" s="146"/>
      <c r="S46" s="146"/>
    </row>
    <row r="47" spans="11:25" x14ac:dyDescent="0.2">
      <c r="Q47" s="146"/>
      <c r="S47" s="146"/>
    </row>
    <row r="48" spans="11:25" x14ac:dyDescent="0.2">
      <c r="Q48" s="146"/>
      <c r="S48" s="146"/>
    </row>
    <row r="49" spans="12:22" x14ac:dyDescent="0.2">
      <c r="L49" s="146"/>
      <c r="Q49" s="146"/>
      <c r="S49" s="146"/>
    </row>
    <row r="51" spans="12:22" ht="15.75" x14ac:dyDescent="0.25">
      <c r="M51" s="156"/>
      <c r="N51" s="157"/>
      <c r="O51" s="157"/>
      <c r="P51" s="157"/>
      <c r="Q51" s="158"/>
      <c r="R51" s="156"/>
      <c r="S51" s="156"/>
      <c r="T51" s="157"/>
      <c r="U51" s="157"/>
      <c r="V51" s="157"/>
    </row>
    <row r="52" spans="12:22" ht="15.75" x14ac:dyDescent="0.25">
      <c r="M52" s="159" t="s">
        <v>372</v>
      </c>
      <c r="N52" s="159" t="s">
        <v>418</v>
      </c>
      <c r="O52" s="159"/>
      <c r="P52" s="159"/>
      <c r="Q52" s="160"/>
      <c r="R52" s="159"/>
      <c r="S52" s="159" t="s">
        <v>373</v>
      </c>
      <c r="T52" s="159" t="s">
        <v>383</v>
      </c>
      <c r="U52" s="159"/>
      <c r="V52" s="159"/>
    </row>
    <row r="53" spans="12:22" ht="15.75" x14ac:dyDescent="0.25">
      <c r="M53" s="159"/>
      <c r="N53" s="159" t="s">
        <v>382</v>
      </c>
      <c r="O53" s="159"/>
      <c r="P53" s="159"/>
      <c r="Q53" s="159"/>
      <c r="R53" s="159"/>
      <c r="S53" s="159"/>
      <c r="T53" s="159" t="s">
        <v>384</v>
      </c>
      <c r="U53" s="159"/>
      <c r="V53" s="159"/>
    </row>
    <row r="54" spans="12:22" ht="15.75" x14ac:dyDescent="0.25">
      <c r="M54" s="156"/>
      <c r="N54" s="156"/>
      <c r="O54" s="156"/>
      <c r="P54" s="156"/>
      <c r="Q54" s="156"/>
      <c r="R54" s="156"/>
      <c r="S54" s="156"/>
      <c r="T54" s="156"/>
      <c r="U54" s="156"/>
      <c r="V54" s="156"/>
    </row>
  </sheetData>
  <mergeCells count="4">
    <mergeCell ref="K32:Y32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  <ignoredErrors>
    <ignoredError sqref="C7:E9 C11:D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7" t="s">
        <v>347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</row>
    <row r="3" spans="1:23" x14ac:dyDescent="0.2">
      <c r="A3" s="277" t="s">
        <v>348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</row>
    <row r="4" spans="1:23" x14ac:dyDescent="0.2">
      <c r="A4" s="277" t="s">
        <v>349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80" t="s">
        <v>375</v>
      </c>
      <c r="E4" s="281"/>
      <c r="F4" s="281"/>
      <c r="G4" s="281"/>
      <c r="H4" s="281"/>
      <c r="I4" s="281"/>
      <c r="J4" s="281"/>
      <c r="K4" s="282"/>
    </row>
    <row r="5" spans="2:11" ht="21" x14ac:dyDescent="0.25">
      <c r="B5" s="283" t="s">
        <v>351</v>
      </c>
      <c r="C5" s="285" t="s">
        <v>352</v>
      </c>
      <c r="D5" s="284" t="s">
        <v>353</v>
      </c>
      <c r="E5" s="287"/>
      <c r="F5" s="287"/>
      <c r="G5" s="287"/>
      <c r="H5" s="287" t="s">
        <v>354</v>
      </c>
      <c r="I5" s="287"/>
      <c r="J5" s="287"/>
      <c r="K5" s="288"/>
    </row>
    <row r="6" spans="2:11" ht="21" x14ac:dyDescent="0.25">
      <c r="B6" s="284"/>
      <c r="C6" s="286"/>
      <c r="D6" s="284" t="s">
        <v>355</v>
      </c>
      <c r="E6" s="287"/>
      <c r="F6" s="287" t="s">
        <v>356</v>
      </c>
      <c r="G6" s="287"/>
      <c r="H6" s="287" t="s">
        <v>355</v>
      </c>
      <c r="I6" s="287"/>
      <c r="J6" s="287" t="s">
        <v>356</v>
      </c>
      <c r="K6" s="288"/>
    </row>
    <row r="7" spans="2:11" ht="21" x14ac:dyDescent="0.35">
      <c r="B7" s="284"/>
      <c r="C7" s="286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ENERO 2019'!L37/1000000</f>
        <v>19894</v>
      </c>
      <c r="D8" s="98">
        <v>0.92409060294914513</v>
      </c>
      <c r="E8" s="91">
        <f>D8*C8</f>
        <v>18383.858455070294</v>
      </c>
      <c r="F8" s="90">
        <f>+G8/C8</f>
        <v>0.10706496351161154</v>
      </c>
      <c r="G8" s="91">
        <f>+'EJE ENERO 2019'!S37/1000000</f>
        <v>2129.9503841000001</v>
      </c>
      <c r="H8" s="90">
        <v>0.91983862874214917</v>
      </c>
      <c r="I8" s="91">
        <f>+C8*H8</f>
        <v>18299.269680196314</v>
      </c>
      <c r="J8" s="90">
        <f>+K8/C8</f>
        <v>5.2358355659997982E-2</v>
      </c>
      <c r="K8" s="99">
        <f>+'EJE ENERO 2019'!T37/1000000</f>
        <v>1041.6171274999999</v>
      </c>
    </row>
    <row r="9" spans="2:11" ht="21" x14ac:dyDescent="0.25">
      <c r="B9" s="105" t="s">
        <v>360</v>
      </c>
      <c r="C9" s="128">
        <f>+'EJE ENERO 2019'!L41/1000000</f>
        <v>8928.5084380000008</v>
      </c>
      <c r="D9" s="98">
        <v>0.94046695163515126</v>
      </c>
      <c r="E9" s="91">
        <f>D9*C9</f>
        <v>8396.9671133345873</v>
      </c>
      <c r="F9" s="90">
        <f>+G9/C9</f>
        <v>0.49691677936005102</v>
      </c>
      <c r="G9" s="91">
        <f>+'EJE ENERO 2019'!S41/1000000</f>
        <v>4436.7256575000001</v>
      </c>
      <c r="H9" s="90">
        <v>0.93122178299834424</v>
      </c>
      <c r="I9" s="91">
        <f>H9*C9</f>
        <v>8314.4215471501229</v>
      </c>
      <c r="J9" s="90">
        <f>+K9/C9</f>
        <v>1.8593185429881986E-2</v>
      </c>
      <c r="K9" s="100">
        <f>+'EJE ENERO 2019'!T41/1000000</f>
        <v>166.009413</v>
      </c>
    </row>
    <row r="10" spans="2:11" ht="21.75" thickBot="1" x14ac:dyDescent="0.3">
      <c r="B10" s="106" t="s">
        <v>361</v>
      </c>
      <c r="C10" s="129">
        <f>SUM(C8:C9)</f>
        <v>28822.508438000001</v>
      </c>
      <c r="D10" s="101">
        <f>+E10/C10</f>
        <v>0.92916359538979831</v>
      </c>
      <c r="E10" s="102">
        <f>SUM(E8:E9)</f>
        <v>26780.825568404882</v>
      </c>
      <c r="F10" s="103">
        <f>+G10/C10</f>
        <v>0.22783152464767437</v>
      </c>
      <c r="G10" s="102">
        <f>SUM(G8:G9)</f>
        <v>6566.6760415999997</v>
      </c>
      <c r="H10" s="103">
        <f>+I10/C10</f>
        <v>0.92336485162611914</v>
      </c>
      <c r="I10" s="102">
        <f>SUM(I8:I9)</f>
        <v>26613.691227346437</v>
      </c>
      <c r="J10" s="103">
        <f>+K10/C10</f>
        <v>4.1898731441009765E-2</v>
      </c>
      <c r="K10" s="104">
        <f>SUM(K8:K9)</f>
        <v>1207.6265404999999</v>
      </c>
    </row>
    <row r="11" spans="2:11" x14ac:dyDescent="0.25">
      <c r="B11" s="278" t="s">
        <v>362</v>
      </c>
      <c r="C11" s="278"/>
      <c r="D11" s="278"/>
      <c r="E11" s="278"/>
      <c r="F11" s="278"/>
      <c r="G11" s="278"/>
      <c r="H11" s="278"/>
      <c r="I11" s="278"/>
      <c r="J11" s="278"/>
      <c r="K11" s="278"/>
    </row>
    <row r="12" spans="2:11" ht="20.25" customHeight="1" x14ac:dyDescent="0.25">
      <c r="B12" s="279" t="s">
        <v>365</v>
      </c>
      <c r="C12" s="279"/>
      <c r="D12" s="85"/>
      <c r="E12" s="278" t="s">
        <v>363</v>
      </c>
      <c r="F12" s="278"/>
      <c r="G12" s="85"/>
      <c r="H12" s="69"/>
      <c r="I12" s="278" t="s">
        <v>364</v>
      </c>
      <c r="J12" s="278"/>
      <c r="K12" s="84"/>
    </row>
    <row r="15" spans="2:11" x14ac:dyDescent="0.25">
      <c r="D15" s="298"/>
      <c r="E15" s="298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09"/>
      <c r="C18" s="307" t="s">
        <v>28</v>
      </c>
      <c r="D18" s="307"/>
      <c r="E18" s="308" t="s">
        <v>29</v>
      </c>
      <c r="F18" s="308"/>
    </row>
    <row r="19" spans="2:6" ht="29.25" customHeight="1" thickBot="1" x14ac:dyDescent="0.3">
      <c r="B19" s="310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0.10706496351161154</v>
      </c>
      <c r="E20" s="86">
        <f>+H8</f>
        <v>0.91983862874214917</v>
      </c>
      <c r="F20" s="86">
        <f>+J8</f>
        <v>5.2358355659997982E-2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0.49691677936005102</v>
      </c>
      <c r="E21" s="86">
        <f>+H9</f>
        <v>0.93122178299834424</v>
      </c>
      <c r="F21" s="86">
        <f>+J9</f>
        <v>1.8593185429881986E-2</v>
      </c>
    </row>
    <row r="22" spans="2:6" ht="21" thickBot="1" x14ac:dyDescent="0.3">
      <c r="B22" s="76" t="s">
        <v>369</v>
      </c>
      <c r="C22" s="86">
        <f>+D10</f>
        <v>0.92916359538979831</v>
      </c>
      <c r="D22" s="86">
        <f>+F10</f>
        <v>0.22783152464767437</v>
      </c>
      <c r="E22" s="86">
        <f>+H10</f>
        <v>0.92336485162611914</v>
      </c>
      <c r="F22" s="86">
        <f>+J10</f>
        <v>4.1898731441009765E-2</v>
      </c>
    </row>
    <row r="57" spans="2:8" ht="15.75" thickBot="1" x14ac:dyDescent="0.3"/>
    <row r="58" spans="2:8" ht="24" thickBot="1" x14ac:dyDescent="0.4">
      <c r="B58" s="87"/>
      <c r="C58" s="299" t="str">
        <f>+MID(D4,13,35)</f>
        <v xml:space="preserve">Ejecucion a 31 de enero de 2016 </v>
      </c>
      <c r="D58" s="300"/>
      <c r="E58" s="300"/>
      <c r="F58" s="300"/>
      <c r="G58" s="301"/>
      <c r="H58" s="92"/>
    </row>
    <row r="59" spans="2:8" ht="42.75" customHeight="1" x14ac:dyDescent="0.25">
      <c r="B59" s="302" t="s">
        <v>351</v>
      </c>
      <c r="C59" s="304" t="s">
        <v>352</v>
      </c>
      <c r="D59" s="305" t="s">
        <v>353</v>
      </c>
      <c r="E59" s="305"/>
      <c r="F59" s="305" t="s">
        <v>354</v>
      </c>
      <c r="G59" s="286"/>
      <c r="H59" s="92"/>
    </row>
    <row r="60" spans="2:8" ht="21" x14ac:dyDescent="0.35">
      <c r="B60" s="303"/>
      <c r="C60" s="304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19894</v>
      </c>
      <c r="D61" s="90">
        <f>+E61/C61</f>
        <v>0.10706496351161154</v>
      </c>
      <c r="E61" s="91">
        <f>+G8</f>
        <v>2129.9503841000001</v>
      </c>
      <c r="F61" s="90">
        <f>+G61/C61</f>
        <v>5.2358355659997982E-2</v>
      </c>
      <c r="G61" s="99">
        <f>+K8</f>
        <v>1041.6171274999999</v>
      </c>
      <c r="H61" s="92"/>
    </row>
    <row r="62" spans="2:8" ht="21" x14ac:dyDescent="0.25">
      <c r="B62" s="112" t="s">
        <v>360</v>
      </c>
      <c r="C62" s="110">
        <f>+C9</f>
        <v>8928.5084380000008</v>
      </c>
      <c r="D62" s="90">
        <f>+E62/C62</f>
        <v>0.49691677936005102</v>
      </c>
      <c r="E62" s="91">
        <f>+G9</f>
        <v>4436.7256575000001</v>
      </c>
      <c r="F62" s="90">
        <f>+G62/C62</f>
        <v>1.8593185429881986E-2</v>
      </c>
      <c r="G62" s="100">
        <f>+K9</f>
        <v>166.009413</v>
      </c>
      <c r="H62" s="92"/>
    </row>
    <row r="63" spans="2:8" ht="21.75" thickBot="1" x14ac:dyDescent="0.3">
      <c r="B63" s="113" t="s">
        <v>361</v>
      </c>
      <c r="C63" s="111">
        <f>SUM(C61:C62)</f>
        <v>28822.508438000001</v>
      </c>
      <c r="D63" s="103">
        <f>+E63/C63</f>
        <v>0.22783152464767437</v>
      </c>
      <c r="E63" s="102">
        <f>SUM(E61:E62)</f>
        <v>6566.6760415999997</v>
      </c>
      <c r="F63" s="103">
        <f>+G63/C63</f>
        <v>4.1898731441009765E-2</v>
      </c>
      <c r="G63" s="104">
        <f>SUM(G61:G62)</f>
        <v>1207.6265404999999</v>
      </c>
      <c r="H63" s="92"/>
    </row>
    <row r="64" spans="2:8" ht="35.25" customHeight="1" x14ac:dyDescent="0.25">
      <c r="B64" s="306" t="s">
        <v>362</v>
      </c>
      <c r="C64" s="306"/>
      <c r="D64" s="306"/>
      <c r="E64" s="306"/>
      <c r="F64" s="306"/>
      <c r="G64" s="306"/>
      <c r="H64" s="92"/>
    </row>
    <row r="65" spans="2:7" x14ac:dyDescent="0.25">
      <c r="B65" s="278"/>
      <c r="C65" s="278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92"/>
      <c r="C69" s="294" t="s">
        <v>28</v>
      </c>
      <c r="D69" s="295"/>
      <c r="E69" s="294" t="s">
        <v>29</v>
      </c>
      <c r="F69" s="295"/>
    </row>
    <row r="70" spans="2:7" ht="15.75" thickBot="1" x14ac:dyDescent="0.3">
      <c r="B70" s="293"/>
      <c r="C70" s="296"/>
      <c r="D70" s="297"/>
      <c r="E70" s="296"/>
      <c r="F70" s="297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0.10706496351161154</v>
      </c>
      <c r="D71" s="75">
        <f>+E61</f>
        <v>2129.9503841000001</v>
      </c>
      <c r="E71" s="74">
        <f t="shared" si="0"/>
        <v>5.2358355659997982E-2</v>
      </c>
      <c r="F71" s="75">
        <f t="shared" si="0"/>
        <v>1041.6171274999999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0.49691677936005102</v>
      </c>
      <c r="D72" s="75">
        <f t="shared" si="0"/>
        <v>4436.7256575000001</v>
      </c>
      <c r="E72" s="74">
        <f t="shared" si="0"/>
        <v>1.8593185429881986E-2</v>
      </c>
      <c r="F72" s="75">
        <f t="shared" si="0"/>
        <v>166.009413</v>
      </c>
    </row>
    <row r="73" spans="2:7" ht="21.75" thickTop="1" thickBot="1" x14ac:dyDescent="0.3">
      <c r="B73" s="73" t="str">
        <f>+B22</f>
        <v>Total : 25.133</v>
      </c>
      <c r="C73" s="74">
        <f t="shared" si="0"/>
        <v>0.22783152464767437</v>
      </c>
      <c r="D73" s="75">
        <f t="shared" si="0"/>
        <v>6566.6760415999997</v>
      </c>
      <c r="E73" s="74">
        <f t="shared" si="0"/>
        <v>4.1898731441009765E-2</v>
      </c>
      <c r="F73" s="75">
        <f t="shared" si="0"/>
        <v>1207.6265404999999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89" t="s">
        <v>374</v>
      </c>
      <c r="C110" s="290"/>
      <c r="D110" s="291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ENERO 2019'!W21</f>
        <v>19.291095927841624</v>
      </c>
      <c r="F111" s="122">
        <f>+'EJE ENERO 2019'!X21</f>
        <v>0.14479809248075812</v>
      </c>
      <c r="G111" s="123">
        <f>+'EJE ENERO 2019'!Y21</f>
        <v>3.8808364183740215E-2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ENERO 2019'!W22</f>
        <v>8.4618120782988573</v>
      </c>
      <c r="F112" s="124">
        <f>+'EJE ENERO 2019'!X22</f>
        <v>0</v>
      </c>
      <c r="G112" s="125">
        <f>+'EJE ENERO 2019'!Y22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ENERO 2019'!W23</f>
        <v>58.774626783429895</v>
      </c>
      <c r="F113" s="124">
        <f>+'EJE ENERO 2019'!X23</f>
        <v>2.5044319319473107</v>
      </c>
      <c r="G113" s="125">
        <f>+'EJE ENERO 2019'!Y23</f>
        <v>2.1941743409957684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ENERO 2019'!W24</f>
        <v>20.835144698379079</v>
      </c>
      <c r="F114" s="124">
        <f>+'EJE ENERO 2019'!X24</f>
        <v>0</v>
      </c>
      <c r="G114" s="125">
        <f>+'EJE ENERO 2019'!Y24</f>
        <v>0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ENERO 2019'!W27</f>
        <v>0</v>
      </c>
      <c r="F115" s="126">
        <f>+'EJE ENERO 2019'!X27</f>
        <v>0</v>
      </c>
      <c r="G115" s="127">
        <f>+'EJE ENERO 2019'!Y27</f>
        <v>0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opLeftCell="A19" workbookViewId="0">
      <selection activeCell="Q10" sqref="Q10"/>
    </sheetView>
  </sheetViews>
  <sheetFormatPr baseColWidth="10" defaultRowHeight="15" x14ac:dyDescent="0.25"/>
  <cols>
    <col min="1" max="1" width="13.42578125" style="196" customWidth="1"/>
    <col min="2" max="2" width="27" style="196" customWidth="1"/>
    <col min="3" max="3" width="21.5703125" style="196" customWidth="1"/>
    <col min="4" max="8" width="5.42578125" style="196" customWidth="1"/>
    <col min="9" max="11" width="5.42578125" style="196" hidden="1" customWidth="1"/>
    <col min="12" max="12" width="7" style="196" hidden="1" customWidth="1"/>
    <col min="13" max="13" width="9.5703125" style="196" customWidth="1"/>
    <col min="14" max="14" width="8" style="196" customWidth="1"/>
    <col min="15" max="15" width="9.5703125" style="196" customWidth="1"/>
    <col min="16" max="16" width="27.5703125" style="196" customWidth="1"/>
    <col min="17" max="27" width="18.85546875" style="196" customWidth="1"/>
    <col min="28" max="28" width="0" style="196" hidden="1" customWidth="1"/>
    <col min="29" max="29" width="6.42578125" style="196" customWidth="1"/>
    <col min="30" max="16384" width="11.42578125" style="196"/>
  </cols>
  <sheetData>
    <row r="1" spans="1:27" x14ac:dyDescent="0.25">
      <c r="A1" s="193" t="s">
        <v>0</v>
      </c>
      <c r="B1" s="193">
        <v>2019</v>
      </c>
      <c r="C1" s="195" t="s">
        <v>1</v>
      </c>
      <c r="D1" s="195" t="s">
        <v>1</v>
      </c>
      <c r="E1" s="195" t="s">
        <v>1</v>
      </c>
      <c r="F1" s="195" t="s">
        <v>1</v>
      </c>
      <c r="G1" s="195" t="s">
        <v>1</v>
      </c>
      <c r="H1" s="195" t="s">
        <v>1</v>
      </c>
      <c r="I1" s="195" t="s">
        <v>1</v>
      </c>
      <c r="J1" s="195" t="s">
        <v>1</v>
      </c>
      <c r="K1" s="195" t="s">
        <v>1</v>
      </c>
      <c r="L1" s="195" t="s">
        <v>1</v>
      </c>
      <c r="M1" s="195" t="s">
        <v>1</v>
      </c>
      <c r="N1" s="195" t="s">
        <v>1</v>
      </c>
      <c r="O1" s="195" t="s">
        <v>1</v>
      </c>
      <c r="P1" s="195" t="s">
        <v>1</v>
      </c>
      <c r="Q1" s="195" t="s">
        <v>1</v>
      </c>
      <c r="R1" s="195" t="s">
        <v>1</v>
      </c>
      <c r="S1" s="195" t="s">
        <v>1</v>
      </c>
      <c r="T1" s="195" t="s">
        <v>1</v>
      </c>
      <c r="U1" s="195" t="s">
        <v>1</v>
      </c>
      <c r="V1" s="195" t="s">
        <v>1</v>
      </c>
      <c r="W1" s="195" t="s">
        <v>1</v>
      </c>
      <c r="X1" s="195" t="s">
        <v>1</v>
      </c>
      <c r="Y1" s="195" t="s">
        <v>1</v>
      </c>
      <c r="Z1" s="195" t="s">
        <v>1</v>
      </c>
      <c r="AA1" s="195" t="s">
        <v>1</v>
      </c>
    </row>
    <row r="2" spans="1:27" x14ac:dyDescent="0.25">
      <c r="A2" s="193" t="s">
        <v>2</v>
      </c>
      <c r="B2" s="193" t="s">
        <v>3</v>
      </c>
      <c r="C2" s="195" t="s">
        <v>1</v>
      </c>
      <c r="D2" s="195" t="s">
        <v>1</v>
      </c>
      <c r="E2" s="195" t="s">
        <v>1</v>
      </c>
      <c r="F2" s="195" t="s">
        <v>1</v>
      </c>
      <c r="G2" s="195" t="s">
        <v>1</v>
      </c>
      <c r="H2" s="195" t="s">
        <v>1</v>
      </c>
      <c r="I2" s="195" t="s">
        <v>1</v>
      </c>
      <c r="J2" s="195" t="s">
        <v>1</v>
      </c>
      <c r="K2" s="195" t="s">
        <v>1</v>
      </c>
      <c r="L2" s="195" t="s">
        <v>1</v>
      </c>
      <c r="M2" s="195" t="s">
        <v>1</v>
      </c>
      <c r="N2" s="195" t="s">
        <v>1</v>
      </c>
      <c r="O2" s="195" t="s">
        <v>1</v>
      </c>
      <c r="P2" s="195" t="s">
        <v>1</v>
      </c>
      <c r="Q2" s="195" t="s">
        <v>1</v>
      </c>
      <c r="R2" s="195" t="s">
        <v>1</v>
      </c>
      <c r="S2" s="195" t="s">
        <v>1</v>
      </c>
      <c r="T2" s="195" t="s">
        <v>1</v>
      </c>
      <c r="U2" s="195" t="s">
        <v>1</v>
      </c>
      <c r="V2" s="195" t="s">
        <v>1</v>
      </c>
      <c r="W2" s="195" t="s">
        <v>1</v>
      </c>
      <c r="X2" s="195" t="s">
        <v>1</v>
      </c>
      <c r="Y2" s="195" t="s">
        <v>1</v>
      </c>
      <c r="Z2" s="195" t="s">
        <v>1</v>
      </c>
      <c r="AA2" s="195" t="s">
        <v>1</v>
      </c>
    </row>
    <row r="3" spans="1:27" x14ac:dyDescent="0.25">
      <c r="A3" s="193" t="s">
        <v>4</v>
      </c>
      <c r="B3" s="193" t="s">
        <v>385</v>
      </c>
      <c r="C3" s="195" t="s">
        <v>1</v>
      </c>
      <c r="D3" s="195" t="s">
        <v>1</v>
      </c>
      <c r="E3" s="195" t="s">
        <v>1</v>
      </c>
      <c r="F3" s="195" t="s">
        <v>1</v>
      </c>
      <c r="G3" s="195" t="s">
        <v>1</v>
      </c>
      <c r="H3" s="195" t="s">
        <v>1</v>
      </c>
      <c r="I3" s="195" t="s">
        <v>1</v>
      </c>
      <c r="J3" s="195" t="s">
        <v>1</v>
      </c>
      <c r="K3" s="195" t="s">
        <v>1</v>
      </c>
      <c r="L3" s="195" t="s">
        <v>1</v>
      </c>
      <c r="M3" s="195" t="s">
        <v>1</v>
      </c>
      <c r="N3" s="195" t="s">
        <v>1</v>
      </c>
      <c r="O3" s="195" t="s">
        <v>1</v>
      </c>
      <c r="P3" s="195" t="s">
        <v>1</v>
      </c>
      <c r="Q3" s="195" t="s">
        <v>1</v>
      </c>
      <c r="R3" s="195" t="s">
        <v>1</v>
      </c>
      <c r="S3" s="195" t="s">
        <v>1</v>
      </c>
      <c r="T3" s="195" t="s">
        <v>1</v>
      </c>
      <c r="U3" s="195" t="s">
        <v>1</v>
      </c>
      <c r="V3" s="195" t="s">
        <v>1</v>
      </c>
      <c r="W3" s="195" t="s">
        <v>1</v>
      </c>
      <c r="X3" s="195" t="s">
        <v>1</v>
      </c>
      <c r="Y3" s="195" t="s">
        <v>1</v>
      </c>
      <c r="Z3" s="195" t="s">
        <v>1</v>
      </c>
      <c r="AA3" s="195" t="s">
        <v>1</v>
      </c>
    </row>
    <row r="4" spans="1:27" ht="24" x14ac:dyDescent="0.25">
      <c r="A4" s="193" t="s">
        <v>6</v>
      </c>
      <c r="B4" s="193" t="s">
        <v>7</v>
      </c>
      <c r="C4" s="193" t="s">
        <v>8</v>
      </c>
      <c r="D4" s="193" t="s">
        <v>9</v>
      </c>
      <c r="E4" s="193" t="s">
        <v>10</v>
      </c>
      <c r="F4" s="193" t="s">
        <v>11</v>
      </c>
      <c r="G4" s="193" t="s">
        <v>12</v>
      </c>
      <c r="H4" s="193" t="s">
        <v>13</v>
      </c>
      <c r="I4" s="193" t="s">
        <v>14</v>
      </c>
      <c r="J4" s="193" t="s">
        <v>15</v>
      </c>
      <c r="K4" s="193" t="s">
        <v>16</v>
      </c>
      <c r="L4" s="193" t="s">
        <v>386</v>
      </c>
      <c r="M4" s="193" t="s">
        <v>17</v>
      </c>
      <c r="N4" s="193" t="s">
        <v>18</v>
      </c>
      <c r="O4" s="193" t="s">
        <v>19</v>
      </c>
      <c r="P4" s="193" t="s">
        <v>20</v>
      </c>
      <c r="Q4" s="193" t="s">
        <v>21</v>
      </c>
      <c r="R4" s="193" t="s">
        <v>22</v>
      </c>
      <c r="S4" s="193" t="s">
        <v>23</v>
      </c>
      <c r="T4" s="193" t="s">
        <v>24</v>
      </c>
      <c r="U4" s="193" t="s">
        <v>25</v>
      </c>
      <c r="V4" s="193" t="s">
        <v>26</v>
      </c>
      <c r="W4" s="193" t="s">
        <v>27</v>
      </c>
      <c r="X4" s="193" t="s">
        <v>28</v>
      </c>
      <c r="Y4" s="193" t="s">
        <v>29</v>
      </c>
      <c r="Z4" s="193" t="s">
        <v>30</v>
      </c>
      <c r="AA4" s="193" t="s">
        <v>31</v>
      </c>
    </row>
    <row r="5" spans="1:27" ht="22.5" x14ac:dyDescent="0.25">
      <c r="A5" s="197" t="s">
        <v>32</v>
      </c>
      <c r="B5" s="198" t="s">
        <v>33</v>
      </c>
      <c r="C5" s="199" t="s">
        <v>387</v>
      </c>
      <c r="D5" s="197" t="s">
        <v>35</v>
      </c>
      <c r="E5" s="197" t="s">
        <v>388</v>
      </c>
      <c r="F5" s="197" t="s">
        <v>388</v>
      </c>
      <c r="G5" s="197" t="s">
        <v>388</v>
      </c>
      <c r="H5" s="197"/>
      <c r="I5" s="197"/>
      <c r="J5" s="197"/>
      <c r="K5" s="197"/>
      <c r="L5" s="197"/>
      <c r="M5" s="197" t="s">
        <v>38</v>
      </c>
      <c r="N5" s="197" t="s">
        <v>39</v>
      </c>
      <c r="O5" s="197" t="s">
        <v>40</v>
      </c>
      <c r="P5" s="198" t="s">
        <v>389</v>
      </c>
      <c r="Q5" s="194">
        <v>11593000000</v>
      </c>
      <c r="R5" s="194">
        <v>0</v>
      </c>
      <c r="S5" s="194">
        <v>80000000</v>
      </c>
      <c r="T5" s="194">
        <v>11513000000</v>
      </c>
      <c r="U5" s="194">
        <v>0</v>
      </c>
      <c r="V5" s="194">
        <v>11513000000</v>
      </c>
      <c r="W5" s="194">
        <v>0</v>
      </c>
      <c r="X5" s="194">
        <v>695874203</v>
      </c>
      <c r="Y5" s="194">
        <v>693309835</v>
      </c>
      <c r="Z5" s="194">
        <v>693309835</v>
      </c>
      <c r="AA5" s="194">
        <v>693309835</v>
      </c>
    </row>
    <row r="6" spans="1:27" ht="22.5" x14ac:dyDescent="0.25">
      <c r="A6" s="197" t="s">
        <v>32</v>
      </c>
      <c r="B6" s="198" t="s">
        <v>33</v>
      </c>
      <c r="C6" s="199" t="s">
        <v>390</v>
      </c>
      <c r="D6" s="197" t="s">
        <v>35</v>
      </c>
      <c r="E6" s="197" t="s">
        <v>388</v>
      </c>
      <c r="F6" s="197" t="s">
        <v>388</v>
      </c>
      <c r="G6" s="197" t="s">
        <v>391</v>
      </c>
      <c r="H6" s="197"/>
      <c r="I6" s="197"/>
      <c r="J6" s="197"/>
      <c r="K6" s="197"/>
      <c r="L6" s="197"/>
      <c r="M6" s="197" t="s">
        <v>38</v>
      </c>
      <c r="N6" s="197" t="s">
        <v>39</v>
      </c>
      <c r="O6" s="197" t="s">
        <v>40</v>
      </c>
      <c r="P6" s="198" t="s">
        <v>392</v>
      </c>
      <c r="Q6" s="194">
        <v>4006000000</v>
      </c>
      <c r="R6" s="194">
        <v>0</v>
      </c>
      <c r="S6" s="194">
        <v>0</v>
      </c>
      <c r="T6" s="194">
        <v>4006000000</v>
      </c>
      <c r="U6" s="194">
        <v>0</v>
      </c>
      <c r="V6" s="194">
        <v>4006000000</v>
      </c>
      <c r="W6" s="194">
        <v>0</v>
      </c>
      <c r="X6" s="194">
        <v>241582000</v>
      </c>
      <c r="Y6" s="194">
        <v>241582000</v>
      </c>
      <c r="Z6" s="194">
        <v>241582000</v>
      </c>
      <c r="AA6" s="194">
        <v>241582000</v>
      </c>
    </row>
    <row r="7" spans="1:27" ht="33.75" x14ac:dyDescent="0.25">
      <c r="A7" s="197" t="s">
        <v>32</v>
      </c>
      <c r="B7" s="198" t="s">
        <v>33</v>
      </c>
      <c r="C7" s="199" t="s">
        <v>393</v>
      </c>
      <c r="D7" s="197" t="s">
        <v>35</v>
      </c>
      <c r="E7" s="197" t="s">
        <v>388</v>
      </c>
      <c r="F7" s="197" t="s">
        <v>388</v>
      </c>
      <c r="G7" s="197" t="s">
        <v>394</v>
      </c>
      <c r="H7" s="197"/>
      <c r="I7" s="197"/>
      <c r="J7" s="197"/>
      <c r="K7" s="197"/>
      <c r="L7" s="197"/>
      <c r="M7" s="197" t="s">
        <v>38</v>
      </c>
      <c r="N7" s="197" t="s">
        <v>39</v>
      </c>
      <c r="O7" s="197" t="s">
        <v>40</v>
      </c>
      <c r="P7" s="198" t="s">
        <v>395</v>
      </c>
      <c r="Q7" s="194">
        <v>1244000000</v>
      </c>
      <c r="R7" s="194">
        <v>0</v>
      </c>
      <c r="S7" s="194">
        <v>0</v>
      </c>
      <c r="T7" s="194">
        <v>1244000000</v>
      </c>
      <c r="U7" s="194">
        <v>0</v>
      </c>
      <c r="V7" s="194">
        <v>1244000000</v>
      </c>
      <c r="W7" s="194">
        <v>0</v>
      </c>
      <c r="X7" s="194">
        <v>49324727</v>
      </c>
      <c r="Y7" s="194">
        <v>47753911</v>
      </c>
      <c r="Z7" s="194">
        <v>47753911</v>
      </c>
      <c r="AA7" s="194">
        <v>47753911</v>
      </c>
    </row>
    <row r="8" spans="1:27" ht="22.5" x14ac:dyDescent="0.25">
      <c r="A8" s="197" t="s">
        <v>32</v>
      </c>
      <c r="B8" s="198" t="s">
        <v>33</v>
      </c>
      <c r="C8" s="199" t="s">
        <v>396</v>
      </c>
      <c r="D8" s="197" t="s">
        <v>35</v>
      </c>
      <c r="E8" s="197" t="s">
        <v>391</v>
      </c>
      <c r="F8" s="197" t="s">
        <v>388</v>
      </c>
      <c r="G8" s="197"/>
      <c r="H8" s="197"/>
      <c r="I8" s="197"/>
      <c r="J8" s="197"/>
      <c r="K8" s="197"/>
      <c r="L8" s="197"/>
      <c r="M8" s="197" t="s">
        <v>38</v>
      </c>
      <c r="N8" s="197" t="s">
        <v>39</v>
      </c>
      <c r="O8" s="197" t="s">
        <v>40</v>
      </c>
      <c r="P8" s="198" t="s">
        <v>397</v>
      </c>
      <c r="Q8" s="194">
        <v>86000000</v>
      </c>
      <c r="R8" s="194">
        <v>0</v>
      </c>
      <c r="S8" s="194">
        <v>0</v>
      </c>
      <c r="T8" s="194">
        <v>86000000</v>
      </c>
      <c r="U8" s="194">
        <v>0</v>
      </c>
      <c r="V8" s="194">
        <v>4999800</v>
      </c>
      <c r="W8" s="194">
        <v>81000200</v>
      </c>
      <c r="X8" s="194">
        <v>0</v>
      </c>
      <c r="Y8" s="194">
        <v>0</v>
      </c>
      <c r="Z8" s="194">
        <v>0</v>
      </c>
      <c r="AA8" s="194">
        <v>0</v>
      </c>
    </row>
    <row r="9" spans="1:27" ht="22.5" x14ac:dyDescent="0.25">
      <c r="A9" s="197" t="s">
        <v>32</v>
      </c>
      <c r="B9" s="198" t="s">
        <v>33</v>
      </c>
      <c r="C9" s="199" t="s">
        <v>398</v>
      </c>
      <c r="D9" s="197" t="s">
        <v>35</v>
      </c>
      <c r="E9" s="197" t="s">
        <v>391</v>
      </c>
      <c r="F9" s="197" t="s">
        <v>391</v>
      </c>
      <c r="G9" s="197"/>
      <c r="H9" s="197"/>
      <c r="I9" s="197"/>
      <c r="J9" s="197"/>
      <c r="K9" s="197"/>
      <c r="L9" s="197"/>
      <c r="M9" s="197" t="s">
        <v>38</v>
      </c>
      <c r="N9" s="197" t="s">
        <v>39</v>
      </c>
      <c r="O9" s="197" t="s">
        <v>40</v>
      </c>
      <c r="P9" s="198" t="s">
        <v>399</v>
      </c>
      <c r="Q9" s="194">
        <v>2454000000</v>
      </c>
      <c r="R9" s="194">
        <v>0</v>
      </c>
      <c r="S9" s="194">
        <v>0</v>
      </c>
      <c r="T9" s="194">
        <v>2454000000</v>
      </c>
      <c r="U9" s="194">
        <v>0</v>
      </c>
      <c r="V9" s="194">
        <v>1416776823.5999999</v>
      </c>
      <c r="W9" s="194">
        <v>1037223176.4</v>
      </c>
      <c r="X9" s="194">
        <v>1112560829.0999999</v>
      </c>
      <c r="Y9" s="194">
        <v>28362756.5</v>
      </c>
      <c r="Z9" s="194">
        <v>28362756.5</v>
      </c>
      <c r="AA9" s="194">
        <v>28362756.5</v>
      </c>
    </row>
    <row r="10" spans="1:27" ht="22.5" x14ac:dyDescent="0.25">
      <c r="A10" s="197" t="s">
        <v>32</v>
      </c>
      <c r="B10" s="198" t="s">
        <v>33</v>
      </c>
      <c r="C10" s="199" t="s">
        <v>400</v>
      </c>
      <c r="D10" s="197" t="s">
        <v>35</v>
      </c>
      <c r="E10" s="197" t="s">
        <v>394</v>
      </c>
      <c r="F10" s="197" t="s">
        <v>401</v>
      </c>
      <c r="G10" s="197" t="s">
        <v>391</v>
      </c>
      <c r="H10" s="197" t="s">
        <v>402</v>
      </c>
      <c r="I10" s="197"/>
      <c r="J10" s="197"/>
      <c r="K10" s="197"/>
      <c r="L10" s="197"/>
      <c r="M10" s="197" t="s">
        <v>38</v>
      </c>
      <c r="N10" s="197" t="s">
        <v>39</v>
      </c>
      <c r="O10" s="197" t="s">
        <v>40</v>
      </c>
      <c r="P10" s="198" t="s">
        <v>403</v>
      </c>
      <c r="Q10" s="194">
        <v>226000000</v>
      </c>
      <c r="R10" s="194">
        <v>0</v>
      </c>
      <c r="S10" s="194">
        <v>0</v>
      </c>
      <c r="T10" s="194">
        <v>226000000</v>
      </c>
      <c r="U10" s="194">
        <v>0</v>
      </c>
      <c r="V10" s="194">
        <v>226000000</v>
      </c>
      <c r="W10" s="194">
        <v>0</v>
      </c>
      <c r="X10" s="194">
        <v>15977810</v>
      </c>
      <c r="Y10" s="194">
        <v>15977810</v>
      </c>
      <c r="Z10" s="194">
        <v>15977810</v>
      </c>
      <c r="AA10" s="194">
        <v>15977810</v>
      </c>
    </row>
    <row r="11" spans="1:27" ht="22.5" x14ac:dyDescent="0.25">
      <c r="A11" s="197" t="s">
        <v>32</v>
      </c>
      <c r="B11" s="198" t="s">
        <v>33</v>
      </c>
      <c r="C11" s="199" t="s">
        <v>404</v>
      </c>
      <c r="D11" s="197" t="s">
        <v>35</v>
      </c>
      <c r="E11" s="197" t="s">
        <v>394</v>
      </c>
      <c r="F11" s="197" t="s">
        <v>401</v>
      </c>
      <c r="G11" s="197" t="s">
        <v>391</v>
      </c>
      <c r="H11" s="197" t="s">
        <v>405</v>
      </c>
      <c r="I11" s="197"/>
      <c r="J11" s="197"/>
      <c r="K11" s="197"/>
      <c r="L11" s="197"/>
      <c r="M11" s="197" t="s">
        <v>38</v>
      </c>
      <c r="N11" s="197" t="s">
        <v>39</v>
      </c>
      <c r="O11" s="197" t="s">
        <v>40</v>
      </c>
      <c r="P11" s="198" t="s">
        <v>406</v>
      </c>
      <c r="Q11" s="194">
        <v>0</v>
      </c>
      <c r="R11" s="194">
        <v>80000000</v>
      </c>
      <c r="S11" s="194">
        <v>0</v>
      </c>
      <c r="T11" s="194">
        <v>80000000</v>
      </c>
      <c r="U11" s="194">
        <v>0</v>
      </c>
      <c r="V11" s="194">
        <v>80000000</v>
      </c>
      <c r="W11" s="194">
        <v>0</v>
      </c>
      <c r="X11" s="194">
        <v>14630815</v>
      </c>
      <c r="Y11" s="194">
        <v>14630815</v>
      </c>
      <c r="Z11" s="194">
        <v>14630815</v>
      </c>
      <c r="AA11" s="194">
        <v>14630815</v>
      </c>
    </row>
    <row r="12" spans="1:27" ht="22.5" x14ac:dyDescent="0.25">
      <c r="A12" s="197" t="s">
        <v>32</v>
      </c>
      <c r="B12" s="198" t="s">
        <v>33</v>
      </c>
      <c r="C12" s="199" t="s">
        <v>407</v>
      </c>
      <c r="D12" s="197" t="s">
        <v>35</v>
      </c>
      <c r="E12" s="197" t="s">
        <v>394</v>
      </c>
      <c r="F12" s="197" t="s">
        <v>39</v>
      </c>
      <c r="G12" s="197" t="s">
        <v>388</v>
      </c>
      <c r="H12" s="197" t="s">
        <v>402</v>
      </c>
      <c r="I12" s="197"/>
      <c r="J12" s="197"/>
      <c r="K12" s="197"/>
      <c r="L12" s="197"/>
      <c r="M12" s="197" t="s">
        <v>38</v>
      </c>
      <c r="N12" s="197" t="s">
        <v>62</v>
      </c>
      <c r="O12" s="197" t="s">
        <v>40</v>
      </c>
      <c r="P12" s="198" t="s">
        <v>408</v>
      </c>
      <c r="Q12" s="194">
        <v>214000000</v>
      </c>
      <c r="R12" s="194">
        <v>0</v>
      </c>
      <c r="S12" s="194">
        <v>0</v>
      </c>
      <c r="T12" s="194">
        <v>214000000</v>
      </c>
      <c r="U12" s="194">
        <v>0</v>
      </c>
      <c r="V12" s="194">
        <v>0</v>
      </c>
      <c r="W12" s="194">
        <v>214000000</v>
      </c>
      <c r="X12" s="194">
        <v>0</v>
      </c>
      <c r="Y12" s="194">
        <v>0</v>
      </c>
      <c r="Z12" s="194">
        <v>0</v>
      </c>
      <c r="AA12" s="194">
        <v>0</v>
      </c>
    </row>
    <row r="13" spans="1:27" ht="22.5" x14ac:dyDescent="0.25">
      <c r="A13" s="197" t="s">
        <v>32</v>
      </c>
      <c r="B13" s="198" t="s">
        <v>33</v>
      </c>
      <c r="C13" s="199" t="s">
        <v>409</v>
      </c>
      <c r="D13" s="197" t="s">
        <v>35</v>
      </c>
      <c r="E13" s="197" t="s">
        <v>410</v>
      </c>
      <c r="F13" s="197" t="s">
        <v>388</v>
      </c>
      <c r="G13" s="197"/>
      <c r="H13" s="197"/>
      <c r="I13" s="197"/>
      <c r="J13" s="197"/>
      <c r="K13" s="197"/>
      <c r="L13" s="197"/>
      <c r="M13" s="197" t="s">
        <v>38</v>
      </c>
      <c r="N13" s="197" t="s">
        <v>39</v>
      </c>
      <c r="O13" s="197" t="s">
        <v>40</v>
      </c>
      <c r="P13" s="198" t="s">
        <v>411</v>
      </c>
      <c r="Q13" s="194">
        <v>39000000</v>
      </c>
      <c r="R13" s="194">
        <v>0</v>
      </c>
      <c r="S13" s="194">
        <v>0</v>
      </c>
      <c r="T13" s="194">
        <v>39000000</v>
      </c>
      <c r="U13" s="194">
        <v>0</v>
      </c>
      <c r="V13" s="194">
        <v>39000000</v>
      </c>
      <c r="W13" s="194">
        <v>0</v>
      </c>
      <c r="X13" s="194">
        <v>0</v>
      </c>
      <c r="Y13" s="194">
        <v>0</v>
      </c>
      <c r="Z13" s="194">
        <v>0</v>
      </c>
      <c r="AA13" s="194">
        <v>0</v>
      </c>
    </row>
    <row r="14" spans="1:27" ht="22.5" x14ac:dyDescent="0.25">
      <c r="A14" s="197" t="s">
        <v>32</v>
      </c>
      <c r="B14" s="198" t="s">
        <v>33</v>
      </c>
      <c r="C14" s="199" t="s">
        <v>412</v>
      </c>
      <c r="D14" s="197" t="s">
        <v>35</v>
      </c>
      <c r="E14" s="197" t="s">
        <v>410</v>
      </c>
      <c r="F14" s="197" t="s">
        <v>401</v>
      </c>
      <c r="G14" s="197" t="s">
        <v>388</v>
      </c>
      <c r="H14" s="197"/>
      <c r="I14" s="197"/>
      <c r="J14" s="197"/>
      <c r="K14" s="197"/>
      <c r="L14" s="197"/>
      <c r="M14" s="197" t="s">
        <v>38</v>
      </c>
      <c r="N14" s="197" t="s">
        <v>62</v>
      </c>
      <c r="O14" s="197" t="s">
        <v>63</v>
      </c>
      <c r="P14" s="198" t="s">
        <v>413</v>
      </c>
      <c r="Q14" s="194">
        <v>32000000</v>
      </c>
      <c r="R14" s="194">
        <v>0</v>
      </c>
      <c r="S14" s="194">
        <v>0</v>
      </c>
      <c r="T14" s="194">
        <v>32000000</v>
      </c>
      <c r="U14" s="194">
        <v>0</v>
      </c>
      <c r="V14" s="194">
        <v>0</v>
      </c>
      <c r="W14" s="194">
        <v>32000000</v>
      </c>
      <c r="X14" s="194">
        <v>0</v>
      </c>
      <c r="Y14" s="194">
        <v>0</v>
      </c>
      <c r="Z14" s="194">
        <v>0</v>
      </c>
      <c r="AA14" s="194">
        <v>0</v>
      </c>
    </row>
    <row r="15" spans="1:27" ht="56.25" x14ac:dyDescent="0.25">
      <c r="A15" s="197" t="s">
        <v>32</v>
      </c>
      <c r="B15" s="198" t="s">
        <v>33</v>
      </c>
      <c r="C15" s="199" t="s">
        <v>377</v>
      </c>
      <c r="D15" s="197" t="s">
        <v>71</v>
      </c>
      <c r="E15" s="197" t="s">
        <v>378</v>
      </c>
      <c r="F15" s="197" t="s">
        <v>73</v>
      </c>
      <c r="G15" s="197" t="s">
        <v>36</v>
      </c>
      <c r="H15" s="197"/>
      <c r="I15" s="197"/>
      <c r="J15" s="197"/>
      <c r="K15" s="197"/>
      <c r="L15" s="197"/>
      <c r="M15" s="197" t="s">
        <v>38</v>
      </c>
      <c r="N15" s="197" t="s">
        <v>62</v>
      </c>
      <c r="O15" s="197" t="s">
        <v>40</v>
      </c>
      <c r="P15" s="198" t="s">
        <v>379</v>
      </c>
      <c r="Q15" s="194">
        <v>2087421145</v>
      </c>
      <c r="R15" s="194">
        <v>0</v>
      </c>
      <c r="S15" s="194">
        <v>0</v>
      </c>
      <c r="T15" s="194">
        <v>2087421145</v>
      </c>
      <c r="U15" s="194">
        <v>0</v>
      </c>
      <c r="V15" s="194">
        <v>1814725000</v>
      </c>
      <c r="W15" s="194">
        <v>272696145</v>
      </c>
      <c r="X15" s="194">
        <v>402686415.5</v>
      </c>
      <c r="Y15" s="194">
        <v>3022546</v>
      </c>
      <c r="Z15" s="194">
        <v>3022546</v>
      </c>
      <c r="AA15" s="194">
        <v>810094</v>
      </c>
    </row>
    <row r="16" spans="1:27" ht="56.25" x14ac:dyDescent="0.25">
      <c r="A16" s="197" t="s">
        <v>32</v>
      </c>
      <c r="B16" s="198" t="s">
        <v>33</v>
      </c>
      <c r="C16" s="199" t="s">
        <v>377</v>
      </c>
      <c r="D16" s="197" t="s">
        <v>71</v>
      </c>
      <c r="E16" s="197" t="s">
        <v>378</v>
      </c>
      <c r="F16" s="197" t="s">
        <v>73</v>
      </c>
      <c r="G16" s="197" t="s">
        <v>36</v>
      </c>
      <c r="H16" s="197"/>
      <c r="I16" s="197"/>
      <c r="J16" s="197"/>
      <c r="K16" s="197"/>
      <c r="L16" s="197"/>
      <c r="M16" s="197" t="s">
        <v>38</v>
      </c>
      <c r="N16" s="197" t="s">
        <v>62</v>
      </c>
      <c r="O16" s="197" t="s">
        <v>63</v>
      </c>
      <c r="P16" s="198" t="s">
        <v>379</v>
      </c>
      <c r="Q16" s="194">
        <v>0</v>
      </c>
      <c r="R16" s="194">
        <v>719704000</v>
      </c>
      <c r="S16" s="194">
        <v>0</v>
      </c>
      <c r="T16" s="194">
        <v>719704000</v>
      </c>
      <c r="U16" s="194">
        <v>0</v>
      </c>
      <c r="V16" s="194">
        <v>385550000</v>
      </c>
      <c r="W16" s="194">
        <v>334154000</v>
      </c>
      <c r="X16" s="194">
        <v>60900000</v>
      </c>
      <c r="Y16" s="194">
        <v>0</v>
      </c>
      <c r="Z16" s="194">
        <v>0</v>
      </c>
      <c r="AA16" s="194">
        <v>0</v>
      </c>
    </row>
    <row r="17" spans="1:27" ht="56.25" x14ac:dyDescent="0.25">
      <c r="A17" s="197" t="s">
        <v>32</v>
      </c>
      <c r="B17" s="198" t="s">
        <v>33</v>
      </c>
      <c r="C17" s="199" t="s">
        <v>380</v>
      </c>
      <c r="D17" s="197" t="s">
        <v>71</v>
      </c>
      <c r="E17" s="197" t="s">
        <v>378</v>
      </c>
      <c r="F17" s="197" t="s">
        <v>73</v>
      </c>
      <c r="G17" s="197" t="s">
        <v>52</v>
      </c>
      <c r="H17" s="197"/>
      <c r="I17" s="197"/>
      <c r="J17" s="197"/>
      <c r="K17" s="197"/>
      <c r="L17" s="197"/>
      <c r="M17" s="197" t="s">
        <v>38</v>
      </c>
      <c r="N17" s="197" t="s">
        <v>62</v>
      </c>
      <c r="O17" s="197" t="s">
        <v>40</v>
      </c>
      <c r="P17" s="198" t="s">
        <v>381</v>
      </c>
      <c r="Q17" s="194">
        <v>4002524793</v>
      </c>
      <c r="R17" s="194">
        <v>0</v>
      </c>
      <c r="S17" s="194">
        <v>0</v>
      </c>
      <c r="T17" s="194">
        <v>4002524793</v>
      </c>
      <c r="U17" s="194">
        <v>0</v>
      </c>
      <c r="V17" s="194">
        <v>3999094386</v>
      </c>
      <c r="W17" s="194">
        <v>3430407</v>
      </c>
      <c r="X17" s="194">
        <v>2352469009</v>
      </c>
      <c r="Y17" s="194">
        <v>100240509</v>
      </c>
      <c r="Z17" s="194">
        <v>100240509</v>
      </c>
      <c r="AA17" s="194">
        <v>87822372</v>
      </c>
    </row>
    <row r="18" spans="1:27" ht="56.25" x14ac:dyDescent="0.25">
      <c r="A18" s="197" t="s">
        <v>32</v>
      </c>
      <c r="B18" s="198" t="s">
        <v>33</v>
      </c>
      <c r="C18" s="199" t="s">
        <v>380</v>
      </c>
      <c r="D18" s="197" t="s">
        <v>71</v>
      </c>
      <c r="E18" s="197" t="s">
        <v>378</v>
      </c>
      <c r="F18" s="197" t="s">
        <v>73</v>
      </c>
      <c r="G18" s="197" t="s">
        <v>52</v>
      </c>
      <c r="H18" s="197"/>
      <c r="I18" s="197"/>
      <c r="J18" s="197"/>
      <c r="K18" s="197"/>
      <c r="L18" s="197"/>
      <c r="M18" s="197" t="s">
        <v>38</v>
      </c>
      <c r="N18" s="197" t="s">
        <v>62</v>
      </c>
      <c r="O18" s="197" t="s">
        <v>63</v>
      </c>
      <c r="P18" s="198" t="s">
        <v>381</v>
      </c>
      <c r="Q18" s="194">
        <v>0</v>
      </c>
      <c r="R18" s="194">
        <v>6371806000</v>
      </c>
      <c r="S18" s="194">
        <v>0</v>
      </c>
      <c r="T18" s="194">
        <v>6371806000</v>
      </c>
      <c r="U18" s="194">
        <v>0</v>
      </c>
      <c r="V18" s="194">
        <v>2264775000</v>
      </c>
      <c r="W18" s="194">
        <v>4107031000</v>
      </c>
      <c r="X18" s="194">
        <v>1327575000</v>
      </c>
      <c r="Y18" s="194">
        <v>0</v>
      </c>
      <c r="Z18" s="194">
        <v>0</v>
      </c>
      <c r="AA18" s="194">
        <v>0</v>
      </c>
    </row>
    <row r="19" spans="1:27" ht="56.25" x14ac:dyDescent="0.25">
      <c r="A19" s="197" t="s">
        <v>32</v>
      </c>
      <c r="B19" s="198" t="s">
        <v>33</v>
      </c>
      <c r="C19" s="199" t="s">
        <v>414</v>
      </c>
      <c r="D19" s="197" t="s">
        <v>71</v>
      </c>
      <c r="E19" s="197" t="s">
        <v>376</v>
      </c>
      <c r="F19" s="197" t="s">
        <v>73</v>
      </c>
      <c r="G19" s="197" t="s">
        <v>43</v>
      </c>
      <c r="H19" s="197"/>
      <c r="I19" s="197"/>
      <c r="J19" s="197"/>
      <c r="K19" s="197"/>
      <c r="L19" s="197"/>
      <c r="M19" s="197" t="s">
        <v>38</v>
      </c>
      <c r="N19" s="197" t="s">
        <v>62</v>
      </c>
      <c r="O19" s="197" t="s">
        <v>40</v>
      </c>
      <c r="P19" s="198" t="s">
        <v>415</v>
      </c>
      <c r="Q19" s="194">
        <v>300000000</v>
      </c>
      <c r="R19" s="194">
        <v>0</v>
      </c>
      <c r="S19" s="194">
        <v>0</v>
      </c>
      <c r="T19" s="194">
        <v>300000000</v>
      </c>
      <c r="U19" s="194">
        <v>0</v>
      </c>
      <c r="V19" s="194">
        <v>0</v>
      </c>
      <c r="W19" s="194">
        <v>300000000</v>
      </c>
      <c r="X19" s="194">
        <v>0</v>
      </c>
      <c r="Y19" s="194">
        <v>0</v>
      </c>
      <c r="Z19" s="194">
        <v>0</v>
      </c>
      <c r="AA19" s="194">
        <v>0</v>
      </c>
    </row>
    <row r="20" spans="1:27" ht="33.75" x14ac:dyDescent="0.25">
      <c r="A20" s="197" t="s">
        <v>32</v>
      </c>
      <c r="B20" s="198" t="s">
        <v>33</v>
      </c>
      <c r="C20" s="199" t="s">
        <v>416</v>
      </c>
      <c r="D20" s="197" t="s">
        <v>71</v>
      </c>
      <c r="E20" s="197" t="s">
        <v>376</v>
      </c>
      <c r="F20" s="197" t="s">
        <v>73</v>
      </c>
      <c r="G20" s="197" t="s">
        <v>46</v>
      </c>
      <c r="H20" s="197"/>
      <c r="I20" s="197"/>
      <c r="J20" s="197"/>
      <c r="K20" s="197"/>
      <c r="L20" s="197"/>
      <c r="M20" s="197" t="s">
        <v>38</v>
      </c>
      <c r="N20" s="197" t="s">
        <v>62</v>
      </c>
      <c r="O20" s="197" t="s">
        <v>40</v>
      </c>
      <c r="P20" s="198" t="s">
        <v>417</v>
      </c>
      <c r="Q20" s="194">
        <v>2538562500</v>
      </c>
      <c r="R20" s="194">
        <v>0</v>
      </c>
      <c r="S20" s="194">
        <v>0</v>
      </c>
      <c r="T20" s="194">
        <v>2538562500</v>
      </c>
      <c r="U20" s="194">
        <v>0</v>
      </c>
      <c r="V20" s="194">
        <v>1408138829.2</v>
      </c>
      <c r="W20" s="194">
        <v>1130423670.8</v>
      </c>
      <c r="X20" s="194">
        <v>293095233</v>
      </c>
      <c r="Y20" s="194">
        <v>62746358</v>
      </c>
      <c r="Z20" s="194">
        <v>62746358</v>
      </c>
      <c r="AA20" s="194">
        <v>56283452</v>
      </c>
    </row>
    <row r="21" spans="1:27" ht="33.75" x14ac:dyDescent="0.25">
      <c r="A21" s="197" t="s">
        <v>32</v>
      </c>
      <c r="B21" s="198" t="s">
        <v>33</v>
      </c>
      <c r="C21" s="199" t="s">
        <v>416</v>
      </c>
      <c r="D21" s="197" t="s">
        <v>71</v>
      </c>
      <c r="E21" s="197" t="s">
        <v>376</v>
      </c>
      <c r="F21" s="197" t="s">
        <v>73</v>
      </c>
      <c r="G21" s="197" t="s">
        <v>46</v>
      </c>
      <c r="H21" s="197"/>
      <c r="I21" s="197"/>
      <c r="J21" s="197"/>
      <c r="K21" s="197"/>
      <c r="L21" s="197"/>
      <c r="M21" s="197" t="s">
        <v>38</v>
      </c>
      <c r="N21" s="197" t="s">
        <v>62</v>
      </c>
      <c r="O21" s="197" t="s">
        <v>63</v>
      </c>
      <c r="P21" s="198" t="s">
        <v>417</v>
      </c>
      <c r="Q21" s="194">
        <v>0</v>
      </c>
      <c r="R21" s="194">
        <v>3908490000</v>
      </c>
      <c r="S21" s="194">
        <v>0</v>
      </c>
      <c r="T21" s="194">
        <v>3908490000</v>
      </c>
      <c r="U21" s="194">
        <v>0</v>
      </c>
      <c r="V21" s="194">
        <v>0</v>
      </c>
      <c r="W21" s="194">
        <v>3908490000</v>
      </c>
      <c r="X21" s="194">
        <v>0</v>
      </c>
      <c r="Y21" s="194">
        <v>0</v>
      </c>
      <c r="Z21" s="194">
        <v>0</v>
      </c>
      <c r="AA21" s="194">
        <v>0</v>
      </c>
    </row>
    <row r="22" spans="1:27" x14ac:dyDescent="0.25">
      <c r="A22" s="197" t="s">
        <v>1</v>
      </c>
      <c r="B22" s="198" t="s">
        <v>1</v>
      </c>
      <c r="C22" s="199" t="s">
        <v>1</v>
      </c>
      <c r="D22" s="197" t="s">
        <v>1</v>
      </c>
      <c r="E22" s="197" t="s">
        <v>1</v>
      </c>
      <c r="F22" s="197" t="s">
        <v>1</v>
      </c>
      <c r="G22" s="197" t="s">
        <v>1</v>
      </c>
      <c r="H22" s="197" t="s">
        <v>1</v>
      </c>
      <c r="I22" s="197" t="s">
        <v>1</v>
      </c>
      <c r="J22" s="197" t="s">
        <v>1</v>
      </c>
      <c r="K22" s="197" t="s">
        <v>1</v>
      </c>
      <c r="L22" s="197" t="s">
        <v>1</v>
      </c>
      <c r="M22" s="197" t="s">
        <v>1</v>
      </c>
      <c r="N22" s="197" t="s">
        <v>1</v>
      </c>
      <c r="O22" s="197" t="s">
        <v>1</v>
      </c>
      <c r="P22" s="198" t="s">
        <v>1</v>
      </c>
      <c r="Q22" s="194">
        <v>28822508438</v>
      </c>
      <c r="R22" s="194">
        <v>11080000000</v>
      </c>
      <c r="S22" s="194">
        <v>80000000</v>
      </c>
      <c r="T22" s="194">
        <v>39822508438</v>
      </c>
      <c r="U22" s="194">
        <v>0</v>
      </c>
      <c r="V22" s="194">
        <v>28402059838.799999</v>
      </c>
      <c r="W22" s="194">
        <v>11420448599.200001</v>
      </c>
      <c r="X22" s="194">
        <v>6566676041.6000004</v>
      </c>
      <c r="Y22" s="194">
        <v>1207626540.5</v>
      </c>
      <c r="Z22" s="194">
        <v>1207626540.5</v>
      </c>
      <c r="AA22" s="194">
        <v>1186533045.5</v>
      </c>
    </row>
    <row r="23" spans="1:27" x14ac:dyDescent="0.25">
      <c r="A23" s="197" t="s">
        <v>1</v>
      </c>
      <c r="B23" s="200" t="s">
        <v>1</v>
      </c>
      <c r="C23" s="199" t="s">
        <v>1</v>
      </c>
      <c r="D23" s="197" t="s">
        <v>1</v>
      </c>
      <c r="E23" s="197" t="s">
        <v>1</v>
      </c>
      <c r="F23" s="197" t="s">
        <v>1</v>
      </c>
      <c r="G23" s="197" t="s">
        <v>1</v>
      </c>
      <c r="H23" s="197" t="s">
        <v>1</v>
      </c>
      <c r="I23" s="197" t="s">
        <v>1</v>
      </c>
      <c r="J23" s="197" t="s">
        <v>1</v>
      </c>
      <c r="K23" s="197" t="s">
        <v>1</v>
      </c>
      <c r="L23" s="197" t="s">
        <v>1</v>
      </c>
      <c r="M23" s="197" t="s">
        <v>1</v>
      </c>
      <c r="N23" s="197" t="s">
        <v>1</v>
      </c>
      <c r="O23" s="197" t="s">
        <v>1</v>
      </c>
      <c r="P23" s="198" t="s">
        <v>1</v>
      </c>
      <c r="Q23" s="201" t="s">
        <v>1</v>
      </c>
      <c r="R23" s="201" t="s">
        <v>1</v>
      </c>
      <c r="S23" s="201" t="s">
        <v>1</v>
      </c>
      <c r="T23" s="201" t="s">
        <v>1</v>
      </c>
      <c r="U23" s="201" t="s">
        <v>1</v>
      </c>
      <c r="V23" s="201" t="s">
        <v>1</v>
      </c>
      <c r="W23" s="201" t="s">
        <v>1</v>
      </c>
      <c r="X23" s="201" t="s">
        <v>1</v>
      </c>
      <c r="Y23" s="201" t="s">
        <v>1</v>
      </c>
      <c r="Z23" s="201" t="s">
        <v>1</v>
      </c>
      <c r="AA23" s="201" t="s">
        <v>1</v>
      </c>
    </row>
    <row r="24" spans="1:27" ht="0" hidden="1" customHeight="1" x14ac:dyDescent="0.25"/>
    <row r="25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ENERO 2019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Jose Daniel Pinzon Garcia</cp:lastModifiedBy>
  <cp:lastPrinted>2019-02-19T23:06:36Z</cp:lastPrinted>
  <dcterms:created xsi:type="dcterms:W3CDTF">2015-08-03T13:34:35Z</dcterms:created>
  <dcterms:modified xsi:type="dcterms:W3CDTF">2019-02-19T23:06:54Z</dcterms:modified>
</cp:coreProperties>
</file>