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5345" windowHeight="4290" firstSheet="1" activeTab="6"/>
  </bookViews>
  <sheets>
    <sheet name=" Matriz Original" sheetId="1" state="hidden" r:id="rId1"/>
    <sheet name="Matriz" sheetId="16" r:id="rId2"/>
    <sheet name="Presupuesto" sheetId="4" r:id="rId3"/>
    <sheet name="PQRS" sheetId="15" r:id="rId4"/>
    <sheet name="Logro de metas" sheetId="7" r:id="rId5"/>
    <sheet name="Plan de Mejoramiento" sheetId="13" r:id="rId6"/>
    <sheet name="Indicadores" sheetId="10" r:id="rId7"/>
    <sheet name="Riesgos" sheetId="9" r:id="rId8"/>
  </sheets>
  <definedNames>
    <definedName name="_xlnm.Print_Area" localSheetId="6">Indicadores!$B$2:$L$11</definedName>
    <definedName name="_xlnm.Print_Area" localSheetId="4">'Logro de metas'!$B$2:$L$16</definedName>
    <definedName name="_xlnm.Print_Area" localSheetId="5">'Plan de Mejoramiento'!$B$2:$P$9</definedName>
    <definedName name="_xlnm.Print_Area" localSheetId="3">PQRS!$B$1:$N$9</definedName>
    <definedName name="_xlnm.Print_Area" localSheetId="2">Presupuesto!$B$1:$H$32</definedName>
    <definedName name="_xlnm.Print_Area" localSheetId="7">Riesgos!$A$2:$K$22</definedName>
  </definedNames>
  <calcPr calcId="152511"/>
</workbook>
</file>

<file path=xl/calcChain.xml><?xml version="1.0" encoding="utf-8"?>
<calcChain xmlns="http://schemas.openxmlformats.org/spreadsheetml/2006/main">
  <c r="D5" i="16" l="1"/>
  <c r="E12" i="4"/>
  <c r="F12" i="4"/>
  <c r="I14" i="7"/>
  <c r="D4" i="16" s="1"/>
  <c r="I9" i="10"/>
  <c r="D9" i="16" s="1"/>
  <c r="I20" i="9"/>
  <c r="K5" i="13"/>
  <c r="J5" i="13"/>
  <c r="I7" i="13"/>
  <c r="J5" i="15"/>
  <c r="J6" i="15"/>
  <c r="F6" i="15"/>
  <c r="G6" i="15"/>
  <c r="E7" i="15" s="1"/>
  <c r="M5" i="13"/>
  <c r="K7" i="13"/>
  <c r="H7" i="13"/>
  <c r="G7" i="13"/>
  <c r="F7" i="13"/>
  <c r="E7" i="13"/>
  <c r="I6" i="15"/>
  <c r="H6" i="15"/>
  <c r="K5" i="15"/>
  <c r="E9" i="4"/>
  <c r="E10" i="4" s="1"/>
  <c r="F10" i="4" s="1"/>
  <c r="F8" i="4"/>
  <c r="F7" i="4"/>
  <c r="F6" i="4"/>
  <c r="D5" i="1"/>
  <c r="D8" i="16"/>
  <c r="D8" i="1"/>
  <c r="L7" i="13"/>
  <c r="E11" i="4"/>
  <c r="F11" i="4" s="1"/>
  <c r="F13" i="4"/>
  <c r="D6" i="1" s="1"/>
  <c r="D7" i="16" l="1"/>
  <c r="D7" i="1"/>
  <c r="D6" i="16"/>
  <c r="D11" i="16" s="1"/>
  <c r="D9" i="1"/>
  <c r="F9" i="4"/>
  <c r="D4" i="1"/>
  <c r="D11" i="1" s="1"/>
</calcChain>
</file>

<file path=xl/sharedStrings.xml><?xml version="1.0" encoding="utf-8"?>
<sst xmlns="http://schemas.openxmlformats.org/spreadsheetml/2006/main" count="167" uniqueCount="137">
  <si>
    <t>Calificación</t>
  </si>
  <si>
    <t xml:space="preserve">Porcentaje </t>
  </si>
  <si>
    <t>CDP</t>
  </si>
  <si>
    <t>RP</t>
  </si>
  <si>
    <t>Giros</t>
  </si>
  <si>
    <t>Total Inversión</t>
  </si>
  <si>
    <t>Porcentaje de cumplimiento en la gestión presupuestal Funcionamiento</t>
  </si>
  <si>
    <t>Porcentaje  Inversión</t>
  </si>
  <si>
    <t xml:space="preserve">Cuentas por pagar </t>
  </si>
  <si>
    <t>Número total de respuestas</t>
  </si>
  <si>
    <t xml:space="preserve">Dependencia </t>
  </si>
  <si>
    <t>Fecha inicio</t>
  </si>
  <si>
    <t>Fecha fin</t>
  </si>
  <si>
    <t>Meta</t>
  </si>
  <si>
    <t xml:space="preserve">Logro </t>
  </si>
  <si>
    <t>Variables</t>
  </si>
  <si>
    <t>Periodicidad</t>
  </si>
  <si>
    <t>Mensual</t>
  </si>
  <si>
    <t>Riesgo</t>
  </si>
  <si>
    <t>Control</t>
  </si>
  <si>
    <t>Capacitación, Inducción y Reinducción</t>
  </si>
  <si>
    <t>Seguimiento al control</t>
  </si>
  <si>
    <t xml:space="preserve">META </t>
  </si>
  <si>
    <t>Comentarios Oficina de Control Interno</t>
  </si>
  <si>
    <t>Comentarios  Oficina Control Interno</t>
  </si>
  <si>
    <t xml:space="preserve">Total pago en la vigencia en relacion con CDP </t>
  </si>
  <si>
    <t xml:space="preserve">Calificación de la ejecución presupuestal </t>
  </si>
  <si>
    <t xml:space="preserve">Proyectos de la Dependencia </t>
  </si>
  <si>
    <t>Comentarios  de la Oficina Control Interno</t>
  </si>
  <si>
    <t xml:space="preserve">Porcentaje promedio del logro de las metas </t>
  </si>
  <si>
    <t>Porcentaje de cumplimiento en la gestión presupuestal de Inversión</t>
  </si>
  <si>
    <t xml:space="preserve">Comentarios de la Oficina de Control Interno </t>
  </si>
  <si>
    <t xml:space="preserve">PQRS </t>
  </si>
  <si>
    <t>Nombre de la dependencia</t>
  </si>
  <si>
    <t xml:space="preserve">Cumplimiento de PQRS </t>
  </si>
  <si>
    <t xml:space="preserve">Total de Hallazgos en la Dependencia </t>
  </si>
  <si>
    <t xml:space="preserve">Total hallazgos que permanecen abiertos para la Dependencia </t>
  </si>
  <si>
    <t>Total hallazgos cerrados para la Dependencia</t>
  </si>
  <si>
    <t xml:space="preserve">Porcentaje de cierre de hallazgos </t>
  </si>
  <si>
    <t>Número de hallazgos abiertos</t>
  </si>
  <si>
    <t xml:space="preserve">Cumplimiento de Planes de mejoramiento </t>
  </si>
  <si>
    <t xml:space="preserve">Calificación promedio del valor de los indicadores de la dependencia </t>
  </si>
  <si>
    <t>Cumplimiento Indicadores de Gestión</t>
  </si>
  <si>
    <t xml:space="preserve">Calificación promedio de la administración de riesgos a cargo de la dependencia </t>
  </si>
  <si>
    <t xml:space="preserve">Porcentaje del logro en la administración de riesgos  </t>
  </si>
  <si>
    <t>Cumplimiento en la administración de riesgos</t>
  </si>
  <si>
    <t>Calificación sobre 10 puntos maximos posibles</t>
  </si>
  <si>
    <t>DIRECCIÓN JURIDICA</t>
  </si>
  <si>
    <t>Una vez identificadas las normas del sector, se publicó en la página web del DAFP el proyecto de Decreto Único Sectorial de la Función Pública, para recibir observaciones, opiniones, sugerencias o propuestas alternativas de la ciudadanía (http://portal.dafp.gov.co/portal/page/portal/home/noticias/noticia?no=1519).</t>
  </si>
  <si>
    <t>Un documento con normas revisadas</t>
  </si>
  <si>
    <t>Un documento con sentencias relevantes compiladas</t>
  </si>
  <si>
    <t>Un documento con doctrina relevante compilada</t>
  </si>
  <si>
    <t>Consolidación de propuestas normativas en temas estratégicos</t>
  </si>
  <si>
    <t>Gestión Normativa</t>
  </si>
  <si>
    <t>Otros (Revisión del proceso - Revisión del procedimiento)</t>
  </si>
  <si>
    <t xml:space="preserve"> Ficha Técnica de requisitos /Requisitos</t>
  </si>
  <si>
    <t>Verificación normativa</t>
  </si>
  <si>
    <t xml:space="preserve"> Verificación, revisión y validación</t>
  </si>
  <si>
    <t>Dirección Jurídica</t>
  </si>
  <si>
    <t>Incumplimiento de los términos de respuesta</t>
  </si>
  <si>
    <t>Informes de gestión</t>
  </si>
  <si>
    <t>Control de términos</t>
  </si>
  <si>
    <t>Inadecuada defensa de los intereses litigiosos de la Nación - DAFP</t>
  </si>
  <si>
    <t>Manual de Funciones /perfiles del cargo; Mesas de trabajo con profesionales de la Entidad sobre temas específicos</t>
  </si>
  <si>
    <t xml:space="preserve"> Comité de Defensa Judicial; Lineamientos de defensa establecidos por el coordinador</t>
  </si>
  <si>
    <t>Vinculación de personal especializado en Derecho Procesal, Litigio y Defensa Judicial</t>
  </si>
  <si>
    <t>Incumplimiento de los términos legales</t>
  </si>
  <si>
    <t xml:space="preserve"> Sistema de Gestión documental (ORFEO)</t>
  </si>
  <si>
    <t xml:space="preserve"> Control de Términos; Hoja de trabajo y control</t>
  </si>
  <si>
    <t>Autocontrol y verificación de la información</t>
  </si>
  <si>
    <t>MENSUAL</t>
  </si>
  <si>
    <t>Validadas las observaciones se remitió el Proyecto de Decreto Único Sectorial, el cual fue expedido por el Presidente de la República (Decreto 1083 de 2015), y publicado en el Diario Oficial el 26 de mayo de 2015.</t>
  </si>
  <si>
    <t xml:space="preserve">DIRECCIÓN JURIDICA </t>
  </si>
  <si>
    <t>1- Oportunidad en la ejecución de las actividades asociadas al proceso</t>
  </si>
  <si>
    <t>Tiempo promedio programado para la ejecución de las actividades según la ley</t>
  </si>
  <si>
    <t>Tiempo promedio de intervención en las actividades ejecutadas durante el mes</t>
  </si>
  <si>
    <t>Dirección Jurídica (Corte Junio 30 de 2015)</t>
  </si>
  <si>
    <t>Número de radicados resueltos fuera de los términos legales</t>
  </si>
  <si>
    <t>Número de radicados en trámite con términos vencidos</t>
  </si>
  <si>
    <t xml:space="preserve">Total Hallazgos </t>
  </si>
  <si>
    <t>Auditoria de Control Interno</t>
  </si>
  <si>
    <t>Auditoria de Contraloría</t>
  </si>
  <si>
    <t>Auditoria Interna de Calidad</t>
  </si>
  <si>
    <t>Auditoria Externa de Calidad</t>
  </si>
  <si>
    <t xml:space="preserve">Indicadores de Gestión </t>
  </si>
  <si>
    <t xml:space="preserve">Valor del indicador  (Reporte Calidad-Dafp) </t>
  </si>
  <si>
    <t>Porcentaje de Avance SGI</t>
  </si>
  <si>
    <t>Variables Primer Semestre 2015</t>
  </si>
  <si>
    <t>Fuente:  Grupo Gestión Financiera</t>
  </si>
  <si>
    <t>Fuente: Calidad_DAFP</t>
  </si>
  <si>
    <t>Fuente:  Sistema de Gestión Institucional  "SGI"</t>
  </si>
  <si>
    <t>FUENTE: Sistema de Gestión Institucional "SGI"</t>
  </si>
  <si>
    <t>Porcentaje logro de Metas SGI</t>
  </si>
  <si>
    <t>Fuente: ORFEO</t>
  </si>
  <si>
    <t>Un Gestor de Normas actualizado con los conceptos y normativa que emita el Departamento en temas de su competencia.</t>
  </si>
  <si>
    <t>Se establecio al interior de la Dirección Juridica un grupo de trabajo, con el fin de depurar y categorizar las entidades nacionales y territoriales, esta en elaboración la matriz en la cual se consolidaran aproximadamente 6000 entidades estatales.</t>
  </si>
  <si>
    <t>Interpretación (Ficha del Indicador)</t>
  </si>
  <si>
    <t xml:space="preserve">En el mes de junio se observa una disminución en el tiempo promedio utilizado para intervenir dentro de las actividades judiciales con relación a todos los meses del año 2015, impacto que se debió a la intervención en tres procesos, en la mitad del tiempo otorgado por ley, toda vez que eran procesos que cursaban en otras ciudades y el documento debe enviarse con anticipación para preveer inconvenientes con el recibo en otra ciudad, aunado al hecho que se trataban de demandas en las que el DAFP ya tiene posición de defensa jurídica sobre el tema. </t>
  </si>
  <si>
    <t>El Decreto Reglamentario No.  1083 del Sector Función Pública puede ser consultado en el siguiente enlace: http://wp.presidencia.gov.co/sitios/normativa/decretos/2015/Paginas/mayo.aspx                                                                                                                                                                                                                                                                                                                                      Lo anterior permitió  evidenciar el cumplimiento de la meta programada en los términos inicialmente planteados.</t>
  </si>
  <si>
    <t xml:space="preserve">Un documento que compile y revise la vigencia de las disposiciones que contengan los decretos reglamentarios del sector función pública.  </t>
  </si>
  <si>
    <r>
      <t xml:space="preserve">Un Proyecto de Decreto Reglamentario Único Sectorial consolidado y validado, en julio de 2015. </t>
    </r>
    <r>
      <rPr>
        <sz val="11"/>
        <color rgb="FFFF0000"/>
        <rFont val="Calibri"/>
        <family val="2"/>
        <scheme val="minor"/>
      </rPr>
      <t xml:space="preserve"> </t>
    </r>
  </si>
  <si>
    <r>
      <t xml:space="preserve">Una (1) matriz en la que se encuentre la naturaleza jurídica de las entidades estatales y frente a cada una de ellas se establezca la obligatoriedad de reportar información al Departamento Administrativo de la Función Pública y cada uno de los sistemas que este administra. </t>
    </r>
    <r>
      <rPr>
        <sz val="11"/>
        <color rgb="FFFF0000"/>
        <rFont val="Calibri"/>
        <family val="2"/>
        <scheme val="minor"/>
      </rPr>
      <t xml:space="preserve"> 
</t>
    </r>
    <r>
      <rPr>
        <sz val="11"/>
        <color theme="1"/>
        <rFont val="Calibri"/>
        <family val="2"/>
        <scheme val="minor"/>
      </rPr>
      <t xml:space="preserve">
</t>
    </r>
  </si>
  <si>
    <t>Se llevó a cabo la revision de el SISCAP de la ESAP, concluyendo que el mismo presta una función básica de orientación en el sentido de hacer una  precisión normativa, pues en muchos de los temas donde afirma prestar asesoría, el Siscap a través de la ESAP no tendría facultades legales para emitir conceptos u orientaciones en temas como: Régimen fiscal, de contratación o servicios públicos. Por lo anterior, en la puesta en marcha del proyecto de consultorio Jurídico en alianza con la ESAP, se considera de vital importancia los avances de la construcción del Gestor Normativo, pues a partir de allí será posible compartir entre otra, toda información legal que impacta la gestión de asesoría y orientación tanto del DAFP como de la ESAP, y de su construcción e implementación será posible permitir la consulta en línea de los conceptos que imparta el Departamento en las materias que son de su competencia, insumo que enriquecerá la bases de consulta del consultorio jurídico con el que hoy día cuenta el SISCAP.</t>
  </si>
  <si>
    <t xml:space="preserve">El Gestor Normativo con que actualmente cuenta el Departamento, puede ser consultado en el siguiente link: http://portal.dafp.gov.co/portal/page/portal/home/Normativa.                                                                                                                              De otra parte con el fin de actualizar y mejorar el Gestor Normativo existente, en el mes de junio se suscribieron los contratos de prestación de servicios Nos. 71, 74, 75, 86, 87 y 89 los cuales estan iniciando su ejecución.           
En reunión sostenida con el área, informaron que en el mes de agosto se iniciarán  las pruebas piloto del proyecto de gestor normativo, el que  incluira normatividad, jurisprudencia y los conceptos emitidos por todas las Direcciones Técnicas de la Función Pública. </t>
  </si>
  <si>
    <t xml:space="preserve">Un Consultorio jurídico virtual diseñado e implementado en agosto de 2015.  </t>
  </si>
  <si>
    <t>De acuerdo a lo informado por la Profesional encargada del tema, no se cumplirá la meta tal como esta planteada, toda vez que el desarrollo del Consultorio Juridico virtual, se realizará a través del Gestor Normativo el cual esta en construcción.           
Por lo anteriormente expuesto se sugiere replantear la meta formulada en el Sistema de Gestión Institucional "SGI"; con el fin de evitar incumplimientos en el Plan de Acción formulado para la vigencia 2015.</t>
  </si>
  <si>
    <t xml:space="preserve">En el mes de mayo se puso a disposición del público la nueva presentación del Gestor Normativo y de Conceptos el cual muestra mayor facilidad en su búsqueda debido a su sencillez, así mismo se han actualizado  los enlaces de los Conceptos Marco, Decreto Único Sectorial de la Función Pública y de Conceptos relevantes.
Paralelo a las acciones descritas desde el mes de junio la Dirección Jurídica cuenta con seis (6) contratistas, los cuales apoyaran en la implementación del nuevo Gestor Normativo de la Función Pública. 
</t>
  </si>
  <si>
    <r>
      <t>En lo que hace referencia a las tres (3) metas formuladas para este proyecto, sea lo primero anotar que se trata de cuatro (4) productos diferentes en los cuales esta trabajando la Dirección Juridica a saber</t>
    </r>
    <r>
      <rPr>
        <sz val="11"/>
        <color theme="1"/>
        <rFont val="Calibri"/>
        <family val="2"/>
        <scheme val="minor"/>
      </rPr>
      <t xml:space="preserve">: 
</t>
    </r>
    <r>
      <rPr>
        <b/>
        <sz val="11"/>
        <color theme="1"/>
        <rFont val="Calibri"/>
        <family val="2"/>
        <scheme val="minor"/>
      </rPr>
      <t xml:space="preserve">1.- Prima Técnica: </t>
    </r>
    <r>
      <rPr>
        <sz val="11"/>
        <color theme="1"/>
        <rFont val="Calibri"/>
        <family val="2"/>
        <scheme val="minor"/>
      </rPr>
      <t xml:space="preserve">Se realizará la actualización de la cartilla existente, con la inclusión de jurisprudencia, doctrina y normatividad, para lo cual se cuenta con un documento borrador con la normatividad y la doctrina, actualmente se está analizando la jurisprudencia actualizada en el tema, se espera iniciar el proceso de instrumentalización de la cartilla en el mes de agosto </t>
    </r>
    <r>
      <rPr>
        <sz val="11"/>
        <color theme="1"/>
        <rFont val="Calibri"/>
        <family val="2"/>
        <scheme val="minor"/>
      </rPr>
      <t xml:space="preserve">. 
</t>
    </r>
    <r>
      <rPr>
        <b/>
        <sz val="11"/>
        <color theme="1"/>
        <rFont val="Calibri"/>
        <family val="2"/>
        <scheme val="minor"/>
      </rPr>
      <t xml:space="preserve">2.- Proyecto de Decreto de Régimen unificado de inhabilidades e incompatibilidades para servidores públicos de elección popular:  </t>
    </r>
    <r>
      <rPr>
        <sz val="11"/>
        <color theme="1"/>
        <rFont val="Calibri"/>
        <family val="2"/>
        <scheme val="minor"/>
      </rPr>
      <t xml:space="preserve">Se hizo  entrega del proyecto de decreto a la Directora Juridica mediante correo electronico del mes de julio. 
</t>
    </r>
    <r>
      <rPr>
        <b/>
        <sz val="11"/>
        <color theme="1"/>
        <rFont val="Calibri"/>
        <family val="2"/>
        <scheme val="minor"/>
      </rPr>
      <t xml:space="preserve">3.- Proyecto de Modificación del Decreto Ley 2400 de 1968: </t>
    </r>
    <r>
      <rPr>
        <sz val="11"/>
        <color theme="1"/>
        <rFont val="Calibri"/>
        <family val="2"/>
        <scheme val="minor"/>
      </rPr>
      <t>Mediante correo electronico del mes de mayo,</t>
    </r>
    <r>
      <rPr>
        <sz val="11"/>
        <color rgb="FFFF0000"/>
        <rFont val="Calibri"/>
        <family val="2"/>
        <scheme val="minor"/>
      </rPr>
      <t xml:space="preserve"> </t>
    </r>
    <r>
      <rPr>
        <sz val="11"/>
        <color theme="1"/>
        <rFont val="Calibri"/>
        <family val="2"/>
        <scheme val="minor"/>
      </rPr>
      <t xml:space="preserve">se remitio el proyecto de Decreto a la Directora Juridica para su revisión.
</t>
    </r>
    <r>
      <rPr>
        <b/>
        <sz val="11"/>
        <color theme="1"/>
        <rFont val="Calibri"/>
        <family val="2"/>
        <scheme val="minor"/>
      </rPr>
      <t xml:space="preserve"> 4.- Proyecto de Modificación del Decreto Ley 128 de 1976:</t>
    </r>
    <r>
      <rPr>
        <sz val="11"/>
        <color theme="1"/>
        <rFont val="Calibri"/>
        <family val="2"/>
        <scheme val="minor"/>
      </rPr>
      <t xml:space="preserve"> Se remitió a la Directora Juridica el proyecto mediante correo electronico del 15 de mayo de 2015.     
Revisadas las metas formuladas en el Plan de Acción Anual para este proyecto, no se evidencia coherencia entre los productos a entregar y los productos relacionados en las metas, razón por la cual es urgente se replanteen las metas en el aplicativo SGI, con el fin de ajustarlas a los productos reales que ha venido trabajando la Dirección Juridica.  </t>
    </r>
  </si>
  <si>
    <t>Total constituido como Reservas</t>
  </si>
  <si>
    <r>
      <t>Total del presupuesto disponible realmente NO</t>
    </r>
    <r>
      <rPr>
        <sz val="11"/>
        <rFont val="Calibri"/>
        <family val="2"/>
        <scheme val="minor"/>
      </rPr>
      <t xml:space="preserve"> </t>
    </r>
    <r>
      <rPr>
        <b/>
        <sz val="11"/>
        <rFont val="Calibri"/>
        <family val="2"/>
        <scheme val="minor"/>
      </rPr>
      <t xml:space="preserve">utilizado en la vigencia  </t>
    </r>
  </si>
  <si>
    <r>
      <t xml:space="preserve">Total no ejecutado del presupuesto solicitado CDP </t>
    </r>
    <r>
      <rPr>
        <b/>
        <sz val="11"/>
        <rFont val="Calibri"/>
        <family val="2"/>
        <scheme val="minor"/>
      </rPr>
      <t>(liberaciones)</t>
    </r>
  </si>
  <si>
    <t>AUDITORIA - EVALUACIÓN A LA GESTIÓN</t>
  </si>
  <si>
    <t xml:space="preserve"> 
Total radicados menos respuestas y en tramite </t>
  </si>
  <si>
    <t xml:space="preserve">Número total de radicados a la dependencia </t>
  </si>
  <si>
    <t xml:space="preserve">Se ha efectuado el trabajo de recopilar la información correspondiente a jurisprudencia sobre la prima técnica en sus diferentes modalidades.
En relación con la Propuesta de Proyectos de Decretos, por el cual se expide el régimen de inhabilidades, incompatibilidades  se pasó a la Directora Jurídica  para la respectiva revisión de  los documentos preliminares. </t>
  </si>
  <si>
    <t>Calificación sobre 100 puntos maximos posibles</t>
  </si>
  <si>
    <t>Número total de radicados en trámite</t>
  </si>
  <si>
    <t xml:space="preserve">Número total de radicados   fuera de términos 
 </t>
  </si>
  <si>
    <r>
      <t xml:space="preserve">El porcentaje arrojado por la matriz permite evidenciar el buen manejo al trámite de las peticiones que ingresan a la Dirección Juridica,  lo cual se evidencia en la disminución de las respuestas emitidas vencidos los términos de Ley,  frente al primer semestre de 2014 (744).                                       </t>
    </r>
    <r>
      <rPr>
        <b/>
        <sz val="9"/>
        <rFont val="Calibri"/>
        <family val="2"/>
        <scheme val="minor"/>
      </rPr>
      <t>Se sugiere continuar fortaleciendo los controles y acciones establecidas por el área para la mejora continua en el proceso.</t>
    </r>
  </si>
  <si>
    <t xml:space="preserve">AUDITORIA - EVALUACIÓN A LA GESTIÓN </t>
  </si>
  <si>
    <r>
      <t xml:space="preserve">Se tiene planteado efectuar esta verificación en el marco del PAE, revisado el mismo se evidencia la formulación de dos (2) actividades, encaminadas a la actualización  normativa para el segundo semestre de 2015.
</t>
    </r>
    <r>
      <rPr>
        <b/>
        <sz val="11"/>
        <rFont val="Calibri"/>
        <family val="2"/>
        <scheme val="minor"/>
      </rPr>
      <t>No se realizo seguimiento en el mes de abril.</t>
    </r>
  </si>
  <si>
    <r>
      <t xml:space="preserve">La Dirección Jurídica reporta el control previo que se realiza por parte del Cordinador de Conceptos y la Directora del área. 
</t>
    </r>
    <r>
      <rPr>
        <b/>
        <sz val="11"/>
        <color theme="1"/>
        <rFont val="Calibri"/>
        <family val="2"/>
        <scheme val="minor"/>
      </rPr>
      <t xml:space="preserve">La Oficina de Control Interno sugiere </t>
    </r>
    <r>
      <rPr>
        <b/>
        <sz val="11"/>
        <rFont val="Calibri"/>
        <family val="2"/>
        <scheme val="minor"/>
      </rPr>
      <t>replantear el control establecido, por cuanto no es claro, ni se relaciona con las acciones planteadas para mitigar la materialización del riesgo.                                                    
No se observa seguimiento en el mes de abril.</t>
    </r>
  </si>
  <si>
    <r>
      <t xml:space="preserve">La Dirección Jurídica para este control, reporta la Mejora en los motores de busqueda.
</t>
    </r>
    <r>
      <rPr>
        <b/>
        <sz val="11"/>
        <color theme="1"/>
        <rFont val="Calibri"/>
        <family val="2"/>
        <scheme val="minor"/>
      </rPr>
      <t>Con base en lo anterior la Oficina de Control Interno,  no  evidencia relación entre el control formulado y la acción desarrollada, se sugiere revisar nuevamente este control.      
No se realizo seguimiento en el mes de abril</t>
    </r>
  </si>
  <si>
    <r>
      <t xml:space="preserve">El área registra el establecimiento de copias de seguridad de los conceptos.
</t>
    </r>
    <r>
      <rPr>
        <b/>
        <sz val="11"/>
        <color theme="1"/>
        <rFont val="Calibri"/>
        <family val="2"/>
        <scheme val="minor"/>
      </rPr>
      <t>La Oficina de Control Interno no encuentra relación entre el control establecido y la actividad planteada, se recomienda revisar el control.  
No se realizo seguimiento en el mes de abril.</t>
    </r>
  </si>
  <si>
    <r>
      <t>La Dirección jurídica registra reuniones de grupo, en las cuales se recuerda la importancia del cumplimiento de los términos para el trámite de las peticiones.</t>
    </r>
    <r>
      <rPr>
        <b/>
        <sz val="11"/>
        <color theme="1"/>
        <rFont val="Calibri"/>
        <family val="2"/>
        <scheme val="minor"/>
      </rPr>
      <t xml:space="preserve"> 
Esta Oficina </t>
    </r>
    <r>
      <rPr>
        <b/>
        <sz val="11"/>
        <rFont val="Calibri"/>
        <family val="2"/>
        <scheme val="minor"/>
      </rPr>
      <t>sugiere revisar el control establecido, toda vez que no guarda relación con la acción planteada. 
No se realizo seguimiento en el mes de abril.</t>
    </r>
  </si>
  <si>
    <r>
      <t xml:space="preserve">El área en el seguimiento registra la distribución de las consultas radicadas en el Departamento y que son asignadas a la misma, teniendo en cuenta la complejidad de los temas recibidos, de manera que el reparto se haga equitativamente entre los distintos  profesionales.
</t>
    </r>
    <r>
      <rPr>
        <b/>
        <sz val="11"/>
        <color theme="1"/>
        <rFont val="Calibri"/>
        <family val="2"/>
        <scheme val="minor"/>
      </rPr>
      <t>No se realizo seguimiento en el mes de abril.</t>
    </r>
  </si>
  <si>
    <r>
      <t>La Dirección Jurídica registra que a través del aplicativo de ORFEO se generan alertas sobre las fechas de vencimiento de los conceptos. Así mismo, de acuerdo a la complejidad de la consulta se solicita la ampliación de términos</t>
    </r>
    <r>
      <rPr>
        <b/>
        <sz val="11"/>
        <color theme="1"/>
        <rFont val="Calibri"/>
        <family val="2"/>
        <scheme val="minor"/>
      </rPr>
      <t>. 
Teniendo en cuenta lo antes enunciado, se observa que ésta  acción no tiene relación con el control establecido, se sugiere revisar este control.   
No se realizo seguimiento en el mes de abril</t>
    </r>
  </si>
  <si>
    <r>
      <t xml:space="preserve">La Dirección solicitó ajustes al Manual de Funciones,  en lo pertinente a los perfiles para la representación jurídica y apoyo judicial., los cuales están en estudio por parte del Grupo de Gestión Humana. 
 </t>
    </r>
    <r>
      <rPr>
        <b/>
        <sz val="11"/>
        <color theme="1"/>
        <rFont val="Calibri"/>
        <family val="2"/>
        <scheme val="minor"/>
      </rPr>
      <t>No se realizo seguimiento en el mes de abril</t>
    </r>
  </si>
  <si>
    <r>
      <t xml:space="preserve">El área registra que el Comité de Conciliación y Defensa Judicial, en caso de requerirseconvoca a servidores públicos con un conocimiento técnico y especializado.  
</t>
    </r>
    <r>
      <rPr>
        <b/>
        <sz val="11"/>
        <color theme="1"/>
        <rFont val="Calibri"/>
        <family val="2"/>
        <scheme val="minor"/>
      </rPr>
      <t>No se realizo seguimiento en el mes de abril</t>
    </r>
  </si>
  <si>
    <r>
      <t xml:space="preserve">Como avance se encuentra consignado que los lineamientos de defensa de los distintos procesos judiciales, se encuentran dados por los antecedentes del tema o por directrices especiales del coordinador del grupo de defensa judicial o la directora jurídica. </t>
    </r>
    <r>
      <rPr>
        <b/>
        <sz val="11"/>
        <color theme="1"/>
        <rFont val="Calibri"/>
        <family val="2"/>
        <scheme val="minor"/>
      </rPr>
      <t xml:space="preserve"> 
No se realizo seguimiento en el mes de abril</t>
    </r>
  </si>
  <si>
    <r>
      <t xml:space="preserve">El Grupo de Defensa Judicial, informa que todas las demandas que son notificadas al Departamento, tanto físicamente como a traves del correo electrónico "notificacionesjudiciales@funcionpublica.gov.co", son radicadas en el aplicativo de ORFEO. Sumado a lo anterior una vez son radicadas las contestaciones en los distintos procesos en que se vincula al departamento, se procede a su digitalización en el aplicativo e ORFEO, de manera que los términos empleados se encuentran en el sistema.
</t>
    </r>
    <r>
      <rPr>
        <b/>
        <sz val="11"/>
        <color theme="1"/>
        <rFont val="Calibri"/>
        <family val="2"/>
        <scheme val="minor"/>
      </rPr>
      <t>No se realizo seguimiento en el mes de abril</t>
    </r>
  </si>
  <si>
    <r>
      <t xml:space="preserve">Se registra como avance la incorporación de los formatos propios de proceso "Apoyo Jurídico y Representación Judicial" en CALIDAD_DAFP.
</t>
    </r>
    <r>
      <rPr>
        <b/>
        <sz val="11"/>
        <color theme="1"/>
        <rFont val="Calibri"/>
        <family val="2"/>
        <scheme val="minor"/>
      </rPr>
      <t>No se realizo seguimiento en el mes de abril</t>
    </r>
  </si>
  <si>
    <r>
      <t xml:space="preserve">El Grupo consigna en el seguimiento mensual, que se lleva a cabo el control mediante revisiones periodicas de la Directora Juridica y el Semaforo de ORFEO. 
</t>
    </r>
    <r>
      <rPr>
        <b/>
        <sz val="11"/>
        <color theme="1"/>
        <rFont val="Calibri"/>
        <family val="2"/>
        <scheme val="minor"/>
      </rPr>
      <t>No se realizo seguimiento en el mes de abril</t>
    </r>
  </si>
  <si>
    <t>Emision erronea de conceptos jurídicos</t>
  </si>
  <si>
    <r>
      <t>La meta planteada se divide en dos (2)( actividades puntuales y secuenciales a saber: 
1</t>
    </r>
    <r>
      <rPr>
        <b/>
        <sz val="11"/>
        <rFont val="Calibri"/>
        <family val="2"/>
        <scheme val="minor"/>
      </rPr>
      <t>-Actualización de la matriz, determinando la naturaleza juridica de las entidades:</t>
    </r>
    <r>
      <rPr>
        <sz val="11"/>
        <rFont val="Calibri"/>
        <family val="2"/>
        <scheme val="minor"/>
      </rPr>
      <t xml:space="preserve"> En reunión sostenida con el responsable, se pudo establecer que hasta la fecha (julio) se tiene actualizada la matriz en lo que hace referencia a la naturaleza jurídica de las entidades de la rama ejecutiva del orden nacional  (204 entidades) y  frente a las entidades del orden territorial se está pendiente de revisar el 32% del nivel descentralizado.                                           2</t>
    </r>
    <r>
      <rPr>
        <b/>
        <sz val="11"/>
        <rFont val="Calibri"/>
        <family val="2"/>
        <scheme val="minor"/>
      </rPr>
      <t>- Determinar la obligatoriedad de reportar información al Departamento de acuerdo a la naturaleza juridica de la entidad</t>
    </r>
    <r>
      <rPr>
        <sz val="11"/>
        <rFont val="Calibri"/>
        <family val="2"/>
        <scheme val="minor"/>
      </rPr>
      <t xml:space="preserve">: para el desarrollo de esta actividad, se está teniendo en cuenta  la Cartilla No. 23 de la Función Pública " Obligatoriedad de reportar información al DAFP, según la naturaleza jurídica de las entidades" publicada en el año 2012, sin embargo en la misma solo se identificaron las entidades de la rama ejecutiva del Orden Nacional, por lo que se entrará a revisar las demás entidades del orden territorial.
</t>
    </r>
  </si>
  <si>
    <t xml:space="preserve">La Dirección Jurídica registra diecisiete (17) hallazgos en el plan de mejoramiento al mes de junio de 2015, de los cuales once (11) se encuentran en ejecución (abiertos), es importante anotar que nueve (9) de dichos hallazgos fueron identificados como resultado de la auditoria interna de calidad llevada a cabo en el mes de mayo de la presente vigencia (Ejecución y cumplimiento para el segundo semestre). 
La matriz califica con base en los hallazgos cerrados, razón por la cual la Dirección Jurídica obtuvo un bajo porcentaje, sin que eso implique una indebida gestión por parte del área.
</t>
  </si>
  <si>
    <t xml:space="preserve">Se pudo evidenciar que el Grupo de Apoyo Jurídico y Representación Judicial, efectúa mediciones permanentes a los tiempos de respuesta en las diferentes actuaciones procesales, obteniendo como tiempo promedio de respuesta para el primer semestre de 2015, una tendencia aceptable de acuerdo a lo indicado en la ficha publicada en Calidad_DAFP (rangos de porcentaje establecidos).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</si>
</sst>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_(&quot;$&quot;\ * #,##0_);_(&quot;$&quot;\ * \(#,##0\);_(&quot;$&quot;\ * &quot;-&quot;??_);_(@_)"/>
    <numFmt numFmtId="165" formatCode="dd/mm/yyyy;@"/>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tint="-0.34998626667073579"/>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sz val="11"/>
      <color theme="6" tint="0.79998168889431442"/>
      <name val="Calibri"/>
      <family val="2"/>
      <scheme val="minor"/>
    </font>
    <font>
      <b/>
      <sz val="11"/>
      <color theme="6" tint="0.79998168889431442"/>
      <name val="Calibri"/>
      <family val="2"/>
      <scheme val="minor"/>
    </font>
    <font>
      <sz val="9"/>
      <color theme="1"/>
      <name val="Calibri"/>
      <family val="2"/>
      <scheme val="minor"/>
    </font>
    <font>
      <sz val="11"/>
      <color rgb="FFFF0000"/>
      <name val="Calibri"/>
      <family val="2"/>
      <scheme val="minor"/>
    </font>
    <font>
      <sz val="10"/>
      <color theme="1"/>
      <name val="Calibri"/>
      <family val="2"/>
      <scheme val="minor"/>
    </font>
    <font>
      <b/>
      <sz val="11"/>
      <name val="Calibri"/>
      <family val="2"/>
      <scheme val="minor"/>
    </font>
    <font>
      <sz val="11"/>
      <name val="Calibri"/>
      <family val="2"/>
      <scheme val="minor"/>
    </font>
    <font>
      <b/>
      <sz val="8"/>
      <color theme="1"/>
      <name val="Calibri"/>
      <family val="2"/>
      <scheme val="minor"/>
    </font>
    <font>
      <b/>
      <sz val="12"/>
      <name val="Calibri"/>
      <family val="2"/>
      <scheme val="minor"/>
    </font>
    <font>
      <sz val="9"/>
      <name val="Calibri"/>
      <family val="2"/>
      <scheme val="minor"/>
    </font>
    <font>
      <b/>
      <sz val="9"/>
      <name val="Calibri"/>
      <family val="2"/>
      <scheme val="minor"/>
    </font>
    <font>
      <sz val="11"/>
      <color rgb="FFFF9900"/>
      <name val="Calibri"/>
      <family val="2"/>
      <scheme val="minor"/>
    </font>
    <font>
      <b/>
      <sz val="11"/>
      <color rgb="FFFF9900"/>
      <name val="Calibri"/>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double">
        <color auto="1"/>
      </bottom>
      <diagonal/>
    </border>
    <border>
      <left/>
      <right style="thin">
        <color indexed="64"/>
      </right>
      <top/>
      <bottom/>
      <diagonal/>
    </border>
    <border>
      <left/>
      <right style="thin">
        <color indexed="64"/>
      </right>
      <top/>
      <bottom style="double">
        <color auto="1"/>
      </bottom>
      <diagonal/>
    </border>
    <border>
      <left style="double">
        <color auto="1"/>
      </left>
      <right/>
      <top style="thin">
        <color indexed="64"/>
      </top>
      <bottom/>
      <diagonal/>
    </border>
    <border>
      <left style="thin">
        <color indexed="64"/>
      </left>
      <right/>
      <top style="double">
        <color auto="1"/>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6">
    <xf numFmtId="0" fontId="0" fillId="0" borderId="0" xfId="0"/>
    <xf numFmtId="10" fontId="0" fillId="0" borderId="1" xfId="2" applyNumberFormat="1" applyFont="1" applyBorder="1"/>
    <xf numFmtId="10" fontId="0" fillId="0" borderId="1" xfId="0" applyNumberFormat="1" applyBorder="1"/>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0" fillId="2" borderId="2" xfId="0" applyFill="1" applyBorder="1"/>
    <xf numFmtId="0" fontId="0" fillId="2" borderId="5" xfId="0" applyFill="1" applyBorder="1"/>
    <xf numFmtId="0" fontId="0" fillId="2" borderId="7" xfId="0" applyFill="1" applyBorder="1"/>
    <xf numFmtId="0" fontId="0" fillId="2" borderId="8" xfId="0" applyFill="1" applyBorder="1"/>
    <xf numFmtId="0" fontId="0" fillId="2" borderId="9" xfId="0" applyFill="1" applyBorder="1"/>
    <xf numFmtId="0" fontId="0" fillId="2" borderId="3" xfId="0" applyFill="1" applyBorder="1"/>
    <xf numFmtId="0" fontId="0" fillId="2" borderId="4" xfId="0" applyFill="1" applyBorder="1"/>
    <xf numFmtId="0" fontId="0" fillId="2" borderId="0" xfId="0" applyFill="1" applyBorder="1"/>
    <xf numFmtId="0" fontId="0" fillId="2" borderId="6" xfId="0" applyFill="1" applyBorder="1"/>
    <xf numFmtId="0" fontId="0" fillId="3" borderId="0" xfId="0" applyFill="1"/>
    <xf numFmtId="0" fontId="0" fillId="0" borderId="1" xfId="0" applyBorder="1" applyAlignment="1" applyProtection="1">
      <alignment horizontal="center" vertical="center"/>
      <protection locked="0"/>
    </xf>
    <xf numFmtId="0" fontId="0" fillId="3" borderId="0" xfId="0" applyFill="1" applyProtection="1"/>
    <xf numFmtId="0" fontId="0" fillId="0" borderId="0" xfId="0" applyProtection="1"/>
    <xf numFmtId="0" fontId="0" fillId="0" borderId="1" xfId="0" applyBorder="1" applyAlignment="1" applyProtection="1">
      <alignment horizontal="justify" vertical="center" wrapText="1"/>
    </xf>
    <xf numFmtId="10" fontId="0" fillId="0" borderId="1" xfId="2" applyNumberFormat="1" applyFont="1" applyBorder="1" applyProtection="1"/>
    <xf numFmtId="10" fontId="0" fillId="0" borderId="1" xfId="2" applyNumberFormat="1" applyFont="1" applyFill="1" applyBorder="1" applyProtection="1"/>
    <xf numFmtId="0" fontId="2" fillId="0" borderId="1" xfId="0" applyFont="1" applyFill="1" applyBorder="1" applyAlignment="1" applyProtection="1">
      <alignment horizontal="justify" vertical="center" wrapText="1"/>
    </xf>
    <xf numFmtId="10" fontId="1" fillId="0" borderId="1" xfId="2" applyNumberFormat="1" applyFont="1" applyFill="1" applyBorder="1" applyProtection="1"/>
    <xf numFmtId="0" fontId="0" fillId="0" borderId="1" xfId="0" applyFill="1" applyBorder="1" applyAlignment="1" applyProtection="1">
      <alignment horizontal="justify" vertical="center" wrapText="1"/>
    </xf>
    <xf numFmtId="10" fontId="0" fillId="0" borderId="1" xfId="0" applyNumberFormat="1" applyFill="1" applyBorder="1" applyAlignment="1" applyProtection="1">
      <alignment horizontal="right" vertical="center" wrapText="1"/>
    </xf>
    <xf numFmtId="0" fontId="0" fillId="2" borderId="0" xfId="0" applyFill="1" applyBorder="1" applyProtection="1"/>
    <xf numFmtId="10" fontId="0" fillId="3" borderId="0" xfId="0" applyNumberFormat="1" applyFill="1" applyProtection="1"/>
    <xf numFmtId="0" fontId="7" fillId="2" borderId="0" xfId="0" applyFont="1" applyFill="1" applyProtection="1"/>
    <xf numFmtId="10" fontId="0" fillId="2" borderId="0" xfId="2" applyNumberFormat="1" applyFont="1" applyFill="1" applyBorder="1" applyProtection="1"/>
    <xf numFmtId="0" fontId="7" fillId="2" borderId="0" xfId="0" applyFont="1" applyFill="1" applyBorder="1" applyProtection="1"/>
    <xf numFmtId="164" fontId="0" fillId="2" borderId="0" xfId="0" applyNumberFormat="1" applyFill="1" applyBorder="1" applyProtection="1"/>
    <xf numFmtId="0" fontId="0" fillId="2" borderId="8" xfId="0" applyFill="1" applyBorder="1" applyProtection="1"/>
    <xf numFmtId="0" fontId="2" fillId="0" borderId="1" xfId="0" applyFont="1" applyBorder="1" applyAlignment="1" applyProtection="1">
      <alignment horizontal="center" vertical="center"/>
    </xf>
    <xf numFmtId="10" fontId="2" fillId="0" borderId="1" xfId="2" applyNumberFormat="1" applyFont="1" applyBorder="1" applyAlignment="1" applyProtection="1">
      <alignment horizontal="center" vertical="center"/>
    </xf>
    <xf numFmtId="0" fontId="0" fillId="5" borderId="1" xfId="0" applyFill="1" applyBorder="1"/>
    <xf numFmtId="0" fontId="0" fillId="5" borderId="1" xfId="0" applyFill="1" applyBorder="1" applyAlignment="1">
      <alignment wrapText="1"/>
    </xf>
    <xf numFmtId="0" fontId="0" fillId="0" borderId="11" xfId="0" applyFont="1" applyBorder="1" applyAlignment="1" applyProtection="1">
      <alignment horizontal="center" vertical="center" wrapText="1"/>
    </xf>
    <xf numFmtId="10" fontId="0" fillId="0" borderId="1" xfId="0" applyNumberFormat="1" applyFont="1" applyBorder="1"/>
    <xf numFmtId="0" fontId="3" fillId="3" borderId="0" xfId="0" applyFont="1" applyFill="1"/>
    <xf numFmtId="9" fontId="3" fillId="3" borderId="0" xfId="0" applyNumberFormat="1" applyFont="1" applyFill="1"/>
    <xf numFmtId="10" fontId="2" fillId="0" borderId="14" xfId="2" applyNumberFormat="1" applyFont="1" applyBorder="1" applyAlignment="1" applyProtection="1">
      <alignment horizontal="center" vertical="center"/>
    </xf>
    <xf numFmtId="0" fontId="0" fillId="3" borderId="0" xfId="0" applyFill="1" applyAlignment="1">
      <alignment vertical="center"/>
    </xf>
    <xf numFmtId="0" fontId="0" fillId="0" borderId="1" xfId="0" applyFont="1" applyBorder="1" applyAlignment="1" applyProtection="1">
      <alignment horizontal="justify" vertical="center" wrapText="1"/>
    </xf>
    <xf numFmtId="0" fontId="0" fillId="0" borderId="0" xfId="0" applyAlignment="1">
      <alignment vertical="center"/>
    </xf>
    <xf numFmtId="0" fontId="0" fillId="3" borderId="0" xfId="0" applyFill="1" applyAlignment="1">
      <alignment horizontal="center"/>
    </xf>
    <xf numFmtId="0" fontId="0" fillId="2" borderId="3" xfId="0" applyFill="1" applyBorder="1" applyAlignment="1">
      <alignment horizontal="center"/>
    </xf>
    <xf numFmtId="0" fontId="0" fillId="0" borderId="0" xfId="0" applyAlignment="1">
      <alignment horizontal="center"/>
    </xf>
    <xf numFmtId="0" fontId="2" fillId="3" borderId="0" xfId="0" applyFont="1" applyFill="1" applyProtection="1"/>
    <xf numFmtId="0" fontId="2" fillId="0" borderId="0" xfId="0" applyFont="1" applyProtection="1"/>
    <xf numFmtId="0" fontId="0" fillId="3" borderId="0" xfId="0" applyFont="1" applyFill="1" applyProtection="1"/>
    <xf numFmtId="0" fontId="11" fillId="0" borderId="11" xfId="0" applyFont="1" applyBorder="1" applyAlignment="1" applyProtection="1">
      <alignment horizontal="center" vertical="center" wrapText="1"/>
    </xf>
    <xf numFmtId="0" fontId="0" fillId="0" borderId="0" xfId="0" applyFont="1" applyProtection="1"/>
    <xf numFmtId="0" fontId="0" fillId="0" borderId="11" xfId="0" applyFont="1" applyBorder="1" applyAlignment="1" applyProtection="1">
      <alignment horizontal="justify" vertical="top" wrapText="1"/>
      <protection locked="0"/>
    </xf>
    <xf numFmtId="0" fontId="0" fillId="0" borderId="1" xfId="0" applyFont="1" applyBorder="1" applyAlignment="1" applyProtection="1">
      <alignment vertical="top" wrapText="1"/>
    </xf>
    <xf numFmtId="0" fontId="0" fillId="0" borderId="14" xfId="0" applyFont="1" applyBorder="1" applyAlignment="1" applyProtection="1">
      <alignment vertical="top" wrapText="1"/>
    </xf>
    <xf numFmtId="10" fontId="2" fillId="0" borderId="1" xfId="2" applyNumberFormat="1" applyFont="1" applyBorder="1" applyAlignment="1" applyProtection="1">
      <alignment horizontal="center" vertical="center" wrapText="1"/>
    </xf>
    <xf numFmtId="0" fontId="13" fillId="0" borderId="1" xfId="0" applyFont="1" applyBorder="1" applyAlignment="1" applyProtection="1">
      <alignment vertical="top" wrapText="1"/>
    </xf>
    <xf numFmtId="0" fontId="13" fillId="0" borderId="14" xfId="0" applyFont="1" applyBorder="1" applyAlignment="1" applyProtection="1">
      <alignment vertical="top" wrapText="1"/>
    </xf>
    <xf numFmtId="0" fontId="0" fillId="0" borderId="1" xfId="0" applyBorder="1" applyAlignment="1" applyProtection="1">
      <alignment horizontal="center" vertical="center"/>
    </xf>
    <xf numFmtId="0" fontId="0" fillId="0" borderId="1" xfId="0" applyFill="1" applyBorder="1" applyAlignment="1" applyProtection="1">
      <alignment horizontal="center" vertical="center"/>
    </xf>
    <xf numFmtId="10" fontId="0" fillId="0" borderId="1" xfId="2" applyNumberFormat="1" applyFont="1" applyBorder="1" applyAlignment="1" applyProtection="1">
      <alignment horizontal="center" vertical="center"/>
    </xf>
    <xf numFmtId="10" fontId="0" fillId="0" borderId="1" xfId="2" applyNumberFormat="1" applyFont="1" applyFill="1" applyBorder="1" applyAlignment="1" applyProtection="1">
      <alignment horizontal="center" vertical="center"/>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xf>
    <xf numFmtId="0" fontId="2" fillId="0" borderId="12" xfId="0" applyFont="1" applyBorder="1" applyAlignment="1" applyProtection="1">
      <alignment vertical="center"/>
    </xf>
    <xf numFmtId="0" fontId="5" fillId="0" borderId="11" xfId="0" applyFont="1" applyBorder="1" applyAlignment="1" applyProtection="1">
      <alignment vertical="center"/>
    </xf>
    <xf numFmtId="10" fontId="4" fillId="7" borderId="1" xfId="0" applyNumberFormat="1" applyFont="1" applyFill="1" applyBorder="1" applyAlignment="1" applyProtection="1">
      <alignment horizontal="center" vertical="center" wrapText="1"/>
    </xf>
    <xf numFmtId="10" fontId="4" fillId="7" borderId="1" xfId="0" applyNumberFormat="1" applyFont="1" applyFill="1" applyBorder="1" applyAlignment="1" applyProtection="1">
      <alignment horizontal="center" vertical="center"/>
    </xf>
    <xf numFmtId="10" fontId="15"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0"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justify" vertical="top" wrapText="1"/>
    </xf>
    <xf numFmtId="0" fontId="13" fillId="0" borderId="1" xfId="0" applyFont="1" applyBorder="1" applyAlignment="1" applyProtection="1">
      <alignment horizontal="justify" vertical="top" wrapText="1"/>
    </xf>
    <xf numFmtId="165" fontId="9" fillId="0" borderId="1" xfId="0" applyNumberFormat="1" applyFont="1" applyBorder="1" applyAlignment="1" applyProtection="1">
      <alignment horizontal="center" vertical="center" wrapText="1"/>
    </xf>
    <xf numFmtId="165" fontId="9" fillId="0" borderId="1" xfId="0" applyNumberFormat="1" applyFont="1" applyBorder="1" applyAlignment="1" applyProtection="1">
      <alignment horizontal="center" vertical="center"/>
      <protection locked="0"/>
    </xf>
    <xf numFmtId="165" fontId="9" fillId="0" borderId="1" xfId="0" applyNumberFormat="1" applyFont="1" applyFill="1" applyBorder="1" applyAlignment="1" applyProtection="1">
      <alignment horizontal="center" vertical="center" wrapText="1"/>
      <protection locked="0"/>
    </xf>
    <xf numFmtId="10" fontId="12" fillId="0" borderId="1" xfId="2" applyNumberFormat="1" applyFont="1" applyFill="1" applyBorder="1" applyProtection="1"/>
    <xf numFmtId="0" fontId="12" fillId="0" borderId="1" xfId="0" applyFont="1" applyBorder="1" applyAlignment="1" applyProtection="1">
      <alignment horizontal="justify" vertical="center" wrapText="1"/>
    </xf>
    <xf numFmtId="0" fontId="12" fillId="0" borderId="1" xfId="0" applyFont="1" applyFill="1" applyBorder="1" applyAlignment="1" applyProtection="1">
      <alignment horizontal="justify" vertical="center" wrapText="1"/>
    </xf>
    <xf numFmtId="164" fontId="2" fillId="0" borderId="1" xfId="1" applyNumberFormat="1" applyFont="1" applyBorder="1" applyAlignment="1" applyProtection="1">
      <protection locked="0"/>
    </xf>
    <xf numFmtId="164" fontId="1" fillId="0" borderId="1" xfId="1" applyNumberFormat="1" applyFont="1" applyBorder="1" applyAlignment="1" applyProtection="1">
      <protection locked="0"/>
    </xf>
    <xf numFmtId="164" fontId="1" fillId="0" borderId="1" xfId="1" applyNumberFormat="1" applyFont="1" applyFill="1" applyBorder="1" applyAlignment="1" applyProtection="1">
      <protection locked="0"/>
    </xf>
    <xf numFmtId="164" fontId="2" fillId="0" borderId="1" xfId="1" applyNumberFormat="1" applyFont="1" applyFill="1" applyBorder="1" applyAlignment="1" applyProtection="1"/>
    <xf numFmtId="164" fontId="12" fillId="0" borderId="1" xfId="1" applyNumberFormat="1" applyFont="1" applyFill="1" applyBorder="1" applyAlignment="1" applyProtection="1"/>
    <xf numFmtId="164" fontId="13" fillId="0" borderId="1" xfId="0" applyNumberFormat="1" applyFont="1" applyBorder="1" applyAlignment="1" applyProtection="1"/>
    <xf numFmtId="164" fontId="12" fillId="0" borderId="1" xfId="1" applyNumberFormat="1" applyFont="1" applyFill="1" applyBorder="1" applyAlignment="1" applyProtection="1">
      <alignment vertical="center" wrapText="1"/>
    </xf>
    <xf numFmtId="2" fontId="12" fillId="0" borderId="1" xfId="0" applyNumberFormat="1" applyFont="1" applyBorder="1" applyAlignment="1">
      <alignment horizontal="center" vertical="center"/>
    </xf>
    <xf numFmtId="10" fontId="2" fillId="0" borderId="1" xfId="2" applyNumberFormat="1" applyFont="1" applyFill="1" applyBorder="1" applyAlignment="1" applyProtection="1">
      <alignment horizontal="center" vertical="center" wrapText="1"/>
      <protection locked="0"/>
    </xf>
    <xf numFmtId="0" fontId="18" fillId="4" borderId="2" xfId="0" applyFont="1" applyFill="1" applyBorder="1" applyProtection="1"/>
    <xf numFmtId="0" fontId="18" fillId="4" borderId="3" xfId="0" applyFont="1" applyFill="1" applyBorder="1" applyProtection="1"/>
    <xf numFmtId="0" fontId="19" fillId="4" borderId="3" xfId="0" applyFont="1" applyFill="1" applyBorder="1" applyProtection="1"/>
    <xf numFmtId="0" fontId="18" fillId="4" borderId="4" xfId="0" applyFont="1" applyFill="1" applyBorder="1" applyProtection="1"/>
    <xf numFmtId="0" fontId="0" fillId="4" borderId="5" xfId="0" applyFill="1" applyBorder="1" applyProtection="1"/>
    <xf numFmtId="0" fontId="0" fillId="4" borderId="7" xfId="0" applyFill="1" applyBorder="1" applyProtection="1"/>
    <xf numFmtId="0" fontId="0" fillId="4" borderId="6" xfId="0" applyFill="1" applyBorder="1" applyProtection="1"/>
    <xf numFmtId="0" fontId="0" fillId="4" borderId="9" xfId="0" applyFill="1" applyBorder="1" applyProtection="1"/>
    <xf numFmtId="0" fontId="6" fillId="8" borderId="1" xfId="0" applyFont="1" applyFill="1" applyBorder="1" applyAlignment="1" applyProtection="1">
      <alignment horizontal="center" vertical="center"/>
    </xf>
    <xf numFmtId="0" fontId="0" fillId="9" borderId="12" xfId="0" applyFont="1" applyFill="1" applyBorder="1" applyAlignment="1" applyProtection="1">
      <alignment horizontal="center" vertical="center" wrapText="1"/>
    </xf>
    <xf numFmtId="0" fontId="0" fillId="9" borderId="1" xfId="0" applyFont="1" applyFill="1" applyBorder="1" applyAlignment="1" applyProtection="1">
      <alignment horizontal="center" vertical="center" wrapText="1"/>
    </xf>
    <xf numFmtId="0" fontId="0" fillId="0" borderId="1" xfId="0" applyBorder="1" applyAlignment="1">
      <alignment vertical="center"/>
    </xf>
    <xf numFmtId="0" fontId="0" fillId="0" borderId="15" xfId="0" applyFill="1" applyBorder="1" applyAlignment="1">
      <alignment vertical="center"/>
    </xf>
    <xf numFmtId="0" fontId="0" fillId="0" borderId="1" xfId="0" applyBorder="1" applyAlignment="1" applyProtection="1">
      <alignment vertical="center"/>
    </xf>
    <xf numFmtId="0" fontId="0" fillId="4" borderId="2" xfId="0" applyFill="1" applyBorder="1"/>
    <xf numFmtId="0" fontId="0" fillId="4" borderId="5" xfId="0" applyFill="1" applyBorder="1"/>
    <xf numFmtId="0" fontId="0" fillId="4" borderId="7" xfId="0" applyFill="1" applyBorder="1"/>
    <xf numFmtId="0" fontId="0" fillId="4" borderId="3" xfId="0" applyFill="1" applyBorder="1"/>
    <xf numFmtId="0" fontId="0" fillId="4" borderId="4" xfId="0" applyFill="1" applyBorder="1"/>
    <xf numFmtId="0" fontId="0" fillId="4" borderId="6" xfId="0" applyFill="1" applyBorder="1"/>
    <xf numFmtId="0" fontId="0" fillId="4" borderId="9" xfId="0" applyFill="1" applyBorder="1"/>
    <xf numFmtId="0" fontId="0" fillId="8" borderId="10" xfId="0" applyFont="1" applyFill="1" applyBorder="1" applyAlignment="1" applyProtection="1">
      <alignment horizontal="center" vertical="center" wrapText="1"/>
    </xf>
    <xf numFmtId="0" fontId="0" fillId="4" borderId="3" xfId="0" applyFill="1" applyBorder="1" applyAlignment="1">
      <alignment vertical="center"/>
    </xf>
    <xf numFmtId="0" fontId="0" fillId="4" borderId="3" xfId="0" applyFill="1" applyBorder="1" applyAlignment="1">
      <alignment horizontal="center"/>
    </xf>
    <xf numFmtId="0" fontId="6" fillId="8" borderId="13" xfId="0" applyFont="1" applyFill="1" applyBorder="1" applyAlignment="1" applyProtection="1">
      <alignment horizontal="center" vertical="center"/>
    </xf>
    <xf numFmtId="0" fontId="6" fillId="8" borderId="12" xfId="0" applyFont="1" applyFill="1" applyBorder="1" applyAlignment="1" applyProtection="1">
      <alignment horizontal="center" vertical="center"/>
      <protection locked="0"/>
    </xf>
    <xf numFmtId="0" fontId="0" fillId="9" borderId="10" xfId="0" applyFont="1" applyFill="1" applyBorder="1" applyAlignment="1" applyProtection="1">
      <alignment horizontal="center" vertical="center" wrapText="1"/>
    </xf>
    <xf numFmtId="0" fontId="0" fillId="4" borderId="2" xfId="0" applyFill="1" applyBorder="1" applyProtection="1"/>
    <xf numFmtId="0" fontId="0" fillId="4" borderId="3" xfId="0" applyFill="1" applyBorder="1" applyProtection="1"/>
    <xf numFmtId="0" fontId="0" fillId="4" borderId="4" xfId="0" applyFill="1" applyBorder="1" applyProtection="1"/>
    <xf numFmtId="0" fontId="0" fillId="4" borderId="8" xfId="0" applyFill="1" applyBorder="1"/>
    <xf numFmtId="0" fontId="0" fillId="10" borderId="1" xfId="0" applyFill="1" applyBorder="1" applyAlignment="1">
      <alignment horizontal="center" vertical="center"/>
    </xf>
    <xf numFmtId="0" fontId="0" fillId="11" borderId="1" xfId="0" applyFill="1" applyBorder="1"/>
    <xf numFmtId="0" fontId="0" fillId="11" borderId="1" xfId="0" applyFill="1" applyBorder="1" applyAlignment="1">
      <alignment wrapText="1"/>
    </xf>
    <xf numFmtId="0" fontId="0" fillId="4" borderId="24" xfId="0" applyFill="1" applyBorder="1"/>
    <xf numFmtId="0" fontId="0" fillId="2" borderId="1" xfId="0" applyFill="1" applyBorder="1" applyAlignment="1">
      <alignment horizontal="center"/>
    </xf>
    <xf numFmtId="0" fontId="0" fillId="4" borderId="13" xfId="0" applyFill="1" applyBorder="1" applyAlignment="1">
      <alignment horizontal="center"/>
    </xf>
    <xf numFmtId="0" fontId="0" fillId="4" borderId="17" xfId="0"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0" fontId="0" fillId="4" borderId="25" xfId="0" applyFill="1" applyBorder="1" applyAlignment="1">
      <alignment horizontal="center"/>
    </xf>
    <xf numFmtId="0" fontId="0" fillId="4" borderId="26" xfId="0" applyFill="1" applyBorder="1" applyAlignment="1">
      <alignment horizontal="center"/>
    </xf>
    <xf numFmtId="0" fontId="8" fillId="2" borderId="0" xfId="0" applyFont="1" applyFill="1" applyAlignment="1" applyProtection="1">
      <alignment horizontal="center" vertical="center"/>
    </xf>
    <xf numFmtId="0" fontId="8" fillId="2" borderId="0" xfId="0" applyFont="1" applyFill="1" applyBorder="1" applyAlignment="1" applyProtection="1">
      <alignment horizontal="center" vertical="center" wrapText="1"/>
    </xf>
    <xf numFmtId="0" fontId="6" fillId="0" borderId="12" xfId="0" applyFont="1" applyFill="1" applyBorder="1" applyAlignment="1" applyProtection="1">
      <alignment vertical="center" wrapText="1"/>
    </xf>
    <xf numFmtId="0" fontId="6" fillId="0" borderId="11" xfId="0" applyFont="1" applyFill="1" applyBorder="1" applyAlignment="1" applyProtection="1">
      <alignment vertical="center" wrapText="1"/>
    </xf>
    <xf numFmtId="0" fontId="6" fillId="8" borderId="12" xfId="0" applyFont="1" applyFill="1" applyBorder="1" applyAlignment="1" applyProtection="1">
      <alignment horizontal="center" vertical="center" wrapText="1"/>
    </xf>
    <xf numFmtId="0" fontId="6" fillId="8" borderId="13" xfId="0" applyFont="1" applyFill="1" applyBorder="1" applyAlignment="1" applyProtection="1">
      <alignment horizontal="center" vertical="center" wrapText="1"/>
    </xf>
    <xf numFmtId="0" fontId="6" fillId="8" borderId="11" xfId="0" applyFont="1" applyFill="1" applyBorder="1" applyAlignment="1" applyProtection="1">
      <alignment horizontal="center" vertical="center" wrapText="1"/>
    </xf>
    <xf numFmtId="0" fontId="14" fillId="0" borderId="20" xfId="0" applyFont="1" applyFill="1" applyBorder="1" applyAlignment="1" applyProtection="1">
      <alignment horizontal="left" vertical="center" wrapText="1"/>
    </xf>
    <xf numFmtId="0" fontId="14" fillId="4" borderId="21" xfId="0" applyFont="1" applyFill="1" applyBorder="1" applyAlignment="1" applyProtection="1">
      <alignment horizontal="left"/>
    </xf>
    <xf numFmtId="0" fontId="6" fillId="4" borderId="3" xfId="0" applyFont="1" applyFill="1" applyBorder="1" applyAlignment="1" applyProtection="1">
      <alignment horizontal="center"/>
    </xf>
    <xf numFmtId="0" fontId="6" fillId="4" borderId="4" xfId="0" applyFont="1" applyFill="1" applyBorder="1" applyAlignment="1" applyProtection="1">
      <alignment horizontal="center"/>
    </xf>
    <xf numFmtId="0" fontId="2" fillId="9" borderId="1" xfId="0" applyFont="1" applyFill="1" applyBorder="1" applyAlignment="1" applyProtection="1">
      <alignment horizontal="center"/>
    </xf>
    <xf numFmtId="0" fontId="0" fillId="0" borderId="1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0" xfId="0" applyBorder="1" applyAlignment="1" applyProtection="1">
      <alignment horizontal="center" vertical="center"/>
    </xf>
    <xf numFmtId="0" fontId="0" fillId="0" borderId="14" xfId="0" applyBorder="1" applyAlignment="1" applyProtection="1">
      <alignment horizontal="center" vertical="center"/>
    </xf>
    <xf numFmtId="10" fontId="4" fillId="7" borderId="12" xfId="0" applyNumberFormat="1" applyFont="1" applyFill="1" applyBorder="1" applyAlignment="1" applyProtection="1">
      <alignment horizontal="center"/>
    </xf>
    <xf numFmtId="10" fontId="4" fillId="7" borderId="13" xfId="0" applyNumberFormat="1" applyFont="1" applyFill="1" applyBorder="1" applyAlignment="1" applyProtection="1">
      <alignment horizontal="center"/>
    </xf>
    <xf numFmtId="10" fontId="4" fillId="7" borderId="11" xfId="0" applyNumberFormat="1" applyFont="1" applyFill="1" applyBorder="1" applyAlignment="1" applyProtection="1">
      <alignment horizontal="center"/>
    </xf>
    <xf numFmtId="0" fontId="16" fillId="0" borderId="1" xfId="0" applyFont="1" applyBorder="1" applyAlignment="1" applyProtection="1">
      <alignment horizontal="justify" vertical="top" wrapText="1"/>
      <protection locked="0"/>
    </xf>
    <xf numFmtId="0" fontId="0" fillId="0" borderId="1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14" fillId="4" borderId="21" xfId="0" applyFont="1" applyFill="1" applyBorder="1" applyAlignment="1">
      <alignment horizontal="left"/>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6" fillId="8" borderId="12" xfId="0" applyFont="1" applyFill="1" applyBorder="1" applyAlignment="1" applyProtection="1">
      <alignment horizontal="center" vertical="center"/>
    </xf>
    <xf numFmtId="0" fontId="6" fillId="8" borderId="13" xfId="0" applyFont="1" applyFill="1" applyBorder="1" applyAlignment="1" applyProtection="1">
      <alignment horizontal="center" vertical="center"/>
    </xf>
    <xf numFmtId="0" fontId="6" fillId="8" borderId="11" xfId="0" applyFont="1" applyFill="1" applyBorder="1" applyAlignment="1" applyProtection="1">
      <alignment horizontal="center" vertical="center"/>
    </xf>
    <xf numFmtId="0" fontId="0" fillId="0" borderId="1" xfId="0" applyBorder="1" applyAlignment="1">
      <alignment horizontal="center" vertical="center" wrapText="1"/>
    </xf>
    <xf numFmtId="0" fontId="0" fillId="0" borderId="10" xfId="0" applyFont="1" applyFill="1" applyBorder="1" applyAlignment="1" applyProtection="1">
      <alignment horizontal="left" vertical="center" wrapText="1"/>
    </xf>
    <xf numFmtId="0" fontId="0" fillId="0" borderId="14" xfId="0" applyFont="1" applyFill="1" applyBorder="1" applyAlignment="1" applyProtection="1">
      <alignment horizontal="left" vertical="center" wrapText="1"/>
    </xf>
    <xf numFmtId="0" fontId="0" fillId="0" borderId="10" xfId="0" applyFont="1" applyFill="1" applyBorder="1" applyAlignment="1" applyProtection="1">
      <alignment horizontal="left" vertical="top" wrapText="1"/>
    </xf>
    <xf numFmtId="0" fontId="0" fillId="0" borderId="15" xfId="0" applyFont="1" applyFill="1" applyBorder="1" applyAlignment="1" applyProtection="1">
      <alignment horizontal="left" vertical="top" wrapText="1"/>
    </xf>
    <xf numFmtId="0" fontId="0" fillId="0" borderId="14" xfId="0" applyFont="1" applyFill="1" applyBorder="1" applyAlignment="1" applyProtection="1">
      <alignment horizontal="left" vertical="top" wrapText="1"/>
    </xf>
    <xf numFmtId="0" fontId="5" fillId="0" borderId="12" xfId="0" applyFont="1" applyBorder="1" applyAlignment="1" applyProtection="1">
      <alignment horizontal="left" vertical="center"/>
    </xf>
    <xf numFmtId="0" fontId="5" fillId="0" borderId="13" xfId="0" applyFont="1" applyBorder="1" applyAlignment="1" applyProtection="1">
      <alignment horizontal="left" vertical="center"/>
    </xf>
    <xf numFmtId="0" fontId="6" fillId="4" borderId="2" xfId="0" applyFont="1" applyFill="1" applyBorder="1" applyAlignment="1" applyProtection="1">
      <alignment horizontal="center"/>
    </xf>
    <xf numFmtId="0" fontId="0" fillId="0" borderId="15" xfId="0" applyBorder="1" applyAlignment="1" applyProtection="1">
      <alignment horizontal="center" vertical="center"/>
    </xf>
    <xf numFmtId="10" fontId="4" fillId="7" borderId="10" xfId="2" applyNumberFormat="1" applyFont="1" applyFill="1" applyBorder="1" applyAlignment="1" applyProtection="1">
      <alignment horizontal="center" vertical="center"/>
    </xf>
    <xf numFmtId="10" fontId="4" fillId="7" borderId="15" xfId="2" applyNumberFormat="1" applyFont="1" applyFill="1" applyBorder="1" applyAlignment="1" applyProtection="1">
      <alignment horizontal="center" vertical="center"/>
    </xf>
    <xf numFmtId="10" fontId="4" fillId="7" borderId="14" xfId="2" applyNumberFormat="1" applyFont="1" applyFill="1" applyBorder="1" applyAlignment="1" applyProtection="1">
      <alignment horizontal="center" vertical="center"/>
    </xf>
    <xf numFmtId="9" fontId="13" fillId="0" borderId="10" xfId="2" applyFont="1" applyFill="1" applyBorder="1" applyAlignment="1" applyProtection="1">
      <alignment horizontal="justify" vertical="top" wrapText="1"/>
      <protection locked="0"/>
    </xf>
    <xf numFmtId="9" fontId="13" fillId="0" borderId="15" xfId="2" applyFont="1" applyFill="1" applyBorder="1" applyAlignment="1" applyProtection="1">
      <alignment horizontal="justify" vertical="top" wrapText="1"/>
      <protection locked="0"/>
    </xf>
    <xf numFmtId="9" fontId="13" fillId="0" borderId="14" xfId="2" applyFont="1" applyFill="1" applyBorder="1" applyAlignment="1" applyProtection="1">
      <alignment horizontal="justify" vertical="top" wrapText="1"/>
      <protection locked="0"/>
    </xf>
    <xf numFmtId="0" fontId="0" fillId="0" borderId="10"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10" xfId="0" applyFont="1" applyBorder="1" applyAlignment="1" applyProtection="1">
      <alignment horizontal="justify" vertical="top" wrapText="1"/>
    </xf>
    <xf numFmtId="0" fontId="0" fillId="0" borderId="14" xfId="0" applyFont="1" applyBorder="1" applyAlignment="1" applyProtection="1">
      <alignment horizontal="justify" vertical="top" wrapText="1"/>
    </xf>
    <xf numFmtId="0" fontId="13" fillId="6" borderId="16" xfId="0" applyFont="1" applyFill="1" applyBorder="1" applyAlignment="1" applyProtection="1">
      <alignment horizontal="justify" vertical="top" wrapText="1"/>
      <protection locked="0"/>
    </xf>
    <xf numFmtId="0" fontId="13" fillId="6" borderId="18" xfId="0" applyFont="1" applyFill="1" applyBorder="1" applyAlignment="1" applyProtection="1">
      <alignment horizontal="justify" vertical="top" wrapText="1"/>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1" xfId="0" applyFont="1" applyBorder="1" applyAlignment="1" applyProtection="1">
      <alignment horizontal="left" vertical="center"/>
    </xf>
    <xf numFmtId="10" fontId="2" fillId="0" borderId="1" xfId="2" applyNumberFormat="1" applyFont="1" applyBorder="1" applyAlignment="1" applyProtection="1">
      <alignment horizontal="center" vertical="center" wrapText="1"/>
    </xf>
    <xf numFmtId="10" fontId="2" fillId="4" borderId="6" xfId="2" applyNumberFormat="1" applyFont="1" applyFill="1" applyBorder="1" applyAlignment="1" applyProtection="1">
      <alignment horizontal="center" vertical="center" wrapText="1"/>
    </xf>
    <xf numFmtId="0" fontId="0" fillId="9" borderId="10" xfId="0" applyFont="1" applyFill="1" applyBorder="1" applyAlignment="1" applyProtection="1">
      <alignment horizontal="center" vertical="center" wrapText="1"/>
    </xf>
    <xf numFmtId="0" fontId="0" fillId="9" borderId="14" xfId="0" applyFont="1" applyFill="1" applyBorder="1" applyAlignment="1" applyProtection="1">
      <alignment horizontal="center" vertical="center" wrapText="1"/>
    </xf>
    <xf numFmtId="0" fontId="0" fillId="9" borderId="16" xfId="0" applyFont="1" applyFill="1" applyBorder="1" applyAlignment="1" applyProtection="1">
      <alignment horizontal="center" vertical="center" wrapText="1"/>
    </xf>
    <xf numFmtId="0" fontId="0" fillId="9" borderId="17" xfId="0" applyFont="1" applyFill="1" applyBorder="1" applyAlignment="1" applyProtection="1">
      <alignment horizontal="center" vertical="center" wrapText="1"/>
    </xf>
    <xf numFmtId="0" fontId="0" fillId="9" borderId="18" xfId="0" applyFont="1" applyFill="1" applyBorder="1" applyAlignment="1" applyProtection="1">
      <alignment horizontal="center" vertical="center" wrapText="1"/>
    </xf>
    <xf numFmtId="0" fontId="0" fillId="9" borderId="19" xfId="0"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0" fontId="6" fillId="8" borderId="12" xfId="0" applyFont="1" applyFill="1" applyBorder="1" applyAlignment="1" applyProtection="1">
      <alignment horizontal="center" vertical="center"/>
      <protection locked="0"/>
    </xf>
    <xf numFmtId="0" fontId="6" fillId="8" borderId="13" xfId="0" applyFont="1" applyFill="1" applyBorder="1" applyAlignment="1" applyProtection="1">
      <alignment horizontal="center" vertical="center"/>
      <protection locked="0"/>
    </xf>
    <xf numFmtId="0" fontId="6" fillId="8" borderId="11" xfId="0" applyFont="1" applyFill="1" applyBorder="1" applyAlignment="1" applyProtection="1">
      <alignment horizontal="center" vertical="center"/>
      <protection locked="0"/>
    </xf>
    <xf numFmtId="0" fontId="0" fillId="0" borderId="15" xfId="0" applyFont="1" applyBorder="1" applyAlignment="1" applyProtection="1">
      <alignment horizontal="center" vertical="center" wrapText="1"/>
    </xf>
  </cellXfs>
  <cellStyles count="3">
    <cellStyle name="Moneda" xfId="1" builtinId="4"/>
    <cellStyle name="Normal" xfId="0" builtinId="0"/>
    <cellStyle name="Porcentaje" xfId="2" builtinId="5"/>
  </cellStyles>
  <dxfs count="2">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9933"/>
      <color rgb="FFFF99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a:solidFill>
                <a:schemeClr val="accent3">
                  <a:lumMod val="50000"/>
                </a:schemeClr>
              </a:solidFill>
            </a:ln>
          </c:spPr>
          <c:marker>
            <c:symbol val="diamond"/>
            <c:size val="10"/>
            <c:spPr>
              <a:solidFill>
                <a:schemeClr val="tx1"/>
              </a:solidFill>
            </c:spPr>
          </c:marker>
          <c:dLbls>
            <c:dLbl>
              <c:idx val="0"/>
              <c:layout>
                <c:manualLayout>
                  <c:x val="-5.8333275745602757E-2"/>
                  <c:y val="-8.8784854159866505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5.8333288342909143E-2"/>
                  <c:y val="7.2170114007207131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5555459576004572E-2"/>
                  <c:y val="-6.8492630970268115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8333333333333334E-2"/>
                  <c:y val="5.0925925925925757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6.3853707584476879E-2"/>
                  <c:y val="-8.8784854159866519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4.7468414569465489E-2"/>
                  <c:y val="-8.510737112292753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5.8333333333333438E-2"/>
                  <c:y val="6.01851851851851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700" b="1">
                    <a:solidFill>
                      <a:srgbClr val="FF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Matriz Original'!$C$4:$C$10</c:f>
              <c:strCache>
                <c:ptCount val="6"/>
                <c:pt idx="0">
                  <c:v>Porcentaje logro de Metas SGI</c:v>
                </c:pt>
                <c:pt idx="1">
                  <c:v>Porcentaje de cumplimiento en la gestión presupuestal de Inversión</c:v>
                </c:pt>
                <c:pt idx="2">
                  <c:v>Cumplimiento de PQRS </c:v>
                </c:pt>
                <c:pt idx="3">
                  <c:v>Cumplimiento de Planes de mejoramiento </c:v>
                </c:pt>
                <c:pt idx="4">
                  <c:v>Cumplimiento Indicadores de Gestión</c:v>
                </c:pt>
                <c:pt idx="5">
                  <c:v>Cumplimiento en la administración de riesgos</c:v>
                </c:pt>
              </c:strCache>
            </c:strRef>
          </c:cat>
          <c:val>
            <c:numRef>
              <c:f>' Matriz Original'!$D$4:$D$10</c:f>
              <c:numCache>
                <c:formatCode>0.00%</c:formatCode>
                <c:ptCount val="6"/>
                <c:pt idx="0">
                  <c:v>0.67146839390126678</c:v>
                </c:pt>
                <c:pt idx="1">
                  <c:v>1</c:v>
                </c:pt>
                <c:pt idx="2">
                  <c:v>0.81759239247892801</c:v>
                </c:pt>
                <c:pt idx="3">
                  <c:v>0.35294117647058826</c:v>
                </c:pt>
                <c:pt idx="4">
                  <c:v>0.9</c:v>
                </c:pt>
                <c:pt idx="5">
                  <c:v>0.99960000000000004</c:v>
                </c:pt>
              </c:numCache>
            </c:numRef>
          </c:val>
          <c:smooth val="0"/>
        </c:ser>
        <c:dLbls>
          <c:showLegendKey val="0"/>
          <c:showVal val="0"/>
          <c:showCatName val="0"/>
          <c:showSerName val="0"/>
          <c:showPercent val="0"/>
          <c:showBubbleSize val="0"/>
        </c:dLbls>
        <c:marker val="1"/>
        <c:smooth val="0"/>
        <c:axId val="83438592"/>
        <c:axId val="66107584"/>
      </c:lineChart>
      <c:catAx>
        <c:axId val="83438592"/>
        <c:scaling>
          <c:orientation val="minMax"/>
        </c:scaling>
        <c:delete val="0"/>
        <c:axPos val="b"/>
        <c:majorGridlines/>
        <c:numFmt formatCode="General" sourceLinked="0"/>
        <c:majorTickMark val="out"/>
        <c:minorTickMark val="none"/>
        <c:tickLblPos val="nextTo"/>
        <c:spPr>
          <a:ln w="6350">
            <a:prstDash val="sysDash"/>
          </a:ln>
        </c:spPr>
        <c:txPr>
          <a:bodyPr/>
          <a:lstStyle/>
          <a:p>
            <a:pPr>
              <a:defRPr sz="600" b="1"/>
            </a:pPr>
            <a:endParaRPr lang="es-CO"/>
          </a:p>
        </c:txPr>
        <c:crossAx val="66107584"/>
        <c:crosses val="autoZero"/>
        <c:auto val="1"/>
        <c:lblAlgn val="ctr"/>
        <c:lblOffset val="100"/>
        <c:noMultiLvlLbl val="0"/>
      </c:catAx>
      <c:valAx>
        <c:axId val="66107584"/>
        <c:scaling>
          <c:orientation val="minMax"/>
        </c:scaling>
        <c:delete val="1"/>
        <c:axPos val="l"/>
        <c:majorGridlines>
          <c:spPr>
            <a:ln w="6350">
              <a:prstDash val="sysDash"/>
            </a:ln>
          </c:spPr>
        </c:majorGridlines>
        <c:numFmt formatCode="0.00%" sourceLinked="1"/>
        <c:majorTickMark val="out"/>
        <c:minorTickMark val="none"/>
        <c:tickLblPos val="nextTo"/>
        <c:crossAx val="83438592"/>
        <c:crosses val="autoZero"/>
        <c:crossBetween val="between"/>
      </c:valAx>
    </c:plotArea>
    <c:plotVisOnly val="1"/>
    <c:dispBlanksAs val="gap"/>
    <c:showDLblsOverMax val="0"/>
  </c:chart>
  <c:spPr>
    <a:ln>
      <a:solidFill>
        <a:schemeClr val="tx1"/>
      </a:solidFill>
    </a:ln>
    <a:effectLst>
      <a:outerShdw blurRad="50800" dist="50800" dir="5400000" algn="ctr" rotWithShape="0">
        <a:schemeClr val="accent3">
          <a:lumMod val="20000"/>
          <a:lumOff val="80000"/>
        </a:schemeClr>
      </a:outerShdw>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spPr>
            <a:ln w="50800">
              <a:solidFill>
                <a:schemeClr val="accent3">
                  <a:lumMod val="50000"/>
                </a:schemeClr>
              </a:solidFill>
            </a:ln>
          </c:spPr>
          <c:cat>
            <c:strRef>
              <c:f>' Matriz Original'!$C$4:$C$10</c:f>
              <c:strCache>
                <c:ptCount val="6"/>
                <c:pt idx="0">
                  <c:v>Porcentaje logro de Metas SGI</c:v>
                </c:pt>
                <c:pt idx="1">
                  <c:v>Porcentaje de cumplimiento en la gestión presupuestal de Inversión</c:v>
                </c:pt>
                <c:pt idx="2">
                  <c:v>Cumplimiento de PQRS </c:v>
                </c:pt>
                <c:pt idx="3">
                  <c:v>Cumplimiento de Planes de mejoramiento </c:v>
                </c:pt>
                <c:pt idx="4">
                  <c:v>Cumplimiento Indicadores de Gestión</c:v>
                </c:pt>
                <c:pt idx="5">
                  <c:v>Cumplimiento en la administración de riesgos</c:v>
                </c:pt>
              </c:strCache>
            </c:strRef>
          </c:cat>
          <c:val>
            <c:numRef>
              <c:f>' Matriz Original'!$D$4:$D$10</c:f>
              <c:numCache>
                <c:formatCode>0.00%</c:formatCode>
                <c:ptCount val="6"/>
                <c:pt idx="0">
                  <c:v>0.67146839390126678</c:v>
                </c:pt>
                <c:pt idx="1">
                  <c:v>1</c:v>
                </c:pt>
                <c:pt idx="2">
                  <c:v>0.81759239247892801</c:v>
                </c:pt>
                <c:pt idx="3">
                  <c:v>0.35294117647058826</c:v>
                </c:pt>
                <c:pt idx="4">
                  <c:v>0.9</c:v>
                </c:pt>
                <c:pt idx="5">
                  <c:v>0.99960000000000004</c:v>
                </c:pt>
              </c:numCache>
            </c:numRef>
          </c:val>
          <c:smooth val="0"/>
        </c:ser>
        <c:ser>
          <c:idx val="0"/>
          <c:order val="0"/>
          <c:spPr>
            <a:ln w="50800">
              <a:solidFill>
                <a:schemeClr val="accent3">
                  <a:lumMod val="50000"/>
                </a:schemeClr>
              </a:solidFill>
            </a:ln>
          </c:spPr>
          <c:marker>
            <c:symbol val="diamond"/>
            <c:size val="10"/>
            <c:spPr>
              <a:solidFill>
                <a:sysClr val="window" lastClr="FFFFFF"/>
              </a:solidFill>
            </c:spPr>
          </c:marker>
          <c:dLbls>
            <c:dLbl>
              <c:idx val="0"/>
              <c:layout>
                <c:manualLayout>
                  <c:x val="-5.8333171316548395E-2"/>
                  <c:y val="-0.11370696438885557"/>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5.8333387338928316E-2"/>
                  <c:y val="0.12201433446518525"/>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5.5555555555555552E-2"/>
                  <c:y val="-9.3414741199257162E-2"/>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5.2846418888996903E-2"/>
                  <c:y val="0.10907773147309303"/>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6.3853707584476879E-2"/>
                  <c:y val="-8.8784854159866519E-2"/>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4.7468414569465489E-2"/>
                  <c:y val="-8.510737112292753E-2"/>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5.8333333333333438E-2"/>
                  <c:y val="6.01851851851851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700" b="1">
                    <a:solidFill>
                      <a:srgbClr val="FF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Matriz Original'!$C$4:$C$10</c:f>
              <c:strCache>
                <c:ptCount val="6"/>
                <c:pt idx="0">
                  <c:v>Porcentaje logro de Metas SGI</c:v>
                </c:pt>
                <c:pt idx="1">
                  <c:v>Porcentaje de cumplimiento en la gestión presupuestal de Inversión</c:v>
                </c:pt>
                <c:pt idx="2">
                  <c:v>Cumplimiento de PQRS </c:v>
                </c:pt>
                <c:pt idx="3">
                  <c:v>Cumplimiento de Planes de mejoramiento </c:v>
                </c:pt>
                <c:pt idx="4">
                  <c:v>Cumplimiento Indicadores de Gestión</c:v>
                </c:pt>
                <c:pt idx="5">
                  <c:v>Cumplimiento en la administración de riesgos</c:v>
                </c:pt>
              </c:strCache>
            </c:strRef>
          </c:cat>
          <c:val>
            <c:numRef>
              <c:f>' Matriz Original'!$D$4:$D$10</c:f>
              <c:numCache>
                <c:formatCode>0.00%</c:formatCode>
                <c:ptCount val="6"/>
                <c:pt idx="0">
                  <c:v>0.67146839390126678</c:v>
                </c:pt>
                <c:pt idx="1">
                  <c:v>1</c:v>
                </c:pt>
                <c:pt idx="2">
                  <c:v>0.81759239247892801</c:v>
                </c:pt>
                <c:pt idx="3">
                  <c:v>0.35294117647058826</c:v>
                </c:pt>
                <c:pt idx="4">
                  <c:v>0.9</c:v>
                </c:pt>
                <c:pt idx="5">
                  <c:v>0.99960000000000004</c:v>
                </c:pt>
              </c:numCache>
            </c:numRef>
          </c:val>
          <c:smooth val="0"/>
        </c:ser>
        <c:dLbls>
          <c:showLegendKey val="0"/>
          <c:showVal val="0"/>
          <c:showCatName val="0"/>
          <c:showSerName val="0"/>
          <c:showPercent val="0"/>
          <c:showBubbleSize val="0"/>
        </c:dLbls>
        <c:marker val="1"/>
        <c:smooth val="0"/>
        <c:axId val="88913408"/>
        <c:axId val="83410944"/>
      </c:lineChart>
      <c:catAx>
        <c:axId val="88913408"/>
        <c:scaling>
          <c:orientation val="minMax"/>
        </c:scaling>
        <c:delete val="0"/>
        <c:axPos val="b"/>
        <c:majorGridlines/>
        <c:numFmt formatCode="General" sourceLinked="0"/>
        <c:majorTickMark val="out"/>
        <c:minorTickMark val="none"/>
        <c:tickLblPos val="nextTo"/>
        <c:spPr>
          <a:ln w="6350">
            <a:prstDash val="sysDash"/>
          </a:ln>
        </c:spPr>
        <c:txPr>
          <a:bodyPr/>
          <a:lstStyle/>
          <a:p>
            <a:pPr>
              <a:defRPr sz="600" b="1"/>
            </a:pPr>
            <a:endParaRPr lang="es-CO"/>
          </a:p>
        </c:txPr>
        <c:crossAx val="83410944"/>
        <c:crosses val="autoZero"/>
        <c:auto val="1"/>
        <c:lblAlgn val="ctr"/>
        <c:lblOffset val="100"/>
        <c:noMultiLvlLbl val="0"/>
      </c:catAx>
      <c:valAx>
        <c:axId val="83410944"/>
        <c:scaling>
          <c:orientation val="minMax"/>
        </c:scaling>
        <c:delete val="1"/>
        <c:axPos val="l"/>
        <c:majorGridlines>
          <c:spPr>
            <a:ln w="6350">
              <a:prstDash val="sysDash"/>
            </a:ln>
          </c:spPr>
        </c:majorGridlines>
        <c:numFmt formatCode="0.00%" sourceLinked="1"/>
        <c:majorTickMark val="out"/>
        <c:minorTickMark val="none"/>
        <c:tickLblPos val="nextTo"/>
        <c:crossAx val="88913408"/>
        <c:crosses val="autoZero"/>
        <c:crossBetween val="between"/>
      </c:valAx>
      <c:spPr>
        <a:solidFill>
          <a:schemeClr val="accent5">
            <a:lumMod val="40000"/>
            <a:lumOff val="60000"/>
          </a:schemeClr>
        </a:solidFill>
      </c:spPr>
    </c:plotArea>
    <c:plotVisOnly val="1"/>
    <c:dispBlanksAs val="gap"/>
    <c:showDLblsOverMax val="0"/>
  </c:chart>
  <c:spPr>
    <a:ln>
      <a:solidFill>
        <a:schemeClr val="tx1"/>
      </a:solidFill>
    </a:ln>
    <a:effectLst>
      <a:outerShdw blurRad="50800" dist="50800" dir="5400000" algn="ctr" rotWithShape="0">
        <a:schemeClr val="accent3">
          <a:lumMod val="20000"/>
          <a:lumOff val="80000"/>
        </a:schemeClr>
      </a:outerShdw>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Presupuesto!$F$3:$F$4</c:f>
              <c:strCache>
                <c:ptCount val="1"/>
                <c:pt idx="0">
                  <c:v>DIRECCIÓN JURIDICA Porcentaje  Inversión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Presupuesto!$D$13</c:f>
              <c:strCache>
                <c:ptCount val="1"/>
                <c:pt idx="0">
                  <c:v>Calificación de la ejecución presupuestal </c:v>
                </c:pt>
              </c:strCache>
            </c:strRef>
          </c:cat>
          <c:val>
            <c:numRef>
              <c:f>Presupuesto!$F$13</c:f>
              <c:numCache>
                <c:formatCode>0.00%</c:formatCode>
                <c:ptCount val="1"/>
                <c:pt idx="0">
                  <c:v>1</c:v>
                </c:pt>
              </c:numCache>
            </c:numRef>
          </c:val>
        </c:ser>
        <c:dLbls>
          <c:showLegendKey val="0"/>
          <c:showVal val="0"/>
          <c:showCatName val="0"/>
          <c:showSerName val="0"/>
          <c:showPercent val="0"/>
          <c:showBubbleSize val="0"/>
        </c:dLbls>
        <c:gapWidth val="219"/>
        <c:overlap val="-27"/>
        <c:axId val="83439104"/>
        <c:axId val="83413248"/>
      </c:barChart>
      <c:catAx>
        <c:axId val="8343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83413248"/>
        <c:crosses val="autoZero"/>
        <c:auto val="1"/>
        <c:lblAlgn val="ctr"/>
        <c:lblOffset val="100"/>
        <c:noMultiLvlLbl val="0"/>
      </c:catAx>
      <c:valAx>
        <c:axId val="83413248"/>
        <c:scaling>
          <c:orientation val="minMax"/>
        </c:scaling>
        <c:delete val="1"/>
        <c:axPos val="l"/>
        <c:numFmt formatCode="0.00%" sourceLinked="1"/>
        <c:majorTickMark val="none"/>
        <c:minorTickMark val="none"/>
        <c:tickLblPos val="nextTo"/>
        <c:crossAx val="83439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4762</xdr:rowOff>
    </xdr:from>
    <xdr:to>
      <xdr:col>6</xdr:col>
      <xdr:colOff>0</xdr:colOff>
      <xdr:row>11</xdr:row>
      <xdr:rowOff>9525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4762</xdr:rowOff>
    </xdr:from>
    <xdr:to>
      <xdr:col>7</xdr:col>
      <xdr:colOff>0</xdr:colOff>
      <xdr:row>11</xdr:row>
      <xdr:rowOff>9525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1799167</xdr:colOff>
      <xdr:row>15</xdr:row>
      <xdr:rowOff>74083</xdr:rowOff>
    </xdr:from>
    <xdr:to>
      <xdr:col>5</xdr:col>
      <xdr:colOff>190500</xdr:colOff>
      <xdr:row>29</xdr:row>
      <xdr:rowOff>116415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DF14"/>
  <sheetViews>
    <sheetView view="pageBreakPreview" topLeftCell="D1" zoomScale="130" zoomScaleNormal="100" zoomScaleSheetLayoutView="130" workbookViewId="0">
      <selection activeCell="D11" sqref="D11"/>
    </sheetView>
  </sheetViews>
  <sheetFormatPr baseColWidth="10" defaultRowHeight="15" x14ac:dyDescent="0.25"/>
  <cols>
    <col min="1" max="1" width="3.7109375" style="14" customWidth="1"/>
    <col min="2" max="2" width="3.7109375" customWidth="1"/>
    <col min="3" max="3" width="76.42578125" customWidth="1"/>
    <col min="5" max="5" width="1.7109375" customWidth="1"/>
    <col min="6" max="6" width="69.42578125" customWidth="1"/>
    <col min="7" max="7" width="3.7109375" customWidth="1"/>
    <col min="8" max="8" width="3.7109375" style="14" customWidth="1"/>
    <col min="9" max="9" width="3.7109375" customWidth="1"/>
    <col min="10" max="109" width="2.7109375" style="38" customWidth="1"/>
    <col min="110" max="110" width="11.42578125" style="38"/>
  </cols>
  <sheetData>
    <row r="1" spans="2:110" s="14" customFormat="1" ht="15.75" thickBot="1" x14ac:dyDescent="0.3">
      <c r="J1" s="38">
        <v>1</v>
      </c>
      <c r="K1" s="38">
        <v>2</v>
      </c>
      <c r="L1" s="38">
        <v>3</v>
      </c>
      <c r="M1" s="38">
        <v>4</v>
      </c>
      <c r="N1" s="38">
        <v>5</v>
      </c>
      <c r="O1" s="38">
        <v>6</v>
      </c>
      <c r="P1" s="38">
        <v>7</v>
      </c>
      <c r="Q1" s="38">
        <v>8</v>
      </c>
      <c r="R1" s="38">
        <v>9</v>
      </c>
      <c r="S1" s="38">
        <v>10</v>
      </c>
      <c r="T1" s="38">
        <v>11</v>
      </c>
      <c r="U1" s="38">
        <v>12</v>
      </c>
      <c r="V1" s="38">
        <v>13</v>
      </c>
      <c r="W1" s="38">
        <v>14</v>
      </c>
      <c r="X1" s="38">
        <v>15</v>
      </c>
      <c r="Y1" s="38">
        <v>16</v>
      </c>
      <c r="Z1" s="38">
        <v>17</v>
      </c>
      <c r="AA1" s="38">
        <v>18</v>
      </c>
      <c r="AB1" s="38">
        <v>19</v>
      </c>
      <c r="AC1" s="38">
        <v>20</v>
      </c>
      <c r="AD1" s="38">
        <v>21</v>
      </c>
      <c r="AE1" s="38">
        <v>22</v>
      </c>
      <c r="AF1" s="38">
        <v>23</v>
      </c>
      <c r="AG1" s="38">
        <v>24</v>
      </c>
      <c r="AH1" s="38">
        <v>25</v>
      </c>
      <c r="AI1" s="38">
        <v>26</v>
      </c>
      <c r="AJ1" s="38">
        <v>27</v>
      </c>
      <c r="AK1" s="38">
        <v>28</v>
      </c>
      <c r="AL1" s="38">
        <v>29</v>
      </c>
      <c r="AM1" s="38">
        <v>30</v>
      </c>
      <c r="AN1" s="38">
        <v>31</v>
      </c>
      <c r="AO1" s="38">
        <v>32</v>
      </c>
      <c r="AP1" s="38">
        <v>33</v>
      </c>
      <c r="AQ1" s="38">
        <v>34</v>
      </c>
      <c r="AR1" s="38">
        <v>35</v>
      </c>
      <c r="AS1" s="38">
        <v>36</v>
      </c>
      <c r="AT1" s="38">
        <v>37</v>
      </c>
      <c r="AU1" s="38">
        <v>38</v>
      </c>
      <c r="AV1" s="38">
        <v>39</v>
      </c>
      <c r="AW1" s="38">
        <v>40</v>
      </c>
      <c r="AX1" s="38">
        <v>41</v>
      </c>
      <c r="AY1" s="38">
        <v>42</v>
      </c>
      <c r="AZ1" s="38">
        <v>43</v>
      </c>
      <c r="BA1" s="38">
        <v>44</v>
      </c>
      <c r="BB1" s="38">
        <v>45</v>
      </c>
      <c r="BC1" s="38">
        <v>46</v>
      </c>
      <c r="BD1" s="38">
        <v>47</v>
      </c>
      <c r="BE1" s="38">
        <v>48</v>
      </c>
      <c r="BF1" s="38">
        <v>49</v>
      </c>
      <c r="BG1" s="38">
        <v>50</v>
      </c>
      <c r="BH1" s="38">
        <v>51</v>
      </c>
      <c r="BI1" s="38">
        <v>52</v>
      </c>
      <c r="BJ1" s="38">
        <v>53</v>
      </c>
      <c r="BK1" s="38">
        <v>54</v>
      </c>
      <c r="BL1" s="38">
        <v>55</v>
      </c>
      <c r="BM1" s="38">
        <v>56</v>
      </c>
      <c r="BN1" s="38">
        <v>57</v>
      </c>
      <c r="BO1" s="38">
        <v>58</v>
      </c>
      <c r="BP1" s="38">
        <v>59</v>
      </c>
      <c r="BQ1" s="38">
        <v>60</v>
      </c>
      <c r="BR1" s="38">
        <v>61</v>
      </c>
      <c r="BS1" s="38">
        <v>62</v>
      </c>
      <c r="BT1" s="38">
        <v>63</v>
      </c>
      <c r="BU1" s="38">
        <v>64</v>
      </c>
      <c r="BV1" s="38">
        <v>65</v>
      </c>
      <c r="BW1" s="38">
        <v>66</v>
      </c>
      <c r="BX1" s="38">
        <v>67</v>
      </c>
      <c r="BY1" s="38">
        <v>68</v>
      </c>
      <c r="BZ1" s="38">
        <v>69</v>
      </c>
      <c r="CA1" s="38">
        <v>70</v>
      </c>
      <c r="CB1" s="38">
        <v>71</v>
      </c>
      <c r="CC1" s="38">
        <v>72</v>
      </c>
      <c r="CD1" s="38">
        <v>73</v>
      </c>
      <c r="CE1" s="38">
        <v>74</v>
      </c>
      <c r="CF1" s="38">
        <v>75</v>
      </c>
      <c r="CG1" s="38">
        <v>76</v>
      </c>
      <c r="CH1" s="38">
        <v>77</v>
      </c>
      <c r="CI1" s="38">
        <v>78</v>
      </c>
      <c r="CJ1" s="38">
        <v>79</v>
      </c>
      <c r="CK1" s="38">
        <v>80</v>
      </c>
      <c r="CL1" s="38">
        <v>81</v>
      </c>
      <c r="CM1" s="38">
        <v>82</v>
      </c>
      <c r="CN1" s="38">
        <v>83</v>
      </c>
      <c r="CO1" s="38">
        <v>84</v>
      </c>
      <c r="CP1" s="38">
        <v>85</v>
      </c>
      <c r="CQ1" s="38">
        <v>86</v>
      </c>
      <c r="CR1" s="38">
        <v>87</v>
      </c>
      <c r="CS1" s="38">
        <v>88</v>
      </c>
      <c r="CT1" s="38">
        <v>89</v>
      </c>
      <c r="CU1" s="38">
        <v>90</v>
      </c>
      <c r="CV1" s="38">
        <v>91</v>
      </c>
      <c r="CW1" s="38">
        <v>92</v>
      </c>
      <c r="CX1" s="38">
        <v>93</v>
      </c>
      <c r="CY1" s="38">
        <v>94</v>
      </c>
      <c r="CZ1" s="38">
        <v>95</v>
      </c>
      <c r="DA1" s="38">
        <v>96</v>
      </c>
      <c r="DB1" s="38">
        <v>97</v>
      </c>
      <c r="DC1" s="38">
        <v>98</v>
      </c>
      <c r="DD1" s="38">
        <v>99</v>
      </c>
      <c r="DE1" s="38">
        <v>100</v>
      </c>
      <c r="DF1" s="38"/>
    </row>
    <row r="2" spans="2:110" customFormat="1" ht="15.75" thickTop="1" x14ac:dyDescent="0.25">
      <c r="B2" s="5"/>
      <c r="C2" s="45" t="s">
        <v>119</v>
      </c>
      <c r="D2" s="10"/>
      <c r="E2" s="10"/>
      <c r="F2" s="10"/>
      <c r="G2" s="11"/>
      <c r="H2" s="14"/>
      <c r="J2" s="39">
        <v>0.01</v>
      </c>
      <c r="K2" s="39">
        <v>0.02</v>
      </c>
      <c r="L2" s="39">
        <v>0.03</v>
      </c>
      <c r="M2" s="39">
        <v>0.04</v>
      </c>
      <c r="N2" s="39">
        <v>0.05</v>
      </c>
      <c r="O2" s="39">
        <v>0.06</v>
      </c>
      <c r="P2" s="39">
        <v>7.0000000000000007E-2</v>
      </c>
      <c r="Q2" s="39">
        <v>0.08</v>
      </c>
      <c r="R2" s="39">
        <v>0.09</v>
      </c>
      <c r="S2" s="39">
        <v>0.1</v>
      </c>
      <c r="T2" s="39">
        <v>0.11</v>
      </c>
      <c r="U2" s="39">
        <v>0.12</v>
      </c>
      <c r="V2" s="39">
        <v>0.13</v>
      </c>
      <c r="W2" s="39">
        <v>0.14000000000000001</v>
      </c>
      <c r="X2" s="39">
        <v>0.15</v>
      </c>
      <c r="Y2" s="39">
        <v>0.16</v>
      </c>
      <c r="Z2" s="39">
        <v>0.17</v>
      </c>
      <c r="AA2" s="39">
        <v>0.18</v>
      </c>
      <c r="AB2" s="39">
        <v>0.19</v>
      </c>
      <c r="AC2" s="39">
        <v>0.2</v>
      </c>
      <c r="AD2" s="39">
        <v>0.21</v>
      </c>
      <c r="AE2" s="39">
        <v>0.22</v>
      </c>
      <c r="AF2" s="39">
        <v>0.23</v>
      </c>
      <c r="AG2" s="39">
        <v>0.24</v>
      </c>
      <c r="AH2" s="39">
        <v>0.25</v>
      </c>
      <c r="AI2" s="39">
        <v>0.26</v>
      </c>
      <c r="AJ2" s="39">
        <v>0.27</v>
      </c>
      <c r="AK2" s="39">
        <v>0.28000000000000003</v>
      </c>
      <c r="AL2" s="39">
        <v>0.28999999999999998</v>
      </c>
      <c r="AM2" s="39">
        <v>0.3</v>
      </c>
      <c r="AN2" s="39">
        <v>0.31</v>
      </c>
      <c r="AO2" s="39">
        <v>0.32</v>
      </c>
      <c r="AP2" s="39">
        <v>0.33</v>
      </c>
      <c r="AQ2" s="39">
        <v>0.34</v>
      </c>
      <c r="AR2" s="39">
        <v>0.35</v>
      </c>
      <c r="AS2" s="39">
        <v>0.36</v>
      </c>
      <c r="AT2" s="39">
        <v>0.37</v>
      </c>
      <c r="AU2" s="39">
        <v>0.38</v>
      </c>
      <c r="AV2" s="39">
        <v>0.39</v>
      </c>
      <c r="AW2" s="39">
        <v>0.4</v>
      </c>
      <c r="AX2" s="39">
        <v>0.41</v>
      </c>
      <c r="AY2" s="39">
        <v>0.42</v>
      </c>
      <c r="AZ2" s="39">
        <v>0.43</v>
      </c>
      <c r="BA2" s="39">
        <v>0.44</v>
      </c>
      <c r="BB2" s="39">
        <v>0.45</v>
      </c>
      <c r="BC2" s="39">
        <v>0.46</v>
      </c>
      <c r="BD2" s="39">
        <v>0.47</v>
      </c>
      <c r="BE2" s="39">
        <v>0.48</v>
      </c>
      <c r="BF2" s="39">
        <v>0.49</v>
      </c>
      <c r="BG2" s="39">
        <v>0.5</v>
      </c>
      <c r="BH2" s="39">
        <v>0.51</v>
      </c>
      <c r="BI2" s="39">
        <v>0.52</v>
      </c>
      <c r="BJ2" s="39">
        <v>0.53</v>
      </c>
      <c r="BK2" s="39">
        <v>0.54</v>
      </c>
      <c r="BL2" s="39">
        <v>0.55000000000000004</v>
      </c>
      <c r="BM2" s="39">
        <v>0.56000000000000005</v>
      </c>
      <c r="BN2" s="39">
        <v>0.56999999999999995</v>
      </c>
      <c r="BO2" s="39">
        <v>0.57999999999999996</v>
      </c>
      <c r="BP2" s="39">
        <v>0.59</v>
      </c>
      <c r="BQ2" s="39">
        <v>0.6</v>
      </c>
      <c r="BR2" s="39">
        <v>0.61</v>
      </c>
      <c r="BS2" s="39">
        <v>0.62</v>
      </c>
      <c r="BT2" s="39">
        <v>0.63</v>
      </c>
      <c r="BU2" s="39">
        <v>0.64</v>
      </c>
      <c r="BV2" s="39">
        <v>0.65</v>
      </c>
      <c r="BW2" s="39">
        <v>0.66</v>
      </c>
      <c r="BX2" s="39">
        <v>0.67</v>
      </c>
      <c r="BY2" s="39">
        <v>0.68</v>
      </c>
      <c r="BZ2" s="39">
        <v>0.69</v>
      </c>
      <c r="CA2" s="39">
        <v>0.7</v>
      </c>
      <c r="CB2" s="39">
        <v>0.71</v>
      </c>
      <c r="CC2" s="39">
        <v>0.72</v>
      </c>
      <c r="CD2" s="39">
        <v>0.73</v>
      </c>
      <c r="CE2" s="39">
        <v>0.74</v>
      </c>
      <c r="CF2" s="39">
        <v>0.75</v>
      </c>
      <c r="CG2" s="39">
        <v>0.76</v>
      </c>
      <c r="CH2" s="39">
        <v>0.77</v>
      </c>
      <c r="CI2" s="39">
        <v>0.78</v>
      </c>
      <c r="CJ2" s="39">
        <v>0.79</v>
      </c>
      <c r="CK2" s="39">
        <v>0.8</v>
      </c>
      <c r="CL2" s="39">
        <v>0.81</v>
      </c>
      <c r="CM2" s="39">
        <v>0.82</v>
      </c>
      <c r="CN2" s="39">
        <v>0.83</v>
      </c>
      <c r="CO2" s="39">
        <v>0.84</v>
      </c>
      <c r="CP2" s="39">
        <v>0.85</v>
      </c>
      <c r="CQ2" s="39">
        <v>0.86</v>
      </c>
      <c r="CR2" s="39">
        <v>0.87</v>
      </c>
      <c r="CS2" s="39">
        <v>0.88</v>
      </c>
      <c r="CT2" s="39">
        <v>0.89</v>
      </c>
      <c r="CU2" s="39">
        <v>0.9</v>
      </c>
      <c r="CV2" s="39">
        <v>0.91</v>
      </c>
      <c r="CW2" s="39">
        <v>0.92</v>
      </c>
      <c r="CX2" s="39">
        <v>0.93</v>
      </c>
      <c r="CY2" s="39">
        <v>0.94</v>
      </c>
      <c r="CZ2" s="39">
        <v>0.95</v>
      </c>
      <c r="DA2" s="39">
        <v>0.96</v>
      </c>
      <c r="DB2" s="39">
        <v>0.97</v>
      </c>
      <c r="DC2" s="39">
        <v>0.98</v>
      </c>
      <c r="DD2" s="39">
        <v>0.99</v>
      </c>
      <c r="DE2" s="39">
        <v>1</v>
      </c>
      <c r="DF2" s="38"/>
    </row>
    <row r="3" spans="2:110" customFormat="1" x14ac:dyDescent="0.25">
      <c r="B3" s="6"/>
      <c r="C3" s="4" t="s">
        <v>87</v>
      </c>
      <c r="D3" s="4" t="s">
        <v>1</v>
      </c>
      <c r="E3" s="12"/>
      <c r="F3" s="123"/>
      <c r="G3" s="13"/>
      <c r="H3" s="14"/>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row>
    <row r="4" spans="2:110" customFormat="1" x14ac:dyDescent="0.25">
      <c r="B4" s="6"/>
      <c r="C4" s="34" t="s">
        <v>92</v>
      </c>
      <c r="D4" s="1">
        <f>+'Logro de metas'!I14</f>
        <v>0.67146839390126678</v>
      </c>
      <c r="E4" s="12"/>
      <c r="F4" s="123"/>
      <c r="G4" s="13"/>
      <c r="H4" s="14"/>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row>
    <row r="5" spans="2:110" customFormat="1" hidden="1" x14ac:dyDescent="0.25">
      <c r="B5" s="6"/>
      <c r="C5" s="34" t="s">
        <v>6</v>
      </c>
      <c r="D5" s="1" t="e">
        <f>+Presupuesto!#REF!</f>
        <v>#REF!</v>
      </c>
      <c r="E5" s="12"/>
      <c r="F5" s="123"/>
      <c r="G5" s="13"/>
      <c r="H5" s="14"/>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row>
    <row r="6" spans="2:110" customFormat="1" x14ac:dyDescent="0.25">
      <c r="B6" s="6"/>
      <c r="C6" s="34" t="s">
        <v>30</v>
      </c>
      <c r="D6" s="2">
        <f>+Presupuesto!F13</f>
        <v>1</v>
      </c>
      <c r="E6" s="12"/>
      <c r="F6" s="123"/>
      <c r="G6" s="13"/>
      <c r="H6" s="14"/>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row>
    <row r="7" spans="2:110" customFormat="1" x14ac:dyDescent="0.25">
      <c r="B7" s="6"/>
      <c r="C7" s="35" t="s">
        <v>34</v>
      </c>
      <c r="D7" s="1">
        <f>+PQRS!E7</f>
        <v>0.81759239247892801</v>
      </c>
      <c r="E7" s="12"/>
      <c r="F7" s="123"/>
      <c r="G7" s="13"/>
      <c r="H7" s="14"/>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row>
    <row r="8" spans="2:110" customFormat="1" x14ac:dyDescent="0.25">
      <c r="B8" s="6"/>
      <c r="C8" s="35" t="s">
        <v>40</v>
      </c>
      <c r="D8" s="1">
        <f>+'Plan de Mejoramiento'!M5</f>
        <v>0.35294117647058826</v>
      </c>
      <c r="E8" s="12"/>
      <c r="F8" s="123"/>
      <c r="G8" s="13"/>
      <c r="H8" s="14"/>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row>
    <row r="9" spans="2:110" customFormat="1" x14ac:dyDescent="0.25">
      <c r="B9" s="6"/>
      <c r="C9" s="34" t="s">
        <v>42</v>
      </c>
      <c r="D9" s="1">
        <f>+Indicadores!I9</f>
        <v>0.9</v>
      </c>
      <c r="E9" s="12"/>
      <c r="F9" s="123"/>
      <c r="G9" s="13"/>
      <c r="H9" s="14"/>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row>
    <row r="10" spans="2:110" customFormat="1" x14ac:dyDescent="0.25">
      <c r="B10" s="6"/>
      <c r="C10" s="34" t="s">
        <v>45</v>
      </c>
      <c r="D10" s="37">
        <v>0.99960000000000004</v>
      </c>
      <c r="E10" s="12"/>
      <c r="F10" s="123"/>
      <c r="G10" s="13"/>
      <c r="H10" s="14"/>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row>
    <row r="11" spans="2:110" customFormat="1" x14ac:dyDescent="0.25">
      <c r="B11" s="6"/>
      <c r="C11" s="3" t="s">
        <v>46</v>
      </c>
      <c r="D11" s="86">
        <f>+(D4+D6+D7+D8+D9+D10)/6*100</f>
        <v>79.026699380846395</v>
      </c>
      <c r="E11" s="12"/>
      <c r="F11" s="123"/>
      <c r="G11" s="13"/>
      <c r="H11" s="14"/>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row>
    <row r="12" spans="2:110" customFormat="1" ht="15.75" thickBot="1" x14ac:dyDescent="0.3">
      <c r="B12" s="7"/>
      <c r="C12" s="8"/>
      <c r="D12" s="8"/>
      <c r="E12" s="8"/>
      <c r="F12" s="8"/>
      <c r="G12" s="9"/>
      <c r="H12" s="14"/>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row>
    <row r="13" spans="2:110" s="14" customFormat="1" ht="15.75" thickTop="1" x14ac:dyDescent="0.25">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row>
    <row r="14" spans="2:110" s="14" customFormat="1" x14ac:dyDescent="0.25">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row>
  </sheetData>
  <mergeCells count="1">
    <mergeCell ref="F3:F11"/>
  </mergeCells>
  <conditionalFormatting sqref="D11">
    <cfRule type="cellIs" dxfId="1" priority="1" operator="between">
      <formula>$K$3</formula>
      <formula>$CG$3</formula>
    </cfRule>
  </conditionalFormatting>
  <pageMargins left="0.7" right="0.7" top="0.75" bottom="0.75" header="0.3" footer="0.3"/>
  <pageSetup scale="52" orientation="portrait" r:id="rId1"/>
  <ignoredErrors>
    <ignoredError sqref="D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57"/>
  <sheetViews>
    <sheetView workbookViewId="0">
      <selection activeCell="C22" sqref="C22"/>
    </sheetView>
  </sheetViews>
  <sheetFormatPr baseColWidth="10" defaultRowHeight="15" x14ac:dyDescent="0.25"/>
  <cols>
    <col min="1" max="1" width="3.7109375" style="14" customWidth="1"/>
    <col min="2" max="2" width="3.7109375" customWidth="1"/>
    <col min="3" max="3" width="76.42578125" customWidth="1"/>
    <col min="5" max="5" width="3.28515625" customWidth="1"/>
    <col min="6" max="6" width="1.7109375" customWidth="1"/>
    <col min="7" max="7" width="69.42578125" customWidth="1"/>
    <col min="8" max="8" width="3.7109375" customWidth="1"/>
    <col min="9" max="9" width="3.7109375" style="14" customWidth="1"/>
    <col min="10" max="10" width="3.7109375" customWidth="1"/>
    <col min="11" max="110" width="2.7109375" style="38" customWidth="1"/>
    <col min="111" max="111" width="11.42578125" style="38"/>
  </cols>
  <sheetData>
    <row r="1" spans="1:111" s="14" customFormat="1" ht="15.75" thickBot="1" x14ac:dyDescent="0.3">
      <c r="K1" s="38">
        <v>1</v>
      </c>
      <c r="L1" s="38">
        <v>2</v>
      </c>
      <c r="M1" s="38">
        <v>3</v>
      </c>
      <c r="N1" s="38">
        <v>4</v>
      </c>
      <c r="O1" s="38">
        <v>5</v>
      </c>
      <c r="P1" s="38">
        <v>6</v>
      </c>
      <c r="Q1" s="38">
        <v>7</v>
      </c>
      <c r="R1" s="38">
        <v>8</v>
      </c>
      <c r="S1" s="38">
        <v>9</v>
      </c>
      <c r="T1" s="38">
        <v>10</v>
      </c>
      <c r="U1" s="38">
        <v>11</v>
      </c>
      <c r="V1" s="38">
        <v>12</v>
      </c>
      <c r="W1" s="38">
        <v>13</v>
      </c>
      <c r="X1" s="38">
        <v>14</v>
      </c>
      <c r="Y1" s="38">
        <v>15</v>
      </c>
      <c r="Z1" s="38">
        <v>16</v>
      </c>
      <c r="AA1" s="38">
        <v>17</v>
      </c>
      <c r="AB1" s="38">
        <v>18</v>
      </c>
      <c r="AC1" s="38">
        <v>19</v>
      </c>
      <c r="AD1" s="38">
        <v>20</v>
      </c>
      <c r="AE1" s="38">
        <v>21</v>
      </c>
      <c r="AF1" s="38">
        <v>22</v>
      </c>
      <c r="AG1" s="38">
        <v>23</v>
      </c>
      <c r="AH1" s="38">
        <v>24</v>
      </c>
      <c r="AI1" s="38">
        <v>25</v>
      </c>
      <c r="AJ1" s="38">
        <v>26</v>
      </c>
      <c r="AK1" s="38">
        <v>27</v>
      </c>
      <c r="AL1" s="38">
        <v>28</v>
      </c>
      <c r="AM1" s="38">
        <v>29</v>
      </c>
      <c r="AN1" s="38">
        <v>30</v>
      </c>
      <c r="AO1" s="38">
        <v>31</v>
      </c>
      <c r="AP1" s="38">
        <v>32</v>
      </c>
      <c r="AQ1" s="38">
        <v>33</v>
      </c>
      <c r="AR1" s="38">
        <v>34</v>
      </c>
      <c r="AS1" s="38">
        <v>35</v>
      </c>
      <c r="AT1" s="38">
        <v>36</v>
      </c>
      <c r="AU1" s="38">
        <v>37</v>
      </c>
      <c r="AV1" s="38">
        <v>38</v>
      </c>
      <c r="AW1" s="38">
        <v>39</v>
      </c>
      <c r="AX1" s="38">
        <v>40</v>
      </c>
      <c r="AY1" s="38">
        <v>41</v>
      </c>
      <c r="AZ1" s="38">
        <v>42</v>
      </c>
      <c r="BA1" s="38">
        <v>43</v>
      </c>
      <c r="BB1" s="38">
        <v>44</v>
      </c>
      <c r="BC1" s="38">
        <v>45</v>
      </c>
      <c r="BD1" s="38">
        <v>46</v>
      </c>
      <c r="BE1" s="38">
        <v>47</v>
      </c>
      <c r="BF1" s="38">
        <v>48</v>
      </c>
      <c r="BG1" s="38">
        <v>49</v>
      </c>
      <c r="BH1" s="38">
        <v>50</v>
      </c>
      <c r="BI1" s="38">
        <v>51</v>
      </c>
      <c r="BJ1" s="38">
        <v>52</v>
      </c>
      <c r="BK1" s="38">
        <v>53</v>
      </c>
      <c r="BL1" s="38">
        <v>54</v>
      </c>
      <c r="BM1" s="38">
        <v>55</v>
      </c>
      <c r="BN1" s="38">
        <v>56</v>
      </c>
      <c r="BO1" s="38">
        <v>57</v>
      </c>
      <c r="BP1" s="38">
        <v>58</v>
      </c>
      <c r="BQ1" s="38">
        <v>59</v>
      </c>
      <c r="BR1" s="38">
        <v>60</v>
      </c>
      <c r="BS1" s="38">
        <v>61</v>
      </c>
      <c r="BT1" s="38">
        <v>62</v>
      </c>
      <c r="BU1" s="38">
        <v>63</v>
      </c>
      <c r="BV1" s="38">
        <v>64</v>
      </c>
      <c r="BW1" s="38">
        <v>65</v>
      </c>
      <c r="BX1" s="38">
        <v>66</v>
      </c>
      <c r="BY1" s="38">
        <v>67</v>
      </c>
      <c r="BZ1" s="38">
        <v>68</v>
      </c>
      <c r="CA1" s="38">
        <v>69</v>
      </c>
      <c r="CB1" s="38">
        <v>70</v>
      </c>
      <c r="CC1" s="38">
        <v>71</v>
      </c>
      <c r="CD1" s="38">
        <v>72</v>
      </c>
      <c r="CE1" s="38">
        <v>73</v>
      </c>
      <c r="CF1" s="38">
        <v>74</v>
      </c>
      <c r="CG1" s="38">
        <v>75</v>
      </c>
      <c r="CH1" s="38">
        <v>76</v>
      </c>
      <c r="CI1" s="38">
        <v>77</v>
      </c>
      <c r="CJ1" s="38">
        <v>78</v>
      </c>
      <c r="CK1" s="38">
        <v>79</v>
      </c>
      <c r="CL1" s="38">
        <v>80</v>
      </c>
      <c r="CM1" s="38">
        <v>81</v>
      </c>
      <c r="CN1" s="38">
        <v>82</v>
      </c>
      <c r="CO1" s="38">
        <v>83</v>
      </c>
      <c r="CP1" s="38">
        <v>84</v>
      </c>
      <c r="CQ1" s="38">
        <v>85</v>
      </c>
      <c r="CR1" s="38">
        <v>86</v>
      </c>
      <c r="CS1" s="38">
        <v>87</v>
      </c>
      <c r="CT1" s="38">
        <v>88</v>
      </c>
      <c r="CU1" s="38">
        <v>89</v>
      </c>
      <c r="CV1" s="38">
        <v>90</v>
      </c>
      <c r="CW1" s="38">
        <v>91</v>
      </c>
      <c r="CX1" s="38">
        <v>92</v>
      </c>
      <c r="CY1" s="38">
        <v>93</v>
      </c>
      <c r="CZ1" s="38">
        <v>94</v>
      </c>
      <c r="DA1" s="38">
        <v>95</v>
      </c>
      <c r="DB1" s="38">
        <v>96</v>
      </c>
      <c r="DC1" s="38">
        <v>97</v>
      </c>
      <c r="DD1" s="38">
        <v>98</v>
      </c>
      <c r="DE1" s="38">
        <v>99</v>
      </c>
      <c r="DF1" s="38">
        <v>100</v>
      </c>
      <c r="DG1" s="38"/>
    </row>
    <row r="2" spans="1:111" ht="15.75" thickTop="1" x14ac:dyDescent="0.25">
      <c r="A2"/>
      <c r="B2" s="122"/>
      <c r="C2" s="124" t="s">
        <v>111</v>
      </c>
      <c r="D2" s="124"/>
      <c r="E2" s="125"/>
      <c r="F2" s="128"/>
      <c r="G2" s="105"/>
      <c r="H2" s="106"/>
      <c r="K2" s="39">
        <v>0.01</v>
      </c>
      <c r="L2" s="39">
        <v>0.02</v>
      </c>
      <c r="M2" s="39">
        <v>0.03</v>
      </c>
      <c r="N2" s="39">
        <v>0.04</v>
      </c>
      <c r="O2" s="39">
        <v>0.05</v>
      </c>
      <c r="P2" s="39">
        <v>0.06</v>
      </c>
      <c r="Q2" s="39">
        <v>7.0000000000000007E-2</v>
      </c>
      <c r="R2" s="39">
        <v>0.08</v>
      </c>
      <c r="S2" s="39">
        <v>0.09</v>
      </c>
      <c r="T2" s="39">
        <v>0.1</v>
      </c>
      <c r="U2" s="39">
        <v>0.11</v>
      </c>
      <c r="V2" s="39">
        <v>0.12</v>
      </c>
      <c r="W2" s="39">
        <v>0.13</v>
      </c>
      <c r="X2" s="39">
        <v>0.14000000000000001</v>
      </c>
      <c r="Y2" s="39">
        <v>0.15</v>
      </c>
      <c r="Z2" s="39">
        <v>0.16</v>
      </c>
      <c r="AA2" s="39">
        <v>0.17</v>
      </c>
      <c r="AB2" s="39">
        <v>0.18</v>
      </c>
      <c r="AC2" s="39">
        <v>0.19</v>
      </c>
      <c r="AD2" s="39">
        <v>0.2</v>
      </c>
      <c r="AE2" s="39">
        <v>0.21</v>
      </c>
      <c r="AF2" s="39">
        <v>0.22</v>
      </c>
      <c r="AG2" s="39">
        <v>0.23</v>
      </c>
      <c r="AH2" s="39">
        <v>0.24</v>
      </c>
      <c r="AI2" s="39">
        <v>0.25</v>
      </c>
      <c r="AJ2" s="39">
        <v>0.26</v>
      </c>
      <c r="AK2" s="39">
        <v>0.27</v>
      </c>
      <c r="AL2" s="39">
        <v>0.28000000000000003</v>
      </c>
      <c r="AM2" s="39">
        <v>0.28999999999999998</v>
      </c>
      <c r="AN2" s="39">
        <v>0.3</v>
      </c>
      <c r="AO2" s="39">
        <v>0.31</v>
      </c>
      <c r="AP2" s="39">
        <v>0.32</v>
      </c>
      <c r="AQ2" s="39">
        <v>0.33</v>
      </c>
      <c r="AR2" s="39">
        <v>0.34</v>
      </c>
      <c r="AS2" s="39">
        <v>0.35</v>
      </c>
      <c r="AT2" s="39">
        <v>0.36</v>
      </c>
      <c r="AU2" s="39">
        <v>0.37</v>
      </c>
      <c r="AV2" s="39">
        <v>0.38</v>
      </c>
      <c r="AW2" s="39">
        <v>0.39</v>
      </c>
      <c r="AX2" s="39">
        <v>0.4</v>
      </c>
      <c r="AY2" s="39">
        <v>0.41</v>
      </c>
      <c r="AZ2" s="39">
        <v>0.42</v>
      </c>
      <c r="BA2" s="39">
        <v>0.43</v>
      </c>
      <c r="BB2" s="39">
        <v>0.44</v>
      </c>
      <c r="BC2" s="39">
        <v>0.45</v>
      </c>
      <c r="BD2" s="39">
        <v>0.46</v>
      </c>
      <c r="BE2" s="39">
        <v>0.47</v>
      </c>
      <c r="BF2" s="39">
        <v>0.48</v>
      </c>
      <c r="BG2" s="39">
        <v>0.49</v>
      </c>
      <c r="BH2" s="39">
        <v>0.5</v>
      </c>
      <c r="BI2" s="39">
        <v>0.51</v>
      </c>
      <c r="BJ2" s="39">
        <v>0.52</v>
      </c>
      <c r="BK2" s="39">
        <v>0.53</v>
      </c>
      <c r="BL2" s="39">
        <v>0.54</v>
      </c>
      <c r="BM2" s="39">
        <v>0.55000000000000004</v>
      </c>
      <c r="BN2" s="39">
        <v>0.56000000000000005</v>
      </c>
      <c r="BO2" s="39">
        <v>0.56999999999999995</v>
      </c>
      <c r="BP2" s="39">
        <v>0.57999999999999996</v>
      </c>
      <c r="BQ2" s="39">
        <v>0.59</v>
      </c>
      <c r="BR2" s="39">
        <v>0.6</v>
      </c>
      <c r="BS2" s="39">
        <v>0.61</v>
      </c>
      <c r="BT2" s="39">
        <v>0.62</v>
      </c>
      <c r="BU2" s="39">
        <v>0.63</v>
      </c>
      <c r="BV2" s="39">
        <v>0.64</v>
      </c>
      <c r="BW2" s="39">
        <v>0.65</v>
      </c>
      <c r="BX2" s="39">
        <v>0.66</v>
      </c>
      <c r="BY2" s="39">
        <v>0.67</v>
      </c>
      <c r="BZ2" s="39">
        <v>0.68</v>
      </c>
      <c r="CA2" s="39">
        <v>0.69</v>
      </c>
      <c r="CB2" s="39">
        <v>0.7</v>
      </c>
      <c r="CC2" s="39">
        <v>0.71</v>
      </c>
      <c r="CD2" s="39">
        <v>0.72</v>
      </c>
      <c r="CE2" s="39">
        <v>0.73</v>
      </c>
      <c r="CF2" s="39">
        <v>0.74</v>
      </c>
      <c r="CG2" s="39">
        <v>0.75</v>
      </c>
      <c r="CH2" s="39">
        <v>0.76</v>
      </c>
      <c r="CI2" s="39">
        <v>0.77</v>
      </c>
      <c r="CJ2" s="39">
        <v>0.78</v>
      </c>
      <c r="CK2" s="39">
        <v>0.79</v>
      </c>
      <c r="CL2" s="39">
        <v>0.8</v>
      </c>
      <c r="CM2" s="39">
        <v>0.81</v>
      </c>
      <c r="CN2" s="39">
        <v>0.82</v>
      </c>
      <c r="CO2" s="39">
        <v>0.83</v>
      </c>
      <c r="CP2" s="39">
        <v>0.84</v>
      </c>
      <c r="CQ2" s="39">
        <v>0.85</v>
      </c>
      <c r="CR2" s="39">
        <v>0.86</v>
      </c>
      <c r="CS2" s="39">
        <v>0.87</v>
      </c>
      <c r="CT2" s="39">
        <v>0.88</v>
      </c>
      <c r="CU2" s="39">
        <v>0.89</v>
      </c>
      <c r="CV2" s="39">
        <v>0.9</v>
      </c>
      <c r="CW2" s="39">
        <v>0.91</v>
      </c>
      <c r="CX2" s="39">
        <v>0.92</v>
      </c>
      <c r="CY2" s="39">
        <v>0.93</v>
      </c>
      <c r="CZ2" s="39">
        <v>0.94</v>
      </c>
      <c r="DA2" s="39">
        <v>0.95</v>
      </c>
      <c r="DB2" s="39">
        <v>0.96</v>
      </c>
      <c r="DC2" s="39">
        <v>0.97</v>
      </c>
      <c r="DD2" s="39">
        <v>0.98</v>
      </c>
      <c r="DE2" s="39">
        <v>0.99</v>
      </c>
      <c r="DF2" s="39">
        <v>1</v>
      </c>
    </row>
    <row r="3" spans="1:111" x14ac:dyDescent="0.25">
      <c r="A3"/>
      <c r="B3" s="103"/>
      <c r="C3" s="119" t="s">
        <v>87</v>
      </c>
      <c r="D3" s="4" t="s">
        <v>1</v>
      </c>
      <c r="E3" s="126"/>
      <c r="F3" s="129"/>
      <c r="G3" s="123"/>
      <c r="H3" s="107"/>
    </row>
    <row r="4" spans="1:111" x14ac:dyDescent="0.25">
      <c r="A4"/>
      <c r="B4" s="103"/>
      <c r="C4" s="120" t="s">
        <v>92</v>
      </c>
      <c r="D4" s="1">
        <f>+'Logro de metas'!I14</f>
        <v>0.67146839390126678</v>
      </c>
      <c r="E4" s="126"/>
      <c r="F4" s="129"/>
      <c r="G4" s="123"/>
      <c r="H4" s="107"/>
    </row>
    <row r="5" spans="1:111" ht="15" hidden="1" customHeight="1" x14ac:dyDescent="0.25">
      <c r="A5"/>
      <c r="B5" s="103"/>
      <c r="C5" s="120" t="s">
        <v>6</v>
      </c>
      <c r="D5" s="1" t="e">
        <f>+Presupuesto!#REF!</f>
        <v>#REF!</v>
      </c>
      <c r="E5" s="126"/>
      <c r="F5" s="129"/>
      <c r="G5" s="123"/>
      <c r="H5" s="107"/>
    </row>
    <row r="6" spans="1:111" x14ac:dyDescent="0.25">
      <c r="A6"/>
      <c r="B6" s="103"/>
      <c r="C6" s="120" t="s">
        <v>30</v>
      </c>
      <c r="D6" s="2">
        <f>+Presupuesto!F13</f>
        <v>1</v>
      </c>
      <c r="E6" s="126"/>
      <c r="F6" s="129"/>
      <c r="G6" s="123"/>
      <c r="H6" s="107"/>
    </row>
    <row r="7" spans="1:111" x14ac:dyDescent="0.25">
      <c r="A7"/>
      <c r="B7" s="103"/>
      <c r="C7" s="121" t="s">
        <v>34</v>
      </c>
      <c r="D7" s="1">
        <f>+PQRS!E7</f>
        <v>0.81759239247892801</v>
      </c>
      <c r="E7" s="126"/>
      <c r="F7" s="129"/>
      <c r="G7" s="123"/>
      <c r="H7" s="107"/>
    </row>
    <row r="8" spans="1:111" x14ac:dyDescent="0.25">
      <c r="A8"/>
      <c r="B8" s="103"/>
      <c r="C8" s="121" t="s">
        <v>40</v>
      </c>
      <c r="D8" s="1">
        <f>+'Plan de Mejoramiento'!M5</f>
        <v>0.35294117647058826</v>
      </c>
      <c r="E8" s="126"/>
      <c r="F8" s="129"/>
      <c r="G8" s="123"/>
      <c r="H8" s="107"/>
    </row>
    <row r="9" spans="1:111" x14ac:dyDescent="0.25">
      <c r="A9"/>
      <c r="B9" s="103"/>
      <c r="C9" s="120" t="s">
        <v>42</v>
      </c>
      <c r="D9" s="1">
        <f>+Indicadores!I9</f>
        <v>0.9</v>
      </c>
      <c r="E9" s="126"/>
      <c r="F9" s="129"/>
      <c r="G9" s="123"/>
      <c r="H9" s="107"/>
    </row>
    <row r="10" spans="1:111" x14ac:dyDescent="0.25">
      <c r="A10"/>
      <c r="B10" s="103"/>
      <c r="C10" s="120" t="s">
        <v>45</v>
      </c>
      <c r="D10" s="37">
        <v>0.99960000000000004</v>
      </c>
      <c r="E10" s="126"/>
      <c r="F10" s="129"/>
      <c r="G10" s="123"/>
      <c r="H10" s="107"/>
    </row>
    <row r="11" spans="1:111" x14ac:dyDescent="0.25">
      <c r="A11"/>
      <c r="B11" s="103"/>
      <c r="C11" s="3" t="s">
        <v>115</v>
      </c>
      <c r="D11" s="86">
        <f>+(D4+D6+D7+D8+D9+D10)/6*100</f>
        <v>79.026699380846395</v>
      </c>
      <c r="E11" s="126"/>
      <c r="F11" s="129"/>
      <c r="G11" s="123"/>
      <c r="H11" s="107"/>
    </row>
    <row r="12" spans="1:111" ht="21" customHeight="1" thickBot="1" x14ac:dyDescent="0.3">
      <c r="A12"/>
      <c r="B12" s="104"/>
      <c r="C12" s="118"/>
      <c r="D12" s="118"/>
      <c r="E12" s="127"/>
      <c r="F12" s="118"/>
      <c r="G12" s="118"/>
      <c r="H12" s="108"/>
    </row>
    <row r="13" spans="1:111" s="14" customFormat="1" ht="15.75" thickTop="1" x14ac:dyDescent="0.25">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row>
    <row r="14" spans="1:111" s="14" customFormat="1" x14ac:dyDescent="0.25">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row>
    <row r="15" spans="1:111" s="14" customFormat="1" x14ac:dyDescent="0.25">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row>
    <row r="16" spans="1:111" s="14" customFormat="1" x14ac:dyDescent="0.25">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row>
    <row r="17" spans="11:111" s="14" customFormat="1" x14ac:dyDescent="0.25">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row>
    <row r="18" spans="11:111" s="14" customFormat="1" x14ac:dyDescent="0.25">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row>
    <row r="19" spans="11:111" s="14" customFormat="1" x14ac:dyDescent="0.25">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row>
    <row r="20" spans="11:111" s="14" customFormat="1" x14ac:dyDescent="0.25">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row>
    <row r="21" spans="11:111" s="14" customFormat="1" x14ac:dyDescent="0.25">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row>
    <row r="22" spans="11:111" s="14" customFormat="1" x14ac:dyDescent="0.25">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row>
    <row r="23" spans="11:111" s="14" customFormat="1" x14ac:dyDescent="0.25">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row>
    <row r="24" spans="11:111" s="14" customFormat="1" x14ac:dyDescent="0.25">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row>
    <row r="25" spans="11:111" s="14" customFormat="1" x14ac:dyDescent="0.25">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row>
    <row r="26" spans="11:111" s="14" customFormat="1" x14ac:dyDescent="0.25">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row>
    <row r="27" spans="11:111" s="14" customFormat="1" x14ac:dyDescent="0.25">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row>
    <row r="28" spans="11:111" s="14" customFormat="1" x14ac:dyDescent="0.25">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row>
    <row r="29" spans="11:111" s="14" customFormat="1" x14ac:dyDescent="0.25">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row>
    <row r="30" spans="11:111" s="14" customFormat="1" x14ac:dyDescent="0.25">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row>
    <row r="31" spans="11:111" s="14" customFormat="1" x14ac:dyDescent="0.25">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row>
    <row r="32" spans="11:111" s="14" customFormat="1" x14ac:dyDescent="0.25">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row>
    <row r="33" spans="11:111" s="14" customFormat="1" x14ac:dyDescent="0.25">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row>
    <row r="34" spans="11:111" s="14" customFormat="1" x14ac:dyDescent="0.25">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row>
    <row r="35" spans="11:111" s="14" customFormat="1" x14ac:dyDescent="0.25">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row>
    <row r="36" spans="11:111" s="14" customFormat="1" x14ac:dyDescent="0.25">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row>
    <row r="37" spans="11:111" s="14" customFormat="1" x14ac:dyDescent="0.25">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row>
    <row r="38" spans="11:111" s="14" customFormat="1" x14ac:dyDescent="0.25">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row>
    <row r="39" spans="11:111" s="14" customFormat="1" x14ac:dyDescent="0.25">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row>
    <row r="40" spans="11:111" s="14" customFormat="1" x14ac:dyDescent="0.25">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row>
    <row r="41" spans="11:111" s="14" customFormat="1" x14ac:dyDescent="0.25">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row>
    <row r="42" spans="11:111" s="14" customFormat="1" x14ac:dyDescent="0.25">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row>
    <row r="43" spans="11:111" s="14" customFormat="1" x14ac:dyDescent="0.25">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row>
    <row r="44" spans="11:111" s="14" customFormat="1" x14ac:dyDescent="0.25">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row>
    <row r="45" spans="11:111" s="14" customFormat="1" x14ac:dyDescent="0.25">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row>
    <row r="46" spans="11:111" s="14" customFormat="1" x14ac:dyDescent="0.25">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row>
    <row r="47" spans="11:111" s="14" customFormat="1" x14ac:dyDescent="0.25">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row>
    <row r="48" spans="11:111" s="14" customFormat="1" x14ac:dyDescent="0.25">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row>
    <row r="49" spans="11:111" s="14" customFormat="1" x14ac:dyDescent="0.25">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row>
    <row r="50" spans="11:111" s="14" customFormat="1" x14ac:dyDescent="0.25">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row>
    <row r="51" spans="11:111" s="14" customFormat="1" x14ac:dyDescent="0.25">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row>
    <row r="52" spans="11:111" s="14" customFormat="1" x14ac:dyDescent="0.25">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row>
    <row r="53" spans="11:111" s="14" customFormat="1" x14ac:dyDescent="0.25">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row>
    <row r="54" spans="11:111" s="14" customFormat="1" x14ac:dyDescent="0.25">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row>
    <row r="55" spans="11:111" s="14" customFormat="1" x14ac:dyDescent="0.25">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row>
    <row r="56" spans="11:111" s="14" customFormat="1" x14ac:dyDescent="0.25">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row>
    <row r="57" spans="11:111" s="14" customFormat="1" x14ac:dyDescent="0.25">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row>
  </sheetData>
  <mergeCells count="4">
    <mergeCell ref="G3:G11"/>
    <mergeCell ref="C2:D2"/>
    <mergeCell ref="E2:E12"/>
    <mergeCell ref="F2:F11"/>
  </mergeCells>
  <conditionalFormatting sqref="D11">
    <cfRule type="cellIs" dxfId="0" priority="1" operator="between">
      <formula>$L$3</formula>
      <formula>$CH$3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H32"/>
  <sheetViews>
    <sheetView view="pageBreakPreview" zoomScale="90" zoomScaleNormal="100" zoomScaleSheetLayoutView="90" workbookViewId="0">
      <selection activeCell="D27" sqref="D27"/>
    </sheetView>
  </sheetViews>
  <sheetFormatPr baseColWidth="10" defaultRowHeight="15" x14ac:dyDescent="0.25"/>
  <cols>
    <col min="1" max="1" width="3.7109375" style="17" customWidth="1"/>
    <col min="2" max="2" width="3.7109375" style="16" customWidth="1"/>
    <col min="3" max="3" width="3.7109375" style="17" customWidth="1"/>
    <col min="4" max="4" width="68.28515625" style="17" customWidth="1"/>
    <col min="5" max="6" width="30.7109375" style="17" customWidth="1"/>
    <col min="7" max="7" width="3.7109375" style="17" customWidth="1"/>
    <col min="8" max="8" width="3.7109375" style="16" customWidth="1"/>
    <col min="9" max="9" width="3.7109375" style="17" customWidth="1"/>
    <col min="10" max="16384" width="11.42578125" style="17"/>
  </cols>
  <sheetData>
    <row r="1" spans="3:8" s="16" customFormat="1" ht="15.75" thickBot="1" x14ac:dyDescent="0.3"/>
    <row r="2" spans="3:8" ht="15.75" thickTop="1" x14ac:dyDescent="0.25">
      <c r="C2" s="115"/>
      <c r="D2" s="116"/>
      <c r="E2" s="116"/>
      <c r="F2" s="116"/>
      <c r="G2" s="117"/>
    </row>
    <row r="3" spans="3:8" ht="27.75" customHeight="1" x14ac:dyDescent="0.25">
      <c r="C3" s="92"/>
      <c r="D3" s="134" t="s">
        <v>47</v>
      </c>
      <c r="E3" s="135"/>
      <c r="F3" s="136"/>
      <c r="G3" s="94"/>
    </row>
    <row r="4" spans="3:8" ht="24.95" customHeight="1" x14ac:dyDescent="0.25">
      <c r="C4" s="92"/>
      <c r="D4" s="114" t="s">
        <v>22</v>
      </c>
      <c r="E4" s="114" t="s">
        <v>5</v>
      </c>
      <c r="F4" s="114" t="s">
        <v>7</v>
      </c>
      <c r="G4" s="94"/>
    </row>
    <row r="5" spans="3:8" x14ac:dyDescent="0.25">
      <c r="C5" s="92"/>
      <c r="D5" s="18" t="s">
        <v>2</v>
      </c>
      <c r="E5" s="79">
        <v>133200000</v>
      </c>
      <c r="F5" s="19">
        <v>1</v>
      </c>
      <c r="G5" s="94"/>
    </row>
    <row r="6" spans="3:8" x14ac:dyDescent="0.25">
      <c r="C6" s="92"/>
      <c r="D6" s="18" t="s">
        <v>3</v>
      </c>
      <c r="E6" s="80">
        <v>133200000</v>
      </c>
      <c r="F6" s="20">
        <f>+E6/E5</f>
        <v>1</v>
      </c>
      <c r="G6" s="94"/>
    </row>
    <row r="7" spans="3:8" x14ac:dyDescent="0.25">
      <c r="C7" s="92"/>
      <c r="D7" s="18" t="s">
        <v>4</v>
      </c>
      <c r="E7" s="81">
        <v>9000000</v>
      </c>
      <c r="F7" s="20">
        <f>+E7/E6</f>
        <v>6.7567567567567571E-2</v>
      </c>
      <c r="G7" s="94"/>
    </row>
    <row r="8" spans="3:8" x14ac:dyDescent="0.25">
      <c r="C8" s="92"/>
      <c r="D8" s="18" t="s">
        <v>8</v>
      </c>
      <c r="E8" s="81">
        <v>124200000</v>
      </c>
      <c r="F8" s="20">
        <f>+E8/E6</f>
        <v>0.93243243243243246</v>
      </c>
      <c r="G8" s="94"/>
    </row>
    <row r="9" spans="3:8" x14ac:dyDescent="0.25">
      <c r="C9" s="92"/>
      <c r="D9" s="21" t="s">
        <v>25</v>
      </c>
      <c r="E9" s="82">
        <f>SUM(E7:E8)</f>
        <v>133200000</v>
      </c>
      <c r="F9" s="22">
        <f>+E9/E5</f>
        <v>1</v>
      </c>
      <c r="G9" s="94"/>
    </row>
    <row r="10" spans="3:8" x14ac:dyDescent="0.25">
      <c r="C10" s="92"/>
      <c r="D10" s="77" t="s">
        <v>108</v>
      </c>
      <c r="E10" s="83">
        <f>+E6-E9</f>
        <v>0</v>
      </c>
      <c r="F10" s="76">
        <f>+E10/E6</f>
        <v>0</v>
      </c>
      <c r="G10" s="94"/>
    </row>
    <row r="11" spans="3:8" x14ac:dyDescent="0.25">
      <c r="C11" s="92"/>
      <c r="D11" s="78" t="s">
        <v>109</v>
      </c>
      <c r="E11" s="84">
        <f>+E5-E9</f>
        <v>0</v>
      </c>
      <c r="F11" s="20">
        <f>+E11/E5</f>
        <v>0</v>
      </c>
      <c r="G11" s="94"/>
    </row>
    <row r="12" spans="3:8" ht="15" customHeight="1" x14ac:dyDescent="0.25">
      <c r="C12" s="92"/>
      <c r="D12" s="69" t="s">
        <v>110</v>
      </c>
      <c r="E12" s="85">
        <f>E5-E6</f>
        <v>0</v>
      </c>
      <c r="F12" s="24">
        <f>+E12/E5</f>
        <v>0</v>
      </c>
      <c r="G12" s="94"/>
    </row>
    <row r="13" spans="3:8" ht="30" customHeight="1" x14ac:dyDescent="0.25">
      <c r="C13" s="92"/>
      <c r="D13" s="132" t="s">
        <v>26</v>
      </c>
      <c r="E13" s="133"/>
      <c r="F13" s="66">
        <f>1- (E11/E5)</f>
        <v>1</v>
      </c>
      <c r="G13" s="94"/>
    </row>
    <row r="14" spans="3:8" ht="13.5" customHeight="1" x14ac:dyDescent="0.25">
      <c r="C14" s="92"/>
      <c r="D14" s="137" t="s">
        <v>88</v>
      </c>
      <c r="E14" s="137"/>
      <c r="F14" s="137"/>
      <c r="G14" s="94"/>
    </row>
    <row r="15" spans="3:8" x14ac:dyDescent="0.25">
      <c r="C15" s="92"/>
      <c r="D15" s="25"/>
      <c r="E15" s="25"/>
      <c r="F15" s="25"/>
      <c r="G15" s="94"/>
      <c r="H15" s="26"/>
    </row>
    <row r="16" spans="3:8" x14ac:dyDescent="0.25">
      <c r="C16" s="92"/>
      <c r="D16" s="130"/>
      <c r="E16" s="25"/>
      <c r="F16" s="25"/>
      <c r="G16" s="94"/>
    </row>
    <row r="17" spans="3:7" x14ac:dyDescent="0.25">
      <c r="C17" s="92"/>
      <c r="D17" s="130"/>
      <c r="E17" s="25"/>
      <c r="F17" s="25"/>
      <c r="G17" s="94"/>
    </row>
    <row r="18" spans="3:7" x14ac:dyDescent="0.25">
      <c r="C18" s="92"/>
      <c r="D18" s="27"/>
      <c r="E18" s="25"/>
      <c r="F18" s="28"/>
      <c r="G18" s="94"/>
    </row>
    <row r="19" spans="3:7" x14ac:dyDescent="0.25">
      <c r="C19" s="92"/>
      <c r="D19" s="131"/>
      <c r="E19" s="25"/>
      <c r="F19" s="25"/>
      <c r="G19" s="94"/>
    </row>
    <row r="20" spans="3:7" x14ac:dyDescent="0.25">
      <c r="C20" s="92"/>
      <c r="D20" s="131"/>
      <c r="E20" s="25"/>
      <c r="F20" s="25"/>
      <c r="G20" s="94"/>
    </row>
    <row r="21" spans="3:7" x14ac:dyDescent="0.25">
      <c r="C21" s="92"/>
      <c r="D21" s="29"/>
      <c r="E21" s="25"/>
      <c r="F21" s="25"/>
      <c r="G21" s="94"/>
    </row>
    <row r="22" spans="3:7" x14ac:dyDescent="0.25">
      <c r="C22" s="92"/>
      <c r="D22" s="131"/>
      <c r="E22" s="25"/>
      <c r="F22" s="25"/>
      <c r="G22" s="94"/>
    </row>
    <row r="23" spans="3:7" x14ac:dyDescent="0.25">
      <c r="C23" s="92"/>
      <c r="D23" s="131"/>
      <c r="E23" s="25"/>
      <c r="F23" s="25"/>
      <c r="G23" s="94"/>
    </row>
    <row r="24" spans="3:7" x14ac:dyDescent="0.25">
      <c r="C24" s="92"/>
      <c r="D24" s="25"/>
      <c r="E24" s="25"/>
      <c r="F24" s="25"/>
      <c r="G24" s="94"/>
    </row>
    <row r="25" spans="3:7" x14ac:dyDescent="0.25">
      <c r="C25" s="92"/>
      <c r="D25" s="25"/>
      <c r="E25" s="25"/>
      <c r="F25" s="25"/>
      <c r="G25" s="94"/>
    </row>
    <row r="26" spans="3:7" x14ac:dyDescent="0.25">
      <c r="C26" s="92"/>
      <c r="D26" s="25"/>
      <c r="E26" s="25"/>
      <c r="F26" s="25"/>
      <c r="G26" s="94"/>
    </row>
    <row r="27" spans="3:7" x14ac:dyDescent="0.25">
      <c r="C27" s="92"/>
      <c r="D27" s="25"/>
      <c r="E27" s="25"/>
      <c r="F27" s="25"/>
      <c r="G27" s="94"/>
    </row>
    <row r="28" spans="3:7" x14ac:dyDescent="0.25">
      <c r="C28" s="92"/>
      <c r="D28" s="25"/>
      <c r="E28" s="25"/>
      <c r="F28" s="25"/>
      <c r="G28" s="94"/>
    </row>
    <row r="29" spans="3:7" x14ac:dyDescent="0.25">
      <c r="C29" s="92"/>
      <c r="D29" s="25"/>
      <c r="E29" s="25"/>
      <c r="F29" s="25"/>
      <c r="G29" s="94"/>
    </row>
    <row r="30" spans="3:7" x14ac:dyDescent="0.25">
      <c r="C30" s="92"/>
      <c r="D30" s="25"/>
      <c r="E30" s="25"/>
      <c r="F30" s="30"/>
      <c r="G30" s="94"/>
    </row>
    <row r="31" spans="3:7" ht="15.75" thickBot="1" x14ac:dyDescent="0.3">
      <c r="C31" s="93"/>
      <c r="D31" s="31"/>
      <c r="E31" s="31"/>
      <c r="F31" s="31"/>
      <c r="G31" s="95"/>
    </row>
    <row r="32" spans="3:7" s="16" customFormat="1" ht="15.75" thickTop="1" x14ac:dyDescent="0.25"/>
  </sheetData>
  <mergeCells count="6">
    <mergeCell ref="D16:D17"/>
    <mergeCell ref="D19:D20"/>
    <mergeCell ref="D22:D23"/>
    <mergeCell ref="D13:E13"/>
    <mergeCell ref="D3:F3"/>
    <mergeCell ref="D14:F14"/>
  </mergeCells>
  <dataValidations disablePrompts="1" count="2">
    <dataValidation type="decimal" operator="lessThanOrEqual" allowBlank="1" showInputMessage="1" showErrorMessage="1" error="El valor de los registros presupuestales debe ser menor o igual a los CDP" sqref="E6">
      <formula1>E5</formula1>
    </dataValidation>
    <dataValidation type="decimal" operator="lessThanOrEqual" allowBlank="1" showInputMessage="1" showErrorMessage="1" error="El valor de los giros debe ser menor o igual al valor de los registros presupuestales " sqref="E7">
      <formula1>E6</formula1>
    </dataValidation>
  </dataValidations>
  <pageMargins left="0.7" right="0.7" top="0.75" bottom="0.75" header="0.3" footer="0.3"/>
  <pageSetup scale="61" orientation="portrait" r:id="rId1"/>
  <ignoredErrors>
    <ignoredError sqref="F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N9"/>
  <sheetViews>
    <sheetView view="pageBreakPreview" topLeftCell="E1" zoomScale="110" zoomScaleNormal="100" zoomScaleSheetLayoutView="110" workbookViewId="0">
      <selection activeCell="J6" sqref="J6"/>
    </sheetView>
  </sheetViews>
  <sheetFormatPr baseColWidth="10" defaultRowHeight="15" x14ac:dyDescent="0.25"/>
  <cols>
    <col min="1" max="1" width="3.7109375" style="17" customWidth="1"/>
    <col min="2" max="2" width="3.7109375" style="16" customWidth="1"/>
    <col min="3" max="3" width="3.7109375" style="17" customWidth="1"/>
    <col min="4" max="11" width="20.7109375" style="17" customWidth="1"/>
    <col min="12" max="12" width="34" style="17" customWidth="1"/>
    <col min="13" max="13" width="3.7109375" style="17" customWidth="1"/>
    <col min="14" max="14" width="3.7109375" style="16" customWidth="1"/>
    <col min="15" max="15" width="3.7109375" style="17" customWidth="1"/>
    <col min="16" max="16384" width="11.42578125" style="17"/>
  </cols>
  <sheetData>
    <row r="1" spans="3:13" s="16" customFormat="1" ht="15.75" thickBot="1" x14ac:dyDescent="0.3"/>
    <row r="2" spans="3:13" ht="19.5" thickTop="1" x14ac:dyDescent="0.3">
      <c r="C2" s="115"/>
      <c r="D2" s="139" t="s">
        <v>76</v>
      </c>
      <c r="E2" s="139"/>
      <c r="F2" s="139"/>
      <c r="G2" s="139"/>
      <c r="H2" s="139"/>
      <c r="I2" s="139"/>
      <c r="J2" s="139"/>
      <c r="K2" s="139"/>
      <c r="L2" s="139"/>
      <c r="M2" s="140"/>
    </row>
    <row r="3" spans="3:13" ht="60" x14ac:dyDescent="0.25">
      <c r="C3" s="92"/>
      <c r="D3" s="109" t="s">
        <v>33</v>
      </c>
      <c r="E3" s="109" t="s">
        <v>113</v>
      </c>
      <c r="F3" s="109" t="s">
        <v>9</v>
      </c>
      <c r="G3" s="109" t="s">
        <v>116</v>
      </c>
      <c r="H3" s="109" t="s">
        <v>77</v>
      </c>
      <c r="I3" s="109" t="s">
        <v>78</v>
      </c>
      <c r="J3" s="109" t="s">
        <v>117</v>
      </c>
      <c r="K3" s="109" t="s">
        <v>112</v>
      </c>
      <c r="L3" s="109" t="s">
        <v>31</v>
      </c>
      <c r="M3" s="94"/>
    </row>
    <row r="4" spans="3:13" x14ac:dyDescent="0.25">
      <c r="C4" s="92"/>
      <c r="D4" s="141" t="s">
        <v>32</v>
      </c>
      <c r="E4" s="141"/>
      <c r="F4" s="141"/>
      <c r="G4" s="141"/>
      <c r="H4" s="141"/>
      <c r="I4" s="141"/>
      <c r="J4" s="141"/>
      <c r="K4" s="141"/>
      <c r="L4" s="141"/>
      <c r="M4" s="94"/>
    </row>
    <row r="5" spans="3:13" ht="63" customHeight="1" x14ac:dyDescent="0.25">
      <c r="C5" s="92"/>
      <c r="D5" s="150" t="s">
        <v>58</v>
      </c>
      <c r="E5" s="142">
        <v>4627</v>
      </c>
      <c r="F5" s="15">
        <v>3655</v>
      </c>
      <c r="G5" s="58">
        <v>418</v>
      </c>
      <c r="H5" s="15">
        <v>259</v>
      </c>
      <c r="I5" s="15">
        <v>31</v>
      </c>
      <c r="J5" s="59">
        <f>+H5+I5</f>
        <v>290</v>
      </c>
      <c r="K5" s="144">
        <f>E5-(F5+G5)</f>
        <v>554</v>
      </c>
      <c r="L5" s="149" t="s">
        <v>118</v>
      </c>
      <c r="M5" s="94"/>
    </row>
    <row r="6" spans="3:13" ht="90" customHeight="1" x14ac:dyDescent="0.25">
      <c r="C6" s="92"/>
      <c r="D6" s="151"/>
      <c r="E6" s="143"/>
      <c r="F6" s="60">
        <f>+F5/E5</f>
        <v>0.78992867948995027</v>
      </c>
      <c r="G6" s="60">
        <f>+G5/E5</f>
        <v>9.033931272963043E-2</v>
      </c>
      <c r="H6" s="60">
        <f>+H5/F5</f>
        <v>7.0861833105335156E-2</v>
      </c>
      <c r="I6" s="60">
        <f>+I5/G5</f>
        <v>7.4162679425837319E-2</v>
      </c>
      <c r="J6" s="61">
        <f>+J5/E5</f>
        <v>6.267559974065269E-2</v>
      </c>
      <c r="K6" s="145"/>
      <c r="L6" s="149"/>
      <c r="M6" s="94"/>
    </row>
    <row r="7" spans="3:13" ht="15.75" x14ac:dyDescent="0.25">
      <c r="C7" s="92"/>
      <c r="D7" s="32" t="s">
        <v>0</v>
      </c>
      <c r="E7" s="146">
        <f>(F6+G6)-J6</f>
        <v>0.81759239247892801</v>
      </c>
      <c r="F7" s="147"/>
      <c r="G7" s="147"/>
      <c r="H7" s="147"/>
      <c r="I7" s="147"/>
      <c r="J7" s="147"/>
      <c r="K7" s="147"/>
      <c r="L7" s="148"/>
      <c r="M7" s="94"/>
    </row>
    <row r="8" spans="3:13" ht="15.75" thickBot="1" x14ac:dyDescent="0.3">
      <c r="C8" s="93"/>
      <c r="D8" s="138" t="s">
        <v>93</v>
      </c>
      <c r="E8" s="138"/>
      <c r="F8" s="138"/>
      <c r="G8" s="138"/>
      <c r="H8" s="138"/>
      <c r="I8" s="138"/>
      <c r="J8" s="138"/>
      <c r="K8" s="138"/>
      <c r="L8" s="138"/>
      <c r="M8" s="95"/>
    </row>
    <row r="9" spans="3:13" s="16" customFormat="1" ht="15.75" thickTop="1" x14ac:dyDescent="0.25"/>
  </sheetData>
  <mergeCells count="8">
    <mergeCell ref="D8:L8"/>
    <mergeCell ref="D2:M2"/>
    <mergeCell ref="D4:L4"/>
    <mergeCell ref="E5:E6"/>
    <mergeCell ref="K5:K6"/>
    <mergeCell ref="E7:L7"/>
    <mergeCell ref="L5:L6"/>
    <mergeCell ref="D5:D6"/>
  </mergeCells>
  <dataValidations count="5">
    <dataValidation operator="lessThanOrEqual" allowBlank="1" showInputMessage="1" showErrorMessage="1" error="El número total de radicados resuelltos fuera de los terminoslegales debe ser menor o igual al número total de respuestas " sqref="J5"/>
    <dataValidation operator="lessThanOrEqual" allowBlank="1" showInputMessage="1" showErrorMessage="1" sqref="G5"/>
    <dataValidation type="decimal" operator="lessThanOrEqual" allowBlank="1" showInputMessage="1" showErrorMessage="1" error="El número de radicados de pqrs en tramite pero con los terminos vencidos debe ser menor o igual al número total de radicados en tramite " sqref="I5">
      <formula1>G5</formula1>
    </dataValidation>
    <dataValidation type="decimal" operator="lessThanOrEqual" allowBlank="1" showInputMessage="1" showErrorMessage="1" error="El numero total de radicados de pqrs corresponde a los recibidos en el periodo mas los resagados del periodo anterior " sqref="F5">
      <formula1>E5</formula1>
    </dataValidation>
    <dataValidation type="decimal" operator="lessThanOrEqual" allowBlank="1" showInputMessage="1" showErrorMessage="1" error="El número de pqrs resueltos fuera de los terminos legales tiene que ser menor o igual que el número total de respuestas  " sqref="H5">
      <formula1>F5</formula1>
    </dataValidation>
  </dataValidations>
  <pageMargins left="0.7" right="0.7" top="0.75" bottom="0.75" header="0.3" footer="0.3"/>
  <pageSetup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L16"/>
  <sheetViews>
    <sheetView view="pageBreakPreview" topLeftCell="H1" zoomScale="84" zoomScaleNormal="100" zoomScaleSheetLayoutView="84" workbookViewId="0">
      <selection activeCell="J8" sqref="J8"/>
    </sheetView>
  </sheetViews>
  <sheetFormatPr baseColWidth="10" defaultRowHeight="15" x14ac:dyDescent="0.25"/>
  <cols>
    <col min="1" max="1" width="3.7109375" customWidth="1"/>
    <col min="2" max="2" width="3.7109375" style="14" customWidth="1"/>
    <col min="3" max="3" width="3.7109375" customWidth="1"/>
    <col min="4" max="4" width="34.5703125" customWidth="1"/>
    <col min="5" max="5" width="25.7109375" customWidth="1"/>
    <col min="6" max="6" width="34.85546875" customWidth="1"/>
    <col min="7" max="7" width="50.7109375" style="43" customWidth="1"/>
    <col min="8" max="8" width="72.42578125" style="46" customWidth="1"/>
    <col min="9" max="9" width="36" style="46" customWidth="1"/>
    <col min="10" max="10" width="85.5703125" customWidth="1"/>
    <col min="11" max="11" width="3.7109375" customWidth="1"/>
    <col min="12" max="12" width="3.7109375" style="14" customWidth="1"/>
  </cols>
  <sheetData>
    <row r="2" spans="3:11" s="14" customFormat="1" ht="15.75" thickBot="1" x14ac:dyDescent="0.3">
      <c r="G2" s="41"/>
      <c r="H2" s="44"/>
      <c r="I2" s="44"/>
    </row>
    <row r="3" spans="3:11" ht="15.75" thickTop="1" x14ac:dyDescent="0.25">
      <c r="C3" s="102"/>
      <c r="D3" s="105"/>
      <c r="E3" s="105"/>
      <c r="F3" s="105"/>
      <c r="G3" s="110"/>
      <c r="H3" s="111"/>
      <c r="I3" s="111"/>
      <c r="J3" s="105"/>
      <c r="K3" s="106"/>
    </row>
    <row r="4" spans="3:11" ht="18.75" x14ac:dyDescent="0.25">
      <c r="C4" s="103"/>
      <c r="D4" s="155" t="s">
        <v>58</v>
      </c>
      <c r="E4" s="156"/>
      <c r="F4" s="156"/>
      <c r="G4" s="156"/>
      <c r="H4" s="157"/>
      <c r="I4" s="112"/>
      <c r="J4" s="113"/>
      <c r="K4" s="107"/>
    </row>
    <row r="5" spans="3:11" ht="30" x14ac:dyDescent="0.25">
      <c r="C5" s="103"/>
      <c r="D5" s="114" t="s">
        <v>27</v>
      </c>
      <c r="E5" s="114" t="s">
        <v>11</v>
      </c>
      <c r="F5" s="114" t="s">
        <v>12</v>
      </c>
      <c r="G5" s="114" t="s">
        <v>13</v>
      </c>
      <c r="H5" s="114" t="s">
        <v>14</v>
      </c>
      <c r="I5" s="114" t="s">
        <v>29</v>
      </c>
      <c r="J5" s="114" t="s">
        <v>28</v>
      </c>
      <c r="K5" s="107"/>
    </row>
    <row r="6" spans="3:11" ht="105.75" customHeight="1" x14ac:dyDescent="0.25">
      <c r="C6" s="103"/>
      <c r="D6" s="153" t="s">
        <v>53</v>
      </c>
      <c r="E6" s="73">
        <v>42005</v>
      </c>
      <c r="F6" s="73">
        <v>42154</v>
      </c>
      <c r="G6" s="69" t="s">
        <v>99</v>
      </c>
      <c r="H6" s="53" t="s">
        <v>48</v>
      </c>
      <c r="I6" s="55">
        <v>1</v>
      </c>
      <c r="J6" s="159" t="s">
        <v>98</v>
      </c>
      <c r="K6" s="107"/>
    </row>
    <row r="7" spans="3:11" ht="53.25" customHeight="1" x14ac:dyDescent="0.25">
      <c r="C7" s="103"/>
      <c r="D7" s="154"/>
      <c r="E7" s="73">
        <v>42005</v>
      </c>
      <c r="F7" s="73">
        <v>42144</v>
      </c>
      <c r="G7" s="70" t="s">
        <v>100</v>
      </c>
      <c r="H7" s="53" t="s">
        <v>71</v>
      </c>
      <c r="I7" s="55">
        <v>1</v>
      </c>
      <c r="J7" s="160"/>
      <c r="K7" s="107"/>
    </row>
    <row r="8" spans="3:11" ht="198" customHeight="1" x14ac:dyDescent="0.25">
      <c r="C8" s="103"/>
      <c r="D8" s="154"/>
      <c r="E8" s="74">
        <v>42095</v>
      </c>
      <c r="F8" s="74">
        <v>42277</v>
      </c>
      <c r="G8" s="70" t="s">
        <v>101</v>
      </c>
      <c r="H8" s="56" t="s">
        <v>95</v>
      </c>
      <c r="I8" s="55">
        <v>0.49997999999999998</v>
      </c>
      <c r="J8" s="72" t="s">
        <v>134</v>
      </c>
      <c r="K8" s="107"/>
    </row>
    <row r="9" spans="3:11" ht="156" customHeight="1" x14ac:dyDescent="0.25">
      <c r="C9" s="103"/>
      <c r="D9" s="154"/>
      <c r="E9" s="74">
        <v>42095</v>
      </c>
      <c r="F9" s="74">
        <v>42369</v>
      </c>
      <c r="G9" s="42" t="s">
        <v>94</v>
      </c>
      <c r="H9" s="54" t="s">
        <v>106</v>
      </c>
      <c r="I9" s="55">
        <v>0.4133</v>
      </c>
      <c r="J9" s="71" t="s">
        <v>103</v>
      </c>
      <c r="K9" s="107"/>
    </row>
    <row r="10" spans="3:11" ht="220.5" customHeight="1" x14ac:dyDescent="0.25">
      <c r="C10" s="103"/>
      <c r="D10" s="154"/>
      <c r="E10" s="74">
        <v>42095</v>
      </c>
      <c r="F10" s="74">
        <v>42277</v>
      </c>
      <c r="G10" s="70" t="s">
        <v>104</v>
      </c>
      <c r="H10" s="57" t="s">
        <v>102</v>
      </c>
      <c r="I10" s="55">
        <v>0.6</v>
      </c>
      <c r="J10" s="72" t="s">
        <v>105</v>
      </c>
      <c r="K10" s="107"/>
    </row>
    <row r="11" spans="3:11" x14ac:dyDescent="0.25">
      <c r="C11" s="103"/>
      <c r="D11" s="158" t="s">
        <v>52</v>
      </c>
      <c r="E11" s="74">
        <v>42095</v>
      </c>
      <c r="F11" s="74">
        <v>42139</v>
      </c>
      <c r="G11" s="42" t="s">
        <v>49</v>
      </c>
      <c r="H11" s="161" t="s">
        <v>114</v>
      </c>
      <c r="I11" s="55">
        <v>1</v>
      </c>
      <c r="J11" s="161" t="s">
        <v>107</v>
      </c>
      <c r="K11" s="107"/>
    </row>
    <row r="12" spans="3:11" x14ac:dyDescent="0.25">
      <c r="C12" s="103"/>
      <c r="D12" s="158"/>
      <c r="E12" s="74">
        <v>42140</v>
      </c>
      <c r="F12" s="74">
        <v>42175</v>
      </c>
      <c r="G12" s="42" t="s">
        <v>50</v>
      </c>
      <c r="H12" s="162"/>
      <c r="I12" s="55">
        <v>1</v>
      </c>
      <c r="J12" s="162"/>
      <c r="K12" s="107"/>
    </row>
    <row r="13" spans="3:11" ht="340.5" customHeight="1" x14ac:dyDescent="0.25">
      <c r="C13" s="103"/>
      <c r="D13" s="158"/>
      <c r="E13" s="74">
        <v>42176</v>
      </c>
      <c r="F13" s="75">
        <v>42215</v>
      </c>
      <c r="G13" s="42" t="s">
        <v>51</v>
      </c>
      <c r="H13" s="163"/>
      <c r="I13" s="55">
        <v>0.33329999999999999</v>
      </c>
      <c r="J13" s="163"/>
      <c r="K13" s="107"/>
    </row>
    <row r="14" spans="3:11" ht="33.75" customHeight="1" x14ac:dyDescent="0.25">
      <c r="C14" s="103"/>
      <c r="D14" s="164" t="s">
        <v>86</v>
      </c>
      <c r="E14" s="165"/>
      <c r="F14" s="165"/>
      <c r="G14" s="165"/>
      <c r="H14" s="165"/>
      <c r="I14" s="68">
        <f>GEOMEAN(I6:I13)</f>
        <v>0.67146839390126678</v>
      </c>
      <c r="J14" s="65"/>
      <c r="K14" s="107"/>
    </row>
    <row r="15" spans="3:11" ht="28.5" customHeight="1" thickBot="1" x14ac:dyDescent="0.3">
      <c r="C15" s="104"/>
      <c r="D15" s="152" t="s">
        <v>91</v>
      </c>
      <c r="E15" s="152"/>
      <c r="F15" s="152"/>
      <c r="G15" s="152"/>
      <c r="H15" s="152"/>
      <c r="I15" s="152"/>
      <c r="J15" s="152"/>
      <c r="K15" s="108"/>
    </row>
    <row r="16" spans="3:11" s="14" customFormat="1" ht="15.75" thickTop="1" x14ac:dyDescent="0.25">
      <c r="G16" s="41"/>
      <c r="H16" s="44"/>
      <c r="I16" s="44"/>
    </row>
  </sheetData>
  <mergeCells count="8">
    <mergeCell ref="D15:J15"/>
    <mergeCell ref="D6:D10"/>
    <mergeCell ref="D4:H4"/>
    <mergeCell ref="D11:D13"/>
    <mergeCell ref="J6:J7"/>
    <mergeCell ref="J11:J13"/>
    <mergeCell ref="H11:H13"/>
    <mergeCell ref="D14:H14"/>
  </mergeCells>
  <pageMargins left="0.70866141732283472" right="0.70866141732283472" top="0.74803149606299213" bottom="0.74803149606299213" header="0.31496062992125984" footer="0.31496062992125984"/>
  <pageSetup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P9"/>
  <sheetViews>
    <sheetView view="pageBreakPreview" topLeftCell="H1" zoomScale="90" zoomScaleNormal="70" zoomScaleSheetLayoutView="90" workbookViewId="0">
      <selection activeCell="N5" sqref="N5:N7"/>
    </sheetView>
  </sheetViews>
  <sheetFormatPr baseColWidth="10" defaultRowHeight="15" x14ac:dyDescent="0.25"/>
  <cols>
    <col min="1" max="1" width="3.7109375" style="17" customWidth="1"/>
    <col min="2" max="2" width="3.7109375" style="16" customWidth="1"/>
    <col min="3" max="3" width="3.7109375" style="17" customWidth="1"/>
    <col min="4" max="4" width="40.42578125" style="17" customWidth="1"/>
    <col min="5" max="12" width="25.7109375" style="17" customWidth="1"/>
    <col min="13" max="13" width="27.5703125" style="17" customWidth="1"/>
    <col min="14" max="14" width="50.7109375" style="17" customWidth="1"/>
    <col min="15" max="15" width="3.7109375" style="17" customWidth="1"/>
    <col min="16" max="16" width="3.7109375" style="16" customWidth="1"/>
    <col min="17" max="17" width="3.7109375" style="17" customWidth="1"/>
    <col min="18" max="16384" width="11.42578125" style="17"/>
  </cols>
  <sheetData>
    <row r="2" spans="3:15" s="16" customFormat="1" ht="15.75" thickBot="1" x14ac:dyDescent="0.3"/>
    <row r="3" spans="3:15" ht="19.5" thickTop="1" x14ac:dyDescent="0.3">
      <c r="C3" s="166" t="s">
        <v>58</v>
      </c>
      <c r="D3" s="139"/>
      <c r="E3" s="139"/>
      <c r="F3" s="139"/>
      <c r="G3" s="139"/>
      <c r="H3" s="139"/>
      <c r="I3" s="139"/>
      <c r="J3" s="139"/>
      <c r="K3" s="139"/>
      <c r="L3" s="139"/>
      <c r="M3" s="139"/>
      <c r="N3" s="139"/>
      <c r="O3" s="140"/>
    </row>
    <row r="4" spans="3:15" ht="71.25" customHeight="1" x14ac:dyDescent="0.25">
      <c r="C4" s="92"/>
      <c r="D4" s="109" t="s">
        <v>58</v>
      </c>
      <c r="E4" s="109" t="s">
        <v>80</v>
      </c>
      <c r="F4" s="109" t="s">
        <v>81</v>
      </c>
      <c r="G4" s="109" t="s">
        <v>82</v>
      </c>
      <c r="H4" s="109" t="s">
        <v>83</v>
      </c>
      <c r="I4" s="109" t="s">
        <v>54</v>
      </c>
      <c r="J4" s="109" t="s">
        <v>35</v>
      </c>
      <c r="K4" s="109" t="s">
        <v>36</v>
      </c>
      <c r="L4" s="109" t="s">
        <v>37</v>
      </c>
      <c r="M4" s="109" t="s">
        <v>0</v>
      </c>
      <c r="N4" s="109" t="s">
        <v>23</v>
      </c>
      <c r="O4" s="94"/>
    </row>
    <row r="5" spans="3:15" ht="39.950000000000003" customHeight="1" x14ac:dyDescent="0.25">
      <c r="C5" s="92"/>
      <c r="D5" s="62" t="s">
        <v>79</v>
      </c>
      <c r="E5" s="15">
        <v>3</v>
      </c>
      <c r="F5" s="15">
        <v>0</v>
      </c>
      <c r="G5" s="15">
        <v>12</v>
      </c>
      <c r="H5" s="15">
        <v>0</v>
      </c>
      <c r="I5" s="15">
        <v>2</v>
      </c>
      <c r="J5" s="144">
        <f>+E5+F5+G5+H5+I5</f>
        <v>17</v>
      </c>
      <c r="K5" s="144">
        <f>+E6+F6+G6+H6+I6</f>
        <v>11</v>
      </c>
      <c r="L5" s="144">
        <v>6</v>
      </c>
      <c r="M5" s="168">
        <f>+L5/J5</f>
        <v>0.35294117647058826</v>
      </c>
      <c r="N5" s="171" t="s">
        <v>135</v>
      </c>
      <c r="O5" s="94"/>
    </row>
    <row r="6" spans="3:15" ht="39.950000000000003" customHeight="1" x14ac:dyDescent="0.25">
      <c r="C6" s="92"/>
      <c r="D6" s="63" t="s">
        <v>39</v>
      </c>
      <c r="E6" s="15">
        <v>2</v>
      </c>
      <c r="F6" s="15">
        <v>0</v>
      </c>
      <c r="G6" s="15">
        <v>9</v>
      </c>
      <c r="H6" s="15">
        <v>0</v>
      </c>
      <c r="I6" s="15">
        <v>0</v>
      </c>
      <c r="J6" s="167"/>
      <c r="K6" s="167"/>
      <c r="L6" s="167"/>
      <c r="M6" s="169"/>
      <c r="N6" s="172"/>
      <c r="O6" s="94"/>
    </row>
    <row r="7" spans="3:15" ht="119.25" customHeight="1" x14ac:dyDescent="0.25">
      <c r="C7" s="92"/>
      <c r="D7" s="63" t="s">
        <v>38</v>
      </c>
      <c r="E7" s="33">
        <f>+E6/E5</f>
        <v>0.66666666666666663</v>
      </c>
      <c r="F7" s="33" t="e">
        <f>+F6/F5</f>
        <v>#DIV/0!</v>
      </c>
      <c r="G7" s="33">
        <f>+G6/G5</f>
        <v>0.75</v>
      </c>
      <c r="H7" s="33" t="e">
        <f>+H6/H5</f>
        <v>#DIV/0!</v>
      </c>
      <c r="I7" s="40">
        <f>+I6/I5</f>
        <v>0</v>
      </c>
      <c r="J7" s="145"/>
      <c r="K7" s="33">
        <f>+K5/J5</f>
        <v>0.6470588235294118</v>
      </c>
      <c r="L7" s="33">
        <f>+L5/J5</f>
        <v>0.35294117647058826</v>
      </c>
      <c r="M7" s="170"/>
      <c r="N7" s="173"/>
      <c r="O7" s="94"/>
    </row>
    <row r="8" spans="3:15" ht="15.75" thickBot="1" x14ac:dyDescent="0.3">
      <c r="C8" s="93"/>
      <c r="D8" s="138" t="s">
        <v>89</v>
      </c>
      <c r="E8" s="138"/>
      <c r="F8" s="138"/>
      <c r="G8" s="138"/>
      <c r="H8" s="138"/>
      <c r="I8" s="138"/>
      <c r="J8" s="138"/>
      <c r="K8" s="138"/>
      <c r="L8" s="138"/>
      <c r="M8" s="138"/>
      <c r="N8" s="138"/>
      <c r="O8" s="95"/>
    </row>
    <row r="9" spans="3:15" s="16" customFormat="1" ht="15.75" thickTop="1" x14ac:dyDescent="0.25"/>
  </sheetData>
  <mergeCells count="7">
    <mergeCell ref="D8:N8"/>
    <mergeCell ref="C3:O3"/>
    <mergeCell ref="J5:J7"/>
    <mergeCell ref="M5:M7"/>
    <mergeCell ref="N5:N7"/>
    <mergeCell ref="K5:K6"/>
    <mergeCell ref="L5:L6"/>
  </mergeCells>
  <dataValidations count="4">
    <dataValidation type="whole" operator="lessThanOrEqual" allowBlank="1" showInputMessage="1" showErrorMessage="1" sqref="L5">
      <formula1>J5</formula1>
    </dataValidation>
    <dataValidation type="whole" operator="lessThanOrEqual" allowBlank="1" showInputMessage="1" showErrorMessage="1" sqref="K5">
      <formula1>J5</formula1>
    </dataValidation>
    <dataValidation type="whole" operator="lessThanOrEqual" allowBlank="1" showInputMessage="1" showErrorMessage="1" error="El número de hallazgos abiertos no puede ser superior al número total de hallazgos" sqref="E6:F6">
      <formula1>E5</formula1>
    </dataValidation>
    <dataValidation type="whole" operator="lessThanOrEqual" allowBlank="1" showInputMessage="1" showErrorMessage="1" error="El número de hallazgos abiertos no puede ser superior al número total de hallazgo" sqref="G6:I6">
      <formula1>G5</formula1>
    </dataValidation>
  </dataValidation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L11"/>
  <sheetViews>
    <sheetView tabSelected="1" view="pageBreakPreview" zoomScale="83" zoomScaleNormal="80" zoomScaleSheetLayoutView="83" workbookViewId="0">
      <selection activeCell="J7" sqref="J7:J8"/>
    </sheetView>
  </sheetViews>
  <sheetFormatPr baseColWidth="10" defaultRowHeight="15" x14ac:dyDescent="0.25"/>
  <cols>
    <col min="1" max="1" width="3.7109375" customWidth="1"/>
    <col min="2" max="2" width="3.7109375" style="14" customWidth="1"/>
    <col min="3" max="3" width="3" customWidth="1"/>
    <col min="4" max="4" width="28.7109375" customWidth="1"/>
    <col min="5" max="6" width="22.7109375" customWidth="1"/>
    <col min="7" max="7" width="20" customWidth="1"/>
    <col min="8" max="8" width="57.28515625" customWidth="1"/>
    <col min="9" max="9" width="34" customWidth="1"/>
    <col min="10" max="10" width="57.28515625" customWidth="1"/>
    <col min="11" max="11" width="3.7109375" customWidth="1"/>
    <col min="12" max="12" width="3.7109375" style="14" customWidth="1"/>
    <col min="13" max="13" width="3.7109375" customWidth="1"/>
  </cols>
  <sheetData>
    <row r="2" spans="3:11" s="14" customFormat="1" ht="15.75" thickBot="1" x14ac:dyDescent="0.3"/>
    <row r="3" spans="3:11" ht="15.75" thickTop="1" x14ac:dyDescent="0.25">
      <c r="C3" s="102"/>
      <c r="D3" s="105"/>
      <c r="E3" s="105"/>
      <c r="F3" s="105"/>
      <c r="G3" s="105"/>
      <c r="H3" s="105"/>
      <c r="I3" s="105"/>
      <c r="J3" s="105"/>
      <c r="K3" s="106"/>
    </row>
    <row r="4" spans="3:11" ht="18.75" x14ac:dyDescent="0.25">
      <c r="C4" s="103"/>
      <c r="D4" s="155" t="s">
        <v>58</v>
      </c>
      <c r="E4" s="156"/>
      <c r="F4" s="156"/>
      <c r="G4" s="156"/>
      <c r="H4" s="156"/>
      <c r="I4" s="156"/>
      <c r="J4" s="156"/>
      <c r="K4" s="107"/>
    </row>
    <row r="5" spans="3:11" ht="24.75" customHeight="1" x14ac:dyDescent="0.25">
      <c r="C5" s="103"/>
      <c r="D5" s="185" t="s">
        <v>84</v>
      </c>
      <c r="E5" s="187" t="s">
        <v>15</v>
      </c>
      <c r="F5" s="188"/>
      <c r="G5" s="185" t="s">
        <v>16</v>
      </c>
      <c r="H5" s="185" t="s">
        <v>96</v>
      </c>
      <c r="I5" s="185" t="s">
        <v>85</v>
      </c>
      <c r="J5" s="185" t="s">
        <v>24</v>
      </c>
      <c r="K5" s="107"/>
    </row>
    <row r="6" spans="3:11" ht="67.5" customHeight="1" x14ac:dyDescent="0.25">
      <c r="C6" s="103"/>
      <c r="D6" s="186"/>
      <c r="E6" s="189"/>
      <c r="F6" s="190"/>
      <c r="G6" s="186"/>
      <c r="H6" s="186"/>
      <c r="I6" s="186"/>
      <c r="J6" s="186"/>
      <c r="K6" s="107"/>
    </row>
    <row r="7" spans="3:11" ht="83.25" customHeight="1" x14ac:dyDescent="0.25">
      <c r="C7" s="103"/>
      <c r="D7" s="174" t="s">
        <v>73</v>
      </c>
      <c r="E7" s="174" t="s">
        <v>75</v>
      </c>
      <c r="F7" s="174" t="s">
        <v>74</v>
      </c>
      <c r="G7" s="174" t="s">
        <v>17</v>
      </c>
      <c r="H7" s="176" t="s">
        <v>97</v>
      </c>
      <c r="I7" s="183">
        <v>0.9</v>
      </c>
      <c r="J7" s="178" t="s">
        <v>136</v>
      </c>
      <c r="K7" s="184"/>
    </row>
    <row r="8" spans="3:11" ht="112.5" customHeight="1" x14ac:dyDescent="0.25">
      <c r="C8" s="103"/>
      <c r="D8" s="175"/>
      <c r="E8" s="175"/>
      <c r="F8" s="175"/>
      <c r="G8" s="175"/>
      <c r="H8" s="177"/>
      <c r="I8" s="183"/>
      <c r="J8" s="179"/>
      <c r="K8" s="184"/>
    </row>
    <row r="9" spans="3:11" ht="27.75" customHeight="1" x14ac:dyDescent="0.25">
      <c r="C9" s="103"/>
      <c r="D9" s="180" t="s">
        <v>41</v>
      </c>
      <c r="E9" s="181"/>
      <c r="F9" s="181"/>
      <c r="G9" s="181"/>
      <c r="H9" s="182"/>
      <c r="I9" s="67">
        <f>AVERAGE(I7:I8)</f>
        <v>0.9</v>
      </c>
      <c r="J9" s="64"/>
      <c r="K9" s="107"/>
    </row>
    <row r="10" spans="3:11" ht="15.75" thickBot="1" x14ac:dyDescent="0.3">
      <c r="C10" s="104"/>
      <c r="D10" s="152" t="s">
        <v>89</v>
      </c>
      <c r="E10" s="152"/>
      <c r="F10" s="152"/>
      <c r="G10" s="152"/>
      <c r="H10" s="152"/>
      <c r="I10" s="152"/>
      <c r="J10" s="152"/>
      <c r="K10" s="108"/>
    </row>
    <row r="11" spans="3:11" s="14" customFormat="1" ht="15.75" thickTop="1" x14ac:dyDescent="0.25"/>
  </sheetData>
  <mergeCells count="17">
    <mergeCell ref="K7:K8"/>
    <mergeCell ref="D4:J4"/>
    <mergeCell ref="D5:D6"/>
    <mergeCell ref="G5:G6"/>
    <mergeCell ref="H5:H6"/>
    <mergeCell ref="E5:F6"/>
    <mergeCell ref="J5:J6"/>
    <mergeCell ref="I5:I6"/>
    <mergeCell ref="D10:J10"/>
    <mergeCell ref="D7:D8"/>
    <mergeCell ref="G7:G8"/>
    <mergeCell ref="H7:H8"/>
    <mergeCell ref="J7:J8"/>
    <mergeCell ref="E7:E8"/>
    <mergeCell ref="F7:F8"/>
    <mergeCell ref="D9:H9"/>
    <mergeCell ref="I7:I8"/>
  </mergeCells>
  <pageMargins left="0.7" right="0.7" top="0.75" bottom="0.75" header="0.3" footer="0.3"/>
  <pageSetup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C2:K22"/>
  <sheetViews>
    <sheetView view="pageBreakPreview" topLeftCell="A11" zoomScale="85" zoomScaleNormal="80" zoomScaleSheetLayoutView="85" workbookViewId="0">
      <selection activeCell="E11" sqref="E11:E13"/>
    </sheetView>
  </sheetViews>
  <sheetFormatPr baseColWidth="10" defaultRowHeight="15" x14ac:dyDescent="0.25"/>
  <cols>
    <col min="1" max="2" width="3.7109375" style="17" customWidth="1"/>
    <col min="3" max="3" width="3.7109375" style="16" customWidth="1"/>
    <col min="4" max="4" width="3.7109375" style="17" customWidth="1"/>
    <col min="5" max="5" width="37.7109375" style="17" customWidth="1"/>
    <col min="6" max="6" width="44.5703125" style="17" customWidth="1"/>
    <col min="7" max="7" width="18.7109375" style="51" customWidth="1"/>
    <col min="8" max="8" width="52.42578125" style="51" customWidth="1"/>
    <col min="9" max="9" width="27.42578125" style="48" customWidth="1"/>
    <col min="10" max="10" width="3.7109375" style="17" customWidth="1"/>
    <col min="11" max="11" width="3.7109375" style="16" customWidth="1"/>
    <col min="12" max="13" width="3.7109375" style="17" customWidth="1"/>
    <col min="14" max="16384" width="11.42578125" style="17"/>
  </cols>
  <sheetData>
    <row r="2" spans="4:10" s="16" customFormat="1" ht="15.75" thickBot="1" x14ac:dyDescent="0.3">
      <c r="G2" s="49"/>
      <c r="H2" s="49"/>
      <c r="I2" s="47"/>
    </row>
    <row r="3" spans="4:10" ht="15.75" thickTop="1" x14ac:dyDescent="0.25">
      <c r="D3" s="88"/>
      <c r="E3" s="89"/>
      <c r="F3" s="89"/>
      <c r="G3" s="89"/>
      <c r="H3" s="89"/>
      <c r="I3" s="90"/>
      <c r="J3" s="91"/>
    </row>
    <row r="4" spans="4:10" ht="21" customHeight="1" x14ac:dyDescent="0.25">
      <c r="D4" s="92"/>
      <c r="E4" s="96" t="s">
        <v>10</v>
      </c>
      <c r="F4" s="192" t="s">
        <v>72</v>
      </c>
      <c r="G4" s="193"/>
      <c r="H4" s="193"/>
      <c r="I4" s="194"/>
      <c r="J4" s="94"/>
    </row>
    <row r="5" spans="4:10" ht="37.5" customHeight="1" x14ac:dyDescent="0.25">
      <c r="D5" s="92"/>
      <c r="E5" s="185" t="s">
        <v>18</v>
      </c>
      <c r="F5" s="185" t="s">
        <v>19</v>
      </c>
      <c r="G5" s="97" t="s">
        <v>21</v>
      </c>
      <c r="H5" s="185" t="s">
        <v>23</v>
      </c>
      <c r="I5" s="185" t="s">
        <v>44</v>
      </c>
      <c r="J5" s="94"/>
    </row>
    <row r="6" spans="4:10" x14ac:dyDescent="0.25">
      <c r="D6" s="92"/>
      <c r="E6" s="186"/>
      <c r="F6" s="186"/>
      <c r="G6" s="98" t="s">
        <v>16</v>
      </c>
      <c r="H6" s="186"/>
      <c r="I6" s="186"/>
      <c r="J6" s="94"/>
    </row>
    <row r="7" spans="4:10" ht="130.5" customHeight="1" x14ac:dyDescent="0.25">
      <c r="D7" s="92"/>
      <c r="E7" s="174" t="s">
        <v>133</v>
      </c>
      <c r="F7" s="18" t="s">
        <v>55</v>
      </c>
      <c r="G7" s="50" t="s">
        <v>70</v>
      </c>
      <c r="H7" s="52" t="s">
        <v>121</v>
      </c>
      <c r="I7" s="87">
        <v>0.49980000000000002</v>
      </c>
      <c r="J7" s="94"/>
    </row>
    <row r="8" spans="4:10" ht="111" customHeight="1" x14ac:dyDescent="0.25">
      <c r="D8" s="92"/>
      <c r="E8" s="195"/>
      <c r="F8" s="99" t="s">
        <v>56</v>
      </c>
      <c r="G8" s="50" t="s">
        <v>70</v>
      </c>
      <c r="H8" s="52" t="s">
        <v>120</v>
      </c>
      <c r="I8" s="87">
        <v>0.49980000000000002</v>
      </c>
      <c r="J8" s="94"/>
    </row>
    <row r="9" spans="4:10" ht="120.75" customHeight="1" x14ac:dyDescent="0.25">
      <c r="D9" s="92"/>
      <c r="E9" s="195"/>
      <c r="F9" s="99" t="s">
        <v>57</v>
      </c>
      <c r="G9" s="50" t="s">
        <v>70</v>
      </c>
      <c r="H9" s="52" t="s">
        <v>122</v>
      </c>
      <c r="I9" s="87">
        <v>0.49980000000000002</v>
      </c>
      <c r="J9" s="94"/>
    </row>
    <row r="10" spans="4:10" ht="127.5" customHeight="1" x14ac:dyDescent="0.25">
      <c r="D10" s="92"/>
      <c r="E10" s="195"/>
      <c r="F10" s="99" t="s">
        <v>20</v>
      </c>
      <c r="G10" s="36" t="s">
        <v>70</v>
      </c>
      <c r="H10" s="52" t="s">
        <v>123</v>
      </c>
      <c r="I10" s="87">
        <v>0.49980000000000002</v>
      </c>
      <c r="J10" s="94"/>
    </row>
    <row r="11" spans="4:10" ht="124.5" customHeight="1" x14ac:dyDescent="0.25">
      <c r="D11" s="92"/>
      <c r="E11" s="174" t="s">
        <v>59</v>
      </c>
      <c r="F11" s="99" t="s">
        <v>60</v>
      </c>
      <c r="G11" s="36" t="s">
        <v>70</v>
      </c>
      <c r="H11" s="52" t="s">
        <v>124</v>
      </c>
      <c r="I11" s="87">
        <v>0.49980000000000002</v>
      </c>
      <c r="J11" s="94"/>
    </row>
    <row r="12" spans="4:10" ht="124.5" customHeight="1" x14ac:dyDescent="0.25">
      <c r="D12" s="92"/>
      <c r="E12" s="195"/>
      <c r="F12" s="100" t="s">
        <v>61</v>
      </c>
      <c r="G12" s="36" t="s">
        <v>70</v>
      </c>
      <c r="H12" s="52" t="s">
        <v>125</v>
      </c>
      <c r="I12" s="87">
        <v>0.49980000000000002</v>
      </c>
      <c r="J12" s="94"/>
    </row>
    <row r="13" spans="4:10" ht="170.25" customHeight="1" x14ac:dyDescent="0.25">
      <c r="D13" s="92"/>
      <c r="E13" s="175"/>
      <c r="F13" s="18" t="s">
        <v>20</v>
      </c>
      <c r="G13" s="36" t="s">
        <v>70</v>
      </c>
      <c r="H13" s="52" t="s">
        <v>126</v>
      </c>
      <c r="I13" s="87">
        <v>0.49980000000000002</v>
      </c>
      <c r="J13" s="94"/>
    </row>
    <row r="14" spans="4:10" ht="102.75" customHeight="1" x14ac:dyDescent="0.25">
      <c r="D14" s="92"/>
      <c r="E14" s="174" t="s">
        <v>62</v>
      </c>
      <c r="F14" s="18" t="s">
        <v>63</v>
      </c>
      <c r="G14" s="36" t="s">
        <v>70</v>
      </c>
      <c r="H14" s="52" t="s">
        <v>127</v>
      </c>
      <c r="I14" s="87">
        <v>0.49980000000000002</v>
      </c>
      <c r="J14" s="94"/>
    </row>
    <row r="15" spans="4:10" ht="76.5" customHeight="1" x14ac:dyDescent="0.25">
      <c r="D15" s="92"/>
      <c r="E15" s="195"/>
      <c r="F15" s="18" t="s">
        <v>64</v>
      </c>
      <c r="G15" s="36" t="s">
        <v>70</v>
      </c>
      <c r="H15" s="52" t="s">
        <v>128</v>
      </c>
      <c r="I15" s="87">
        <v>0.49980000000000002</v>
      </c>
      <c r="J15" s="94"/>
    </row>
    <row r="16" spans="4:10" ht="108" customHeight="1" x14ac:dyDescent="0.25">
      <c r="D16" s="92"/>
      <c r="E16" s="175"/>
      <c r="F16" s="23" t="s">
        <v>65</v>
      </c>
      <c r="G16" s="36" t="s">
        <v>70</v>
      </c>
      <c r="H16" s="52" t="s">
        <v>129</v>
      </c>
      <c r="I16" s="87">
        <v>0.49980000000000002</v>
      </c>
      <c r="J16" s="94"/>
    </row>
    <row r="17" spans="4:10" ht="188.25" customHeight="1" x14ac:dyDescent="0.25">
      <c r="D17" s="92"/>
      <c r="E17" s="174" t="s">
        <v>66</v>
      </c>
      <c r="F17" s="23" t="s">
        <v>67</v>
      </c>
      <c r="G17" s="36" t="s">
        <v>70</v>
      </c>
      <c r="H17" s="52" t="s">
        <v>130</v>
      </c>
      <c r="I17" s="87">
        <v>0.49980000000000002</v>
      </c>
      <c r="J17" s="94"/>
    </row>
    <row r="18" spans="4:10" ht="104.25" customHeight="1" x14ac:dyDescent="0.25">
      <c r="D18" s="92"/>
      <c r="E18" s="195"/>
      <c r="F18" s="23" t="s">
        <v>68</v>
      </c>
      <c r="G18" s="36" t="s">
        <v>70</v>
      </c>
      <c r="H18" s="52" t="s">
        <v>131</v>
      </c>
      <c r="I18" s="87">
        <v>0.49980000000000002</v>
      </c>
      <c r="J18" s="94"/>
    </row>
    <row r="19" spans="4:10" ht="95.25" customHeight="1" x14ac:dyDescent="0.25">
      <c r="D19" s="92"/>
      <c r="E19" s="175"/>
      <c r="F19" s="101" t="s">
        <v>69</v>
      </c>
      <c r="G19" s="36" t="s">
        <v>70</v>
      </c>
      <c r="H19" s="52" t="s">
        <v>132</v>
      </c>
      <c r="I19" s="87">
        <v>0.49980000000000002</v>
      </c>
      <c r="J19" s="94"/>
    </row>
    <row r="20" spans="4:10" ht="50.1" customHeight="1" x14ac:dyDescent="0.25">
      <c r="D20" s="92"/>
      <c r="E20" s="191" t="s">
        <v>43</v>
      </c>
      <c r="F20" s="191"/>
      <c r="G20" s="191"/>
      <c r="H20" s="191"/>
      <c r="I20" s="68">
        <f>AVERAGE(I7:I19)</f>
        <v>0.49980000000000019</v>
      </c>
      <c r="J20" s="94"/>
    </row>
    <row r="21" spans="4:10" ht="15.75" thickBot="1" x14ac:dyDescent="0.3">
      <c r="D21" s="93"/>
      <c r="E21" s="138" t="s">
        <v>90</v>
      </c>
      <c r="F21" s="138"/>
      <c r="G21" s="138"/>
      <c r="H21" s="138"/>
      <c r="I21" s="138"/>
      <c r="J21" s="95"/>
    </row>
    <row r="22" spans="4:10" s="16" customFormat="1" ht="15.75" thickTop="1" x14ac:dyDescent="0.25">
      <c r="G22" s="49"/>
      <c r="H22" s="49"/>
      <c r="I22" s="47"/>
    </row>
  </sheetData>
  <mergeCells count="11">
    <mergeCell ref="E21:I21"/>
    <mergeCell ref="E20:H20"/>
    <mergeCell ref="H5:H6"/>
    <mergeCell ref="F4:I4"/>
    <mergeCell ref="E7:E10"/>
    <mergeCell ref="E5:E6"/>
    <mergeCell ref="E11:E13"/>
    <mergeCell ref="F5:F6"/>
    <mergeCell ref="I5:I6"/>
    <mergeCell ref="E14:E16"/>
    <mergeCell ref="E17:E19"/>
  </mergeCells>
  <pageMargins left="0.7" right="0.7" top="0.75" bottom="0.75" header="0.3" footer="0.3"/>
  <pageSetup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 Matriz Original</vt:lpstr>
      <vt:lpstr>Matriz</vt:lpstr>
      <vt:lpstr>Presupuesto</vt:lpstr>
      <vt:lpstr>PQRS</vt:lpstr>
      <vt:lpstr>Logro de metas</vt:lpstr>
      <vt:lpstr>Plan de Mejoramiento</vt:lpstr>
      <vt:lpstr>Indicadores</vt:lpstr>
      <vt:lpstr>Riesgos</vt:lpstr>
      <vt:lpstr>Indicadores!Área_de_impresión</vt:lpstr>
      <vt:lpstr>'Logro de metas'!Área_de_impresión</vt:lpstr>
      <vt:lpstr>'Plan de Mejoramiento'!Área_de_impresión</vt:lpstr>
      <vt:lpstr>PQRS!Área_de_impresión</vt:lpstr>
      <vt:lpstr>Presupuesto!Área_de_impresión</vt:lpstr>
      <vt:lpstr>Riesgos!Área_de_impresión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Ordonez</dc:creator>
  <cp:lastModifiedBy>Carmenza Alarcon Mendoza</cp:lastModifiedBy>
  <cp:lastPrinted>2015-08-21T18:40:19Z</cp:lastPrinted>
  <dcterms:created xsi:type="dcterms:W3CDTF">2015-01-02T19:27:31Z</dcterms:created>
  <dcterms:modified xsi:type="dcterms:W3CDTF">2018-06-14T22:17:34Z</dcterms:modified>
</cp:coreProperties>
</file>