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8\INFORMES CIERRE DE MES\EJECUCION WEB 2017\"/>
    </mc:Choice>
  </mc:AlternateContent>
  <bookViews>
    <workbookView xWindow="240" yWindow="540" windowWidth="18060" windowHeight="6630" firstSheet="2" activeTab="5"/>
  </bookViews>
  <sheets>
    <sheet name="EJE AGREGADA" sheetId="1" state="hidden" r:id="rId1"/>
    <sheet name="EJE DESAGREGADA" sheetId="2" state="hidden" r:id="rId2"/>
    <sheet name="EJE SEPTIEMBRE 2018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SEPTIEMBRE 2018'!$B$6:$Y$45</definedName>
  </definedNames>
  <calcPr calcId="162913" iterate="1"/>
</workbook>
</file>

<file path=xl/calcChain.xml><?xml version="1.0" encoding="utf-8"?>
<calcChain xmlns="http://schemas.openxmlformats.org/spreadsheetml/2006/main">
  <c r="L23" i="4" l="1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M22" i="4"/>
  <c r="N22" i="4"/>
  <c r="O22" i="4"/>
  <c r="P22" i="4"/>
  <c r="Q22" i="4"/>
  <c r="R22" i="4"/>
  <c r="S22" i="4"/>
  <c r="T22" i="4"/>
  <c r="U22" i="4"/>
  <c r="V22" i="4"/>
  <c r="L22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K18" i="4"/>
  <c r="K19" i="4"/>
  <c r="K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K15" i="4"/>
  <c r="K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M7" i="4"/>
  <c r="N7" i="4"/>
  <c r="O7" i="4"/>
  <c r="P7" i="4"/>
  <c r="Q7" i="4"/>
  <c r="R7" i="4"/>
  <c r="S7" i="4"/>
  <c r="T7" i="4"/>
  <c r="U7" i="4"/>
  <c r="V7" i="4"/>
  <c r="K8" i="4"/>
  <c r="K9" i="4"/>
  <c r="K10" i="4"/>
  <c r="K11" i="4"/>
  <c r="K12" i="4"/>
  <c r="L37" i="4" l="1"/>
  <c r="V42" i="4"/>
  <c r="N42" i="4"/>
  <c r="L41" i="4"/>
  <c r="S41" i="4"/>
  <c r="T42" i="4"/>
  <c r="L42" i="4"/>
  <c r="O41" i="4"/>
  <c r="R42" i="4"/>
  <c r="V41" i="4"/>
  <c r="N41" i="4"/>
  <c r="Q42" i="4"/>
  <c r="O42" i="4"/>
  <c r="L38" i="4"/>
  <c r="P41" i="4"/>
  <c r="U41" i="4"/>
  <c r="Q41" i="4"/>
  <c r="M41" i="4"/>
  <c r="P42" i="4"/>
  <c r="T41" i="4"/>
  <c r="U42" i="4"/>
  <c r="M42" i="4"/>
  <c r="R41" i="4"/>
  <c r="S42" i="4"/>
  <c r="T30" i="4"/>
  <c r="R30" i="4"/>
  <c r="M37" i="4"/>
  <c r="S37" i="4"/>
  <c r="T37" i="4"/>
  <c r="U37" i="4"/>
  <c r="N38" i="4"/>
  <c r="V38" i="4"/>
  <c r="O36" i="4"/>
  <c r="W12" i="4"/>
  <c r="S38" i="4" l="1"/>
  <c r="O38" i="4"/>
  <c r="Q36" i="4"/>
  <c r="U38" i="4"/>
  <c r="M38" i="4"/>
  <c r="R37" i="4"/>
  <c r="Y12" i="4"/>
  <c r="P30" i="4"/>
  <c r="T38" i="4"/>
  <c r="Q37" i="4"/>
  <c r="S36" i="4"/>
  <c r="O30" i="4"/>
  <c r="P37" i="4"/>
  <c r="V30" i="4"/>
  <c r="N30" i="4"/>
  <c r="R38" i="4"/>
  <c r="O37" i="4"/>
  <c r="R36" i="4"/>
  <c r="U30" i="4"/>
  <c r="M30" i="4"/>
  <c r="Q38" i="4"/>
  <c r="V37" i="4"/>
  <c r="N37" i="4"/>
  <c r="P38" i="4"/>
  <c r="P36" i="4"/>
  <c r="S30" i="4"/>
  <c r="V36" i="4"/>
  <c r="N36" i="4"/>
  <c r="Q30" i="4"/>
  <c r="U36" i="4"/>
  <c r="M36" i="4"/>
  <c r="T36" i="4"/>
  <c r="X12" i="4"/>
  <c r="P43" i="4"/>
  <c r="S43" i="4"/>
  <c r="M43" i="4" l="1"/>
  <c r="O43" i="4"/>
  <c r="V43" i="4"/>
  <c r="N43" i="4"/>
  <c r="U43" i="4"/>
  <c r="R43" i="4"/>
  <c r="X42" i="4"/>
  <c r="Y42" i="4"/>
  <c r="Q43" i="4"/>
  <c r="L43" i="4"/>
  <c r="T43" i="4"/>
  <c r="W42" i="4"/>
  <c r="L7" i="4"/>
  <c r="L36" i="4" s="1"/>
  <c r="L30" i="4" l="1"/>
  <c r="W25" i="4"/>
  <c r="E114" i="7" s="1"/>
  <c r="W26" i="4"/>
  <c r="Y26" i="4"/>
  <c r="W27" i="4"/>
  <c r="W28" i="4"/>
  <c r="E115" i="7" s="1"/>
  <c r="W29" i="4"/>
  <c r="Y28" i="4"/>
  <c r="G115" i="7" s="1"/>
  <c r="X7" i="4"/>
  <c r="Y7" i="4"/>
  <c r="W8" i="4"/>
  <c r="Y8" i="4"/>
  <c r="W9" i="4"/>
  <c r="X9" i="4"/>
  <c r="W11" i="4"/>
  <c r="W19" i="4"/>
  <c r="Y19" i="4"/>
  <c r="W17" i="4"/>
  <c r="X8" i="4"/>
  <c r="W10" i="4"/>
  <c r="Y9" i="4"/>
  <c r="W22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0" i="4"/>
  <c r="X29" i="4"/>
  <c r="W15" i="4"/>
  <c r="X24" i="4"/>
  <c r="F113" i="7" s="1"/>
  <c r="Y23" i="4"/>
  <c r="G112" i="7" s="1"/>
  <c r="Y24" i="4"/>
  <c r="G113" i="7" s="1"/>
  <c r="W23" i="4"/>
  <c r="E112" i="7" s="1"/>
  <c r="X37" i="4"/>
  <c r="Y17" i="4"/>
  <c r="X19" i="4"/>
  <c r="X10" i="4"/>
  <c r="X15" i="4"/>
  <c r="Y27" i="4"/>
  <c r="Y15" i="4"/>
  <c r="Y22" i="4"/>
  <c r="G111" i="7" s="1"/>
  <c r="Y29" i="4"/>
  <c r="Y25" i="4"/>
  <c r="G114" i="7" s="1"/>
  <c r="X22" i="4"/>
  <c r="F111" i="7" s="1"/>
  <c r="X17" i="4"/>
  <c r="W14" i="4"/>
  <c r="W24" i="4"/>
  <c r="E113" i="7" s="1"/>
  <c r="X28" i="4"/>
  <c r="F115" i="7" s="1"/>
  <c r="X27" i="4"/>
  <c r="X26" i="4"/>
  <c r="X25" i="4"/>
  <c r="F114" i="7" s="1"/>
  <c r="X23" i="4"/>
  <c r="F112" i="7" s="1"/>
  <c r="X11" i="4"/>
  <c r="Y11" i="4"/>
  <c r="Y14" i="4"/>
  <c r="X14" i="4"/>
  <c r="T39" i="4" l="1"/>
  <c r="G9" i="7"/>
  <c r="E62" i="7" s="1"/>
  <c r="L42" i="5"/>
  <c r="W42" i="5" s="1"/>
  <c r="W40" i="5"/>
  <c r="S42" i="5"/>
  <c r="P42" i="5"/>
  <c r="S40" i="5"/>
  <c r="Q39" i="4"/>
  <c r="Q45" i="4" s="1"/>
  <c r="W38" i="4"/>
  <c r="W43" i="4"/>
  <c r="X38" i="4"/>
  <c r="Y37" i="4"/>
  <c r="W37" i="4"/>
  <c r="Y36" i="4"/>
  <c r="L39" i="4"/>
  <c r="C8" i="7" s="1"/>
  <c r="U39" i="4"/>
  <c r="U45" i="4" s="1"/>
  <c r="M39" i="4"/>
  <c r="M45" i="4" s="1"/>
  <c r="P39" i="4"/>
  <c r="P45" i="4" s="1"/>
  <c r="Y38" i="4"/>
  <c r="R39" i="4"/>
  <c r="R45" i="4" s="1"/>
  <c r="W41" i="4"/>
  <c r="N39" i="4"/>
  <c r="N45" i="4" s="1"/>
  <c r="W30" i="4"/>
  <c r="V39" i="4"/>
  <c r="V45" i="4" s="1"/>
  <c r="X41" i="4"/>
  <c r="O39" i="4"/>
  <c r="O45" i="4" s="1"/>
  <c r="X36" i="4"/>
  <c r="W36" i="4"/>
  <c r="S39" i="4"/>
  <c r="Y41" i="4"/>
  <c r="X30" i="4"/>
  <c r="Y30" i="4"/>
  <c r="S45" i="4" l="1"/>
  <c r="W39" i="4"/>
  <c r="K8" i="7"/>
  <c r="G61" i="7" s="1"/>
  <c r="F71" i="7" s="1"/>
  <c r="T45" i="4"/>
  <c r="C9" i="7"/>
  <c r="C62" i="7" s="1"/>
  <c r="D62" i="7" s="1"/>
  <c r="C72" i="7" s="1"/>
  <c r="L45" i="4"/>
  <c r="T42" i="5"/>
  <c r="V42" i="5"/>
  <c r="U42" i="5"/>
  <c r="C61" i="7"/>
  <c r="E8" i="7"/>
  <c r="I8" i="7"/>
  <c r="G8" i="7"/>
  <c r="X43" i="4"/>
  <c r="K9" i="7"/>
  <c r="X39" i="4"/>
  <c r="Y43" i="4"/>
  <c r="D72" i="7"/>
  <c r="Y39" i="4"/>
  <c r="J8" i="7" l="1"/>
  <c r="F20" i="7" s="1"/>
  <c r="I9" i="7"/>
  <c r="I10" i="7" s="1"/>
  <c r="C10" i="7"/>
  <c r="F9" i="7"/>
  <c r="D21" i="7" s="1"/>
  <c r="E9" i="7"/>
  <c r="E10" i="7" s="1"/>
  <c r="Y45" i="4"/>
  <c r="X45" i="4"/>
  <c r="G62" i="7"/>
  <c r="J9" i="7"/>
  <c r="F21" i="7" s="1"/>
  <c r="K10" i="7"/>
  <c r="W45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<sst xmlns="http://schemas.openxmlformats.org/spreadsheetml/2006/main" count="3103" uniqueCount="394">
  <si>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</si>
  <si>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</si>
  <si>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</si>
  <si>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</si>
  <si>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</si>
  <si>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</si>
  <si>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</si>
  <si>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</si>
  <si>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</si>
  <si>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</si>
  <si>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</si>
  <si>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</si>
  <si>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</si>
  <si>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</si>
  <si>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</si>
  <si>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</si>
  <si>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</si>
  <si>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</si>
  <si>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</si>
  <si>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</si>
  <si>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</si>
  <si>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</si>
  <si>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</si>
  <si>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</si>
  <si>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</si>
  <si>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</si>
  <si>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</si>
  <si>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</si>
  <si>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</si>
  <si>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</si>
  <si>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</si>
  <si>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</si>
  <si>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</si>
  <si>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</si>
  <si>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</si>
  <si>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</si>
  <si>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</si>
  <si>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</si>
  <si>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</si>
  <si>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</si>
  <si>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</si>
  <si>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</si>
  <si>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</si>
  <si>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</si>
  <si>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</si>
  <si>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</si>
  <si>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</si>
  <si>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</si>
  <si>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</si>
  <si>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</si>
  <si>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</si>
  <si>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</si>
  <si>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</si>
  <si>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</si>
  <si>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</si>
  <si>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</si>
  <si>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</si>
  <si>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</si>
  <si>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</si>
  <si>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</si>
  <si>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</si>
  <si>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</si>
  <si>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</si>
  <si>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</si>
  <si>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</si>
  <si>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</si>
  <si>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</si>
  <si>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</si>
  <si>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</si>
  <si>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</si>
  <si>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</si>
  <si>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</si>
  <si>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</si>
  <si>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</si>
  <si>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</si>
  <si>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</si>
  <si>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</si>
  <si>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</si>
  <si>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</si>
  <si>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</si>
  <si>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</si>
  <si>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</si>
  <si>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</si>
  <si>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</si>
  <si>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</si>
  <si>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</si>
  <si>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</si>
  <si>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</si>
  <si>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</si>
  <si>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</si>
  <si>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</si>
  <si>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</si>
  <si>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</si>
  <si>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</si>
  <si>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</si>
  <si>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</si>
  <si>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</si>
  <si>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</si>
  <si>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</si>
  <si>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</si>
  <si>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</si>
  <si>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</si>
  <si>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</si>
  <si>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</si>
  <si>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</si>
  <si>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</si>
  <si>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</si>
  <si>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</si>
  <si>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</si>
  <si>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</si>
  <si>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</si>
  <si>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</si>
  <si>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</si>
  <si>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</si>
  <si>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</si>
  <si>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</si>
  <si>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</si>
  <si>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</si>
  <si>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</si>
  <si>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</si>
  <si>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</si>
  <si>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</si>
  <si>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</si>
  <si>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</si>
  <si>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</si>
  <si>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</si>
  <si>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</si>
  <si>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</si>
  <si>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</si>
  <si>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</si>
  <si>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</si>
  <si>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</si>
  <si>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</si>
  <si>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</si>
  <si>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</si>
  <si>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</si>
  <si>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</si>
  <si>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</si>
  <si>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</si>
  <si>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</si>
  <si>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</si>
  <si>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</si>
  <si>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</si>
  <si>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</si>
  <si>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</si>
  <si>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</si>
  <si>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</si>
  <si>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</si>
  <si>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</si>
  <si>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</si>
  <si>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</si>
  <si>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</si>
  <si>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</si>
  <si>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</si>
  <si>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</si>
  <si>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</si>
  <si>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</si>
  <si>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</si>
  <si>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</si>
  <si>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</si>
  <si>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</si>
  <si>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</si>
  <si>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</si>
  <si>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</si>
  <si>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</si>
  <si>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</si>
  <si>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</si>
  <si>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</si>
  <si>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</si>
  <si>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</si>
  <si>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</si>
  <si>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</si>
  <si>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</si>
  <si>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</si>
  <si>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</si>
  <si>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</si>
  <si>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</si>
  <si>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</si>
  <si>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</si>
  <si>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</si>
  <si>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</si>
  <si>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</si>
  <si>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</si>
  <si>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</si>
  <si>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</si>
  <si>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</si>
  <si>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</si>
  <si>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</si>
  <si>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</si>
  <si>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</si>
  <si>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</si>
  <si>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</si>
  <si>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</si>
  <si>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</si>
  <si>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</si>
  <si>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</si>
  <si>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</si>
  <si>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</si>
  <si>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</si>
  <si>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</si>
  <si>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</si>
  <si>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</si>
  <si>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</si>
  <si>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</si>
  <si>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</si>
  <si>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</si>
  <si>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</si>
  <si>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</si>
  <si>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</si>
  <si>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</si>
  <si>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</si>
  <si>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</si>
  <si>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</si>
  <si>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</si>
  <si>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</si>
  <si>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</si>
  <si>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</si>
  <si>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</si>
  <si>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</si>
  <si>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</si>
  <si>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</si>
  <si>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</si>
  <si>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</si>
  <si>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</si>
  <si>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</si>
  <si>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</si>
  <si>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</si>
  <si>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</si>
  <si>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</si>
  <si>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</si>
  <si>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</si>
  <si>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</si>
  <si>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</si>
  <si>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</si>
  <si>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</si>
  <si>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</si>
  <si>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</si>
  <si>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</si>
  <si>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</si>
  <si>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</si>
  <si>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</si>
  <si>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</si>
  <si>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</si>
  <si>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</si>
  <si>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</si>
  <si>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</si>
  <si>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</si>
  <si>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</si>
  <si>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</si>
  <si>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</si>
  <si>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</si>
  <si>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</si>
  <si>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</si>
  <si>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</si>
  <si>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</si>
  <si>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</si>
  <si>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</si>
  <si>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</si>
  <si>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</si>
  <si>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</si>
  <si>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</si>
  <si>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</si>
  <si>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</si>
  <si>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</si>
  <si>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</si>
  <si>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</si>
  <si>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</si>
  <si>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</si>
  <si>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</si>
  <si>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</si>
  <si>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</si>
  <si>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</si>
  <si>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</si>
  <si>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</si>
  <si>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</si>
  <si>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</si>
  <si>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</si>
  <si>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</si>
  <si>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</si>
  <si>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</si>
  <si>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</si>
  <si>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</si>
  <si>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</si>
  <si>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</si>
  <si>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</si>
  <si>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</si>
  <si>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</si>
  <si>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</si>
  <si>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</si>
  <si>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</si>
  <si>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</si>
  <si>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</si>
  <si>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</si>
  <si>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</si>
  <si>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</si>
  <si>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</si>
  <si>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</si>
  <si>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</si>
  <si>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</si>
  <si>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</si>
  <si>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</si>
  <si>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</si>
  <si>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</si>
  <si>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</si>
  <si>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</si>
  <si>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</si>
  <si>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</si>
  <si>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</si>
  <si>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</si>
  <si>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</si>
  <si>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</si>
  <si>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</si>
  <si>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</si>
  <si>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</si>
  <si>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</si>
  <si>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</si>
  <si>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</si>
  <si>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</si>
  <si>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</si>
  <si>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</si>
  <si>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</si>
  <si>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</si>
  <si>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</si>
  <si>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</si>
  <si>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</si>
  <si>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</si>
  <si>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</si>
  <si>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</si>
  <si>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</si>
  <si>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</si>
  <si>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</si>
  <si>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</si>
  <si>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</si>
  <si>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</si>
  <si>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</si>
  <si>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</si>
  <si>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</si>
  <si>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</si>
  <si>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</si>
  <si>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</si>
  <si>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</si>
  <si>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</si>
  <si>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</si>
  <si>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</si>
  <si>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</si>
  <si>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</si>
  <si>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</si>
  <si>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</si>
  <si>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</si>
  <si>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</si>
  <si>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</si>
  <si>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</si>
  <si>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</si>
  <si>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</si>
  <si>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</si>
  <si>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</si>
  <si>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</si>
  <si>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</si>
  <si>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</si>
  <si>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</si>
  <si>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</si>
  <si>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</si>
  <si>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</si>
  <si>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</si>
  <si>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</si>
  <si>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</si>
  <si>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</si>
  <si>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</si>
  <si>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</si>
  <si>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</si>
  <si>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</si>
  <si>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</si>
  <si>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</si>
  <si>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</si>
  <si>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</si>
  <si>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</si>
  <si>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</si>
  <si>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 xml:space="preserve">Comparativo Ejecucion a 31 de enero de 2016 </t>
  </si>
  <si>
    <t>C-0501-1000-1</t>
  </si>
  <si>
    <t>0501</t>
  </si>
  <si>
    <t>C-0599-1000-1</t>
  </si>
  <si>
    <t>0599</t>
  </si>
  <si>
    <t>C-0599-1000-2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</si>
  <si>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</si>
  <si>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</si>
  <si>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</si>
  <si>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</si>
  <si>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</si>
  <si>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Orlando Mateus Lopez</t>
  </si>
  <si>
    <t>Profesional Especializado Grupo de Gestion Financiera</t>
  </si>
  <si>
    <t>Nohora Constanza Siabato Lozano</t>
  </si>
  <si>
    <t>Coordinadora Grupo de Gestion Financiera</t>
  </si>
  <si>
    <t>Enero-Septiembre</t>
  </si>
  <si>
    <t>Ejecución Presupuestal Acumulada a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</si>
</sst>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rgb="FF00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39" fillId="19" borderId="16" xfId="0" applyFont="1" applyFill="1" applyBorder="1" applyAlignment="1">
      <alignment horizontal="center" vertical="center" wrapText="1"/>
    </xf>
    <xf numFmtId="0" fontId="39" fillId="12" borderId="17" xfId="0" applyFont="1" applyFill="1" applyBorder="1" applyAlignment="1">
      <alignment horizontal="center" vertical="center" wrapText="1"/>
    </xf>
    <xf numFmtId="39" fontId="49" fillId="4" borderId="47" xfId="0" applyNumberFormat="1" applyFont="1" applyFill="1" applyBorder="1" applyAlignment="1">
      <alignment horizontal="right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9" xfId="0" applyNumberFormat="1" applyFont="1" applyFill="1" applyBorder="1" applyAlignment="1">
      <alignment horizontal="center" vertical="center" wrapText="1" readingOrder="1"/>
    </xf>
    <xf numFmtId="39" fontId="50" fillId="4" borderId="16" xfId="0" applyNumberFormat="1" applyFont="1" applyFill="1" applyBorder="1"/>
    <xf numFmtId="39" fontId="50" fillId="4" borderId="17" xfId="0" applyNumberFormat="1" applyFont="1" applyFill="1" applyBorder="1"/>
    <xf numFmtId="39" fontId="50" fillId="4" borderId="17" xfId="0" applyNumberFormat="1" applyFont="1" applyFill="1" applyBorder="1" applyAlignment="1">
      <alignment horizontal="center" vertical="center"/>
    </xf>
    <xf numFmtId="39" fontId="50" fillId="4" borderId="27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39" fontId="49" fillId="4" borderId="6" xfId="0" applyNumberFormat="1" applyFont="1" applyFill="1" applyBorder="1" applyAlignment="1">
      <alignment horizontal="right" vertical="center" wrapText="1" readingOrder="1"/>
    </xf>
    <xf numFmtId="39" fontId="49" fillId="4" borderId="6" xfId="0" applyNumberFormat="1" applyFont="1" applyFill="1" applyBorder="1" applyAlignment="1">
      <alignment horizontal="center" vertical="center" wrapText="1" readingOrder="1"/>
    </xf>
    <xf numFmtId="39" fontId="49" fillId="4" borderId="9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center" vertical="center" wrapText="1" readingOrder="1"/>
    </xf>
    <xf numFmtId="0" fontId="51" fillId="0" borderId="1" xfId="0" applyNumberFormat="1" applyFont="1" applyFill="1" applyBorder="1" applyAlignment="1">
      <alignment horizontal="left" vertical="center" wrapText="1" readingOrder="1"/>
    </xf>
    <xf numFmtId="0" fontId="51" fillId="0" borderId="1" xfId="0" applyNumberFormat="1" applyFont="1" applyFill="1" applyBorder="1" applyAlignment="1">
      <alignment vertical="center" wrapText="1" readingOrder="1"/>
    </xf>
    <xf numFmtId="165" fontId="51" fillId="0" borderId="1" xfId="0" applyNumberFormat="1" applyFont="1" applyFill="1" applyBorder="1" applyAlignment="1">
      <alignment horizontal="right" vertical="center" wrapText="1" readingOrder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0.75805436832519402</c:v>
                </c:pt>
                <c:pt idx="2">
                  <c:v>0.91983862874214917</c:v>
                </c:pt>
                <c:pt idx="3">
                  <c:v>0.72785972319313164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1.5254019126857425</c:v>
                </c:pt>
                <c:pt idx="2">
                  <c:v>0.93122178299834424</c:v>
                </c:pt>
                <c:pt idx="3">
                  <c:v>0.85930781723646577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0.93057593203380329</c:v>
                </c:pt>
                <c:pt idx="1">
                  <c:v>1.0619378189587922</c:v>
                </c:pt>
                <c:pt idx="2">
                  <c:v>0.92434656288475425</c:v>
                </c:pt>
                <c:pt idx="3">
                  <c:v>0.77991553635193345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13862.87033516</c:v>
                </c:pt>
                <c:pt idx="1">
                  <c:v>13310.687711100001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18290.60407084</c:v>
                </c:pt>
                <c:pt idx="1">
                  <c:v>10303.683854950001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32153.474406000001</c:v>
                </c:pt>
                <c:pt idx="1">
                  <c:v>23614.371566050002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88.404639130434788</c:v>
                </c:pt>
                <c:pt idx="1">
                  <c:v>9.6533043478260883</c:v>
                </c:pt>
                <c:pt idx="2">
                  <c:v>9.6533043478260883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99.334709677419355</c:v>
                </c:pt>
                <c:pt idx="1">
                  <c:v>99.302096774193544</c:v>
                </c:pt>
                <c:pt idx="2">
                  <c:v>99.302096774193544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85.401851104999992</c:v>
                </c:pt>
                <c:pt idx="1">
                  <c:v>64.301128812499996</c:v>
                </c:pt>
                <c:pt idx="2">
                  <c:v>63.394053724999999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73.56496226415095</c:v>
                </c:pt>
                <c:pt idx="1">
                  <c:v>73.467452830188691</c:v>
                </c:pt>
                <c:pt idx="2">
                  <c:v>73.467452830188691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64.653151986764698</c:v>
                </c:pt>
                <c:pt idx="1">
                  <c:v>60.727745917647056</c:v>
                </c:pt>
                <c:pt idx="2">
                  <c:v>60.727745917647056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topLeftCell="L19" zoomScaleNormal="100" workbookViewId="0">
      <selection activeCell="O25" sqref="O25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23" t="s">
        <v>347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132"/>
    </row>
    <row r="3" spans="2:26" ht="14.25" x14ac:dyDescent="0.2">
      <c r="B3" s="223" t="s">
        <v>348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133"/>
    </row>
    <row r="4" spans="2:26" ht="14.25" x14ac:dyDescent="0.2">
      <c r="B4" s="223" t="s">
        <v>393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132" t="str">
        <f>+TRIM(B4)</f>
        <v>Ejecución Presupuestal Acumulada a 30 de Septiembre de 2018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88" t="s">
        <v>9</v>
      </c>
      <c r="C6" s="189" t="s">
        <v>10</v>
      </c>
      <c r="D6" s="189" t="s">
        <v>11</v>
      </c>
      <c r="E6" s="189" t="s">
        <v>12</v>
      </c>
      <c r="F6" s="189" t="s">
        <v>13</v>
      </c>
      <c r="G6" s="189" t="s">
        <v>14</v>
      </c>
      <c r="H6" s="189" t="s">
        <v>17</v>
      </c>
      <c r="I6" s="189" t="s">
        <v>18</v>
      </c>
      <c r="J6" s="189" t="s">
        <v>19</v>
      </c>
      <c r="K6" s="189" t="s">
        <v>20</v>
      </c>
      <c r="L6" s="189" t="s">
        <v>21</v>
      </c>
      <c r="M6" s="189" t="s">
        <v>22</v>
      </c>
      <c r="N6" s="189" t="s">
        <v>23</v>
      </c>
      <c r="O6" s="191" t="s">
        <v>24</v>
      </c>
      <c r="P6" s="189" t="s">
        <v>25</v>
      </c>
      <c r="Q6" s="189" t="s">
        <v>26</v>
      </c>
      <c r="R6" s="189" t="s">
        <v>27</v>
      </c>
      <c r="S6" s="190" t="s">
        <v>28</v>
      </c>
      <c r="T6" s="192" t="s">
        <v>29</v>
      </c>
      <c r="U6" s="189" t="s">
        <v>30</v>
      </c>
      <c r="V6" s="193" t="s">
        <v>31</v>
      </c>
      <c r="W6" s="195" t="s">
        <v>342</v>
      </c>
      <c r="X6" s="194" t="s">
        <v>343</v>
      </c>
      <c r="Y6" s="196" t="s">
        <v>344</v>
      </c>
    </row>
    <row r="7" spans="2:26" ht="24" customHeight="1" x14ac:dyDescent="0.2">
      <c r="B7" s="136" t="s">
        <v>35</v>
      </c>
      <c r="C7" s="137" t="s">
        <v>36</v>
      </c>
      <c r="D7" s="137" t="s">
        <v>37</v>
      </c>
      <c r="E7" s="137" t="s">
        <v>36</v>
      </c>
      <c r="F7" s="137" t="s">
        <v>36</v>
      </c>
      <c r="G7" s="137"/>
      <c r="H7" s="137" t="s">
        <v>38</v>
      </c>
      <c r="I7" s="137">
        <v>10</v>
      </c>
      <c r="J7" s="137" t="s">
        <v>40</v>
      </c>
      <c r="K7" s="138" t="str">
        <f>+'datos iniciales'!O5</f>
        <v>SUELDOS DE PERSONAL DE NOMINA</v>
      </c>
      <c r="L7" s="138">
        <f>+'datos iniciales'!P5</f>
        <v>8267869021</v>
      </c>
      <c r="M7" s="138">
        <f>+'datos iniciales'!Q5</f>
        <v>0</v>
      </c>
      <c r="N7" s="138">
        <f>+'datos iniciales'!R5</f>
        <v>0</v>
      </c>
      <c r="O7" s="138">
        <f>+'datos iniciales'!S5</f>
        <v>8267869021</v>
      </c>
      <c r="P7" s="138">
        <f>+'datos iniciales'!T5</f>
        <v>0</v>
      </c>
      <c r="Q7" s="138">
        <f>+'datos iniciales'!U5</f>
        <v>8267869021</v>
      </c>
      <c r="R7" s="138">
        <f>+'datos iniciales'!V5</f>
        <v>0</v>
      </c>
      <c r="S7" s="138">
        <f>+'datos iniciales'!W5</f>
        <v>6313948314</v>
      </c>
      <c r="T7" s="138">
        <f>+'datos iniciales'!X5</f>
        <v>6306305361</v>
      </c>
      <c r="U7" s="138">
        <f>+'datos iniciales'!Y5</f>
        <v>6306305361</v>
      </c>
      <c r="V7" s="138">
        <f>+'datos iniciales'!Z5</f>
        <v>6306305361</v>
      </c>
      <c r="W7" s="174">
        <f t="shared" ref="W7:W11" si="0">+S7/O7*100</f>
        <v>76.367299699146983</v>
      </c>
      <c r="X7" s="174">
        <f>+T7/O7*100</f>
        <v>76.274858067807799</v>
      </c>
      <c r="Y7" s="175">
        <f t="shared" ref="Y7" si="1">+V7/O7*100</f>
        <v>76.274858067807799</v>
      </c>
    </row>
    <row r="8" spans="2:26" ht="24" customHeight="1" x14ac:dyDescent="0.2">
      <c r="B8" s="139" t="s">
        <v>35</v>
      </c>
      <c r="C8" s="140" t="s">
        <v>36</v>
      </c>
      <c r="D8" s="140" t="s">
        <v>37</v>
      </c>
      <c r="E8" s="140" t="s">
        <v>36</v>
      </c>
      <c r="F8" s="140" t="s">
        <v>43</v>
      </c>
      <c r="G8" s="140"/>
      <c r="H8" s="140" t="s">
        <v>38</v>
      </c>
      <c r="I8" s="140">
        <v>10</v>
      </c>
      <c r="J8" s="140" t="s">
        <v>40</v>
      </c>
      <c r="K8" s="141" t="str">
        <f>+'datos iniciales'!O6</f>
        <v>PRIMA TECNICA</v>
      </c>
      <c r="L8" s="141">
        <f>+'datos iniciales'!P6</f>
        <v>977407797</v>
      </c>
      <c r="M8" s="141">
        <f>+'datos iniciales'!Q6</f>
        <v>0</v>
      </c>
      <c r="N8" s="141">
        <f>+'datos iniciales'!R6</f>
        <v>0</v>
      </c>
      <c r="O8" s="141">
        <f>+'datos iniciales'!S6</f>
        <v>977407797</v>
      </c>
      <c r="P8" s="141">
        <f>+'datos iniciales'!T6</f>
        <v>0</v>
      </c>
      <c r="Q8" s="141">
        <f>+'datos iniciales'!U6</f>
        <v>977407797</v>
      </c>
      <c r="R8" s="141">
        <f>+'datos iniciales'!V6</f>
        <v>0</v>
      </c>
      <c r="S8" s="141">
        <f>+'datos iniciales'!W6</f>
        <v>920159347</v>
      </c>
      <c r="T8" s="141">
        <f>+'datos iniciales'!X6</f>
        <v>920159347</v>
      </c>
      <c r="U8" s="141">
        <f>+'datos iniciales'!Y6</f>
        <v>920159347</v>
      </c>
      <c r="V8" s="141">
        <f>+'datos iniciales'!Z6</f>
        <v>920159347</v>
      </c>
      <c r="W8" s="176">
        <f t="shared" si="0"/>
        <v>94.142828594603486</v>
      </c>
      <c r="X8" s="176">
        <f t="shared" ref="X8:X10" si="2">+T8/O8*100</f>
        <v>94.142828594603486</v>
      </c>
      <c r="Y8" s="177">
        <f t="shared" ref="Y8:Y10" si="3">+V8/O8*100</f>
        <v>94.142828594603486</v>
      </c>
    </row>
    <row r="9" spans="2:26" ht="24" customHeight="1" x14ac:dyDescent="0.2">
      <c r="B9" s="139" t="s">
        <v>35</v>
      </c>
      <c r="C9" s="140" t="s">
        <v>36</v>
      </c>
      <c r="D9" s="140" t="s">
        <v>37</v>
      </c>
      <c r="E9" s="140" t="s">
        <v>36</v>
      </c>
      <c r="F9" s="140" t="s">
        <v>46</v>
      </c>
      <c r="G9" s="140"/>
      <c r="H9" s="140" t="s">
        <v>38</v>
      </c>
      <c r="I9" s="140">
        <v>10</v>
      </c>
      <c r="J9" s="140" t="s">
        <v>40</v>
      </c>
      <c r="K9" s="141" t="str">
        <f>+'datos iniciales'!O7</f>
        <v>OTROS</v>
      </c>
      <c r="L9" s="141">
        <f>+'datos iniciales'!P7</f>
        <v>2501347519</v>
      </c>
      <c r="M9" s="141">
        <f>+'datos iniciales'!Q7</f>
        <v>0</v>
      </c>
      <c r="N9" s="141">
        <f>+'datos iniciales'!R7</f>
        <v>0</v>
      </c>
      <c r="O9" s="141">
        <f>+'datos iniciales'!S7</f>
        <v>2501347519</v>
      </c>
      <c r="P9" s="141">
        <f>+'datos iniciales'!T7</f>
        <v>0</v>
      </c>
      <c r="Q9" s="141">
        <f>+'datos iniciales'!U7</f>
        <v>2501347519</v>
      </c>
      <c r="R9" s="141">
        <f>+'datos iniciales'!V7</f>
        <v>0</v>
      </c>
      <c r="S9" s="141">
        <f>+'datos iniciales'!W7</f>
        <v>1507387891</v>
      </c>
      <c r="T9" s="141">
        <f>+'datos iniciales'!X7</f>
        <v>1506950603</v>
      </c>
      <c r="U9" s="141">
        <f>+'datos iniciales'!Y7</f>
        <v>1506950603</v>
      </c>
      <c r="V9" s="141">
        <f>+'datos iniciales'!Z7</f>
        <v>1506950603</v>
      </c>
      <c r="W9" s="176">
        <f t="shared" si="0"/>
        <v>60.263033406994573</v>
      </c>
      <c r="X9" s="176">
        <f t="shared" si="2"/>
        <v>60.245551309977728</v>
      </c>
      <c r="Y9" s="177">
        <f t="shared" si="3"/>
        <v>60.245551309977728</v>
      </c>
    </row>
    <row r="10" spans="2:26" ht="24" customHeight="1" x14ac:dyDescent="0.2">
      <c r="B10" s="139" t="s">
        <v>35</v>
      </c>
      <c r="C10" s="140" t="s">
        <v>36</v>
      </c>
      <c r="D10" s="140" t="s">
        <v>37</v>
      </c>
      <c r="E10" s="140" t="s">
        <v>36</v>
      </c>
      <c r="F10" s="140" t="s">
        <v>49</v>
      </c>
      <c r="G10" s="140"/>
      <c r="H10" s="140" t="s">
        <v>38</v>
      </c>
      <c r="I10" s="140">
        <v>10</v>
      </c>
      <c r="J10" s="140" t="s">
        <v>40</v>
      </c>
      <c r="K10" s="141" t="str">
        <f>+'datos iniciales'!O8</f>
        <v>HORAS EXTRAS, DIAS FESTIVOS E INDEMNIZACION POR VACACIONES</v>
      </c>
      <c r="L10" s="141">
        <f>+'datos iniciales'!P8</f>
        <v>283427174</v>
      </c>
      <c r="M10" s="141">
        <f>+'datos iniciales'!Q8</f>
        <v>0</v>
      </c>
      <c r="N10" s="141">
        <f>+'datos iniciales'!R8</f>
        <v>0</v>
      </c>
      <c r="O10" s="141">
        <f>+'datos iniciales'!S8</f>
        <v>283427174</v>
      </c>
      <c r="P10" s="141">
        <f>+'datos iniciales'!T8</f>
        <v>0</v>
      </c>
      <c r="Q10" s="141">
        <f>+'datos iniciales'!U8</f>
        <v>283427174</v>
      </c>
      <c r="R10" s="141">
        <f>+'datos iniciales'!V8</f>
        <v>0</v>
      </c>
      <c r="S10" s="141">
        <f>+'datos iniciales'!W8</f>
        <v>130684887</v>
      </c>
      <c r="T10" s="141">
        <f>+'datos iniciales'!X8</f>
        <v>130684887</v>
      </c>
      <c r="U10" s="141">
        <f>+'datos iniciales'!Y8</f>
        <v>130684887</v>
      </c>
      <c r="V10" s="141">
        <f>+'datos iniciales'!Z8</f>
        <v>130684887</v>
      </c>
      <c r="W10" s="176">
        <f t="shared" si="0"/>
        <v>46.108806419528428</v>
      </c>
      <c r="X10" s="176">
        <f t="shared" si="2"/>
        <v>46.108806419528428</v>
      </c>
      <c r="Y10" s="177">
        <f t="shared" si="3"/>
        <v>46.108806419528428</v>
      </c>
    </row>
    <row r="11" spans="2:26" ht="24" customHeight="1" x14ac:dyDescent="0.2">
      <c r="B11" s="139" t="s">
        <v>35</v>
      </c>
      <c r="C11" s="140" t="s">
        <v>36</v>
      </c>
      <c r="D11" s="140" t="s">
        <v>37</v>
      </c>
      <c r="E11" s="140" t="s">
        <v>52</v>
      </c>
      <c r="F11" s="140"/>
      <c r="G11" s="140"/>
      <c r="H11" s="140" t="s">
        <v>38</v>
      </c>
      <c r="I11" s="140">
        <v>10</v>
      </c>
      <c r="J11" s="140" t="s">
        <v>40</v>
      </c>
      <c r="K11" s="141" t="str">
        <f>+'datos iniciales'!O9</f>
        <v>SERVICIOS PERSONALES INDIRECTOS</v>
      </c>
      <c r="L11" s="141">
        <f>+'datos iniciales'!P9</f>
        <v>124423893</v>
      </c>
      <c r="M11" s="141">
        <f>+'datos iniciales'!Q9</f>
        <v>0</v>
      </c>
      <c r="N11" s="141">
        <f>+'datos iniciales'!R9</f>
        <v>0</v>
      </c>
      <c r="O11" s="141">
        <f>+'datos iniciales'!S9</f>
        <v>124423893</v>
      </c>
      <c r="P11" s="141">
        <f>+'datos iniciales'!T9</f>
        <v>0</v>
      </c>
      <c r="Q11" s="141">
        <f>+'datos iniciales'!U9</f>
        <v>115644184</v>
      </c>
      <c r="R11" s="141">
        <f>+'datos iniciales'!V9</f>
        <v>8779709</v>
      </c>
      <c r="S11" s="141">
        <f>+'datos iniciales'!W9</f>
        <v>112256050</v>
      </c>
      <c r="T11" s="141">
        <f>+'datos iniciales'!X9</f>
        <v>99054800</v>
      </c>
      <c r="U11" s="141">
        <f>+'datos iniciales'!Y9</f>
        <v>99054800</v>
      </c>
      <c r="V11" s="141">
        <f>+'datos iniciales'!Z9</f>
        <v>99054800</v>
      </c>
      <c r="W11" s="176">
        <f t="shared" si="0"/>
        <v>90.22065400252346</v>
      </c>
      <c r="X11" s="176">
        <f t="shared" ref="X11" si="4">+T11/O11*100</f>
        <v>79.610754503558255</v>
      </c>
      <c r="Y11" s="177">
        <f t="shared" ref="Y11" si="5">+V11/O11*100</f>
        <v>79.610754503558255</v>
      </c>
    </row>
    <row r="12" spans="2:26" ht="24" customHeight="1" thickBot="1" x14ac:dyDescent="0.25">
      <c r="B12" s="142" t="s">
        <v>35</v>
      </c>
      <c r="C12" s="143" t="s">
        <v>36</v>
      </c>
      <c r="D12" s="143" t="s">
        <v>37</v>
      </c>
      <c r="E12" s="143" t="s">
        <v>46</v>
      </c>
      <c r="F12" s="143"/>
      <c r="G12" s="143"/>
      <c r="H12" s="143" t="s">
        <v>38</v>
      </c>
      <c r="I12" s="143">
        <v>10</v>
      </c>
      <c r="J12" s="143" t="s">
        <v>40</v>
      </c>
      <c r="K12" s="144" t="str">
        <f>+'datos iniciales'!O10</f>
        <v>CONTRIBUCIONES INHERENTES A LA NOMINA SECTOR PRIVADO Y PUBLICO</v>
      </c>
      <c r="L12" s="144">
        <f>+'datos iniciales'!P10</f>
        <v>2949091156</v>
      </c>
      <c r="M12" s="144">
        <f>+'datos iniciales'!Q10</f>
        <v>0</v>
      </c>
      <c r="N12" s="144">
        <f>+'datos iniciales'!R10</f>
        <v>0</v>
      </c>
      <c r="O12" s="144">
        <f>+'datos iniciales'!S10</f>
        <v>2949091156</v>
      </c>
      <c r="P12" s="144">
        <f>+'datos iniciales'!T10</f>
        <v>0</v>
      </c>
      <c r="Q12" s="144">
        <f>+'datos iniciales'!U10</f>
        <v>2949091156</v>
      </c>
      <c r="R12" s="144">
        <f>+'datos iniciales'!V10</f>
        <v>0</v>
      </c>
      <c r="S12" s="144">
        <f>+'datos iniciales'!W10</f>
        <v>2924000586</v>
      </c>
      <c r="T12" s="144">
        <f>+'datos iniciales'!X10</f>
        <v>2923761986</v>
      </c>
      <c r="U12" s="144">
        <f>+'datos iniciales'!Y10</f>
        <v>2923761986</v>
      </c>
      <c r="V12" s="144">
        <f>+'datos iniciales'!Z10</f>
        <v>2923761986</v>
      </c>
      <c r="W12" s="178">
        <f t="shared" ref="W12" si="6">+S12/O12*100</f>
        <v>99.149210089727049</v>
      </c>
      <c r="X12" s="178">
        <f t="shared" ref="X12" si="7">+T12/O12*100</f>
        <v>99.141119461551156</v>
      </c>
      <c r="Y12" s="179">
        <f t="shared" ref="Y12" si="8">+V12/O12*100</f>
        <v>99.141119461551156</v>
      </c>
    </row>
    <row r="13" spans="2:26" ht="15.75" customHeight="1" thickBot="1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80"/>
      <c r="X13" s="180"/>
      <c r="Y13" s="180"/>
    </row>
    <row r="14" spans="2:26" ht="24" customHeight="1" x14ac:dyDescent="0.2">
      <c r="B14" s="136" t="s">
        <v>35</v>
      </c>
      <c r="C14" s="137">
        <v>2</v>
      </c>
      <c r="D14" s="137">
        <v>0</v>
      </c>
      <c r="E14" s="137">
        <v>3</v>
      </c>
      <c r="F14" s="137"/>
      <c r="G14" s="137"/>
      <c r="H14" s="137" t="s">
        <v>38</v>
      </c>
      <c r="I14" s="137">
        <v>10</v>
      </c>
      <c r="J14" s="137" t="s">
        <v>40</v>
      </c>
      <c r="K14" s="138" t="str">
        <f>+'datos iniciales'!O11</f>
        <v>IMPUESTOS Y MULTAS</v>
      </c>
      <c r="L14" s="138">
        <f>+'datos iniciales'!P11</f>
        <v>29870000</v>
      </c>
      <c r="M14" s="138">
        <f>+'datos iniciales'!Q11</f>
        <v>8095000</v>
      </c>
      <c r="N14" s="138">
        <f>+'datos iniciales'!R11</f>
        <v>0</v>
      </c>
      <c r="O14" s="138">
        <f>+'datos iniciales'!S11</f>
        <v>37965000</v>
      </c>
      <c r="P14" s="138">
        <f>+'datos iniciales'!T11</f>
        <v>0</v>
      </c>
      <c r="Q14" s="138">
        <f>+'datos iniciales'!U11</f>
        <v>37965000</v>
      </c>
      <c r="R14" s="138">
        <f>+'datos iniciales'!V11</f>
        <v>0</v>
      </c>
      <c r="S14" s="138">
        <f>+'datos iniciales'!W11</f>
        <v>37944600</v>
      </c>
      <c r="T14" s="138">
        <f>+'datos iniciales'!X11</f>
        <v>37944600</v>
      </c>
      <c r="U14" s="138">
        <f>+'datos iniciales'!Y11</f>
        <v>37944600</v>
      </c>
      <c r="V14" s="138">
        <f>+'datos iniciales'!Z11</f>
        <v>37944600</v>
      </c>
      <c r="W14" s="174">
        <f>+S14/O14*100</f>
        <v>99.946266297905964</v>
      </c>
      <c r="X14" s="174">
        <f t="shared" ref="X14:X15" si="9">+T14/O14*100</f>
        <v>99.946266297905964</v>
      </c>
      <c r="Y14" s="175">
        <f t="shared" ref="Y14:Y15" si="10">+V14/O14*100</f>
        <v>99.946266297905964</v>
      </c>
    </row>
    <row r="15" spans="2:26" ht="24" customHeight="1" thickBot="1" x14ac:dyDescent="0.25">
      <c r="B15" s="142" t="s">
        <v>35</v>
      </c>
      <c r="C15" s="143">
        <v>2</v>
      </c>
      <c r="D15" s="143">
        <v>0</v>
      </c>
      <c r="E15" s="143">
        <v>4</v>
      </c>
      <c r="F15" s="143"/>
      <c r="G15" s="143"/>
      <c r="H15" s="143" t="s">
        <v>38</v>
      </c>
      <c r="I15" s="143">
        <v>10</v>
      </c>
      <c r="J15" s="143" t="s">
        <v>40</v>
      </c>
      <c r="K15" s="144" t="str">
        <f>+'datos iniciales'!O12</f>
        <v>ADQUISICION DE BIENES Y SERVICIOS</v>
      </c>
      <c r="L15" s="144">
        <f>+'datos iniciales'!P12</f>
        <v>2601173403</v>
      </c>
      <c r="M15" s="144">
        <f>+'datos iniciales'!Q12</f>
        <v>0</v>
      </c>
      <c r="N15" s="144">
        <f>+'datos iniciales'!R12</f>
        <v>8095000</v>
      </c>
      <c r="O15" s="144">
        <f>+'datos iniciales'!S12</f>
        <v>2593078403</v>
      </c>
      <c r="P15" s="144">
        <f>+'datos iniciales'!T12</f>
        <v>0</v>
      </c>
      <c r="Q15" s="144">
        <f>+'datos iniciales'!U12</f>
        <v>2340357304.2800002</v>
      </c>
      <c r="R15" s="144">
        <f>+'datos iniciales'!V12</f>
        <v>252721098.72</v>
      </c>
      <c r="S15" s="144">
        <f>+'datos iniciales'!W12</f>
        <v>1722494151.1600001</v>
      </c>
      <c r="T15" s="144">
        <f>+'datos iniciales'!X12</f>
        <v>1219353395.0999999</v>
      </c>
      <c r="U15" s="144">
        <f>+'datos iniciales'!Y12</f>
        <v>1219353395.0999999</v>
      </c>
      <c r="V15" s="144">
        <f>+'datos iniciales'!Z12</f>
        <v>1219353395.0999999</v>
      </c>
      <c r="W15" s="178">
        <f>+S15/O15*100</f>
        <v>66.426612830803791</v>
      </c>
      <c r="X15" s="178">
        <f t="shared" si="9"/>
        <v>47.023390950666908</v>
      </c>
      <c r="Y15" s="179">
        <f t="shared" si="10"/>
        <v>47.023390950666908</v>
      </c>
    </row>
    <row r="16" spans="2:26" ht="15.75" customHeight="1" thickBot="1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80"/>
      <c r="X16" s="180"/>
      <c r="Y16" s="180"/>
    </row>
    <row r="17" spans="2:25" ht="24" customHeight="1" x14ac:dyDescent="0.2">
      <c r="B17" s="136" t="s">
        <v>35</v>
      </c>
      <c r="C17" s="137" t="s">
        <v>57</v>
      </c>
      <c r="D17" s="137" t="s">
        <v>52</v>
      </c>
      <c r="E17" s="137" t="s">
        <v>36</v>
      </c>
      <c r="F17" s="137" t="s">
        <v>36</v>
      </c>
      <c r="G17" s="137"/>
      <c r="H17" s="137" t="s">
        <v>38</v>
      </c>
      <c r="I17" s="137" t="s">
        <v>62</v>
      </c>
      <c r="J17" s="137" t="s">
        <v>63</v>
      </c>
      <c r="K17" s="138" t="str">
        <f>+'datos iniciales'!O13</f>
        <v>CUOTA DE AUDITAJE CONTRANAL</v>
      </c>
      <c r="L17" s="138">
        <f>+'datos iniciales'!P13</f>
        <v>31035181</v>
      </c>
      <c r="M17" s="138">
        <f>+'datos iniciales'!Q13</f>
        <v>0</v>
      </c>
      <c r="N17" s="138">
        <f>+'datos iniciales'!R13</f>
        <v>0</v>
      </c>
      <c r="O17" s="138">
        <f>+'datos iniciales'!S13</f>
        <v>31035181</v>
      </c>
      <c r="P17" s="138">
        <f>+'datos iniciales'!T13</f>
        <v>0</v>
      </c>
      <c r="Q17" s="138">
        <f>+'datos iniciales'!U13</f>
        <v>0</v>
      </c>
      <c r="R17" s="138">
        <f>+'datos iniciales'!V13</f>
        <v>31035181</v>
      </c>
      <c r="S17" s="138">
        <f>+'datos iniciales'!W13</f>
        <v>0</v>
      </c>
      <c r="T17" s="138">
        <f>+'datos iniciales'!X13</f>
        <v>0</v>
      </c>
      <c r="U17" s="138">
        <f>+'datos iniciales'!Y13</f>
        <v>0</v>
      </c>
      <c r="V17" s="138">
        <f>+'datos iniciales'!Z13</f>
        <v>0</v>
      </c>
      <c r="W17" s="174">
        <f t="shared" ref="W17:W19" si="11">+S17/O17*100</f>
        <v>0</v>
      </c>
      <c r="X17" s="174">
        <f t="shared" ref="X17:X19" si="12">+T17/O17*100</f>
        <v>0</v>
      </c>
      <c r="Y17" s="175">
        <f t="shared" ref="Y17:Y19" si="13">+V17/O17*100</f>
        <v>0</v>
      </c>
    </row>
    <row r="18" spans="2:25" ht="24" customHeight="1" x14ac:dyDescent="0.2">
      <c r="B18" s="139" t="s">
        <v>35</v>
      </c>
      <c r="C18" s="140" t="s">
        <v>57</v>
      </c>
      <c r="D18" s="140" t="s">
        <v>46</v>
      </c>
      <c r="E18" s="140" t="s">
        <v>36</v>
      </c>
      <c r="F18" s="140" t="s">
        <v>36</v>
      </c>
      <c r="G18" s="140"/>
      <c r="H18" s="140" t="s">
        <v>38</v>
      </c>
      <c r="I18" s="140" t="s">
        <v>39</v>
      </c>
      <c r="J18" s="140" t="s">
        <v>40</v>
      </c>
      <c r="K18" s="141" t="str">
        <f>+'datos iniciales'!O14</f>
        <v>MESADAS PENSIONALES</v>
      </c>
      <c r="L18" s="141">
        <f>+'datos iniciales'!P14</f>
        <v>200432232</v>
      </c>
      <c r="M18" s="141">
        <f>+'datos iniciales'!Q14</f>
        <v>0</v>
      </c>
      <c r="N18" s="141">
        <f>+'datos iniciales'!R14</f>
        <v>0</v>
      </c>
      <c r="O18" s="141">
        <f>+'datos iniciales'!S14</f>
        <v>200432232</v>
      </c>
      <c r="P18" s="141">
        <f>+'datos iniciales'!T14</f>
        <v>0</v>
      </c>
      <c r="Q18" s="141">
        <f>+'datos iniciales'!U14</f>
        <v>200432232</v>
      </c>
      <c r="R18" s="141">
        <f>+'datos iniciales'!V14</f>
        <v>0</v>
      </c>
      <c r="S18" s="141">
        <f>+'datos iniciales'!W14</f>
        <v>151247728</v>
      </c>
      <c r="T18" s="141">
        <f>+'datos iniciales'!X14</f>
        <v>151247728</v>
      </c>
      <c r="U18" s="141">
        <f>+'datos iniciales'!Y14</f>
        <v>151247728</v>
      </c>
      <c r="V18" s="141">
        <f>+'datos iniciales'!Z14</f>
        <v>151247728</v>
      </c>
      <c r="W18" s="176"/>
      <c r="X18" s="176"/>
      <c r="Y18" s="177"/>
    </row>
    <row r="19" spans="2:25" ht="24" customHeight="1" thickBot="1" x14ac:dyDescent="0.25">
      <c r="B19" s="142" t="s">
        <v>35</v>
      </c>
      <c r="C19" s="143" t="s">
        <v>57</v>
      </c>
      <c r="D19" s="143" t="s">
        <v>68</v>
      </c>
      <c r="E19" s="143" t="s">
        <v>36</v>
      </c>
      <c r="F19" s="143" t="s">
        <v>36</v>
      </c>
      <c r="G19" s="143"/>
      <c r="H19" s="143" t="s">
        <v>38</v>
      </c>
      <c r="I19" s="143" t="s">
        <v>39</v>
      </c>
      <c r="J19" s="143" t="s">
        <v>40</v>
      </c>
      <c r="K19" s="144" t="str">
        <f>+'datos iniciales'!O15</f>
        <v>SENTENCIAS Y CONCILIACIONES</v>
      </c>
      <c r="L19" s="144">
        <f>+'datos iniciales'!P15</f>
        <v>321358083</v>
      </c>
      <c r="M19" s="144">
        <f>+'datos iniciales'!Q15</f>
        <v>0</v>
      </c>
      <c r="N19" s="144">
        <f>+'datos iniciales'!R15</f>
        <v>0</v>
      </c>
      <c r="O19" s="144">
        <f>+'datos iniciales'!S15</f>
        <v>321358083</v>
      </c>
      <c r="P19" s="144">
        <f>+'datos iniciales'!T15</f>
        <v>0</v>
      </c>
      <c r="Q19" s="144">
        <f>+'datos iniciales'!U15</f>
        <v>42746781</v>
      </c>
      <c r="R19" s="144">
        <f>+'datos iniciales'!V15</f>
        <v>278611302</v>
      </c>
      <c r="S19" s="144">
        <f>+'datos iniciales'!W15</f>
        <v>42746781</v>
      </c>
      <c r="T19" s="144">
        <f>+'datos iniciales'!X15</f>
        <v>15225004</v>
      </c>
      <c r="U19" s="144">
        <f>+'datos iniciales'!Y15</f>
        <v>15225004</v>
      </c>
      <c r="V19" s="144">
        <f>+'datos iniciales'!Z15</f>
        <v>15225004</v>
      </c>
      <c r="W19" s="178">
        <f t="shared" si="11"/>
        <v>13.301915607954381</v>
      </c>
      <c r="X19" s="178">
        <f t="shared" si="12"/>
        <v>4.7377068775954827</v>
      </c>
      <c r="Y19" s="179">
        <f t="shared" si="13"/>
        <v>4.7377068775954827</v>
      </c>
    </row>
    <row r="20" spans="2:25" ht="14.25" customHeight="1" x14ac:dyDescent="0.2">
      <c r="B20" s="151"/>
      <c r="C20" s="151"/>
      <c r="D20" s="151"/>
      <c r="E20" s="151"/>
      <c r="F20" s="151"/>
      <c r="G20" s="151"/>
      <c r="H20" s="151"/>
      <c r="I20" s="151"/>
      <c r="J20" s="151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7"/>
      <c r="X20" s="187"/>
      <c r="Y20" s="187"/>
    </row>
    <row r="21" spans="2:25" ht="3" customHeight="1" thickBot="1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6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80"/>
      <c r="X21" s="180"/>
      <c r="Y21" s="180"/>
    </row>
    <row r="22" spans="2:25" ht="33" customHeight="1" x14ac:dyDescent="0.2">
      <c r="B22" s="136" t="s">
        <v>71</v>
      </c>
      <c r="C22" s="137" t="s">
        <v>379</v>
      </c>
      <c r="D22" s="137" t="s">
        <v>73</v>
      </c>
      <c r="E22" s="137" t="s">
        <v>36</v>
      </c>
      <c r="F22" s="137"/>
      <c r="G22" s="137"/>
      <c r="H22" s="137" t="s">
        <v>38</v>
      </c>
      <c r="I22" s="137" t="s">
        <v>39</v>
      </c>
      <c r="J22" s="137" t="s">
        <v>40</v>
      </c>
      <c r="K22" s="148" t="s">
        <v>375</v>
      </c>
      <c r="L22" s="138">
        <f>+'datos iniciales'!P16</f>
        <v>6900000000</v>
      </c>
      <c r="M22" s="138">
        <f>+'datos iniciales'!Q16</f>
        <v>0</v>
      </c>
      <c r="N22" s="138">
        <f>+'datos iniciales'!R16</f>
        <v>0</v>
      </c>
      <c r="O22" s="138">
        <f>+'datos iniciales'!S16</f>
        <v>6900000000</v>
      </c>
      <c r="P22" s="138">
        <f>+'datos iniciales'!T16</f>
        <v>290000000</v>
      </c>
      <c r="Q22" s="138">
        <f>+'datos iniciales'!U16</f>
        <v>6119716100</v>
      </c>
      <c r="R22" s="138">
        <f>+'datos iniciales'!V16</f>
        <v>490283900</v>
      </c>
      <c r="S22" s="138">
        <f>+'datos iniciales'!W16</f>
        <v>6099920100</v>
      </c>
      <c r="T22" s="138">
        <f>+'datos iniciales'!X16</f>
        <v>666078000</v>
      </c>
      <c r="U22" s="138">
        <f>+'datos iniciales'!Y16</f>
        <v>666078000</v>
      </c>
      <c r="V22" s="138">
        <f>+'datos iniciales'!Z16</f>
        <v>666078000</v>
      </c>
      <c r="W22" s="174">
        <f t="shared" ref="W22:W29" si="14">+S22/O22*100</f>
        <v>88.404639130434788</v>
      </c>
      <c r="X22" s="174">
        <f t="shared" ref="X22:X29" si="15">+T22/O22*100</f>
        <v>9.6533043478260883</v>
      </c>
      <c r="Y22" s="175">
        <f t="shared" ref="Y22:Y29" si="16">+V22/O22*100</f>
        <v>9.6533043478260883</v>
      </c>
    </row>
    <row r="23" spans="2:25" ht="36" x14ac:dyDescent="0.2">
      <c r="B23" s="139" t="s">
        <v>71</v>
      </c>
      <c r="C23" s="140" t="s">
        <v>384</v>
      </c>
      <c r="D23" s="140" t="s">
        <v>73</v>
      </c>
      <c r="E23" s="140" t="s">
        <v>36</v>
      </c>
      <c r="F23" s="140"/>
      <c r="G23" s="140"/>
      <c r="H23" s="140" t="s">
        <v>38</v>
      </c>
      <c r="I23" s="140" t="s">
        <v>39</v>
      </c>
      <c r="J23" s="140" t="s">
        <v>40</v>
      </c>
      <c r="K23" s="149" t="s">
        <v>385</v>
      </c>
      <c r="L23" s="141">
        <f>+'datos iniciales'!P17</f>
        <v>310000000</v>
      </c>
      <c r="M23" s="141">
        <f>+'datos iniciales'!Q17</f>
        <v>0</v>
      </c>
      <c r="N23" s="141">
        <f>+'datos iniciales'!R17</f>
        <v>0</v>
      </c>
      <c r="O23" s="141">
        <f>+'datos iniciales'!S17</f>
        <v>310000000</v>
      </c>
      <c r="P23" s="141">
        <f>+'datos iniciales'!T17</f>
        <v>0</v>
      </c>
      <c r="Q23" s="141">
        <f>+'datos iniciales'!U17</f>
        <v>307937600</v>
      </c>
      <c r="R23" s="141">
        <f>+'datos iniciales'!V17</f>
        <v>2062400</v>
      </c>
      <c r="S23" s="141">
        <f>+'datos iniciales'!W17</f>
        <v>307937600</v>
      </c>
      <c r="T23" s="141">
        <f>+'datos iniciales'!X17</f>
        <v>307836500</v>
      </c>
      <c r="U23" s="141">
        <f>+'datos iniciales'!Y17</f>
        <v>307836500</v>
      </c>
      <c r="V23" s="141">
        <f>+'datos iniciales'!Z17</f>
        <v>307836500</v>
      </c>
      <c r="W23" s="176">
        <f t="shared" si="14"/>
        <v>99.334709677419355</v>
      </c>
      <c r="X23" s="176">
        <f t="shared" si="15"/>
        <v>99.302096774193544</v>
      </c>
      <c r="Y23" s="177">
        <f t="shared" si="16"/>
        <v>99.302096774193544</v>
      </c>
    </row>
    <row r="24" spans="2:25" ht="36" x14ac:dyDescent="0.2">
      <c r="B24" s="139" t="s">
        <v>71</v>
      </c>
      <c r="C24" s="140" t="s">
        <v>384</v>
      </c>
      <c r="D24" s="140" t="s">
        <v>73</v>
      </c>
      <c r="E24" s="140" t="s">
        <v>36</v>
      </c>
      <c r="F24" s="140"/>
      <c r="G24" s="140"/>
      <c r="H24" s="140" t="s">
        <v>38</v>
      </c>
      <c r="I24" s="140" t="s">
        <v>62</v>
      </c>
      <c r="J24" s="140" t="s">
        <v>63</v>
      </c>
      <c r="K24" s="149" t="s">
        <v>385</v>
      </c>
      <c r="L24" s="141">
        <f>+'datos iniciales'!P18</f>
        <v>0</v>
      </c>
      <c r="M24" s="141">
        <f>+'datos iniciales'!Q18</f>
        <v>4000000000</v>
      </c>
      <c r="N24" s="141">
        <f>+'datos iniciales'!R18</f>
        <v>0</v>
      </c>
      <c r="O24" s="141">
        <f>+'datos iniciales'!S18</f>
        <v>4000000000</v>
      </c>
      <c r="P24" s="141">
        <f>+'datos iniciales'!T18</f>
        <v>0</v>
      </c>
      <c r="Q24" s="141">
        <f>+'datos iniciales'!U18</f>
        <v>3522474335.5</v>
      </c>
      <c r="R24" s="141">
        <f>+'datos iniciales'!V18</f>
        <v>477525664.5</v>
      </c>
      <c r="S24" s="141">
        <f>+'datos iniciales'!W18</f>
        <v>3416074044.1999998</v>
      </c>
      <c r="T24" s="141">
        <f>+'datos iniciales'!X18</f>
        <v>2572045152.5</v>
      </c>
      <c r="U24" s="141">
        <f>+'datos iniciales'!Y18</f>
        <v>2535762149</v>
      </c>
      <c r="V24" s="141">
        <f>+'datos iniciales'!Z18</f>
        <v>2535762149</v>
      </c>
      <c r="W24" s="176">
        <f t="shared" si="14"/>
        <v>85.401851104999992</v>
      </c>
      <c r="X24" s="176">
        <f t="shared" si="15"/>
        <v>64.301128812499996</v>
      </c>
      <c r="Y24" s="177">
        <f t="shared" si="16"/>
        <v>63.394053724999999</v>
      </c>
    </row>
    <row r="25" spans="2:25" ht="36" x14ac:dyDescent="0.2">
      <c r="B25" s="139" t="s">
        <v>71</v>
      </c>
      <c r="C25" s="140" t="s">
        <v>384</v>
      </c>
      <c r="D25" s="140" t="s">
        <v>73</v>
      </c>
      <c r="E25" s="140" t="s">
        <v>52</v>
      </c>
      <c r="F25" s="140"/>
      <c r="G25" s="140"/>
      <c r="H25" s="140" t="s">
        <v>38</v>
      </c>
      <c r="I25" s="140" t="s">
        <v>39</v>
      </c>
      <c r="J25" s="140" t="s">
        <v>40</v>
      </c>
      <c r="K25" s="149" t="s">
        <v>387</v>
      </c>
      <c r="L25" s="141">
        <f>+'datos iniciales'!P19</f>
        <v>2650000000</v>
      </c>
      <c r="M25" s="141">
        <f>+'datos iniciales'!Q19</f>
        <v>0</v>
      </c>
      <c r="N25" s="141">
        <f>+'datos iniciales'!R19</f>
        <v>0</v>
      </c>
      <c r="O25" s="141">
        <f>+'datos iniciales'!S19</f>
        <v>2650000000</v>
      </c>
      <c r="P25" s="141">
        <f>+'datos iniciales'!T19</f>
        <v>0</v>
      </c>
      <c r="Q25" s="141">
        <f>+'datos iniciales'!U19</f>
        <v>2644552601</v>
      </c>
      <c r="R25" s="141">
        <f>+'datos iniciales'!V19</f>
        <v>5447399</v>
      </c>
      <c r="S25" s="141">
        <f>+'datos iniciales'!W19</f>
        <v>1949471500</v>
      </c>
      <c r="T25" s="141">
        <f>+'datos iniciales'!X19</f>
        <v>1946887500</v>
      </c>
      <c r="U25" s="141">
        <f>+'datos iniciales'!Y19</f>
        <v>1946887500</v>
      </c>
      <c r="V25" s="141">
        <f>+'datos iniciales'!Z19</f>
        <v>1946887500</v>
      </c>
      <c r="W25" s="176">
        <f t="shared" si="14"/>
        <v>73.56496226415095</v>
      </c>
      <c r="X25" s="176">
        <f t="shared" si="15"/>
        <v>73.467452830188691</v>
      </c>
      <c r="Y25" s="177">
        <f t="shared" si="16"/>
        <v>73.467452830188691</v>
      </c>
    </row>
    <row r="26" spans="2:25" ht="36" x14ac:dyDescent="0.2">
      <c r="B26" s="139" t="s">
        <v>71</v>
      </c>
      <c r="C26" s="140" t="s">
        <v>384</v>
      </c>
      <c r="D26" s="140" t="s">
        <v>73</v>
      </c>
      <c r="E26" s="140" t="s">
        <v>52</v>
      </c>
      <c r="F26" s="140"/>
      <c r="G26" s="140"/>
      <c r="H26" s="140" t="s">
        <v>38</v>
      </c>
      <c r="I26" s="140" t="s">
        <v>62</v>
      </c>
      <c r="J26" s="140" t="s">
        <v>63</v>
      </c>
      <c r="K26" s="149" t="s">
        <v>387</v>
      </c>
      <c r="L26" s="141">
        <f>+'datos iniciales'!P20</f>
        <v>0</v>
      </c>
      <c r="M26" s="141">
        <f>+'datos iniciales'!Q20</f>
        <v>5000000000</v>
      </c>
      <c r="N26" s="141">
        <f>+'datos iniciales'!R20</f>
        <v>0</v>
      </c>
      <c r="O26" s="141">
        <f>+'datos iniciales'!S20</f>
        <v>5000000000</v>
      </c>
      <c r="P26" s="141">
        <f>+'datos iniciales'!T20</f>
        <v>0</v>
      </c>
      <c r="Q26" s="141">
        <f>+'datos iniciales'!U20</f>
        <v>4744992118</v>
      </c>
      <c r="R26" s="141">
        <f>+'datos iniciales'!V20</f>
        <v>255007882</v>
      </c>
      <c r="S26" s="141">
        <f>+'datos iniciales'!W20</f>
        <v>4601467787.0200005</v>
      </c>
      <c r="T26" s="141">
        <f>+'datos iniciales'!X20</f>
        <v>3269066393.73</v>
      </c>
      <c r="U26" s="141">
        <f>+'datos iniciales'!Y20</f>
        <v>3263716393.73</v>
      </c>
      <c r="V26" s="141">
        <f>+'datos iniciales'!Z20</f>
        <v>3263716393.73</v>
      </c>
      <c r="W26" s="176">
        <f t="shared" si="14"/>
        <v>92.029355740400007</v>
      </c>
      <c r="X26" s="176">
        <f t="shared" si="15"/>
        <v>65.381327874600004</v>
      </c>
      <c r="Y26" s="177">
        <f t="shared" si="16"/>
        <v>65.274327874600004</v>
      </c>
    </row>
    <row r="27" spans="2:25" ht="33.75" customHeight="1" x14ac:dyDescent="0.2">
      <c r="B27" s="139" t="s">
        <v>71</v>
      </c>
      <c r="C27" s="140" t="s">
        <v>381</v>
      </c>
      <c r="D27" s="140" t="s">
        <v>73</v>
      </c>
      <c r="E27" s="140" t="s">
        <v>36</v>
      </c>
      <c r="F27" s="140"/>
      <c r="G27" s="140"/>
      <c r="H27" s="140" t="s">
        <v>38</v>
      </c>
      <c r="I27" s="140" t="s">
        <v>39</v>
      </c>
      <c r="J27" s="140" t="s">
        <v>40</v>
      </c>
      <c r="K27" s="149" t="s">
        <v>376</v>
      </c>
      <c r="L27" s="141">
        <f>+'datos iniciales'!P21</f>
        <v>90678600</v>
      </c>
      <c r="M27" s="141">
        <f>+'datos iniciales'!Q21</f>
        <v>0</v>
      </c>
      <c r="N27" s="141">
        <f>+'datos iniciales'!R21</f>
        <v>0</v>
      </c>
      <c r="O27" s="141">
        <f>+'datos iniciales'!S21</f>
        <v>90678600</v>
      </c>
      <c r="P27" s="141">
        <f>+'datos iniciales'!T21</f>
        <v>0</v>
      </c>
      <c r="Q27" s="141">
        <f>+'datos iniciales'!U21</f>
        <v>90286552.870000005</v>
      </c>
      <c r="R27" s="141">
        <f>+'datos iniciales'!V21</f>
        <v>392047.13</v>
      </c>
      <c r="S27" s="141">
        <f>+'datos iniciales'!W21</f>
        <v>90286552.870000005</v>
      </c>
      <c r="T27" s="141">
        <f>+'datos iniciales'!X21</f>
        <v>0</v>
      </c>
      <c r="U27" s="141">
        <f>+'datos iniciales'!Y21</f>
        <v>0</v>
      </c>
      <c r="V27" s="141">
        <f>+'datos iniciales'!Z21</f>
        <v>0</v>
      </c>
      <c r="W27" s="176">
        <f t="shared" si="14"/>
        <v>99.567651981834743</v>
      </c>
      <c r="X27" s="176">
        <f t="shared" si="15"/>
        <v>0</v>
      </c>
      <c r="Y27" s="177">
        <f t="shared" si="16"/>
        <v>0</v>
      </c>
    </row>
    <row r="28" spans="2:25" ht="36" x14ac:dyDescent="0.2">
      <c r="B28" s="139" t="s">
        <v>71</v>
      </c>
      <c r="C28" s="140" t="s">
        <v>381</v>
      </c>
      <c r="D28" s="140" t="s">
        <v>73</v>
      </c>
      <c r="E28" s="140" t="s">
        <v>52</v>
      </c>
      <c r="F28" s="140"/>
      <c r="G28" s="140"/>
      <c r="H28" s="140" t="s">
        <v>38</v>
      </c>
      <c r="I28" s="140" t="s">
        <v>39</v>
      </c>
      <c r="J28" s="140" t="s">
        <v>40</v>
      </c>
      <c r="K28" s="149" t="s">
        <v>83</v>
      </c>
      <c r="L28" s="141">
        <f>+'datos iniciales'!P22</f>
        <v>2040000000</v>
      </c>
      <c r="M28" s="141">
        <f>+'datos iniciales'!Q22</f>
        <v>0</v>
      </c>
      <c r="N28" s="141">
        <f>+'datos iniciales'!R22</f>
        <v>0</v>
      </c>
      <c r="O28" s="141">
        <f>+'datos iniciales'!S22</f>
        <v>2040000000</v>
      </c>
      <c r="P28" s="141">
        <f>+'datos iniciales'!T22</f>
        <v>200000000</v>
      </c>
      <c r="Q28" s="141">
        <f>+'datos iniciales'!U22</f>
        <v>1754962508.5799999</v>
      </c>
      <c r="R28" s="141">
        <f>+'datos iniciales'!V22</f>
        <v>85037491.420000002</v>
      </c>
      <c r="S28" s="141">
        <f>+'datos iniciales'!W22</f>
        <v>1318924300.53</v>
      </c>
      <c r="T28" s="141">
        <f>+'datos iniciales'!X22</f>
        <v>1238846016.72</v>
      </c>
      <c r="U28" s="141">
        <f>+'datos iniciales'!Y22</f>
        <v>1238846016.72</v>
      </c>
      <c r="V28" s="141">
        <f>+'datos iniciales'!Z22</f>
        <v>1238846016.72</v>
      </c>
      <c r="W28" s="176">
        <f t="shared" si="14"/>
        <v>64.653151986764698</v>
      </c>
      <c r="X28" s="176">
        <f t="shared" si="15"/>
        <v>60.727745917647056</v>
      </c>
      <c r="Y28" s="177">
        <f t="shared" si="16"/>
        <v>60.727745917647056</v>
      </c>
    </row>
    <row r="29" spans="2:25" ht="36.75" thickBot="1" x14ac:dyDescent="0.25">
      <c r="B29" s="142" t="s">
        <v>71</v>
      </c>
      <c r="C29" s="143" t="s">
        <v>381</v>
      </c>
      <c r="D29" s="143" t="s">
        <v>73</v>
      </c>
      <c r="E29" s="143" t="s">
        <v>52</v>
      </c>
      <c r="F29" s="143"/>
      <c r="G29" s="143"/>
      <c r="H29" s="143" t="s">
        <v>38</v>
      </c>
      <c r="I29" s="143" t="s">
        <v>62</v>
      </c>
      <c r="J29" s="143" t="s">
        <v>63</v>
      </c>
      <c r="K29" s="150" t="s">
        <v>83</v>
      </c>
      <c r="L29" s="144">
        <f>+'datos iniciales'!P23</f>
        <v>0</v>
      </c>
      <c r="M29" s="144">
        <f>+'datos iniciales'!Q23</f>
        <v>1000000000</v>
      </c>
      <c r="N29" s="144">
        <f>+'datos iniciales'!R23</f>
        <v>0</v>
      </c>
      <c r="O29" s="144">
        <f>+'datos iniciales'!S23</f>
        <v>1000000000</v>
      </c>
      <c r="P29" s="144">
        <f>+'datos iniciales'!T23</f>
        <v>0</v>
      </c>
      <c r="Q29" s="144">
        <f>+'datos iniciales'!U23</f>
        <v>694505254</v>
      </c>
      <c r="R29" s="144">
        <f>+'datos iniciales'!V23</f>
        <v>305494746</v>
      </c>
      <c r="S29" s="144">
        <f>+'datos iniciales'!W23</f>
        <v>506522186.22000003</v>
      </c>
      <c r="T29" s="144">
        <f>+'datos iniciales'!X23</f>
        <v>302924292</v>
      </c>
      <c r="U29" s="144">
        <f>+'datos iniciales'!Y23</f>
        <v>302924292</v>
      </c>
      <c r="V29" s="144">
        <f>+'datos iniciales'!Z23</f>
        <v>302924292</v>
      </c>
      <c r="W29" s="178">
        <f t="shared" si="14"/>
        <v>50.652218621999999</v>
      </c>
      <c r="X29" s="178">
        <f t="shared" si="15"/>
        <v>30.292429199999997</v>
      </c>
      <c r="Y29" s="179">
        <f t="shared" si="16"/>
        <v>30.292429199999997</v>
      </c>
    </row>
    <row r="30" spans="2:25" ht="18" customHeight="1" thickBot="1" x14ac:dyDescent="0.25">
      <c r="B30" s="151" t="s">
        <v>1</v>
      </c>
      <c r="C30" s="151" t="s">
        <v>1</v>
      </c>
      <c r="D30" s="151" t="s">
        <v>1</v>
      </c>
      <c r="E30" s="151" t="s">
        <v>1</v>
      </c>
      <c r="F30" s="151" t="s">
        <v>1</v>
      </c>
      <c r="G30" s="151" t="s">
        <v>1</v>
      </c>
      <c r="H30" s="151" t="s">
        <v>1</v>
      </c>
      <c r="I30" s="151" t="s">
        <v>1</v>
      </c>
      <c r="J30" s="151" t="s">
        <v>1</v>
      </c>
      <c r="K30" s="152" t="s">
        <v>341</v>
      </c>
      <c r="L30" s="204">
        <f t="shared" ref="L30:V30" si="17">+SUM(L7:L12)+SUM(L14:L15)+SUM(L17:L19)+SUM(L22:L29)</f>
        <v>30278114059</v>
      </c>
      <c r="M30" s="204">
        <f t="shared" si="17"/>
        <v>10008095000</v>
      </c>
      <c r="N30" s="204">
        <f t="shared" si="17"/>
        <v>8095000</v>
      </c>
      <c r="O30" s="204">
        <f t="shared" si="17"/>
        <v>40278114059</v>
      </c>
      <c r="P30" s="204">
        <f t="shared" si="17"/>
        <v>490000000</v>
      </c>
      <c r="Q30" s="204">
        <f t="shared" si="17"/>
        <v>37595715238.229996</v>
      </c>
      <c r="R30" s="204">
        <f t="shared" si="17"/>
        <v>2192398820.7700005</v>
      </c>
      <c r="S30" s="204">
        <f t="shared" si="17"/>
        <v>32153474406.000004</v>
      </c>
      <c r="T30" s="204">
        <f t="shared" si="17"/>
        <v>23614371566.049999</v>
      </c>
      <c r="U30" s="204">
        <f t="shared" si="17"/>
        <v>23572738562.549999</v>
      </c>
      <c r="V30" s="204">
        <f t="shared" si="17"/>
        <v>23572738562.549999</v>
      </c>
      <c r="W30" s="205">
        <f t="shared" ref="W30" si="18">+S30/O30*100</f>
        <v>79.8286492731539</v>
      </c>
      <c r="X30" s="206">
        <f t="shared" ref="X30" si="19">+T30/O30*100</f>
        <v>58.628295087151564</v>
      </c>
      <c r="Y30" s="207">
        <f t="shared" ref="Y30" si="20">+V30/O30*100</f>
        <v>58.524931251796673</v>
      </c>
    </row>
    <row r="31" spans="2:25" x14ac:dyDescent="0.2">
      <c r="T31" s="153"/>
      <c r="U31" s="153"/>
      <c r="W31" s="154"/>
      <c r="X31" s="154"/>
      <c r="Y31" s="154"/>
    </row>
    <row r="32" spans="2:25" x14ac:dyDescent="0.2">
      <c r="Q32" s="155"/>
      <c r="R32" s="155"/>
      <c r="W32" s="154"/>
      <c r="X32" s="154"/>
      <c r="Y32" s="154"/>
    </row>
    <row r="33" spans="11:25" ht="14.25" customHeight="1" thickBot="1" x14ac:dyDescent="0.25">
      <c r="K33" s="156"/>
      <c r="W33" s="154"/>
      <c r="X33" s="154"/>
      <c r="Y33" s="154"/>
    </row>
    <row r="34" spans="11:25" ht="17.25" customHeight="1" thickBot="1" x14ac:dyDescent="0.25">
      <c r="K34" s="220" t="s">
        <v>333</v>
      </c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2"/>
    </row>
    <row r="35" spans="11:25" ht="38.25" customHeight="1" thickBot="1" x14ac:dyDescent="0.25">
      <c r="K35" s="157" t="s">
        <v>20</v>
      </c>
      <c r="L35" s="158" t="s">
        <v>21</v>
      </c>
      <c r="M35" s="158" t="s">
        <v>22</v>
      </c>
      <c r="N35" s="158" t="s">
        <v>23</v>
      </c>
      <c r="O35" s="197" t="s">
        <v>24</v>
      </c>
      <c r="P35" s="158" t="s">
        <v>25</v>
      </c>
      <c r="Q35" s="158" t="s">
        <v>26</v>
      </c>
      <c r="R35" s="158" t="s">
        <v>27</v>
      </c>
      <c r="S35" s="198" t="s">
        <v>28</v>
      </c>
      <c r="T35" s="200" t="s">
        <v>29</v>
      </c>
      <c r="U35" s="158" t="s">
        <v>30</v>
      </c>
      <c r="V35" s="201" t="s">
        <v>31</v>
      </c>
      <c r="W35" s="199" t="s">
        <v>342</v>
      </c>
      <c r="X35" s="202" t="s">
        <v>343</v>
      </c>
      <c r="Y35" s="203" t="s">
        <v>344</v>
      </c>
    </row>
    <row r="36" spans="11:25" ht="20.25" customHeight="1" x14ac:dyDescent="0.2">
      <c r="K36" s="159" t="s">
        <v>334</v>
      </c>
      <c r="L36" s="160">
        <f t="shared" ref="L36:V36" si="21">SUM(L7:L12)</f>
        <v>15103566560</v>
      </c>
      <c r="M36" s="160">
        <f t="shared" si="21"/>
        <v>0</v>
      </c>
      <c r="N36" s="160">
        <f t="shared" si="21"/>
        <v>0</v>
      </c>
      <c r="O36" s="160">
        <f t="shared" si="21"/>
        <v>15103566560</v>
      </c>
      <c r="P36" s="160">
        <f t="shared" si="21"/>
        <v>0</v>
      </c>
      <c r="Q36" s="160">
        <f t="shared" si="21"/>
        <v>15094786851</v>
      </c>
      <c r="R36" s="160">
        <f t="shared" si="21"/>
        <v>8779709</v>
      </c>
      <c r="S36" s="160">
        <f t="shared" si="21"/>
        <v>11908437075</v>
      </c>
      <c r="T36" s="160">
        <f t="shared" si="21"/>
        <v>11886916984</v>
      </c>
      <c r="U36" s="160">
        <f t="shared" si="21"/>
        <v>11886916984</v>
      </c>
      <c r="V36" s="160">
        <f t="shared" si="21"/>
        <v>11886916984</v>
      </c>
      <c r="W36" s="174">
        <f>+S36/O36*100</f>
        <v>78.84519876608536</v>
      </c>
      <c r="X36" s="174">
        <f>+T36/O36*100</f>
        <v>78.702715261182661</v>
      </c>
      <c r="Y36" s="175">
        <f>+V36/O36*100</f>
        <v>78.702715261182661</v>
      </c>
    </row>
    <row r="37" spans="11:25" ht="20.25" customHeight="1" x14ac:dyDescent="0.2">
      <c r="K37" s="161" t="s">
        <v>335</v>
      </c>
      <c r="L37" s="162">
        <f t="shared" ref="L37:V37" si="22">SUM(L14:L15)</f>
        <v>2631043403</v>
      </c>
      <c r="M37" s="162">
        <f t="shared" si="22"/>
        <v>8095000</v>
      </c>
      <c r="N37" s="162">
        <f t="shared" si="22"/>
        <v>8095000</v>
      </c>
      <c r="O37" s="162">
        <f t="shared" si="22"/>
        <v>2631043403</v>
      </c>
      <c r="P37" s="162">
        <f t="shared" si="22"/>
        <v>0</v>
      </c>
      <c r="Q37" s="162">
        <f t="shared" si="22"/>
        <v>2378322304.2800002</v>
      </c>
      <c r="R37" s="162">
        <f t="shared" si="22"/>
        <v>252721098.72</v>
      </c>
      <c r="S37" s="162">
        <f t="shared" si="22"/>
        <v>1760438751.1600001</v>
      </c>
      <c r="T37" s="162">
        <f t="shared" si="22"/>
        <v>1257297995.0999999</v>
      </c>
      <c r="U37" s="162">
        <f t="shared" si="22"/>
        <v>1257297995.0999999</v>
      </c>
      <c r="V37" s="162">
        <f t="shared" si="22"/>
        <v>1257297995.0999999</v>
      </c>
      <c r="W37" s="176">
        <f>+S37/O37*100</f>
        <v>66.910289246946348</v>
      </c>
      <c r="X37" s="176">
        <f>+T37/O37*100</f>
        <v>47.787048806051182</v>
      </c>
      <c r="Y37" s="177">
        <f>+V37/O37*100</f>
        <v>47.787048806051182</v>
      </c>
    </row>
    <row r="38" spans="11:25" ht="20.25" customHeight="1" thickBot="1" x14ac:dyDescent="0.25">
      <c r="K38" s="163" t="s">
        <v>336</v>
      </c>
      <c r="L38" s="164">
        <f t="shared" ref="L38:V38" si="23">SUM(L17:L19)</f>
        <v>552825496</v>
      </c>
      <c r="M38" s="164">
        <f t="shared" si="23"/>
        <v>0</v>
      </c>
      <c r="N38" s="164">
        <f t="shared" si="23"/>
        <v>0</v>
      </c>
      <c r="O38" s="164">
        <f t="shared" si="23"/>
        <v>552825496</v>
      </c>
      <c r="P38" s="164">
        <f t="shared" si="23"/>
        <v>0</v>
      </c>
      <c r="Q38" s="164">
        <f t="shared" si="23"/>
        <v>243179013</v>
      </c>
      <c r="R38" s="164">
        <f t="shared" si="23"/>
        <v>309646483</v>
      </c>
      <c r="S38" s="164">
        <f t="shared" si="23"/>
        <v>193994509</v>
      </c>
      <c r="T38" s="164">
        <f t="shared" si="23"/>
        <v>166472732</v>
      </c>
      <c r="U38" s="164">
        <f t="shared" si="23"/>
        <v>166472732</v>
      </c>
      <c r="V38" s="164">
        <f t="shared" si="23"/>
        <v>166472732</v>
      </c>
      <c r="W38" s="178">
        <f>+S38/O38*100</f>
        <v>35.09145479064518</v>
      </c>
      <c r="X38" s="178">
        <f>+T38/O38*100</f>
        <v>30.113070617133765</v>
      </c>
      <c r="Y38" s="179">
        <f>+V38/O38*100</f>
        <v>30.113070617133765</v>
      </c>
    </row>
    <row r="39" spans="11:25" ht="21.75" customHeight="1" thickBot="1" x14ac:dyDescent="0.25">
      <c r="K39" s="157" t="s">
        <v>337</v>
      </c>
      <c r="L39" s="208">
        <f>SUM(L36:L38)</f>
        <v>18287435459</v>
      </c>
      <c r="M39" s="208">
        <f t="shared" ref="M39:U39" si="24">SUM(M36:M38)</f>
        <v>8095000</v>
      </c>
      <c r="N39" s="208">
        <f t="shared" si="24"/>
        <v>8095000</v>
      </c>
      <c r="O39" s="208">
        <f t="shared" si="24"/>
        <v>18287435459</v>
      </c>
      <c r="P39" s="208">
        <f t="shared" si="24"/>
        <v>0</v>
      </c>
      <c r="Q39" s="208">
        <f t="shared" si="24"/>
        <v>17716288168.279999</v>
      </c>
      <c r="R39" s="208">
        <f t="shared" si="24"/>
        <v>571147290.72000003</v>
      </c>
      <c r="S39" s="208">
        <f t="shared" si="24"/>
        <v>13862870335.16</v>
      </c>
      <c r="T39" s="208">
        <f t="shared" si="24"/>
        <v>13310687711.1</v>
      </c>
      <c r="U39" s="208">
        <f t="shared" si="24"/>
        <v>13310687711.1</v>
      </c>
      <c r="V39" s="209">
        <f>SUM(V36:V38)</f>
        <v>13310687711.1</v>
      </c>
      <c r="W39" s="210">
        <f>+S39/O39*100</f>
        <v>75.805436832519405</v>
      </c>
      <c r="X39" s="210">
        <f>+T39/O39*100</f>
        <v>72.78597231931316</v>
      </c>
      <c r="Y39" s="210">
        <f>+V39/O39*100</f>
        <v>72.78597231931316</v>
      </c>
    </row>
    <row r="40" spans="11:25" ht="14.25" customHeight="1" thickBot="1" x14ac:dyDescent="0.25">
      <c r="K40" s="165"/>
      <c r="W40" s="181"/>
      <c r="X40" s="181"/>
      <c r="Y40" s="181"/>
    </row>
    <row r="41" spans="11:25" ht="19.5" customHeight="1" thickBot="1" x14ac:dyDescent="0.25">
      <c r="K41" s="159" t="s">
        <v>338</v>
      </c>
      <c r="L41" s="160">
        <f>SUM(L22:L23)+SUM(L25)+SUM(L27:L28)</f>
        <v>11990678600</v>
      </c>
      <c r="M41" s="160">
        <f t="shared" ref="M41:V41" si="25">SUM(M22:M23)+SUM(M25)+SUM(M27:M28)</f>
        <v>0</v>
      </c>
      <c r="N41" s="160">
        <f t="shared" si="25"/>
        <v>0</v>
      </c>
      <c r="O41" s="160">
        <f t="shared" si="25"/>
        <v>11990678600</v>
      </c>
      <c r="P41" s="160">
        <f t="shared" si="25"/>
        <v>490000000</v>
      </c>
      <c r="Q41" s="160">
        <f t="shared" si="25"/>
        <v>10917455362.450001</v>
      </c>
      <c r="R41" s="160">
        <f t="shared" si="25"/>
        <v>583223237.54999995</v>
      </c>
      <c r="S41" s="160">
        <f t="shared" si="25"/>
        <v>9766540053.3999996</v>
      </c>
      <c r="T41" s="160">
        <f t="shared" si="25"/>
        <v>4159648016.7200003</v>
      </c>
      <c r="U41" s="160">
        <f t="shared" si="25"/>
        <v>4159648016.7200003</v>
      </c>
      <c r="V41" s="160">
        <f t="shared" si="25"/>
        <v>4159648016.7200003</v>
      </c>
      <c r="W41" s="182">
        <f>+S41/O41*100</f>
        <v>81.451103638121026</v>
      </c>
      <c r="X41" s="182">
        <f>+T41/O41*100</f>
        <v>34.690680615190537</v>
      </c>
      <c r="Y41" s="183">
        <f>+V41/O41*100</f>
        <v>34.690680615190537</v>
      </c>
    </row>
    <row r="42" spans="11:25" ht="19.5" customHeight="1" thickBot="1" x14ac:dyDescent="0.25">
      <c r="K42" s="159" t="s">
        <v>339</v>
      </c>
      <c r="L42" s="185">
        <f>+L24+L26+L29</f>
        <v>0</v>
      </c>
      <c r="M42" s="185">
        <f t="shared" ref="M42:V42" si="26">+M24+M26+M29</f>
        <v>10000000000</v>
      </c>
      <c r="N42" s="185">
        <f t="shared" si="26"/>
        <v>0</v>
      </c>
      <c r="O42" s="185">
        <f t="shared" si="26"/>
        <v>10000000000</v>
      </c>
      <c r="P42" s="185">
        <f t="shared" si="26"/>
        <v>0</v>
      </c>
      <c r="Q42" s="185">
        <f t="shared" si="26"/>
        <v>8961971707.5</v>
      </c>
      <c r="R42" s="185">
        <f t="shared" si="26"/>
        <v>1038028292.5</v>
      </c>
      <c r="S42" s="185">
        <f t="shared" si="26"/>
        <v>8524064017.4400005</v>
      </c>
      <c r="T42" s="185">
        <f t="shared" si="26"/>
        <v>6144035838.2299995</v>
      </c>
      <c r="U42" s="185">
        <f t="shared" si="26"/>
        <v>6102402834.7299995</v>
      </c>
      <c r="V42" s="185">
        <f t="shared" si="26"/>
        <v>6102402834.7299995</v>
      </c>
      <c r="W42" s="182">
        <f>+S42/O42*100</f>
        <v>85.240640174399999</v>
      </c>
      <c r="X42" s="182">
        <f>+T42/O42*100</f>
        <v>61.440358382299998</v>
      </c>
      <c r="Y42" s="183">
        <f>+V42/O42*100</f>
        <v>61.024028347299996</v>
      </c>
    </row>
    <row r="43" spans="11:25" ht="20.25" customHeight="1" thickBot="1" x14ac:dyDescent="0.25">
      <c r="K43" s="166" t="s">
        <v>340</v>
      </c>
      <c r="L43" s="208">
        <f>SUM(L41:L42)</f>
        <v>11990678600</v>
      </c>
      <c r="M43" s="208">
        <f t="shared" ref="M43:V43" si="27">SUM(M41:M42)</f>
        <v>10000000000</v>
      </c>
      <c r="N43" s="208">
        <f t="shared" si="27"/>
        <v>0</v>
      </c>
      <c r="O43" s="208">
        <f t="shared" si="27"/>
        <v>21990678600</v>
      </c>
      <c r="P43" s="208">
        <f t="shared" si="27"/>
        <v>490000000</v>
      </c>
      <c r="Q43" s="208">
        <f t="shared" si="27"/>
        <v>19879427069.950001</v>
      </c>
      <c r="R43" s="208">
        <f t="shared" si="27"/>
        <v>1621251530.05</v>
      </c>
      <c r="S43" s="208">
        <f t="shared" si="27"/>
        <v>18290604070.84</v>
      </c>
      <c r="T43" s="208">
        <f t="shared" si="27"/>
        <v>10303683854.950001</v>
      </c>
      <c r="U43" s="208">
        <f t="shared" si="27"/>
        <v>10262050851.450001</v>
      </c>
      <c r="V43" s="208">
        <f t="shared" si="27"/>
        <v>10262050851.450001</v>
      </c>
      <c r="W43" s="211">
        <f>+S43/O43*100</f>
        <v>83.174350385167287</v>
      </c>
      <c r="X43" s="211">
        <f>+T43/O43*100</f>
        <v>46.854778983264303</v>
      </c>
      <c r="Y43" s="212">
        <f>+V43/O43*100</f>
        <v>46.665457842897126</v>
      </c>
    </row>
    <row r="44" spans="11:25" ht="14.25" customHeight="1" thickBot="1" x14ac:dyDescent="0.25">
      <c r="K44" s="156"/>
      <c r="W44" s="184"/>
      <c r="X44" s="184"/>
      <c r="Y44" s="184"/>
    </row>
    <row r="45" spans="11:25" ht="21" customHeight="1" thickBot="1" x14ac:dyDescent="0.25">
      <c r="K45" s="167" t="s">
        <v>341</v>
      </c>
      <c r="L45" s="213">
        <f t="shared" ref="L45:V45" si="28">+L43+L39</f>
        <v>30278114059</v>
      </c>
      <c r="M45" s="213">
        <f>+M43+M39</f>
        <v>10008095000</v>
      </c>
      <c r="N45" s="213">
        <f t="shared" si="28"/>
        <v>8095000</v>
      </c>
      <c r="O45" s="213">
        <f t="shared" si="28"/>
        <v>40278114059</v>
      </c>
      <c r="P45" s="213">
        <f t="shared" si="28"/>
        <v>490000000</v>
      </c>
      <c r="Q45" s="213">
        <f t="shared" si="28"/>
        <v>37595715238.229996</v>
      </c>
      <c r="R45" s="213">
        <f t="shared" si="28"/>
        <v>2192398820.77</v>
      </c>
      <c r="S45" s="213">
        <f t="shared" si="28"/>
        <v>32153474406</v>
      </c>
      <c r="T45" s="213">
        <f t="shared" si="28"/>
        <v>23614371566.050003</v>
      </c>
      <c r="U45" s="213">
        <f t="shared" si="28"/>
        <v>23572738562.550003</v>
      </c>
      <c r="V45" s="213">
        <f t="shared" si="28"/>
        <v>23572738562.550003</v>
      </c>
      <c r="W45" s="214">
        <f>+S45/O45*100</f>
        <v>79.8286492731539</v>
      </c>
      <c r="X45" s="214">
        <f>+T45/O45*100</f>
        <v>58.628295087151571</v>
      </c>
      <c r="Y45" s="215">
        <f>+V45/O45*100</f>
        <v>58.524931251796673</v>
      </c>
    </row>
    <row r="46" spans="11:25" ht="7.5" customHeight="1" x14ac:dyDescent="0.2"/>
    <row r="47" spans="11:25" ht="12.75" customHeight="1" x14ac:dyDescent="0.2">
      <c r="K47" s="168" t="s">
        <v>371</v>
      </c>
      <c r="M47" s="155"/>
      <c r="N47" s="155"/>
      <c r="O47" s="155"/>
      <c r="P47" s="155"/>
      <c r="U47" s="153"/>
    </row>
    <row r="48" spans="11:25" ht="14.25" customHeight="1" x14ac:dyDescent="0.2">
      <c r="K48" s="168"/>
      <c r="Q48" s="155"/>
      <c r="S48" s="155"/>
    </row>
    <row r="49" spans="12:22" x14ac:dyDescent="0.2">
      <c r="Q49" s="155"/>
      <c r="S49" s="155"/>
    </row>
    <row r="50" spans="12:22" x14ac:dyDescent="0.2">
      <c r="Q50" s="155"/>
      <c r="S50" s="155"/>
    </row>
    <row r="51" spans="12:22" x14ac:dyDescent="0.2">
      <c r="L51" s="155"/>
      <c r="Q51" s="155"/>
      <c r="S51" s="155"/>
    </row>
    <row r="53" spans="12:22" ht="15.75" x14ac:dyDescent="0.25">
      <c r="M53" s="169"/>
      <c r="N53" s="170"/>
      <c r="O53" s="170"/>
      <c r="P53" s="170"/>
      <c r="Q53" s="171"/>
      <c r="R53" s="169"/>
      <c r="S53" s="169"/>
      <c r="T53" s="170"/>
      <c r="U53" s="170"/>
      <c r="V53" s="170"/>
    </row>
    <row r="54" spans="12:22" ht="15.75" x14ac:dyDescent="0.25">
      <c r="M54" s="172" t="s">
        <v>372</v>
      </c>
      <c r="N54" s="172" t="s">
        <v>388</v>
      </c>
      <c r="O54" s="172"/>
      <c r="P54" s="172"/>
      <c r="Q54" s="173"/>
      <c r="R54" s="172"/>
      <c r="S54" s="172" t="s">
        <v>373</v>
      </c>
      <c r="T54" s="172" t="s">
        <v>390</v>
      </c>
      <c r="U54" s="172"/>
      <c r="V54" s="172"/>
    </row>
    <row r="55" spans="12:22" ht="15.75" x14ac:dyDescent="0.25">
      <c r="M55" s="172"/>
      <c r="N55" s="172" t="s">
        <v>389</v>
      </c>
      <c r="O55" s="172"/>
      <c r="P55" s="172"/>
      <c r="Q55" s="172"/>
      <c r="R55" s="172"/>
      <c r="S55" s="172"/>
      <c r="T55" s="172" t="s">
        <v>391</v>
      </c>
      <c r="U55" s="172"/>
      <c r="V55" s="172"/>
    </row>
    <row r="56" spans="12:22" ht="15.75" x14ac:dyDescent="0.25">
      <c r="M56" s="169"/>
      <c r="N56" s="169"/>
      <c r="O56" s="169"/>
      <c r="P56" s="169"/>
      <c r="Q56" s="169"/>
      <c r="R56" s="169"/>
      <c r="S56" s="169"/>
      <c r="T56" s="169"/>
      <c r="U56" s="169"/>
      <c r="V56" s="169"/>
    </row>
  </sheetData>
  <mergeCells count="4">
    <mergeCell ref="K34:Y34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4" t="s">
        <v>347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</row>
    <row r="3" spans="1:23" x14ac:dyDescent="0.2">
      <c r="A3" s="224" t="s">
        <v>348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</row>
    <row r="4" spans="1:23" x14ac:dyDescent="0.2">
      <c r="A4" s="224" t="s">
        <v>349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50" t="s">
        <v>377</v>
      </c>
      <c r="E4" s="251"/>
      <c r="F4" s="251"/>
      <c r="G4" s="251"/>
      <c r="H4" s="251"/>
      <c r="I4" s="251"/>
      <c r="J4" s="251"/>
      <c r="K4" s="252"/>
    </row>
    <row r="5" spans="2:11" ht="21" x14ac:dyDescent="0.25">
      <c r="B5" s="253" t="s">
        <v>351</v>
      </c>
      <c r="C5" s="255" t="s">
        <v>352</v>
      </c>
      <c r="D5" s="254" t="s">
        <v>353</v>
      </c>
      <c r="E5" s="256"/>
      <c r="F5" s="256"/>
      <c r="G5" s="256"/>
      <c r="H5" s="256" t="s">
        <v>354</v>
      </c>
      <c r="I5" s="256"/>
      <c r="J5" s="256"/>
      <c r="K5" s="257"/>
    </row>
    <row r="6" spans="2:11" ht="21" x14ac:dyDescent="0.25">
      <c r="B6" s="254"/>
      <c r="C6" s="243"/>
      <c r="D6" s="254" t="s">
        <v>355</v>
      </c>
      <c r="E6" s="256"/>
      <c r="F6" s="256" t="s">
        <v>356</v>
      </c>
      <c r="G6" s="256"/>
      <c r="H6" s="256" t="s">
        <v>355</v>
      </c>
      <c r="I6" s="256"/>
      <c r="J6" s="256" t="s">
        <v>356</v>
      </c>
      <c r="K6" s="257"/>
    </row>
    <row r="7" spans="2:11" ht="21" x14ac:dyDescent="0.35">
      <c r="B7" s="254"/>
      <c r="C7" s="243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SEPTIEMBRE 2018'!L39/1000000</f>
        <v>18287.435459</v>
      </c>
      <c r="D8" s="98">
        <v>0.92409060294914513</v>
      </c>
      <c r="E8" s="91">
        <f>D8*C8</f>
        <v>16899.247259700885</v>
      </c>
      <c r="F8" s="90">
        <f>+G8/C8</f>
        <v>0.75805436832519402</v>
      </c>
      <c r="G8" s="91">
        <f>+'EJE SEPTIEMBRE 2018'!S39/1000000</f>
        <v>13862.87033516</v>
      </c>
      <c r="H8" s="90">
        <v>0.91983862874214917</v>
      </c>
      <c r="I8" s="91">
        <f>+C8*H8</f>
        <v>16821.489555817116</v>
      </c>
      <c r="J8" s="90">
        <f>+K8/C8</f>
        <v>0.72785972319313164</v>
      </c>
      <c r="K8" s="99">
        <f>+'EJE SEPTIEMBRE 2018'!T39/1000000</f>
        <v>13310.687711100001</v>
      </c>
    </row>
    <row r="9" spans="2:11" ht="21" x14ac:dyDescent="0.25">
      <c r="B9" s="105" t="s">
        <v>360</v>
      </c>
      <c r="C9" s="128">
        <f>+'EJE SEPTIEMBRE 2018'!L43/1000000</f>
        <v>11990.678599999999</v>
      </c>
      <c r="D9" s="98">
        <v>0.94046695163515126</v>
      </c>
      <c r="E9" s="91">
        <f>D9*C9</f>
        <v>11276.836950978843</v>
      </c>
      <c r="F9" s="90">
        <f>+G9/C9</f>
        <v>1.5254019126857425</v>
      </c>
      <c r="G9" s="91">
        <f>+'EJE SEPTIEMBRE 2018'!S43/1000000</f>
        <v>18290.60407084</v>
      </c>
      <c r="H9" s="90">
        <v>0.93122178299834424</v>
      </c>
      <c r="I9" s="91">
        <f>H9*C9</f>
        <v>11165.981105252089</v>
      </c>
      <c r="J9" s="90">
        <f>+K9/C9</f>
        <v>0.85930781723646577</v>
      </c>
      <c r="K9" s="100">
        <f>+'EJE SEPTIEMBRE 2018'!T43/1000000</f>
        <v>10303.683854950001</v>
      </c>
    </row>
    <row r="10" spans="2:11" ht="21.75" thickBot="1" x14ac:dyDescent="0.3">
      <c r="B10" s="106" t="s">
        <v>361</v>
      </c>
      <c r="C10" s="129">
        <f>SUM(C8:C9)</f>
        <v>30278.114059</v>
      </c>
      <c r="D10" s="101">
        <f>+E10/C10</f>
        <v>0.93057593203380329</v>
      </c>
      <c r="E10" s="102">
        <f>SUM(E8:E9)</f>
        <v>28176.084210679728</v>
      </c>
      <c r="F10" s="103">
        <f>+G10/C10</f>
        <v>1.0619378189587922</v>
      </c>
      <c r="G10" s="102">
        <f>SUM(G8:G9)</f>
        <v>32153.474406000001</v>
      </c>
      <c r="H10" s="103">
        <f>+I10/C10</f>
        <v>0.92434656288475425</v>
      </c>
      <c r="I10" s="102">
        <f>SUM(I8:I9)</f>
        <v>27987.470661069205</v>
      </c>
      <c r="J10" s="103">
        <f>+K10/C10</f>
        <v>0.77991553635193345</v>
      </c>
      <c r="K10" s="104">
        <f>SUM(K8:K9)</f>
        <v>23614.371566050002</v>
      </c>
    </row>
    <row r="11" spans="2:11" x14ac:dyDescent="0.25">
      <c r="B11" s="235" t="s">
        <v>362</v>
      </c>
      <c r="C11" s="235"/>
      <c r="D11" s="235"/>
      <c r="E11" s="235"/>
      <c r="F11" s="235"/>
      <c r="G11" s="235"/>
      <c r="H11" s="235"/>
      <c r="I11" s="235"/>
      <c r="J11" s="235"/>
      <c r="K11" s="235"/>
    </row>
    <row r="12" spans="2:11" ht="20.25" customHeight="1" x14ac:dyDescent="0.25">
      <c r="B12" s="249" t="s">
        <v>365</v>
      </c>
      <c r="C12" s="249"/>
      <c r="D12" s="85"/>
      <c r="E12" s="235" t="s">
        <v>363</v>
      </c>
      <c r="F12" s="235"/>
      <c r="G12" s="85"/>
      <c r="H12" s="69"/>
      <c r="I12" s="235" t="s">
        <v>364</v>
      </c>
      <c r="J12" s="235"/>
      <c r="K12" s="84"/>
    </row>
    <row r="15" spans="2:11" x14ac:dyDescent="0.25">
      <c r="D15" s="234"/>
      <c r="E15" s="234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47"/>
      <c r="C18" s="245" t="s">
        <v>28</v>
      </c>
      <c r="D18" s="245"/>
      <c r="E18" s="246" t="s">
        <v>29</v>
      </c>
      <c r="F18" s="246"/>
    </row>
    <row r="19" spans="2:6" ht="29.25" customHeight="1" thickBot="1" x14ac:dyDescent="0.3">
      <c r="B19" s="248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0.75805436832519402</v>
      </c>
      <c r="E20" s="86">
        <f>+H8</f>
        <v>0.91983862874214917</v>
      </c>
      <c r="F20" s="86">
        <f>+J8</f>
        <v>0.72785972319313164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1.5254019126857425</v>
      </c>
      <c r="E21" s="86">
        <f>+H9</f>
        <v>0.93122178299834424</v>
      </c>
      <c r="F21" s="86">
        <f>+J9</f>
        <v>0.85930781723646577</v>
      </c>
    </row>
    <row r="22" spans="2:6" ht="21" thickBot="1" x14ac:dyDescent="0.3">
      <c r="B22" s="76" t="s">
        <v>369</v>
      </c>
      <c r="C22" s="86">
        <f>+D10</f>
        <v>0.93057593203380329</v>
      </c>
      <c r="D22" s="86">
        <f>+F10</f>
        <v>1.0619378189587922</v>
      </c>
      <c r="E22" s="86">
        <f>+H10</f>
        <v>0.92434656288475425</v>
      </c>
      <c r="F22" s="86">
        <f>+J10</f>
        <v>0.77991553635193345</v>
      </c>
    </row>
    <row r="57" spans="2:8" ht="15.75" thickBot="1" x14ac:dyDescent="0.3"/>
    <row r="58" spans="2:8" ht="24" thickBot="1" x14ac:dyDescent="0.4">
      <c r="B58" s="87"/>
      <c r="C58" s="236" t="str">
        <f>+MID(D4,13,35)</f>
        <v xml:space="preserve">Ejecucion a 31 de enero de 2016 </v>
      </c>
      <c r="D58" s="237"/>
      <c r="E58" s="237"/>
      <c r="F58" s="237"/>
      <c r="G58" s="238"/>
      <c r="H58" s="92"/>
    </row>
    <row r="59" spans="2:8" ht="42.75" customHeight="1" x14ac:dyDescent="0.25">
      <c r="B59" s="239" t="s">
        <v>351</v>
      </c>
      <c r="C59" s="241" t="s">
        <v>352</v>
      </c>
      <c r="D59" s="242" t="s">
        <v>353</v>
      </c>
      <c r="E59" s="242"/>
      <c r="F59" s="242" t="s">
        <v>354</v>
      </c>
      <c r="G59" s="243"/>
      <c r="H59" s="92"/>
    </row>
    <row r="60" spans="2:8" ht="21" x14ac:dyDescent="0.35">
      <c r="B60" s="240"/>
      <c r="C60" s="241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18287.435459</v>
      </c>
      <c r="D61" s="90">
        <f>+E61/C61</f>
        <v>0.75805436832519402</v>
      </c>
      <c r="E61" s="91">
        <f>+G8</f>
        <v>13862.87033516</v>
      </c>
      <c r="F61" s="90">
        <f>+G61/C61</f>
        <v>0.72785972319313164</v>
      </c>
      <c r="G61" s="99">
        <f>+K8</f>
        <v>13310.687711100001</v>
      </c>
      <c r="H61" s="92"/>
    </row>
    <row r="62" spans="2:8" ht="21" x14ac:dyDescent="0.25">
      <c r="B62" s="112" t="s">
        <v>360</v>
      </c>
      <c r="C62" s="110">
        <f>+C9</f>
        <v>11990.678599999999</v>
      </c>
      <c r="D62" s="90">
        <f>+E62/C62</f>
        <v>1.5254019126857425</v>
      </c>
      <c r="E62" s="91">
        <f>+G9</f>
        <v>18290.60407084</v>
      </c>
      <c r="F62" s="90">
        <f>+G62/C62</f>
        <v>0.85930781723646577</v>
      </c>
      <c r="G62" s="100">
        <f>+K9</f>
        <v>10303.683854950001</v>
      </c>
      <c r="H62" s="92"/>
    </row>
    <row r="63" spans="2:8" ht="21.75" thickBot="1" x14ac:dyDescent="0.3">
      <c r="B63" s="113" t="s">
        <v>361</v>
      </c>
      <c r="C63" s="111">
        <f>SUM(C61:C62)</f>
        <v>30278.114059</v>
      </c>
      <c r="D63" s="103">
        <f>+E63/C63</f>
        <v>1.0619378189587922</v>
      </c>
      <c r="E63" s="102">
        <f>SUM(E61:E62)</f>
        <v>32153.474406000001</v>
      </c>
      <c r="F63" s="103">
        <f>+G63/C63</f>
        <v>0.77991553635193345</v>
      </c>
      <c r="G63" s="104">
        <f>SUM(G61:G62)</f>
        <v>23614.371566050002</v>
      </c>
      <c r="H63" s="92"/>
    </row>
    <row r="64" spans="2:8" ht="35.25" customHeight="1" x14ac:dyDescent="0.25">
      <c r="B64" s="244" t="s">
        <v>362</v>
      </c>
      <c r="C64" s="244"/>
      <c r="D64" s="244"/>
      <c r="E64" s="244"/>
      <c r="F64" s="244"/>
      <c r="G64" s="244"/>
      <c r="H64" s="92"/>
    </row>
    <row r="65" spans="2:7" x14ac:dyDescent="0.25">
      <c r="B65" s="235"/>
      <c r="C65" s="235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28"/>
      <c r="C69" s="230" t="s">
        <v>28</v>
      </c>
      <c r="D69" s="231"/>
      <c r="E69" s="230" t="s">
        <v>29</v>
      </c>
      <c r="F69" s="231"/>
    </row>
    <row r="70" spans="2:7" ht="15.75" thickBot="1" x14ac:dyDescent="0.3">
      <c r="B70" s="229"/>
      <c r="C70" s="232"/>
      <c r="D70" s="233"/>
      <c r="E70" s="232"/>
      <c r="F70" s="233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0.75805436832519402</v>
      </c>
      <c r="D71" s="75">
        <f>+E61</f>
        <v>13862.87033516</v>
      </c>
      <c r="E71" s="74">
        <f t="shared" si="0"/>
        <v>0.72785972319313164</v>
      </c>
      <c r="F71" s="75">
        <f t="shared" si="0"/>
        <v>13310.687711100001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1.5254019126857425</v>
      </c>
      <c r="D72" s="75">
        <f t="shared" si="0"/>
        <v>18290.60407084</v>
      </c>
      <c r="E72" s="74">
        <f t="shared" si="0"/>
        <v>0.85930781723646577</v>
      </c>
      <c r="F72" s="75">
        <f t="shared" si="0"/>
        <v>10303.683854950001</v>
      </c>
    </row>
    <row r="73" spans="2:7" ht="21.75" thickTop="1" thickBot="1" x14ac:dyDescent="0.3">
      <c r="B73" s="73" t="str">
        <f>+B22</f>
        <v>Total : 25.133</v>
      </c>
      <c r="C73" s="74">
        <f t="shared" si="0"/>
        <v>1.0619378189587922</v>
      </c>
      <c r="D73" s="75">
        <f t="shared" si="0"/>
        <v>32153.474406000001</v>
      </c>
      <c r="E73" s="74">
        <f t="shared" si="0"/>
        <v>0.77991553635193345</v>
      </c>
      <c r="F73" s="75">
        <f t="shared" si="0"/>
        <v>23614.371566050002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25" t="s">
        <v>374</v>
      </c>
      <c r="C110" s="226"/>
      <c r="D110" s="227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SEPTIEMBRE 2018'!W22</f>
        <v>88.404639130434788</v>
      </c>
      <c r="F111" s="122">
        <f>+'EJE SEPTIEMBRE 2018'!X22</f>
        <v>9.6533043478260883</v>
      </c>
      <c r="G111" s="123">
        <f>+'EJE SEPTIEMBRE 2018'!Y22</f>
        <v>9.6533043478260883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SEPTIEMBRE 2018'!W23</f>
        <v>99.334709677419355</v>
      </c>
      <c r="F112" s="124">
        <f>+'EJE SEPTIEMBRE 2018'!X23</f>
        <v>99.302096774193544</v>
      </c>
      <c r="G112" s="125">
        <f>+'EJE SEPTIEMBRE 2018'!Y23</f>
        <v>99.302096774193544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SEPTIEMBRE 2018'!W24</f>
        <v>85.401851104999992</v>
      </c>
      <c r="F113" s="124">
        <f>+'EJE SEPTIEMBRE 2018'!X24</f>
        <v>64.301128812499996</v>
      </c>
      <c r="G113" s="125">
        <f>+'EJE SEPTIEMBRE 2018'!Y24</f>
        <v>63.394053724999999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SEPTIEMBRE 2018'!W25</f>
        <v>73.56496226415095</v>
      </c>
      <c r="F114" s="124">
        <f>+'EJE SEPTIEMBRE 2018'!X25</f>
        <v>73.467452830188691</v>
      </c>
      <c r="G114" s="125">
        <f>+'EJE SEPTIEMBRE 2018'!Y25</f>
        <v>73.467452830188691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SEPTIEMBRE 2018'!W28</f>
        <v>64.653151986764698</v>
      </c>
      <c r="F115" s="126">
        <f>+'EJE SEPTIEMBRE 2018'!X28</f>
        <v>60.727745917647056</v>
      </c>
      <c r="G115" s="127">
        <f>+'EJE SEPTIEMBRE 2018'!Y28</f>
        <v>60.727745917647056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5"/>
  <sheetViews>
    <sheetView tabSelected="1" workbookViewId="0">
      <selection activeCell="O14" sqref="O14"/>
    </sheetView>
  </sheetViews>
  <sheetFormatPr baseColWidth="10" defaultRowHeight="15" x14ac:dyDescent="0.25"/>
  <cols>
    <col min="1" max="1" width="13.42578125" customWidth="1"/>
    <col min="2" max="2" width="27" customWidth="1"/>
    <col min="3" max="3" width="14.8554687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16" width="19.7109375" bestFit="1" customWidth="1"/>
    <col min="17" max="17" width="21" bestFit="1" customWidth="1"/>
    <col min="18" max="18" width="18.85546875" customWidth="1"/>
    <col min="19" max="19" width="19.7109375" bestFit="1" customWidth="1"/>
    <col min="20" max="20" width="18.85546875" customWidth="1"/>
    <col min="21" max="21" width="19.7109375" bestFit="1" customWidth="1"/>
    <col min="22" max="22" width="18.85546875" customWidth="1"/>
    <col min="23" max="23" width="19.7109375" bestFit="1" customWidth="1"/>
    <col min="24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392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8267869021</v>
      </c>
      <c r="Q5" s="7">
        <v>0</v>
      </c>
      <c r="R5" s="7">
        <v>0</v>
      </c>
      <c r="S5" s="7">
        <v>8267869021</v>
      </c>
      <c r="T5" s="7">
        <v>0</v>
      </c>
      <c r="U5" s="7">
        <v>8267869021</v>
      </c>
      <c r="V5" s="7">
        <v>0</v>
      </c>
      <c r="W5" s="7">
        <v>6313948314</v>
      </c>
      <c r="X5" s="7">
        <v>6306305361</v>
      </c>
      <c r="Y5" s="7">
        <v>6306305361</v>
      </c>
      <c r="Z5" s="7">
        <v>6306305361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977407797</v>
      </c>
      <c r="Q6" s="7">
        <v>0</v>
      </c>
      <c r="R6" s="7">
        <v>0</v>
      </c>
      <c r="S6" s="7">
        <v>977407797</v>
      </c>
      <c r="T6" s="7">
        <v>0</v>
      </c>
      <c r="U6" s="7">
        <v>977407797</v>
      </c>
      <c r="V6" s="7">
        <v>0</v>
      </c>
      <c r="W6" s="7">
        <v>920159347</v>
      </c>
      <c r="X6" s="7">
        <v>920159347</v>
      </c>
      <c r="Y6" s="7">
        <v>920159347</v>
      </c>
      <c r="Z6" s="7">
        <v>920159347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2501347519</v>
      </c>
      <c r="Q7" s="7">
        <v>0</v>
      </c>
      <c r="R7" s="7">
        <v>0</v>
      </c>
      <c r="S7" s="7">
        <v>2501347519</v>
      </c>
      <c r="T7" s="7">
        <v>0</v>
      </c>
      <c r="U7" s="7">
        <v>2501347519</v>
      </c>
      <c r="V7" s="7">
        <v>0</v>
      </c>
      <c r="W7" s="7">
        <v>1507387891</v>
      </c>
      <c r="X7" s="7">
        <v>1506950603</v>
      </c>
      <c r="Y7" s="7">
        <v>1506950603</v>
      </c>
      <c r="Z7" s="7">
        <v>1506950603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130684887</v>
      </c>
      <c r="X8" s="7">
        <v>130684887</v>
      </c>
      <c r="Y8" s="7">
        <v>130684887</v>
      </c>
      <c r="Z8" s="7">
        <v>130684887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124423893</v>
      </c>
      <c r="Q9" s="7">
        <v>0</v>
      </c>
      <c r="R9" s="7">
        <v>0</v>
      </c>
      <c r="S9" s="7">
        <v>124423893</v>
      </c>
      <c r="T9" s="7">
        <v>0</v>
      </c>
      <c r="U9" s="7">
        <v>115644184</v>
      </c>
      <c r="V9" s="7">
        <v>8779709</v>
      </c>
      <c r="W9" s="7">
        <v>112256050</v>
      </c>
      <c r="X9" s="7">
        <v>99054800</v>
      </c>
      <c r="Y9" s="7">
        <v>99054800</v>
      </c>
      <c r="Z9" s="7">
        <v>99054800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2949091156</v>
      </c>
      <c r="Q10" s="7">
        <v>0</v>
      </c>
      <c r="R10" s="7">
        <v>0</v>
      </c>
      <c r="S10" s="7">
        <v>2949091156</v>
      </c>
      <c r="T10" s="7">
        <v>0</v>
      </c>
      <c r="U10" s="7">
        <v>2949091156</v>
      </c>
      <c r="V10" s="7">
        <v>0</v>
      </c>
      <c r="W10" s="7">
        <v>2924000586</v>
      </c>
      <c r="X10" s="7">
        <v>2923761986</v>
      </c>
      <c r="Y10" s="7">
        <v>2923761986</v>
      </c>
      <c r="Z10" s="7">
        <v>2923761986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29870000</v>
      </c>
      <c r="Q11" s="7">
        <v>8095000</v>
      </c>
      <c r="R11" s="7">
        <v>0</v>
      </c>
      <c r="S11" s="7">
        <v>37965000</v>
      </c>
      <c r="T11" s="7">
        <v>0</v>
      </c>
      <c r="U11" s="7">
        <v>37965000</v>
      </c>
      <c r="V11" s="7">
        <v>0</v>
      </c>
      <c r="W11" s="7">
        <v>37944600</v>
      </c>
      <c r="X11" s="7">
        <v>37944600</v>
      </c>
      <c r="Y11" s="7">
        <v>37944600</v>
      </c>
      <c r="Z11" s="7">
        <v>37944600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2601173403</v>
      </c>
      <c r="Q12" s="7">
        <v>0</v>
      </c>
      <c r="R12" s="7">
        <v>8095000</v>
      </c>
      <c r="S12" s="7">
        <v>2593078403</v>
      </c>
      <c r="T12" s="7">
        <v>0</v>
      </c>
      <c r="U12" s="7">
        <v>2340357304.2800002</v>
      </c>
      <c r="V12" s="7">
        <v>252721098.72</v>
      </c>
      <c r="W12" s="7">
        <v>1722494151.1600001</v>
      </c>
      <c r="X12" s="7">
        <v>1219353395.0999999</v>
      </c>
      <c r="Y12" s="7">
        <v>1219353395.0999999</v>
      </c>
      <c r="Z12" s="7">
        <v>1219353395.0999999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31035181</v>
      </c>
      <c r="Q13" s="7">
        <v>0</v>
      </c>
      <c r="R13" s="7">
        <v>0</v>
      </c>
      <c r="S13" s="7">
        <v>31035181</v>
      </c>
      <c r="T13" s="7">
        <v>0</v>
      </c>
      <c r="U13" s="7">
        <v>0</v>
      </c>
      <c r="V13" s="7">
        <v>31035181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200432232</v>
      </c>
      <c r="Q14" s="7">
        <v>0</v>
      </c>
      <c r="R14" s="7">
        <v>0</v>
      </c>
      <c r="S14" s="7">
        <v>200432232</v>
      </c>
      <c r="T14" s="7">
        <v>0</v>
      </c>
      <c r="U14" s="7">
        <v>200432232</v>
      </c>
      <c r="V14" s="7">
        <v>0</v>
      </c>
      <c r="W14" s="7">
        <v>151247728</v>
      </c>
      <c r="X14" s="7">
        <v>151247728</v>
      </c>
      <c r="Y14" s="7">
        <v>151247728</v>
      </c>
      <c r="Z14" s="7">
        <v>151247728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321358083</v>
      </c>
      <c r="Q15" s="7">
        <v>0</v>
      </c>
      <c r="R15" s="7">
        <v>0</v>
      </c>
      <c r="S15" s="7">
        <v>321358083</v>
      </c>
      <c r="T15" s="7">
        <v>0</v>
      </c>
      <c r="U15" s="7">
        <v>42746781</v>
      </c>
      <c r="V15" s="7">
        <v>278611302</v>
      </c>
      <c r="W15" s="7">
        <v>42746781</v>
      </c>
      <c r="X15" s="7">
        <v>15225004</v>
      </c>
      <c r="Y15" s="7">
        <v>15225004</v>
      </c>
      <c r="Z15" s="7">
        <v>15225004</v>
      </c>
    </row>
    <row r="16" spans="1:26" ht="33.75" x14ac:dyDescent="0.25">
      <c r="A16" s="4" t="s">
        <v>32</v>
      </c>
      <c r="B16" s="5" t="s">
        <v>33</v>
      </c>
      <c r="C16" s="6" t="s">
        <v>378</v>
      </c>
      <c r="D16" s="4" t="s">
        <v>71</v>
      </c>
      <c r="E16" s="4" t="s">
        <v>379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375</v>
      </c>
      <c r="P16" s="7">
        <v>6900000000</v>
      </c>
      <c r="Q16" s="7">
        <v>0</v>
      </c>
      <c r="R16" s="7">
        <v>0</v>
      </c>
      <c r="S16" s="7">
        <v>6900000000</v>
      </c>
      <c r="T16" s="7">
        <v>290000000</v>
      </c>
      <c r="U16" s="7">
        <v>6119716100</v>
      </c>
      <c r="V16" s="7">
        <v>490283900</v>
      </c>
      <c r="W16" s="7">
        <v>6099920100</v>
      </c>
      <c r="X16" s="7">
        <v>666078000</v>
      </c>
      <c r="Y16" s="7">
        <v>666078000</v>
      </c>
      <c r="Z16" s="7">
        <v>666078000</v>
      </c>
    </row>
    <row r="17" spans="1:26" ht="56.25" x14ac:dyDescent="0.25">
      <c r="A17" s="4" t="s">
        <v>32</v>
      </c>
      <c r="B17" s="5" t="s">
        <v>33</v>
      </c>
      <c r="C17" s="6" t="s">
        <v>383</v>
      </c>
      <c r="D17" s="4" t="s">
        <v>71</v>
      </c>
      <c r="E17" s="4" t="s">
        <v>384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385</v>
      </c>
      <c r="P17" s="7">
        <v>310000000</v>
      </c>
      <c r="Q17" s="7">
        <v>0</v>
      </c>
      <c r="R17" s="7">
        <v>0</v>
      </c>
      <c r="S17" s="7">
        <v>310000000</v>
      </c>
      <c r="T17" s="7">
        <v>0</v>
      </c>
      <c r="U17" s="7">
        <v>307937600</v>
      </c>
      <c r="V17" s="7">
        <v>2062400</v>
      </c>
      <c r="W17" s="7">
        <v>307937600</v>
      </c>
      <c r="X17" s="7">
        <v>307836500</v>
      </c>
      <c r="Y17" s="7">
        <v>307836500</v>
      </c>
      <c r="Z17" s="7">
        <v>307836500</v>
      </c>
    </row>
    <row r="18" spans="1:26" ht="56.25" x14ac:dyDescent="0.25">
      <c r="A18" s="4" t="s">
        <v>32</v>
      </c>
      <c r="B18" s="5" t="s">
        <v>33</v>
      </c>
      <c r="C18" s="6" t="s">
        <v>383</v>
      </c>
      <c r="D18" s="4" t="s">
        <v>71</v>
      </c>
      <c r="E18" s="4" t="s">
        <v>384</v>
      </c>
      <c r="F18" s="4" t="s">
        <v>73</v>
      </c>
      <c r="G18" s="4" t="s">
        <v>36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62</v>
      </c>
      <c r="N18" s="4" t="s">
        <v>63</v>
      </c>
      <c r="O18" s="5" t="s">
        <v>385</v>
      </c>
      <c r="P18" s="7">
        <v>0</v>
      </c>
      <c r="Q18" s="7">
        <v>4000000000</v>
      </c>
      <c r="R18" s="7">
        <v>0</v>
      </c>
      <c r="S18" s="7">
        <v>4000000000</v>
      </c>
      <c r="T18" s="7">
        <v>0</v>
      </c>
      <c r="U18" s="7">
        <v>3522474335.5</v>
      </c>
      <c r="V18" s="7">
        <v>477525664.5</v>
      </c>
      <c r="W18" s="7">
        <v>3416074044.1999998</v>
      </c>
      <c r="X18" s="7">
        <v>2572045152.5</v>
      </c>
      <c r="Y18" s="7">
        <v>2535762149</v>
      </c>
      <c r="Z18" s="7">
        <v>2535762149</v>
      </c>
    </row>
    <row r="19" spans="1:26" ht="56.25" x14ac:dyDescent="0.25">
      <c r="A19" s="4" t="s">
        <v>32</v>
      </c>
      <c r="B19" s="5" t="s">
        <v>33</v>
      </c>
      <c r="C19" s="6" t="s">
        <v>386</v>
      </c>
      <c r="D19" s="4" t="s">
        <v>71</v>
      </c>
      <c r="E19" s="4" t="s">
        <v>384</v>
      </c>
      <c r="F19" s="4" t="s">
        <v>73</v>
      </c>
      <c r="G19" s="4" t="s">
        <v>52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39</v>
      </c>
      <c r="N19" s="4" t="s">
        <v>40</v>
      </c>
      <c r="O19" s="5" t="s">
        <v>387</v>
      </c>
      <c r="P19" s="7">
        <v>2650000000</v>
      </c>
      <c r="Q19" s="7">
        <v>0</v>
      </c>
      <c r="R19" s="7">
        <v>0</v>
      </c>
      <c r="S19" s="7">
        <v>2650000000</v>
      </c>
      <c r="T19" s="7">
        <v>0</v>
      </c>
      <c r="U19" s="7">
        <v>2644552601</v>
      </c>
      <c r="V19" s="7">
        <v>5447399</v>
      </c>
      <c r="W19" s="7">
        <v>1949471500</v>
      </c>
      <c r="X19" s="7">
        <v>1946887500</v>
      </c>
      <c r="Y19" s="7">
        <v>1946887500</v>
      </c>
      <c r="Z19" s="7">
        <v>1946887500</v>
      </c>
    </row>
    <row r="20" spans="1:26" ht="56.25" x14ac:dyDescent="0.25">
      <c r="A20" s="4" t="s">
        <v>32</v>
      </c>
      <c r="B20" s="5" t="s">
        <v>33</v>
      </c>
      <c r="C20" s="6" t="s">
        <v>386</v>
      </c>
      <c r="D20" s="4" t="s">
        <v>71</v>
      </c>
      <c r="E20" s="4" t="s">
        <v>384</v>
      </c>
      <c r="F20" s="4" t="s">
        <v>73</v>
      </c>
      <c r="G20" s="4" t="s">
        <v>52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62</v>
      </c>
      <c r="N20" s="4" t="s">
        <v>63</v>
      </c>
      <c r="O20" s="5" t="s">
        <v>387</v>
      </c>
      <c r="P20" s="7">
        <v>0</v>
      </c>
      <c r="Q20" s="7">
        <v>5000000000</v>
      </c>
      <c r="R20" s="7">
        <v>0</v>
      </c>
      <c r="S20" s="7">
        <v>5000000000</v>
      </c>
      <c r="T20" s="7">
        <v>0</v>
      </c>
      <c r="U20" s="7">
        <v>4744992118</v>
      </c>
      <c r="V20" s="7">
        <v>255007882</v>
      </c>
      <c r="W20" s="7">
        <v>4601467787.0200005</v>
      </c>
      <c r="X20" s="7">
        <v>3269066393.73</v>
      </c>
      <c r="Y20" s="7">
        <v>3263716393.73</v>
      </c>
      <c r="Z20" s="7">
        <v>3263716393.73</v>
      </c>
    </row>
    <row r="21" spans="1:26" ht="33.75" x14ac:dyDescent="0.25">
      <c r="A21" s="4" t="s">
        <v>32</v>
      </c>
      <c r="B21" s="5" t="s">
        <v>33</v>
      </c>
      <c r="C21" s="6" t="s">
        <v>380</v>
      </c>
      <c r="D21" s="4" t="s">
        <v>71</v>
      </c>
      <c r="E21" s="4" t="s">
        <v>381</v>
      </c>
      <c r="F21" s="4" t="s">
        <v>73</v>
      </c>
      <c r="G21" s="4" t="s">
        <v>36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376</v>
      </c>
      <c r="P21" s="7">
        <v>90678600</v>
      </c>
      <c r="Q21" s="7">
        <v>0</v>
      </c>
      <c r="R21" s="7">
        <v>0</v>
      </c>
      <c r="S21" s="7">
        <v>90678600</v>
      </c>
      <c r="T21" s="7">
        <v>0</v>
      </c>
      <c r="U21" s="7">
        <v>90286552.870000005</v>
      </c>
      <c r="V21" s="7">
        <v>392047.13</v>
      </c>
      <c r="W21" s="7">
        <v>90286552.870000005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382</v>
      </c>
      <c r="D22" s="4" t="s">
        <v>71</v>
      </c>
      <c r="E22" s="4" t="s">
        <v>381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83</v>
      </c>
      <c r="P22" s="7">
        <v>2040000000</v>
      </c>
      <c r="Q22" s="7">
        <v>0</v>
      </c>
      <c r="R22" s="7">
        <v>0</v>
      </c>
      <c r="S22" s="7">
        <v>2040000000</v>
      </c>
      <c r="T22" s="7">
        <v>200000000</v>
      </c>
      <c r="U22" s="7">
        <v>1754962508.5799999</v>
      </c>
      <c r="V22" s="7">
        <v>85037491.420000002</v>
      </c>
      <c r="W22" s="7">
        <v>1318924300.53</v>
      </c>
      <c r="X22" s="7">
        <v>1238846016.72</v>
      </c>
      <c r="Y22" s="7">
        <v>1238846016.72</v>
      </c>
      <c r="Z22" s="7">
        <v>1238846016.72</v>
      </c>
    </row>
    <row r="23" spans="1:26" ht="45" x14ac:dyDescent="0.25">
      <c r="A23" s="4" t="s">
        <v>32</v>
      </c>
      <c r="B23" s="5" t="s">
        <v>33</v>
      </c>
      <c r="C23" s="6" t="s">
        <v>382</v>
      </c>
      <c r="D23" s="4" t="s">
        <v>71</v>
      </c>
      <c r="E23" s="4" t="s">
        <v>381</v>
      </c>
      <c r="F23" s="4" t="s">
        <v>73</v>
      </c>
      <c r="G23" s="4" t="s">
        <v>52</v>
      </c>
      <c r="H23" s="4"/>
      <c r="I23" s="4"/>
      <c r="J23" s="4"/>
      <c r="K23" s="4"/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1000000000</v>
      </c>
      <c r="R23" s="7">
        <v>0</v>
      </c>
      <c r="S23" s="7">
        <v>1000000000</v>
      </c>
      <c r="T23" s="7">
        <v>0</v>
      </c>
      <c r="U23" s="7">
        <v>694505254</v>
      </c>
      <c r="V23" s="7">
        <v>305494746</v>
      </c>
      <c r="W23" s="7">
        <v>506522186.22000003</v>
      </c>
      <c r="X23" s="7">
        <v>302924292</v>
      </c>
      <c r="Y23" s="7">
        <v>302924292</v>
      </c>
      <c r="Z23" s="7">
        <v>302924292</v>
      </c>
    </row>
    <row r="24" spans="1:26" s="59" customFormat="1" ht="27" customHeight="1" x14ac:dyDescent="0.2">
      <c r="A24" s="216" t="s">
        <v>1</v>
      </c>
      <c r="B24" s="217" t="s">
        <v>1</v>
      </c>
      <c r="C24" s="218" t="s">
        <v>1</v>
      </c>
      <c r="D24" s="216" t="s">
        <v>1</v>
      </c>
      <c r="E24" s="216" t="s">
        <v>1</v>
      </c>
      <c r="F24" s="216" t="s">
        <v>1</v>
      </c>
      <c r="G24" s="216" t="s">
        <v>1</v>
      </c>
      <c r="H24" s="216" t="s">
        <v>1</v>
      </c>
      <c r="I24" s="216" t="s">
        <v>1</v>
      </c>
      <c r="J24" s="216" t="s">
        <v>1</v>
      </c>
      <c r="K24" s="216" t="s">
        <v>1</v>
      </c>
      <c r="L24" s="216" t="s">
        <v>1</v>
      </c>
      <c r="M24" s="216" t="s">
        <v>1</v>
      </c>
      <c r="N24" s="216" t="s">
        <v>1</v>
      </c>
      <c r="O24" s="217" t="s">
        <v>1</v>
      </c>
      <c r="P24" s="219">
        <v>30278114059</v>
      </c>
      <c r="Q24" s="219">
        <v>10008095000</v>
      </c>
      <c r="R24" s="219">
        <v>8095000</v>
      </c>
      <c r="S24" s="219">
        <v>40278114059</v>
      </c>
      <c r="T24" s="219">
        <v>490000000</v>
      </c>
      <c r="U24" s="219">
        <v>37595715238.230003</v>
      </c>
      <c r="V24" s="219">
        <v>2192398820.77</v>
      </c>
      <c r="W24" s="219">
        <v>32153474406</v>
      </c>
      <c r="X24" s="219">
        <v>23614371566.049999</v>
      </c>
      <c r="Y24" s="219">
        <v>23572738562.549999</v>
      </c>
      <c r="Z24" s="219">
        <v>23572738562.549999</v>
      </c>
    </row>
    <row r="25" spans="1:26" ht="17.2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SEPTIEMBRE 2018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2018-07-09T14:04:58Z</cp:lastPrinted>
  <dcterms:created xsi:type="dcterms:W3CDTF">2015-08-03T13:34:35Z</dcterms:created>
  <dcterms:modified xsi:type="dcterms:W3CDTF">2018-10-02T21:30:44Z</dcterms:modified>
</cp:coreProperties>
</file>