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siabato\Desktop\GESTION DE RECURSOS\2018\GESTION FINANCIERA\PRESUPUESTO\EJECUCION PRESUPUESTO\EJECUCIONES WEB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MARZO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MARZO 2018'!$B$6:$Y$45</definedName>
  </definedNames>
  <calcPr calcId="162913"/>
</workbook>
</file>

<file path=xl/calcChain.xml><?xml version="1.0" encoding="utf-8"?>
<calcChain xmlns="http://schemas.openxmlformats.org/spreadsheetml/2006/main">
  <c r="W38" i="4" l="1"/>
  <c r="Y18" i="4"/>
  <c r="X18" i="4"/>
  <c r="W18" i="4"/>
  <c r="R42" i="4" l="1"/>
  <c r="L23" i="4"/>
  <c r="M23" i="4"/>
  <c r="N23" i="4"/>
  <c r="O23" i="4"/>
  <c r="O41" i="4" s="1"/>
  <c r="P23" i="4"/>
  <c r="Q23" i="4"/>
  <c r="R23" i="4"/>
  <c r="S23" i="4"/>
  <c r="T23" i="4"/>
  <c r="U23" i="4"/>
  <c r="V23" i="4"/>
  <c r="L24" i="4"/>
  <c r="L42" i="4" s="1"/>
  <c r="M24" i="4"/>
  <c r="N24" i="4"/>
  <c r="O24" i="4"/>
  <c r="O42" i="4" s="1"/>
  <c r="P24" i="4"/>
  <c r="Q24" i="4"/>
  <c r="R24" i="4"/>
  <c r="S24" i="4"/>
  <c r="T24" i="4"/>
  <c r="T42" i="4" s="1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N42" i="4" s="1"/>
  <c r="O26" i="4"/>
  <c r="P26" i="4"/>
  <c r="Q26" i="4"/>
  <c r="Q42" i="4" s="1"/>
  <c r="R26" i="4"/>
  <c r="S26" i="4"/>
  <c r="T26" i="4"/>
  <c r="U26" i="4"/>
  <c r="V26" i="4"/>
  <c r="V42" i="4" s="1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N41" i="4" s="1"/>
  <c r="O22" i="4"/>
  <c r="P22" i="4"/>
  <c r="Q22" i="4"/>
  <c r="R22" i="4"/>
  <c r="S22" i="4"/>
  <c r="S41" i="4" s="1"/>
  <c r="T22" i="4"/>
  <c r="U22" i="4"/>
  <c r="V22" i="4"/>
  <c r="V41" i="4" s="1"/>
  <c r="L22" i="4"/>
  <c r="L41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37" i="4" s="1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L38" i="4" l="1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<sst xmlns="http://schemas.openxmlformats.org/spreadsheetml/2006/main" count="3103" uniqueCount="394">
  <si>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</si>
  <si>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</si>
  <si>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</si>
  <si>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</si>
  <si>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</si>
  <si>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</si>
  <si>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</si>
  <si>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</si>
  <si>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</si>
  <si>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</si>
  <si>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</si>
  <si>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</si>
  <si>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</si>
  <si>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</si>
  <si>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</si>
  <si>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</si>
  <si>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</si>
  <si>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</si>
  <si>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</si>
  <si>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</si>
  <si>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</si>
  <si>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</si>
  <si>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</si>
  <si>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</si>
  <si>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</si>
  <si>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</si>
  <si>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</si>
  <si>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</si>
  <si>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</si>
  <si>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</si>
  <si>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</si>
  <si>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</si>
  <si>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</si>
  <si>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</si>
  <si>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</si>
  <si>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</si>
  <si>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</si>
  <si>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</si>
  <si>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</si>
  <si>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</si>
  <si>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</si>
  <si>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</si>
  <si>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</si>
  <si>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</si>
  <si>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</si>
  <si>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</si>
  <si>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</si>
  <si>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</si>
  <si>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</si>
  <si>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</si>
  <si>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</si>
  <si>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</si>
  <si>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</si>
  <si>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</si>
  <si>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</si>
  <si>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</si>
  <si>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</si>
  <si>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</si>
  <si>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</si>
  <si>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</si>
  <si>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</si>
  <si>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</si>
  <si>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</si>
  <si>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</si>
  <si>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</si>
  <si>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</si>
  <si>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</si>
  <si>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</si>
  <si>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</si>
  <si>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</si>
  <si>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</si>
  <si>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</si>
  <si>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</si>
  <si>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</si>
  <si>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</si>
  <si>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</si>
  <si>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</si>
  <si>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</si>
  <si>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</si>
  <si>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</si>
  <si>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</si>
  <si>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</si>
  <si>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</si>
  <si>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</si>
  <si>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</si>
  <si>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</si>
  <si>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</si>
  <si>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</si>
  <si>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</si>
  <si>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</si>
  <si>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</si>
  <si>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</si>
  <si>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</si>
  <si>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</si>
  <si>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</si>
  <si>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</si>
  <si>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</si>
  <si>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</si>
  <si>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</si>
  <si>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</si>
  <si>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</si>
  <si>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</si>
  <si>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</si>
  <si>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</si>
  <si>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</si>
  <si>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</si>
  <si>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</si>
  <si>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</si>
  <si>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</si>
  <si>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</si>
  <si>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</si>
  <si>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</si>
  <si>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</si>
  <si>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</si>
  <si>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</si>
  <si>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</si>
  <si>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</si>
  <si>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</si>
  <si>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</si>
  <si>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</si>
  <si>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</si>
  <si>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</si>
  <si>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</si>
  <si>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</si>
  <si>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</si>
  <si>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</si>
  <si>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</si>
  <si>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</si>
  <si>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</si>
  <si>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</si>
  <si>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</si>
  <si>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</si>
  <si>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</si>
  <si>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</si>
  <si>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</si>
  <si>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</si>
  <si>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</si>
  <si>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</si>
  <si>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</si>
  <si>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</si>
  <si>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</si>
  <si>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</si>
  <si>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</si>
  <si>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</si>
  <si>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</si>
  <si>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</si>
  <si>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</si>
  <si>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</si>
  <si>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</si>
  <si>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</si>
  <si>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</si>
  <si>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</si>
  <si>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</si>
  <si>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</si>
  <si>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</si>
  <si>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</si>
  <si>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</si>
  <si>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</si>
  <si>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</si>
  <si>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</si>
  <si>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</si>
  <si>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</si>
  <si>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</si>
  <si>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</si>
  <si>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</si>
  <si>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</si>
  <si>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</si>
  <si>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</si>
  <si>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</si>
  <si>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</si>
  <si>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</si>
  <si>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</si>
  <si>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</si>
  <si>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</si>
  <si>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</si>
  <si>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</si>
  <si>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</si>
  <si>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</si>
  <si>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</si>
  <si>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</si>
  <si>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</si>
  <si>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</si>
  <si>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</si>
  <si>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</si>
  <si>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</si>
  <si>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</si>
  <si>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</si>
  <si>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</si>
  <si>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</si>
  <si>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</si>
  <si>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</si>
  <si>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</si>
  <si>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</si>
  <si>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</si>
  <si>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</si>
  <si>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</si>
  <si>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</si>
  <si>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</si>
  <si>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</si>
  <si>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</si>
  <si>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</si>
  <si>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</si>
  <si>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</si>
  <si>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</si>
  <si>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</si>
  <si>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</si>
  <si>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</si>
  <si>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</si>
  <si>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</si>
  <si>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</si>
  <si>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</si>
  <si>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</si>
  <si>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</si>
  <si>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</si>
  <si>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</si>
  <si>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</si>
  <si>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</si>
  <si>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</si>
  <si>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</si>
  <si>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</si>
  <si>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</si>
  <si>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</si>
  <si>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</si>
  <si>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</si>
  <si>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</si>
  <si>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</si>
  <si>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</si>
  <si>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</si>
  <si>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</si>
  <si>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</si>
  <si>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</si>
  <si>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</si>
  <si>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</si>
  <si>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</si>
  <si>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</si>
  <si>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</si>
  <si>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</si>
  <si>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</si>
  <si>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</si>
  <si>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</si>
  <si>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</si>
  <si>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</si>
  <si>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</si>
  <si>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</si>
  <si>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</si>
  <si>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</si>
  <si>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</si>
  <si>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</si>
  <si>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</si>
  <si>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</si>
  <si>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</si>
  <si>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</si>
  <si>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</si>
  <si>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</si>
  <si>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</si>
  <si>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</si>
  <si>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</si>
  <si>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</si>
  <si>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</si>
  <si>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</si>
  <si>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</si>
  <si>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</si>
  <si>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</si>
  <si>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</si>
  <si>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</si>
  <si>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</si>
  <si>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</si>
  <si>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</si>
  <si>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</si>
  <si>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</si>
  <si>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</si>
  <si>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</si>
  <si>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</si>
  <si>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</si>
  <si>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</si>
  <si>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</si>
  <si>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</si>
  <si>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</si>
  <si>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</si>
  <si>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</si>
  <si>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</si>
  <si>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</si>
  <si>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</si>
  <si>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</si>
  <si>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</si>
  <si>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</si>
  <si>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</si>
  <si>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</si>
  <si>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</si>
  <si>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</si>
  <si>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</si>
  <si>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</si>
  <si>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</si>
  <si>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</si>
  <si>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</si>
  <si>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</si>
  <si>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</si>
  <si>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</si>
  <si>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</si>
  <si>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</si>
  <si>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</si>
  <si>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</si>
  <si>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</si>
  <si>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</si>
  <si>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</si>
  <si>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</si>
  <si>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</si>
  <si>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</si>
  <si>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</si>
  <si>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</si>
  <si>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</si>
  <si>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</si>
  <si>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</si>
  <si>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</si>
  <si>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</si>
  <si>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</si>
  <si>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</si>
  <si>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</si>
  <si>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</si>
  <si>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</si>
  <si>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</si>
  <si>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</si>
  <si>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</si>
  <si>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</si>
  <si>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</si>
  <si>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</si>
  <si>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</si>
  <si>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</si>
  <si>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</si>
  <si>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</si>
  <si>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</si>
  <si>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</si>
  <si>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</si>
  <si>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</si>
  <si>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</si>
  <si>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</si>
  <si>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</si>
  <si>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</si>
  <si>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</si>
  <si>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</si>
  <si>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</si>
  <si>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</si>
  <si>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</si>
  <si>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</si>
  <si>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</si>
  <si>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</si>
  <si>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</si>
  <si>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</si>
  <si>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</si>
  <si>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</si>
  <si>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</si>
  <si>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</si>
  <si>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</si>
  <si>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</si>
  <si>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</si>
  <si>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</si>
  <si>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</si>
  <si>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</si>
  <si>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</si>
  <si>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</si>
  <si>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</si>
  <si>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</si>
  <si>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</si>
  <si>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</si>
  <si>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</si>
  <si>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</si>
  <si>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</si>
  <si>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</si>
  <si>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</si>
  <si>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</si>
  <si>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</si>
  <si>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</si>
  <si>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</si>
  <si>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</si>
  <si>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</si>
  <si>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</si>
  <si>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</si>
  <si>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</si>
  <si>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</si>
  <si>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</si>
  <si>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Nohora Constanza Siabato Lozano</t>
  </si>
  <si>
    <t>C-0501-1000-1</t>
  </si>
  <si>
    <t>0501</t>
  </si>
  <si>
    <t>C-0599-1000-1</t>
  </si>
  <si>
    <t>0599</t>
  </si>
  <si>
    <t>C-0599-1000-2</t>
  </si>
  <si>
    <t>Profesional Especializado Grupo de Gestion Financiera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</si>
  <si>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</si>
  <si>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</si>
  <si>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</si>
  <si>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</si>
  <si>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</si>
  <si>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Enero-Marzo</t>
  </si>
  <si>
    <t>Ejecución Presupuestal Acumulada a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</si>
</sst>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39" fontId="37" fillId="15" borderId="5" xfId="0" applyNumberFormat="1" applyFont="1" applyFill="1" applyBorder="1" applyAlignment="1">
      <alignment horizontal="center" vertical="center" wrapText="1" readingOrder="1"/>
    </xf>
    <xf numFmtId="39" fontId="37" fillId="15" borderId="38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0.26655146894372422</c:v>
                </c:pt>
                <c:pt idx="2">
                  <c:v>0.91983862874214917</c:v>
                </c:pt>
                <c:pt idx="3">
                  <c:v>0.21543278689637727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1.0814292072176801</c:v>
                </c:pt>
                <c:pt idx="2">
                  <c:v>0.93122178299834424</c:v>
                </c:pt>
                <c:pt idx="3">
                  <c:v>0.19146833924812229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0.58925773258016645</c:v>
                </c:pt>
                <c:pt idx="2">
                  <c:v>0.92434656288475425</c:v>
                </c:pt>
                <c:pt idx="3">
                  <c:v>0.2059424339299798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4874.5427848099998</c:v>
                </c:pt>
                <c:pt idx="1">
                  <c:v>3939.71318612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12967.0700524</c:v>
                </c:pt>
                <c:pt idx="1">
                  <c:v>2295.8353179999999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17841.612837209999</c:v>
                </c:pt>
                <c:pt idx="1">
                  <c:v>6235.54850412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85.646610144927536</c:v>
                </c:pt>
                <c:pt idx="1">
                  <c:v>1.2420289855072464</c:v>
                </c:pt>
                <c:pt idx="2">
                  <c:v>1.2420289855072464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92.156483870967747</c:v>
                </c:pt>
                <c:pt idx="1">
                  <c:v>36.561579032258059</c:v>
                </c:pt>
                <c:pt idx="2">
                  <c:v>36.561579032258059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61.955549587500002</c:v>
                </c:pt>
                <c:pt idx="1">
                  <c:v>13.561696787499999</c:v>
                </c:pt>
                <c:pt idx="2">
                  <c:v>13.561696787499999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46.496043660377353</c:v>
                </c:pt>
                <c:pt idx="1">
                  <c:v>23.824427320754719</c:v>
                </c:pt>
                <c:pt idx="2">
                  <c:v>23.824427320754719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28.287489682843137</c:v>
                </c:pt>
                <c:pt idx="1">
                  <c:v>12.862517549019609</c:v>
                </c:pt>
                <c:pt idx="2">
                  <c:v>12.862517549019609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4.5" x14ac:dyDescent="0.35"/>
  <cols>
    <col min="1" max="1" width="13.453125" customWidth="1"/>
    <col min="2" max="2" width="27" customWidth="1"/>
    <col min="3" max="3" width="21.54296875" customWidth="1"/>
    <col min="4" max="11" width="5.453125" customWidth="1"/>
    <col min="12" max="12" width="9.54296875" customWidth="1"/>
    <col min="13" max="13" width="8" customWidth="1"/>
    <col min="14" max="14" width="9.54296875" customWidth="1"/>
    <col min="15" max="15" width="27.54296875" customWidth="1"/>
    <col min="16" max="26" width="18.81640625" customWidth="1"/>
    <col min="27" max="27" width="0" hidden="1" customWidth="1"/>
    <col min="28" max="28" width="0.453125" customWidth="1"/>
  </cols>
  <sheetData>
    <row r="1" spans="1:26" x14ac:dyDescent="0.3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3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3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3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1" x14ac:dyDescent="0.3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1" x14ac:dyDescent="0.3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1" x14ac:dyDescent="0.3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21" x14ac:dyDescent="0.3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1" x14ac:dyDescent="0.3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21" x14ac:dyDescent="0.3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3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3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1" x14ac:dyDescent="0.3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3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x14ac:dyDescent="0.3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1" x14ac:dyDescent="0.3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1" x14ac:dyDescent="0.3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3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1.5" x14ac:dyDescent="0.3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3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42" x14ac:dyDescent="0.3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42" x14ac:dyDescent="0.3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42" x14ac:dyDescent="0.3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42" x14ac:dyDescent="0.3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3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2" x14ac:dyDescent="0.3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3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35"/>
    <row r="30" spans="1:26" x14ac:dyDescent="0.35">
      <c r="O30" s="19" t="s">
        <v>333</v>
      </c>
    </row>
    <row r="31" spans="1:26" x14ac:dyDescent="0.35">
      <c r="O31" s="20"/>
    </row>
    <row r="32" spans="1:26" x14ac:dyDescent="0.35">
      <c r="O32" s="21" t="s">
        <v>334</v>
      </c>
    </row>
    <row r="33" spans="15:15" x14ac:dyDescent="0.35">
      <c r="O33" s="21" t="s">
        <v>335</v>
      </c>
    </row>
    <row r="34" spans="15:15" x14ac:dyDescent="0.35">
      <c r="O34" s="21" t="s">
        <v>336</v>
      </c>
    </row>
    <row r="35" spans="15:15" x14ac:dyDescent="0.35">
      <c r="O35" s="19" t="s">
        <v>337</v>
      </c>
    </row>
    <row r="36" spans="15:15" x14ac:dyDescent="0.35">
      <c r="O36" s="20"/>
    </row>
    <row r="37" spans="15:15" x14ac:dyDescent="0.35">
      <c r="O37" s="21" t="s">
        <v>338</v>
      </c>
    </row>
    <row r="38" spans="15:15" x14ac:dyDescent="0.35">
      <c r="O38" s="21" t="s">
        <v>339</v>
      </c>
    </row>
    <row r="39" spans="15:15" x14ac:dyDescent="0.35">
      <c r="O39" s="19" t="s">
        <v>340</v>
      </c>
    </row>
    <row r="40" spans="15:15" x14ac:dyDescent="0.35">
      <c r="O40" s="19"/>
    </row>
    <row r="41" spans="15:15" x14ac:dyDescent="0.3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4.5" x14ac:dyDescent="0.35"/>
  <cols>
    <col min="1" max="1" width="13.453125" customWidth="1"/>
    <col min="2" max="2" width="27" customWidth="1"/>
    <col min="3" max="3" width="21.54296875" customWidth="1"/>
    <col min="4" max="11" width="5.453125" customWidth="1"/>
    <col min="12" max="12" width="9.54296875" customWidth="1"/>
    <col min="13" max="13" width="8" customWidth="1"/>
    <col min="14" max="14" width="9.54296875" customWidth="1"/>
    <col min="15" max="15" width="27.54296875" customWidth="1"/>
    <col min="16" max="26" width="18.81640625" customWidth="1"/>
    <col min="27" max="27" width="0" hidden="1" customWidth="1"/>
    <col min="28" max="28" width="0.453125" customWidth="1"/>
  </cols>
  <sheetData>
    <row r="1" spans="1:26" x14ac:dyDescent="0.3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3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3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3" x14ac:dyDescent="0.3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1" x14ac:dyDescent="0.3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1" x14ac:dyDescent="0.3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1" x14ac:dyDescent="0.3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1" x14ac:dyDescent="0.3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1" x14ac:dyDescent="0.3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1" x14ac:dyDescent="0.3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1" x14ac:dyDescent="0.3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1" x14ac:dyDescent="0.3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1" x14ac:dyDescent="0.3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1" x14ac:dyDescent="0.3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1" x14ac:dyDescent="0.3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1" x14ac:dyDescent="0.3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1" x14ac:dyDescent="0.3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1" x14ac:dyDescent="0.3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1" x14ac:dyDescent="0.3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1" x14ac:dyDescent="0.3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1" x14ac:dyDescent="0.3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1" x14ac:dyDescent="0.3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1" x14ac:dyDescent="0.3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1" x14ac:dyDescent="0.3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1" x14ac:dyDescent="0.3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1" x14ac:dyDescent="0.3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1" x14ac:dyDescent="0.3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1" x14ac:dyDescent="0.3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1" x14ac:dyDescent="0.3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1" x14ac:dyDescent="0.3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1" x14ac:dyDescent="0.3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2" x14ac:dyDescent="0.3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1" x14ac:dyDescent="0.3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1" x14ac:dyDescent="0.3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1" x14ac:dyDescent="0.3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21" x14ac:dyDescent="0.3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1" x14ac:dyDescent="0.3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1" x14ac:dyDescent="0.3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1" x14ac:dyDescent="0.3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1" x14ac:dyDescent="0.3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1" x14ac:dyDescent="0.3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1" x14ac:dyDescent="0.3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1" x14ac:dyDescent="0.3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1" x14ac:dyDescent="0.3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1" x14ac:dyDescent="0.3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1" x14ac:dyDescent="0.3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1" x14ac:dyDescent="0.3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1" x14ac:dyDescent="0.3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1" x14ac:dyDescent="0.3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1" x14ac:dyDescent="0.3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1" x14ac:dyDescent="0.3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1" x14ac:dyDescent="0.3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1" x14ac:dyDescent="0.3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1" x14ac:dyDescent="0.3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1" x14ac:dyDescent="0.3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21" x14ac:dyDescent="0.3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1" x14ac:dyDescent="0.3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1" x14ac:dyDescent="0.3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1" x14ac:dyDescent="0.3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1" x14ac:dyDescent="0.3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1" x14ac:dyDescent="0.3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1" x14ac:dyDescent="0.3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1" x14ac:dyDescent="0.3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1" x14ac:dyDescent="0.3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1" x14ac:dyDescent="0.3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1.5" x14ac:dyDescent="0.3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1" x14ac:dyDescent="0.3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1" x14ac:dyDescent="0.3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1" x14ac:dyDescent="0.3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1" x14ac:dyDescent="0.3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1" x14ac:dyDescent="0.3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1" x14ac:dyDescent="0.3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1" x14ac:dyDescent="0.3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1" x14ac:dyDescent="0.3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1" x14ac:dyDescent="0.3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1" x14ac:dyDescent="0.3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1" x14ac:dyDescent="0.3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1" x14ac:dyDescent="0.3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1" x14ac:dyDescent="0.3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1" x14ac:dyDescent="0.3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1" x14ac:dyDescent="0.3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1" x14ac:dyDescent="0.3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1" x14ac:dyDescent="0.3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1" x14ac:dyDescent="0.3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1" x14ac:dyDescent="0.3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1" x14ac:dyDescent="0.3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1" x14ac:dyDescent="0.3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1.5" x14ac:dyDescent="0.3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1" x14ac:dyDescent="0.3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1" x14ac:dyDescent="0.3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1" x14ac:dyDescent="0.3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1" x14ac:dyDescent="0.3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1" x14ac:dyDescent="0.3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1" x14ac:dyDescent="0.3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1" x14ac:dyDescent="0.3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1" x14ac:dyDescent="0.3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1" x14ac:dyDescent="0.3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1" x14ac:dyDescent="0.3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1" x14ac:dyDescent="0.3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1" x14ac:dyDescent="0.3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1" x14ac:dyDescent="0.3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2" x14ac:dyDescent="0.3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1" x14ac:dyDescent="0.3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1" x14ac:dyDescent="0.3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1" x14ac:dyDescent="0.3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21" x14ac:dyDescent="0.3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42" x14ac:dyDescent="0.3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1" x14ac:dyDescent="0.3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42" x14ac:dyDescent="0.3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42" x14ac:dyDescent="0.3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2" x14ac:dyDescent="0.3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1" x14ac:dyDescent="0.3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1" x14ac:dyDescent="0.3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1" x14ac:dyDescent="0.3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1" x14ac:dyDescent="0.3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1" x14ac:dyDescent="0.3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1" x14ac:dyDescent="0.3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1" x14ac:dyDescent="0.3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1" x14ac:dyDescent="0.3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1" x14ac:dyDescent="0.3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1" x14ac:dyDescent="0.3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1" x14ac:dyDescent="0.3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1" x14ac:dyDescent="0.3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1" x14ac:dyDescent="0.3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1" x14ac:dyDescent="0.3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1" x14ac:dyDescent="0.3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2" x14ac:dyDescent="0.3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1" x14ac:dyDescent="0.3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1" x14ac:dyDescent="0.3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1" x14ac:dyDescent="0.3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21" x14ac:dyDescent="0.3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3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35">
      <c r="U133" s="8"/>
    </row>
    <row r="134" spans="1:28" x14ac:dyDescent="0.35">
      <c r="U134" s="8"/>
      <c r="X134" s="8"/>
    </row>
    <row r="135" spans="1:28" x14ac:dyDescent="0.35">
      <c r="U135" s="8"/>
    </row>
    <row r="136" spans="1:28" x14ac:dyDescent="0.3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3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3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3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3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3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3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35">
      <c r="W144" s="16"/>
      <c r="X144" s="16"/>
      <c r="Y144" s="16"/>
    </row>
    <row r="145" spans="23:26" x14ac:dyDescent="0.35">
      <c r="W145" s="16"/>
      <c r="X145" s="16"/>
      <c r="Y145" s="16"/>
    </row>
    <row r="146" spans="23:26" x14ac:dyDescent="0.35">
      <c r="Y146" s="16"/>
      <c r="Z146" s="16"/>
    </row>
    <row r="147" spans="23:26" x14ac:dyDescent="0.3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topLeftCell="R1" zoomScaleNormal="100" workbookViewId="0">
      <selection activeCell="R13" sqref="R13"/>
    </sheetView>
  </sheetViews>
  <sheetFormatPr baseColWidth="10" defaultColWidth="11.453125" defaultRowHeight="11.5" x14ac:dyDescent="0.25"/>
  <cols>
    <col min="1" max="2" width="6.26953125" style="131" customWidth="1"/>
    <col min="3" max="6" width="5.26953125" style="131" customWidth="1"/>
    <col min="7" max="7" width="5" style="131" customWidth="1"/>
    <col min="8" max="8" width="8.7265625" style="131" customWidth="1"/>
    <col min="9" max="9" width="5" style="131" customWidth="1"/>
    <col min="10" max="10" width="5.26953125" style="131" customWidth="1"/>
    <col min="11" max="11" width="46.1796875" style="131" customWidth="1"/>
    <col min="12" max="12" width="19.26953125" style="131" bestFit="1" customWidth="1"/>
    <col min="13" max="13" width="18.26953125" style="131" customWidth="1"/>
    <col min="14" max="14" width="17.54296875" style="131" customWidth="1"/>
    <col min="15" max="15" width="19.81640625" style="131" customWidth="1"/>
    <col min="16" max="16" width="18.1796875" style="131" bestFit="1" customWidth="1"/>
    <col min="17" max="17" width="19.26953125" style="131" bestFit="1" customWidth="1"/>
    <col min="18" max="18" width="18.1796875" style="131" bestFit="1" customWidth="1"/>
    <col min="19" max="19" width="21.54296875" style="131" customWidth="1"/>
    <col min="20" max="20" width="19.26953125" style="131" customWidth="1"/>
    <col min="21" max="21" width="21.453125" style="131" customWidth="1"/>
    <col min="22" max="22" width="19.81640625" style="131" customWidth="1"/>
    <col min="23" max="23" width="12.7265625" style="131" customWidth="1"/>
    <col min="24" max="25" width="11.7265625" style="131" customWidth="1"/>
    <col min="26" max="31" width="0" style="131" hidden="1" customWidth="1"/>
    <col min="32" max="16384" width="11.453125" style="131"/>
  </cols>
  <sheetData>
    <row r="1" spans="2:26" x14ac:dyDescent="0.25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" x14ac:dyDescent="0.3">
      <c r="B2" s="219" t="s">
        <v>347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132"/>
    </row>
    <row r="3" spans="2:26" ht="14" x14ac:dyDescent="0.3">
      <c r="B3" s="219" t="s">
        <v>348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133"/>
    </row>
    <row r="4" spans="2:26" ht="14" x14ac:dyDescent="0.3">
      <c r="B4" s="219" t="s">
        <v>393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132" t="str">
        <f>+TRIM(B4)</f>
        <v>Ejecución Presupuestal Acumulada a 31 de Marzo de 2018</v>
      </c>
    </row>
    <row r="5" spans="2:26" ht="14.5" thickBot="1" x14ac:dyDescent="0.3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3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5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0</v>
      </c>
      <c r="N7" s="138">
        <f>+'datos iniciales'!R5</f>
        <v>0</v>
      </c>
      <c r="O7" s="138">
        <f>+'datos iniciales'!S5</f>
        <v>8267869021</v>
      </c>
      <c r="P7" s="138">
        <f>+'datos iniciales'!T5</f>
        <v>0</v>
      </c>
      <c r="Q7" s="138">
        <f>+'datos iniciales'!U5</f>
        <v>8267869021</v>
      </c>
      <c r="R7" s="138">
        <f>+'datos iniciales'!V5</f>
        <v>0</v>
      </c>
      <c r="S7" s="138">
        <f>+'datos iniciales'!W5</f>
        <v>2108718229</v>
      </c>
      <c r="T7" s="138">
        <f>+'datos iniciales'!X5</f>
        <v>2107003660</v>
      </c>
      <c r="U7" s="138">
        <f>+'datos iniciales'!Y5</f>
        <v>2107003660</v>
      </c>
      <c r="V7" s="138">
        <f>+'datos iniciales'!Z5</f>
        <v>2107003660</v>
      </c>
      <c r="W7" s="174">
        <f t="shared" ref="W7:W11" si="0">+S7/O7*100</f>
        <v>25.504978654644319</v>
      </c>
      <c r="X7" s="174">
        <f>+T7/O7*100</f>
        <v>25.48424091683491</v>
      </c>
      <c r="Y7" s="175">
        <f t="shared" ref="Y7" si="1">+V7/O7*100</f>
        <v>25.48424091683491</v>
      </c>
    </row>
    <row r="8" spans="2:26" ht="24" customHeight="1" x14ac:dyDescent="0.25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0</v>
      </c>
      <c r="N8" s="141">
        <f>+'datos iniciales'!R6</f>
        <v>0</v>
      </c>
      <c r="O8" s="141">
        <f>+'datos iniciales'!S6</f>
        <v>977407797</v>
      </c>
      <c r="P8" s="141">
        <f>+'datos iniciales'!T6</f>
        <v>0</v>
      </c>
      <c r="Q8" s="141">
        <f>+'datos iniciales'!U6</f>
        <v>977407797</v>
      </c>
      <c r="R8" s="141">
        <f>+'datos iniciales'!V6</f>
        <v>0</v>
      </c>
      <c r="S8" s="141">
        <f>+'datos iniciales'!W6</f>
        <v>318483167</v>
      </c>
      <c r="T8" s="141">
        <f>+'datos iniciales'!X6</f>
        <v>318483167</v>
      </c>
      <c r="U8" s="141">
        <f>+'datos iniciales'!Y6</f>
        <v>318483167</v>
      </c>
      <c r="V8" s="141">
        <f>+'datos iniciales'!Z6</f>
        <v>318483167</v>
      </c>
      <c r="W8" s="176">
        <f t="shared" si="0"/>
        <v>32.584471699277842</v>
      </c>
      <c r="X8" s="176">
        <f t="shared" ref="X8:X10" si="2">+T8/O8*100</f>
        <v>32.584471699277842</v>
      </c>
      <c r="Y8" s="177">
        <f t="shared" ref="Y8:Y10" si="3">+V8/O8*100</f>
        <v>32.584471699277842</v>
      </c>
    </row>
    <row r="9" spans="2:26" ht="24" customHeight="1" x14ac:dyDescent="0.25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0</v>
      </c>
      <c r="N9" s="141">
        <f>+'datos iniciales'!R7</f>
        <v>0</v>
      </c>
      <c r="O9" s="141">
        <f>+'datos iniciales'!S7</f>
        <v>2501347519</v>
      </c>
      <c r="P9" s="141">
        <f>+'datos iniciales'!T7</f>
        <v>0</v>
      </c>
      <c r="Q9" s="141">
        <f>+'datos iniciales'!U7</f>
        <v>2501347519</v>
      </c>
      <c r="R9" s="141">
        <f>+'datos iniciales'!V7</f>
        <v>0</v>
      </c>
      <c r="S9" s="141">
        <f>+'datos iniciales'!W7</f>
        <v>251275151</v>
      </c>
      <c r="T9" s="141">
        <f>+'datos iniciales'!X7</f>
        <v>229701646</v>
      </c>
      <c r="U9" s="141">
        <f>+'datos iniciales'!Y7</f>
        <v>229701646</v>
      </c>
      <c r="V9" s="141">
        <f>+'datos iniciales'!Z7</f>
        <v>229701646</v>
      </c>
      <c r="W9" s="176">
        <f t="shared" si="0"/>
        <v>10.045591389894353</v>
      </c>
      <c r="X9" s="176">
        <f t="shared" si="2"/>
        <v>9.1831160706462391</v>
      </c>
      <c r="Y9" s="177">
        <f t="shared" si="3"/>
        <v>9.1831160706462391</v>
      </c>
    </row>
    <row r="10" spans="2:26" ht="24" customHeight="1" x14ac:dyDescent="0.25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35025227</v>
      </c>
      <c r="T10" s="141">
        <f>+'datos iniciales'!X8</f>
        <v>23246785</v>
      </c>
      <c r="U10" s="141">
        <f>+'datos iniciales'!Y8</f>
        <v>23246785</v>
      </c>
      <c r="V10" s="141">
        <f>+'datos iniciales'!Z8</f>
        <v>23246785</v>
      </c>
      <c r="W10" s="176">
        <f t="shared" si="0"/>
        <v>12.357751907020743</v>
      </c>
      <c r="X10" s="176">
        <f t="shared" si="2"/>
        <v>8.2020311150546217</v>
      </c>
      <c r="Y10" s="177">
        <f t="shared" si="3"/>
        <v>8.2020311150546217</v>
      </c>
    </row>
    <row r="11" spans="2:26" ht="24" customHeight="1" x14ac:dyDescent="0.25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103244184</v>
      </c>
      <c r="R11" s="141">
        <f>+'datos iniciales'!V9</f>
        <v>21179709</v>
      </c>
      <c r="S11" s="141">
        <f>+'datos iniciales'!W9</f>
        <v>100767800</v>
      </c>
      <c r="T11" s="141">
        <f>+'datos iniciales'!X9</f>
        <v>31319750</v>
      </c>
      <c r="U11" s="141">
        <f>+'datos iniciales'!Y9</f>
        <v>31319750</v>
      </c>
      <c r="V11" s="141">
        <f>+'datos iniciales'!Z9</f>
        <v>31319750</v>
      </c>
      <c r="W11" s="176">
        <f t="shared" si="0"/>
        <v>80.987499724028083</v>
      </c>
      <c r="X11" s="176">
        <f t="shared" ref="X11" si="4">+T11/O11*100</f>
        <v>25.171813262586152</v>
      </c>
      <c r="Y11" s="177">
        <f t="shared" ref="Y11" si="5">+V11/O11*100</f>
        <v>25.171813262586152</v>
      </c>
    </row>
    <row r="12" spans="2:26" ht="24" customHeight="1" thickBot="1" x14ac:dyDescent="0.3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0</v>
      </c>
      <c r="N12" s="144">
        <f>+'datos iniciales'!R10</f>
        <v>0</v>
      </c>
      <c r="O12" s="144">
        <f>+'datos iniciales'!S10</f>
        <v>2949091156</v>
      </c>
      <c r="P12" s="144">
        <f>+'datos iniciales'!T10</f>
        <v>0</v>
      </c>
      <c r="Q12" s="144">
        <f>+'datos iniciales'!U10</f>
        <v>2949091156</v>
      </c>
      <c r="R12" s="144">
        <f>+'datos iniciales'!V10</f>
        <v>0</v>
      </c>
      <c r="S12" s="144">
        <f>+'datos iniciales'!W10</f>
        <v>952955356</v>
      </c>
      <c r="T12" s="144">
        <f>+'datos iniciales'!X10</f>
        <v>952955356</v>
      </c>
      <c r="U12" s="144">
        <f>+'datos iniciales'!Y10</f>
        <v>952955356</v>
      </c>
      <c r="V12" s="144">
        <f>+'datos iniciales'!Z10</f>
        <v>816035356</v>
      </c>
      <c r="W12" s="178">
        <f t="shared" ref="W12" si="6">+S12/O12*100</f>
        <v>32.313526628744192</v>
      </c>
      <c r="X12" s="178">
        <f t="shared" ref="X12" si="7">+T12/O12*100</f>
        <v>32.313526628744192</v>
      </c>
      <c r="Y12" s="179">
        <f t="shared" ref="Y12" si="8">+V12/O12*100</f>
        <v>27.670740334348622</v>
      </c>
    </row>
    <row r="13" spans="2:26" ht="15.75" customHeight="1" thickBot="1" x14ac:dyDescent="0.3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5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28920000</v>
      </c>
      <c r="R14" s="138">
        <f>+'datos iniciales'!V11</f>
        <v>9045000</v>
      </c>
      <c r="S14" s="138">
        <f>+'datos iniciales'!W11</f>
        <v>26031000</v>
      </c>
      <c r="T14" s="138">
        <f>+'datos iniciales'!X11</f>
        <v>26031000</v>
      </c>
      <c r="U14" s="138">
        <f>+'datos iniciales'!Y11</f>
        <v>26031000</v>
      </c>
      <c r="V14" s="138">
        <f>+'datos iniciales'!Z11</f>
        <v>26031000</v>
      </c>
      <c r="W14" s="174">
        <f>+S14/O14*100</f>
        <v>68.565784274990122</v>
      </c>
      <c r="X14" s="174">
        <f t="shared" ref="X14:X15" si="9">+T14/O14*100</f>
        <v>68.565784274990122</v>
      </c>
      <c r="Y14" s="175">
        <f t="shared" ref="Y14:Y15" si="10">+V14/O14*100</f>
        <v>68.565784274990122</v>
      </c>
    </row>
    <row r="15" spans="2:26" ht="24" customHeight="1" thickBot="1" x14ac:dyDescent="0.3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8095000</v>
      </c>
      <c r="O15" s="144">
        <f>+'datos iniciales'!S12</f>
        <v>2593078403</v>
      </c>
      <c r="P15" s="144">
        <f>+'datos iniciales'!T12</f>
        <v>0</v>
      </c>
      <c r="Q15" s="144">
        <f>+'datos iniciales'!U12</f>
        <v>1306885798.51</v>
      </c>
      <c r="R15" s="144">
        <f>+'datos iniciales'!V12</f>
        <v>1286192604.49</v>
      </c>
      <c r="S15" s="144">
        <f>+'datos iniciales'!W12</f>
        <v>1031678163.8099999</v>
      </c>
      <c r="T15" s="144">
        <f>+'datos iniciales'!X12</f>
        <v>201363131.12</v>
      </c>
      <c r="U15" s="144">
        <f>+'datos iniciales'!Y12</f>
        <v>201363131.12</v>
      </c>
      <c r="V15" s="144">
        <f>+'datos iniciales'!Z12</f>
        <v>201363131.12</v>
      </c>
      <c r="W15" s="178">
        <f>+S15/O15*100</f>
        <v>39.785845372682317</v>
      </c>
      <c r="X15" s="178">
        <f t="shared" si="9"/>
        <v>7.7654085154940837</v>
      </c>
      <c r="Y15" s="179">
        <f t="shared" si="10"/>
        <v>7.7654085154940837</v>
      </c>
    </row>
    <row r="16" spans="2:26" ht="15.75" customHeight="1" thickBot="1" x14ac:dyDescent="0.3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5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0</v>
      </c>
      <c r="N17" s="138">
        <f>+'datos iniciales'!R13</f>
        <v>0</v>
      </c>
      <c r="O17" s="138">
        <f>+'datos iniciales'!S13</f>
        <v>31035181</v>
      </c>
      <c r="P17" s="138">
        <f>+'datos iniciales'!T13</f>
        <v>0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5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0</v>
      </c>
      <c r="N18" s="141">
        <f>+'datos iniciales'!R14</f>
        <v>0</v>
      </c>
      <c r="O18" s="141">
        <f>+'datos iniciales'!S14</f>
        <v>200432232</v>
      </c>
      <c r="P18" s="141">
        <f>+'datos iniciales'!T14</f>
        <v>0</v>
      </c>
      <c r="Q18" s="141">
        <f>+'datos iniciales'!U14</f>
        <v>200432232</v>
      </c>
      <c r="R18" s="141">
        <f>+'datos iniciales'!V14</f>
        <v>0</v>
      </c>
      <c r="S18" s="141">
        <f>+'datos iniciales'!W14</f>
        <v>45608691</v>
      </c>
      <c r="T18" s="141">
        <f>+'datos iniciales'!X14</f>
        <v>45608691</v>
      </c>
      <c r="U18" s="141">
        <f>+'datos iniciales'!Y14</f>
        <v>45608691</v>
      </c>
      <c r="V18" s="141">
        <f>+'datos iniciales'!Z14</f>
        <v>45608691</v>
      </c>
      <c r="W18" s="254">
        <f t="shared" si="11"/>
        <v>22.755167941252083</v>
      </c>
      <c r="X18" s="254">
        <f t="shared" si="12"/>
        <v>22.755167941252083</v>
      </c>
      <c r="Y18" s="255">
        <f t="shared" si="13"/>
        <v>22.755167941252083</v>
      </c>
    </row>
    <row r="19" spans="2:25" ht="24" customHeight="1" thickBot="1" x14ac:dyDescent="0.3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4000000</v>
      </c>
      <c r="R19" s="144">
        <f>+'datos iniciales'!V15</f>
        <v>317358083</v>
      </c>
      <c r="S19" s="144">
        <f>+'datos iniciales'!W15</f>
        <v>4000000</v>
      </c>
      <c r="T19" s="144">
        <f>+'datos iniciales'!X15</f>
        <v>4000000</v>
      </c>
      <c r="U19" s="144">
        <f>+'datos iniciales'!Y15</f>
        <v>4000000</v>
      </c>
      <c r="V19" s="144">
        <f>+'datos iniciales'!Z15</f>
        <v>4000000</v>
      </c>
      <c r="W19" s="178">
        <f t="shared" si="11"/>
        <v>1.2447174076526961</v>
      </c>
      <c r="X19" s="178">
        <f t="shared" si="12"/>
        <v>1.2447174076526961</v>
      </c>
      <c r="Y19" s="179">
        <f t="shared" si="13"/>
        <v>1.2447174076526961</v>
      </c>
    </row>
    <row r="20" spans="2:25" ht="14.25" customHeight="1" x14ac:dyDescent="0.25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3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5">
      <c r="B22" s="136" t="s">
        <v>71</v>
      </c>
      <c r="C22" s="137" t="s">
        <v>382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377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0</v>
      </c>
      <c r="Q22" s="138">
        <f>+'datos iniciales'!U16</f>
        <v>5909616100</v>
      </c>
      <c r="R22" s="138">
        <f>+'datos iniciales'!V16</f>
        <v>990383900</v>
      </c>
      <c r="S22" s="138">
        <f>+'datos iniciales'!W16</f>
        <v>5909616100</v>
      </c>
      <c r="T22" s="138">
        <f>+'datos iniciales'!X16</f>
        <v>85700000</v>
      </c>
      <c r="U22" s="138">
        <f>+'datos iniciales'!Y16</f>
        <v>85700000</v>
      </c>
      <c r="V22" s="138">
        <f>+'datos iniciales'!Z16</f>
        <v>85700000</v>
      </c>
      <c r="W22" s="174">
        <f t="shared" ref="W22:W29" si="14">+S22/O22*100</f>
        <v>85.646610144927536</v>
      </c>
      <c r="X22" s="174">
        <f t="shared" ref="X22:X29" si="15">+T22/O22*100</f>
        <v>1.2420289855072464</v>
      </c>
      <c r="Y22" s="175">
        <f t="shared" ref="Y22:Y29" si="16">+V22/O22*100</f>
        <v>1.2420289855072464</v>
      </c>
    </row>
    <row r="23" spans="2:25" ht="34.5" x14ac:dyDescent="0.25">
      <c r="B23" s="139" t="s">
        <v>71</v>
      </c>
      <c r="C23" s="140" t="s">
        <v>388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389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285685100</v>
      </c>
      <c r="R23" s="141">
        <f>+'datos iniciales'!V17</f>
        <v>24314900</v>
      </c>
      <c r="S23" s="141">
        <f>+'datos iniciales'!W17</f>
        <v>285685100</v>
      </c>
      <c r="T23" s="141">
        <f>+'datos iniciales'!X17</f>
        <v>113340895</v>
      </c>
      <c r="U23" s="141">
        <f>+'datos iniciales'!Y17</f>
        <v>113340895</v>
      </c>
      <c r="V23" s="141">
        <f>+'datos iniciales'!Z17</f>
        <v>113340895</v>
      </c>
      <c r="W23" s="176">
        <f t="shared" si="14"/>
        <v>92.156483870967747</v>
      </c>
      <c r="X23" s="176">
        <f t="shared" si="15"/>
        <v>36.561579032258059</v>
      </c>
      <c r="Y23" s="177">
        <f t="shared" si="16"/>
        <v>36.561579032258059</v>
      </c>
    </row>
    <row r="24" spans="2:25" ht="34.5" x14ac:dyDescent="0.25">
      <c r="B24" s="139" t="s">
        <v>71</v>
      </c>
      <c r="C24" s="140" t="s">
        <v>388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389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2518868500</v>
      </c>
      <c r="R24" s="141">
        <f>+'datos iniciales'!V18</f>
        <v>1481131500</v>
      </c>
      <c r="S24" s="141">
        <f>+'datos iniciales'!W18</f>
        <v>2478221983.5</v>
      </c>
      <c r="T24" s="141">
        <f>+'datos iniciales'!X18</f>
        <v>542467871.5</v>
      </c>
      <c r="U24" s="141">
        <f>+'datos iniciales'!Y18</f>
        <v>542467871.5</v>
      </c>
      <c r="V24" s="141">
        <f>+'datos iniciales'!Z18</f>
        <v>542467871.5</v>
      </c>
      <c r="W24" s="176">
        <f t="shared" si="14"/>
        <v>61.955549587500002</v>
      </c>
      <c r="X24" s="176">
        <f t="shared" si="15"/>
        <v>13.561696787499999</v>
      </c>
      <c r="Y24" s="177">
        <f t="shared" si="16"/>
        <v>13.561696787499999</v>
      </c>
    </row>
    <row r="25" spans="2:25" ht="23" x14ac:dyDescent="0.25">
      <c r="B25" s="139" t="s">
        <v>71</v>
      </c>
      <c r="C25" s="140" t="s">
        <v>388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391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2603700189</v>
      </c>
      <c r="R25" s="141">
        <f>+'datos iniciales'!V19</f>
        <v>46299811</v>
      </c>
      <c r="S25" s="141">
        <f>+'datos iniciales'!W19</f>
        <v>1232145157</v>
      </c>
      <c r="T25" s="141">
        <f>+'datos iniciales'!X19</f>
        <v>631347324</v>
      </c>
      <c r="U25" s="141">
        <f>+'datos iniciales'!Y19</f>
        <v>631347324</v>
      </c>
      <c r="V25" s="141">
        <f>+'datos iniciales'!Z19</f>
        <v>631347324</v>
      </c>
      <c r="W25" s="176">
        <f t="shared" si="14"/>
        <v>46.496043660377353</v>
      </c>
      <c r="X25" s="176">
        <f t="shared" si="15"/>
        <v>23.824427320754719</v>
      </c>
      <c r="Y25" s="177">
        <f t="shared" si="16"/>
        <v>23.824427320754719</v>
      </c>
    </row>
    <row r="26" spans="2:25" ht="23" x14ac:dyDescent="0.25">
      <c r="B26" s="139" t="s">
        <v>71</v>
      </c>
      <c r="C26" s="140" t="s">
        <v>388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391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2758721000</v>
      </c>
      <c r="R26" s="141">
        <f>+'datos iniciales'!V20</f>
        <v>2241279000</v>
      </c>
      <c r="S26" s="141">
        <f>+'datos iniciales'!W20</f>
        <v>2394050369.5</v>
      </c>
      <c r="T26" s="141">
        <f>+'datos iniciales'!X20</f>
        <v>660583869.5</v>
      </c>
      <c r="U26" s="141">
        <f>+'datos iniciales'!Y20</f>
        <v>645583869.5</v>
      </c>
      <c r="V26" s="141">
        <f>+'datos iniciales'!Z20</f>
        <v>645583869.5</v>
      </c>
      <c r="W26" s="176">
        <f t="shared" si="14"/>
        <v>47.881007390000001</v>
      </c>
      <c r="X26" s="176">
        <f t="shared" si="15"/>
        <v>13.211677390000002</v>
      </c>
      <c r="Y26" s="177">
        <f t="shared" si="16"/>
        <v>12.911677390000001</v>
      </c>
    </row>
    <row r="27" spans="2:25" ht="33.75" customHeight="1" x14ac:dyDescent="0.25">
      <c r="B27" s="139" t="s">
        <v>71</v>
      </c>
      <c r="C27" s="140" t="s">
        <v>384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378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23" x14ac:dyDescent="0.25">
      <c r="B28" s="139" t="s">
        <v>71</v>
      </c>
      <c r="C28" s="140" t="s">
        <v>384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0</v>
      </c>
      <c r="Q28" s="141">
        <f>+'datos iniciales'!U22</f>
        <v>1682326580.5799999</v>
      </c>
      <c r="R28" s="141">
        <f>+'datos iniciales'!V22</f>
        <v>357673419.42000002</v>
      </c>
      <c r="S28" s="141">
        <f>+'datos iniciales'!W22</f>
        <v>577064789.52999997</v>
      </c>
      <c r="T28" s="141">
        <f>+'datos iniciales'!X22</f>
        <v>262395358</v>
      </c>
      <c r="U28" s="141">
        <f>+'datos iniciales'!Y22</f>
        <v>262395358</v>
      </c>
      <c r="V28" s="141">
        <f>+'datos iniciales'!Z22</f>
        <v>262395358</v>
      </c>
      <c r="W28" s="176">
        <f t="shared" si="14"/>
        <v>28.287489682843137</v>
      </c>
      <c r="X28" s="176">
        <f t="shared" si="15"/>
        <v>12.862517549019609</v>
      </c>
      <c r="Y28" s="177">
        <f t="shared" si="16"/>
        <v>12.862517549019609</v>
      </c>
    </row>
    <row r="29" spans="2:25" ht="23.5" thickBot="1" x14ac:dyDescent="0.3">
      <c r="B29" s="142" t="s">
        <v>71</v>
      </c>
      <c r="C29" s="143" t="s">
        <v>384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83027128</v>
      </c>
      <c r="R29" s="144">
        <f>+'datos iniciales'!V23</f>
        <v>916972872</v>
      </c>
      <c r="S29" s="144">
        <f>+'datos iniciales'!W23</f>
        <v>0</v>
      </c>
      <c r="T29" s="144">
        <f>+'datos iniciales'!X23</f>
        <v>0</v>
      </c>
      <c r="U29" s="144">
        <f>+'datos iniciales'!Y23</f>
        <v>0</v>
      </c>
      <c r="V29" s="144">
        <f>+'datos iniciales'!Z23</f>
        <v>0</v>
      </c>
      <c r="W29" s="178">
        <f t="shared" si="14"/>
        <v>0</v>
      </c>
      <c r="X29" s="178">
        <f t="shared" si="15"/>
        <v>0</v>
      </c>
      <c r="Y29" s="179">
        <f t="shared" si="16"/>
        <v>0</v>
      </c>
    </row>
    <row r="30" spans="2:25" ht="18" customHeight="1" thickBot="1" x14ac:dyDescent="0.3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10008095000</v>
      </c>
      <c r="N30" s="204">
        <f t="shared" si="17"/>
        <v>8095000</v>
      </c>
      <c r="O30" s="204">
        <f t="shared" si="17"/>
        <v>40278114059</v>
      </c>
      <c r="P30" s="204">
        <f t="shared" si="17"/>
        <v>0</v>
      </c>
      <c r="Q30" s="204">
        <f t="shared" si="17"/>
        <v>32554856031.959999</v>
      </c>
      <c r="R30" s="204">
        <f t="shared" si="17"/>
        <v>7723258027.04</v>
      </c>
      <c r="S30" s="204">
        <f t="shared" si="17"/>
        <v>17841612837.209999</v>
      </c>
      <c r="T30" s="204">
        <f t="shared" si="17"/>
        <v>6235548504.1199999</v>
      </c>
      <c r="U30" s="204">
        <f t="shared" si="17"/>
        <v>6220548504.1199999</v>
      </c>
      <c r="V30" s="204">
        <f t="shared" si="17"/>
        <v>6083628504.1199999</v>
      </c>
      <c r="W30" s="205">
        <f t="shared" ref="W30" si="18">+S30/O30*100</f>
        <v>44.296048248622888</v>
      </c>
      <c r="X30" s="206">
        <f t="shared" ref="X30" si="19">+T30/O30*100</f>
        <v>15.48123254973178</v>
      </c>
      <c r="Y30" s="207">
        <f t="shared" ref="Y30" si="20">+V30/O30*100</f>
        <v>15.104055009151143</v>
      </c>
    </row>
    <row r="31" spans="2:25" x14ac:dyDescent="0.25">
      <c r="T31" s="153"/>
      <c r="U31" s="153"/>
      <c r="W31" s="154"/>
      <c r="X31" s="154"/>
      <c r="Y31" s="154"/>
    </row>
    <row r="32" spans="2:25" x14ac:dyDescent="0.25">
      <c r="Q32" s="155"/>
      <c r="R32" s="155"/>
      <c r="W32" s="154"/>
      <c r="X32" s="154"/>
      <c r="Y32" s="154"/>
    </row>
    <row r="33" spans="11:25" ht="14.25" customHeight="1" thickBot="1" x14ac:dyDescent="0.3">
      <c r="K33" s="156"/>
      <c r="W33" s="154"/>
      <c r="X33" s="154"/>
      <c r="Y33" s="154"/>
    </row>
    <row r="34" spans="11:25" ht="17.25" customHeight="1" thickBot="1" x14ac:dyDescent="0.3">
      <c r="K34" s="216" t="s">
        <v>333</v>
      </c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1:25" ht="38.25" customHeight="1" thickBot="1" x14ac:dyDescent="0.3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5">
      <c r="K36" s="159" t="s">
        <v>334</v>
      </c>
      <c r="L36" s="160">
        <f t="shared" ref="L36:V36" si="21">SUM(L7:L12)</f>
        <v>15103566560</v>
      </c>
      <c r="M36" s="160">
        <f t="shared" si="21"/>
        <v>0</v>
      </c>
      <c r="N36" s="160">
        <f t="shared" si="21"/>
        <v>0</v>
      </c>
      <c r="O36" s="160">
        <f t="shared" si="21"/>
        <v>15103566560</v>
      </c>
      <c r="P36" s="160">
        <f t="shared" si="21"/>
        <v>0</v>
      </c>
      <c r="Q36" s="160">
        <f t="shared" si="21"/>
        <v>15082386851</v>
      </c>
      <c r="R36" s="160">
        <f t="shared" si="21"/>
        <v>21179709</v>
      </c>
      <c r="S36" s="160">
        <f t="shared" si="21"/>
        <v>3767224930</v>
      </c>
      <c r="T36" s="160">
        <f t="shared" si="21"/>
        <v>3662710364</v>
      </c>
      <c r="U36" s="160">
        <f t="shared" si="21"/>
        <v>3662710364</v>
      </c>
      <c r="V36" s="160">
        <f t="shared" si="21"/>
        <v>3525790364</v>
      </c>
      <c r="W36" s="174">
        <f>+S36/O36*100</f>
        <v>24.942618122907785</v>
      </c>
      <c r="X36" s="174">
        <f>+T36/O36*100</f>
        <v>24.250632123542612</v>
      </c>
      <c r="Y36" s="175">
        <f>+V36/O36*100</f>
        <v>23.344091278000764</v>
      </c>
    </row>
    <row r="37" spans="11:25" ht="20.25" customHeight="1" x14ac:dyDescent="0.25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8095000</v>
      </c>
      <c r="O37" s="162">
        <f t="shared" si="22"/>
        <v>2631043403</v>
      </c>
      <c r="P37" s="162">
        <f t="shared" si="22"/>
        <v>0</v>
      </c>
      <c r="Q37" s="162">
        <f t="shared" si="22"/>
        <v>1335805798.51</v>
      </c>
      <c r="R37" s="162">
        <f t="shared" si="22"/>
        <v>1295237604.49</v>
      </c>
      <c r="S37" s="162">
        <f t="shared" si="22"/>
        <v>1057709163.8099999</v>
      </c>
      <c r="T37" s="162">
        <f t="shared" si="22"/>
        <v>227394131.12</v>
      </c>
      <c r="U37" s="162">
        <f t="shared" si="22"/>
        <v>227394131.12</v>
      </c>
      <c r="V37" s="162">
        <f t="shared" si="22"/>
        <v>227394131.12</v>
      </c>
      <c r="W37" s="176">
        <f>+S37/O37*100</f>
        <v>40.201129430398829</v>
      </c>
      <c r="X37" s="176">
        <f>+T37/O37*100</f>
        <v>8.6427358385923228</v>
      </c>
      <c r="Y37" s="177">
        <f>+V37/O37*100</f>
        <v>8.6427358385923228</v>
      </c>
    </row>
    <row r="38" spans="11:25" ht="20.25" customHeight="1" thickBot="1" x14ac:dyDescent="0.3">
      <c r="K38" s="163" t="s">
        <v>336</v>
      </c>
      <c r="L38" s="164">
        <f t="shared" ref="L38:V38" si="23">SUM(L17:L19)</f>
        <v>552825496</v>
      </c>
      <c r="M38" s="164">
        <f t="shared" si="23"/>
        <v>0</v>
      </c>
      <c r="N38" s="164">
        <f t="shared" si="23"/>
        <v>0</v>
      </c>
      <c r="O38" s="164">
        <f t="shared" si="23"/>
        <v>552825496</v>
      </c>
      <c r="P38" s="164">
        <f t="shared" si="23"/>
        <v>0</v>
      </c>
      <c r="Q38" s="164">
        <f t="shared" si="23"/>
        <v>204432232</v>
      </c>
      <c r="R38" s="164">
        <f t="shared" si="23"/>
        <v>348393264</v>
      </c>
      <c r="S38" s="164">
        <f t="shared" si="23"/>
        <v>49608691</v>
      </c>
      <c r="T38" s="164">
        <f t="shared" si="23"/>
        <v>49608691</v>
      </c>
      <c r="U38" s="164">
        <f t="shared" si="23"/>
        <v>49608691</v>
      </c>
      <c r="V38" s="164">
        <f t="shared" si="23"/>
        <v>49608691</v>
      </c>
      <c r="W38" s="178">
        <f>+S38/O38*100</f>
        <v>8.9736619166349012</v>
      </c>
      <c r="X38" s="178">
        <f>+T38/O38*100</f>
        <v>8.9736619166349012</v>
      </c>
      <c r="Y38" s="179">
        <f>+V38/O38*100</f>
        <v>8.9736619166349012</v>
      </c>
    </row>
    <row r="39" spans="11:25" ht="21.75" customHeight="1" thickBot="1" x14ac:dyDescent="0.3">
      <c r="K39" s="157" t="s">
        <v>337</v>
      </c>
      <c r="L39" s="208">
        <f>SUM(L36:L38)</f>
        <v>18287435459</v>
      </c>
      <c r="M39" s="208">
        <f t="shared" ref="M39:U39" si="24">SUM(M36:M38)</f>
        <v>8095000</v>
      </c>
      <c r="N39" s="208">
        <f t="shared" si="24"/>
        <v>8095000</v>
      </c>
      <c r="O39" s="208">
        <f t="shared" si="24"/>
        <v>18287435459</v>
      </c>
      <c r="P39" s="208">
        <f t="shared" si="24"/>
        <v>0</v>
      </c>
      <c r="Q39" s="208">
        <f t="shared" si="24"/>
        <v>16622624881.51</v>
      </c>
      <c r="R39" s="208">
        <f t="shared" si="24"/>
        <v>1664810577.49</v>
      </c>
      <c r="S39" s="208">
        <f t="shared" si="24"/>
        <v>4874542784.8099995</v>
      </c>
      <c r="T39" s="208">
        <f t="shared" si="24"/>
        <v>3939713186.1199999</v>
      </c>
      <c r="U39" s="208">
        <f t="shared" si="24"/>
        <v>3939713186.1199999</v>
      </c>
      <c r="V39" s="209">
        <f>SUM(V36:V38)</f>
        <v>3802793186.1199999</v>
      </c>
      <c r="W39" s="210">
        <f>+S39/O39*100</f>
        <v>26.655146894372422</v>
      </c>
      <c r="X39" s="210">
        <f>+T39/O39*100</f>
        <v>21.543278689637724</v>
      </c>
      <c r="Y39" s="210">
        <f>+V39/O39*100</f>
        <v>20.794567913285452</v>
      </c>
    </row>
    <row r="40" spans="11:25" ht="14.25" customHeight="1" thickBot="1" x14ac:dyDescent="0.3">
      <c r="K40" s="165"/>
      <c r="W40" s="181"/>
      <c r="X40" s="181"/>
      <c r="Y40" s="181"/>
    </row>
    <row r="41" spans="11:25" ht="19.5" customHeight="1" thickBot="1" x14ac:dyDescent="0.3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0</v>
      </c>
      <c r="Q41" s="160">
        <f t="shared" si="25"/>
        <v>10571614522.450001</v>
      </c>
      <c r="R41" s="160">
        <f t="shared" si="25"/>
        <v>1419064077.55</v>
      </c>
      <c r="S41" s="160">
        <f t="shared" si="25"/>
        <v>8094797699.3999996</v>
      </c>
      <c r="T41" s="160">
        <f t="shared" si="25"/>
        <v>1092783577</v>
      </c>
      <c r="U41" s="160">
        <f t="shared" si="25"/>
        <v>1092783577</v>
      </c>
      <c r="V41" s="160">
        <f t="shared" si="25"/>
        <v>1092783577</v>
      </c>
      <c r="W41" s="182">
        <f>+S41/O41*100</f>
        <v>67.509087428963355</v>
      </c>
      <c r="X41" s="182">
        <f>+T41/O41*100</f>
        <v>9.1136091079949377</v>
      </c>
      <c r="Y41" s="183">
        <f>+V41/O41*100</f>
        <v>9.1136091079949377</v>
      </c>
    </row>
    <row r="42" spans="11:25" ht="19.5" customHeight="1" thickBot="1" x14ac:dyDescent="0.3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5360616628</v>
      </c>
      <c r="R42" s="185">
        <f t="shared" si="26"/>
        <v>4639383372</v>
      </c>
      <c r="S42" s="185">
        <f t="shared" si="26"/>
        <v>4872272353</v>
      </c>
      <c r="T42" s="185">
        <f t="shared" si="26"/>
        <v>1203051741</v>
      </c>
      <c r="U42" s="185">
        <f t="shared" si="26"/>
        <v>1188051741</v>
      </c>
      <c r="V42" s="185">
        <f t="shared" si="26"/>
        <v>1188051741</v>
      </c>
      <c r="W42" s="182">
        <f>+S42/O42*100</f>
        <v>48.722723530000003</v>
      </c>
      <c r="X42" s="182">
        <f>+T42/O42*100</f>
        <v>12.03051741</v>
      </c>
      <c r="Y42" s="183">
        <f>+V42/O42*100</f>
        <v>11.88051741</v>
      </c>
    </row>
    <row r="43" spans="11:25" ht="20.25" customHeight="1" thickBot="1" x14ac:dyDescent="0.3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0</v>
      </c>
      <c r="Q43" s="208">
        <f t="shared" si="27"/>
        <v>15932231150.450001</v>
      </c>
      <c r="R43" s="208">
        <f t="shared" si="27"/>
        <v>6058447449.5500002</v>
      </c>
      <c r="S43" s="208">
        <f t="shared" si="27"/>
        <v>12967070052.4</v>
      </c>
      <c r="T43" s="208">
        <f t="shared" si="27"/>
        <v>2295835318</v>
      </c>
      <c r="U43" s="208">
        <f t="shared" si="27"/>
        <v>2280835318</v>
      </c>
      <c r="V43" s="208">
        <f t="shared" si="27"/>
        <v>2280835318</v>
      </c>
      <c r="W43" s="211">
        <f>+S43/O43*100</f>
        <v>58.966211494719403</v>
      </c>
      <c r="X43" s="211">
        <f>+T43/O43*100</f>
        <v>10.440038526141707</v>
      </c>
      <c r="Y43" s="212">
        <f>+V43/O43*100</f>
        <v>10.371827807078223</v>
      </c>
    </row>
    <row r="44" spans="11:25" ht="14.25" customHeight="1" thickBot="1" x14ac:dyDescent="0.3">
      <c r="K44" s="156"/>
      <c r="W44" s="184"/>
      <c r="X44" s="184"/>
      <c r="Y44" s="184"/>
    </row>
    <row r="45" spans="11:25" ht="21" customHeight="1" thickBot="1" x14ac:dyDescent="0.3">
      <c r="K45" s="167" t="s">
        <v>341</v>
      </c>
      <c r="L45" s="213">
        <f t="shared" ref="L45:V45" si="28">+L43+L39</f>
        <v>30278114059</v>
      </c>
      <c r="M45" s="213">
        <f>+M43+M39</f>
        <v>10008095000</v>
      </c>
      <c r="N45" s="213">
        <f t="shared" si="28"/>
        <v>8095000</v>
      </c>
      <c r="O45" s="213">
        <f t="shared" si="28"/>
        <v>40278114059</v>
      </c>
      <c r="P45" s="213">
        <f t="shared" si="28"/>
        <v>0</v>
      </c>
      <c r="Q45" s="213">
        <f t="shared" si="28"/>
        <v>32554856031.959999</v>
      </c>
      <c r="R45" s="213">
        <f t="shared" si="28"/>
        <v>7723258027.04</v>
      </c>
      <c r="S45" s="213">
        <f t="shared" si="28"/>
        <v>17841612837.209999</v>
      </c>
      <c r="T45" s="213">
        <f t="shared" si="28"/>
        <v>6235548504.1199999</v>
      </c>
      <c r="U45" s="213">
        <f t="shared" si="28"/>
        <v>6220548504.1199999</v>
      </c>
      <c r="V45" s="213">
        <f t="shared" si="28"/>
        <v>6083628504.1199999</v>
      </c>
      <c r="W45" s="214">
        <f>+S45/O45*100</f>
        <v>44.296048248622888</v>
      </c>
      <c r="X45" s="214">
        <f>+T45/O45*100</f>
        <v>15.48123254973178</v>
      </c>
      <c r="Y45" s="215">
        <f>+V45/O45*100</f>
        <v>15.104055009151143</v>
      </c>
    </row>
    <row r="46" spans="11:25" ht="7.5" customHeight="1" x14ac:dyDescent="0.25"/>
    <row r="47" spans="11:25" ht="12.75" customHeight="1" x14ac:dyDescent="0.25">
      <c r="K47" s="168" t="s">
        <v>373</v>
      </c>
      <c r="M47" s="155"/>
      <c r="N47" s="155"/>
      <c r="O47" s="155"/>
      <c r="P47" s="155"/>
      <c r="U47" s="153"/>
    </row>
    <row r="48" spans="11:25" ht="14.25" customHeight="1" x14ac:dyDescent="0.25">
      <c r="K48" s="168"/>
      <c r="Q48" s="155"/>
      <c r="S48" s="155"/>
    </row>
    <row r="49" spans="12:22" x14ac:dyDescent="0.25">
      <c r="Q49" s="155"/>
      <c r="S49" s="155"/>
    </row>
    <row r="50" spans="12:22" x14ac:dyDescent="0.25">
      <c r="Q50" s="155"/>
      <c r="S50" s="155"/>
    </row>
    <row r="51" spans="12:22" x14ac:dyDescent="0.25">
      <c r="L51" s="155"/>
      <c r="Q51" s="155"/>
      <c r="S51" s="155"/>
    </row>
    <row r="53" spans="12:22" ht="15" x14ac:dyDescent="0.3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" x14ac:dyDescent="0.3">
      <c r="M54" s="172" t="s">
        <v>374</v>
      </c>
      <c r="N54" s="172" t="s">
        <v>371</v>
      </c>
      <c r="O54" s="172"/>
      <c r="P54" s="172"/>
      <c r="Q54" s="173"/>
      <c r="R54" s="172"/>
      <c r="S54" s="172" t="s">
        <v>375</v>
      </c>
      <c r="T54" s="172" t="s">
        <v>380</v>
      </c>
      <c r="U54" s="172"/>
      <c r="V54" s="172"/>
    </row>
    <row r="55" spans="12:22" ht="15" x14ac:dyDescent="0.3">
      <c r="M55" s="172"/>
      <c r="N55" s="172" t="s">
        <v>386</v>
      </c>
      <c r="O55" s="172"/>
      <c r="P55" s="172"/>
      <c r="Q55" s="172"/>
      <c r="R55" s="172"/>
      <c r="S55" s="172"/>
      <c r="T55" s="172" t="s">
        <v>372</v>
      </c>
      <c r="U55" s="172"/>
      <c r="V55" s="172"/>
    </row>
    <row r="56" spans="12:22" ht="15" x14ac:dyDescent="0.3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53125" defaultRowHeight="12" x14ac:dyDescent="0.3"/>
  <cols>
    <col min="1" max="1" width="15.1796875" style="24" customWidth="1"/>
    <col min="2" max="2" width="5.54296875" style="24" customWidth="1"/>
    <col min="3" max="7" width="5.453125" style="24" customWidth="1"/>
    <col min="8" max="8" width="6.453125" style="24" customWidth="1"/>
    <col min="9" max="9" width="5.26953125" style="24" customWidth="1"/>
    <col min="10" max="10" width="5.453125" style="24" customWidth="1"/>
    <col min="11" max="11" width="50.81640625" style="25" customWidth="1"/>
    <col min="12" max="18" width="18.81640625" style="25" customWidth="1"/>
    <col min="19" max="19" width="7.1796875" style="25" customWidth="1"/>
    <col min="20" max="20" width="7.54296875" style="25" customWidth="1"/>
    <col min="21" max="21" width="8.7265625" style="25" customWidth="1"/>
    <col min="22" max="22" width="10.1796875" style="25" customWidth="1"/>
    <col min="23" max="23" width="9.1796875" style="25" customWidth="1"/>
    <col min="24" max="16384" width="11.453125" style="25"/>
  </cols>
  <sheetData>
    <row r="2" spans="1:23" x14ac:dyDescent="0.3">
      <c r="A2" s="220" t="s">
        <v>347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x14ac:dyDescent="0.3">
      <c r="A3" s="220" t="s">
        <v>348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x14ac:dyDescent="0.3">
      <c r="A4" s="220" t="s">
        <v>349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1:23" x14ac:dyDescent="0.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3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14.5" x14ac:dyDescent="0.3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14.5" x14ac:dyDescent="0.3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14.5" x14ac:dyDescent="0.3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3" x14ac:dyDescent="0.3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14.5" x14ac:dyDescent="0.3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3" x14ac:dyDescent="0.3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4.5" x14ac:dyDescent="0.3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14.5" x14ac:dyDescent="0.3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14.5" x14ac:dyDescent="0.3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4.5" x14ac:dyDescent="0.3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14.5" x14ac:dyDescent="0.3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14.5" x14ac:dyDescent="0.3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14.5" x14ac:dyDescent="0.3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4.5" x14ac:dyDescent="0.3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3" x14ac:dyDescent="0.3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4.5" x14ac:dyDescent="0.3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4.5" x14ac:dyDescent="0.3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4.5" x14ac:dyDescent="0.3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4.5" x14ac:dyDescent="0.3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4.5" x14ac:dyDescent="0.3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23" x14ac:dyDescent="0.3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3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3">
      <c r="S29" s="41"/>
      <c r="T29" s="41"/>
      <c r="U29" s="41"/>
      <c r="V29" s="41"/>
      <c r="W29" s="41"/>
    </row>
    <row r="30" spans="1:23" x14ac:dyDescent="0.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4.5" x14ac:dyDescent="0.3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4.5" x14ac:dyDescent="0.3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4.5" x14ac:dyDescent="0.3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4.5" x14ac:dyDescent="0.3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4.5" x14ac:dyDescent="0.3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4.5" x14ac:dyDescent="0.3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4.5" x14ac:dyDescent="0.3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4.5" x14ac:dyDescent="0.3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4.5" x14ac:dyDescent="0.3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3" x14ac:dyDescent="0.3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4.5" x14ac:dyDescent="0.35"/>
  <cols>
    <col min="2" max="2" width="24.453125" customWidth="1"/>
    <col min="3" max="3" width="21" customWidth="1"/>
    <col min="4" max="4" width="41.1796875" customWidth="1"/>
    <col min="5" max="5" width="17.453125" customWidth="1"/>
    <col min="6" max="8" width="18" customWidth="1"/>
    <col min="9" max="9" width="16.26953125" customWidth="1"/>
    <col min="10" max="10" width="16.7265625" customWidth="1"/>
    <col min="11" max="11" width="15.7265625" customWidth="1"/>
  </cols>
  <sheetData>
    <row r="3" spans="2:11" ht="15" thickBot="1" x14ac:dyDescent="0.4"/>
    <row r="4" spans="2:11" ht="24" thickBot="1" x14ac:dyDescent="0.6">
      <c r="B4" s="87"/>
      <c r="C4" s="87"/>
      <c r="D4" s="223" t="s">
        <v>379</v>
      </c>
      <c r="E4" s="224"/>
      <c r="F4" s="224"/>
      <c r="G4" s="224"/>
      <c r="H4" s="224"/>
      <c r="I4" s="224"/>
      <c r="J4" s="224"/>
      <c r="K4" s="225"/>
    </row>
    <row r="5" spans="2:11" ht="21" x14ac:dyDescent="0.35">
      <c r="B5" s="226" t="s">
        <v>351</v>
      </c>
      <c r="C5" s="228" t="s">
        <v>352</v>
      </c>
      <c r="D5" s="227" t="s">
        <v>353</v>
      </c>
      <c r="E5" s="230"/>
      <c r="F5" s="230"/>
      <c r="G5" s="230"/>
      <c r="H5" s="230" t="s">
        <v>354</v>
      </c>
      <c r="I5" s="230"/>
      <c r="J5" s="230"/>
      <c r="K5" s="231"/>
    </row>
    <row r="6" spans="2:11" ht="21" x14ac:dyDescent="0.35">
      <c r="B6" s="227"/>
      <c r="C6" s="229"/>
      <c r="D6" s="227" t="s">
        <v>355</v>
      </c>
      <c r="E6" s="230"/>
      <c r="F6" s="230" t="s">
        <v>356</v>
      </c>
      <c r="G6" s="230"/>
      <c r="H6" s="230" t="s">
        <v>355</v>
      </c>
      <c r="I6" s="230"/>
      <c r="J6" s="230" t="s">
        <v>356</v>
      </c>
      <c r="K6" s="231"/>
    </row>
    <row r="7" spans="2:11" ht="21" x14ac:dyDescent="0.5">
      <c r="B7" s="227"/>
      <c r="C7" s="22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35">
      <c r="B8" s="105" t="s">
        <v>359</v>
      </c>
      <c r="C8" s="128">
        <f>+'EJE MARZO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0.26655146894372422</v>
      </c>
      <c r="G8" s="91">
        <f>+'EJE MARZO 2018'!S39/1000000</f>
        <v>4874.5427848099998</v>
      </c>
      <c r="H8" s="90">
        <v>0.91983862874214917</v>
      </c>
      <c r="I8" s="91">
        <f>+C8*H8</f>
        <v>16821.489555817116</v>
      </c>
      <c r="J8" s="90">
        <f>+K8/C8</f>
        <v>0.21543278689637727</v>
      </c>
      <c r="K8" s="99">
        <f>+'EJE MARZO 2018'!T39/1000000</f>
        <v>3939.71318612</v>
      </c>
    </row>
    <row r="9" spans="2:11" ht="21" x14ac:dyDescent="0.35">
      <c r="B9" s="105" t="s">
        <v>360</v>
      </c>
      <c r="C9" s="128">
        <f>+'EJE MARZO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1.0814292072176801</v>
      </c>
      <c r="G9" s="91">
        <f>+'EJE MARZO 2018'!S43/1000000</f>
        <v>12967.0700524</v>
      </c>
      <c r="H9" s="90">
        <v>0.93122178299834424</v>
      </c>
      <c r="I9" s="91">
        <f>H9*C9</f>
        <v>11165.981105252089</v>
      </c>
      <c r="J9" s="90">
        <f>+K9/C9</f>
        <v>0.19146833924812229</v>
      </c>
      <c r="K9" s="100">
        <f>+'EJE MARZO 2018'!T43/1000000</f>
        <v>2295.8353179999999</v>
      </c>
    </row>
    <row r="10" spans="2:11" ht="21.5" thickBot="1" x14ac:dyDescent="0.4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0.58925773258016645</v>
      </c>
      <c r="G10" s="102">
        <f>SUM(G8:G9)</f>
        <v>17841.612837209999</v>
      </c>
      <c r="H10" s="103">
        <f>+I10/C10</f>
        <v>0.92434656288475425</v>
      </c>
      <c r="I10" s="102">
        <f>SUM(I8:I9)</f>
        <v>27987.470661069205</v>
      </c>
      <c r="J10" s="103">
        <f>+K10/C10</f>
        <v>0.2059424339299798</v>
      </c>
      <c r="K10" s="104">
        <f>SUM(K8:K9)</f>
        <v>6235.54850412</v>
      </c>
    </row>
    <row r="11" spans="2:11" x14ac:dyDescent="0.35">
      <c r="B11" s="221" t="s">
        <v>362</v>
      </c>
      <c r="C11" s="221"/>
      <c r="D11" s="221"/>
      <c r="E11" s="221"/>
      <c r="F11" s="221"/>
      <c r="G11" s="221"/>
      <c r="H11" s="221"/>
      <c r="I11" s="221"/>
      <c r="J11" s="221"/>
      <c r="K11" s="221"/>
    </row>
    <row r="12" spans="2:11" ht="20.25" customHeight="1" x14ac:dyDescent="0.35">
      <c r="B12" s="222" t="s">
        <v>365</v>
      </c>
      <c r="C12" s="222"/>
      <c r="D12" s="85"/>
      <c r="E12" s="221" t="s">
        <v>363</v>
      </c>
      <c r="F12" s="221"/>
      <c r="G12" s="85"/>
      <c r="H12" s="69"/>
      <c r="I12" s="221" t="s">
        <v>364</v>
      </c>
      <c r="J12" s="221"/>
      <c r="K12" s="84"/>
    </row>
    <row r="15" spans="2:11" x14ac:dyDescent="0.35">
      <c r="D15" s="241"/>
      <c r="E15" s="241"/>
      <c r="J15" s="79"/>
    </row>
    <row r="16" spans="2:11" x14ac:dyDescent="0.35">
      <c r="I16" s="70"/>
      <c r="J16" s="80"/>
    </row>
    <row r="17" spans="2:6" ht="15" thickBot="1" x14ac:dyDescent="0.4"/>
    <row r="18" spans="2:6" ht="20.5" thickBot="1" x14ac:dyDescent="0.4">
      <c r="B18" s="252"/>
      <c r="C18" s="250" t="s">
        <v>28</v>
      </c>
      <c r="D18" s="250"/>
      <c r="E18" s="251" t="s">
        <v>29</v>
      </c>
      <c r="F18" s="251"/>
    </row>
    <row r="19" spans="2:6" ht="29.25" customHeight="1" thickBot="1" x14ac:dyDescent="0.4">
      <c r="B19" s="25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0.5" thickBot="1" x14ac:dyDescent="0.4">
      <c r="B20" s="76" t="s">
        <v>367</v>
      </c>
      <c r="C20" s="86">
        <f>+D8</f>
        <v>0.92409060294914513</v>
      </c>
      <c r="D20" s="86">
        <f>+F8</f>
        <v>0.26655146894372422</v>
      </c>
      <c r="E20" s="86">
        <f>+H8</f>
        <v>0.91983862874214917</v>
      </c>
      <c r="F20" s="86">
        <f>+J8</f>
        <v>0.21543278689637727</v>
      </c>
    </row>
    <row r="21" spans="2:6" ht="20.5" thickBot="1" x14ac:dyDescent="0.4">
      <c r="B21" s="76" t="s">
        <v>368</v>
      </c>
      <c r="C21" s="86">
        <f>+D9</f>
        <v>0.94046695163515126</v>
      </c>
      <c r="D21" s="86">
        <f>+F9</f>
        <v>1.0814292072176801</v>
      </c>
      <c r="E21" s="86">
        <f>+H9</f>
        <v>0.93122178299834424</v>
      </c>
      <c r="F21" s="86">
        <f>+J9</f>
        <v>0.19146833924812229</v>
      </c>
    </row>
    <row r="22" spans="2:6" ht="20.5" thickBot="1" x14ac:dyDescent="0.4">
      <c r="B22" s="76" t="s">
        <v>369</v>
      </c>
      <c r="C22" s="86">
        <f>+D10</f>
        <v>0.93057593203380329</v>
      </c>
      <c r="D22" s="86">
        <f>+F10</f>
        <v>0.58925773258016645</v>
      </c>
      <c r="E22" s="86">
        <f>+H10</f>
        <v>0.92434656288475425</v>
      </c>
      <c r="F22" s="86">
        <f>+J10</f>
        <v>0.2059424339299798</v>
      </c>
    </row>
    <row r="57" spans="2:8" ht="15" thickBot="1" x14ac:dyDescent="0.4"/>
    <row r="58" spans="2:8" ht="24" thickBot="1" x14ac:dyDescent="0.6">
      <c r="B58" s="87"/>
      <c r="C58" s="242" t="str">
        <f>+MID(D4,13,35)</f>
        <v xml:space="preserve">Ejecucion a 31 de enero de 2016 </v>
      </c>
      <c r="D58" s="243"/>
      <c r="E58" s="243"/>
      <c r="F58" s="243"/>
      <c r="G58" s="244"/>
      <c r="H58" s="92"/>
    </row>
    <row r="59" spans="2:8" ht="42.75" customHeight="1" x14ac:dyDescent="0.35">
      <c r="B59" s="245" t="s">
        <v>351</v>
      </c>
      <c r="C59" s="247" t="s">
        <v>352</v>
      </c>
      <c r="D59" s="248" t="s">
        <v>353</v>
      </c>
      <c r="E59" s="248"/>
      <c r="F59" s="248" t="s">
        <v>354</v>
      </c>
      <c r="G59" s="229"/>
      <c r="H59" s="92"/>
    </row>
    <row r="60" spans="2:8" ht="21" x14ac:dyDescent="0.5">
      <c r="B60" s="246"/>
      <c r="C60" s="24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35">
      <c r="B61" s="112" t="s">
        <v>359</v>
      </c>
      <c r="C61" s="110">
        <f>+C8</f>
        <v>18287.435459</v>
      </c>
      <c r="D61" s="90">
        <f>+E61/C61</f>
        <v>0.26655146894372422</v>
      </c>
      <c r="E61" s="91">
        <f>+G8</f>
        <v>4874.5427848099998</v>
      </c>
      <c r="F61" s="90">
        <f>+G61/C61</f>
        <v>0.21543278689637727</v>
      </c>
      <c r="G61" s="99">
        <f>+K8</f>
        <v>3939.71318612</v>
      </c>
      <c r="H61" s="92"/>
    </row>
    <row r="62" spans="2:8" ht="21" x14ac:dyDescent="0.35">
      <c r="B62" s="112" t="s">
        <v>360</v>
      </c>
      <c r="C62" s="110">
        <f>+C9</f>
        <v>11990.678599999999</v>
      </c>
      <c r="D62" s="90">
        <f>+E62/C62</f>
        <v>1.0814292072176801</v>
      </c>
      <c r="E62" s="91">
        <f>+G9</f>
        <v>12967.0700524</v>
      </c>
      <c r="F62" s="90">
        <f>+G62/C62</f>
        <v>0.19146833924812229</v>
      </c>
      <c r="G62" s="100">
        <f>+K9</f>
        <v>2295.8353179999999</v>
      </c>
      <c r="H62" s="92"/>
    </row>
    <row r="63" spans="2:8" ht="21.5" thickBot="1" x14ac:dyDescent="0.4">
      <c r="B63" s="113" t="s">
        <v>361</v>
      </c>
      <c r="C63" s="111">
        <f>SUM(C61:C62)</f>
        <v>30278.114059</v>
      </c>
      <c r="D63" s="103">
        <f>+E63/C63</f>
        <v>0.58925773258016645</v>
      </c>
      <c r="E63" s="102">
        <f>SUM(E61:E62)</f>
        <v>17841.612837209999</v>
      </c>
      <c r="F63" s="103">
        <f>+G63/C63</f>
        <v>0.2059424339299798</v>
      </c>
      <c r="G63" s="104">
        <f>SUM(G61:G62)</f>
        <v>6235.54850412</v>
      </c>
      <c r="H63" s="92"/>
    </row>
    <row r="64" spans="2:8" ht="35.25" customHeight="1" x14ac:dyDescent="0.35">
      <c r="B64" s="249" t="s">
        <v>362</v>
      </c>
      <c r="C64" s="249"/>
      <c r="D64" s="249"/>
      <c r="E64" s="249"/>
      <c r="F64" s="249"/>
      <c r="G64" s="249"/>
      <c r="H64" s="92"/>
    </row>
    <row r="65" spans="2:7" x14ac:dyDescent="0.35">
      <c r="B65" s="221"/>
      <c r="C65" s="221"/>
      <c r="D65" s="67"/>
      <c r="E65" s="67"/>
      <c r="F65" s="68"/>
      <c r="G65" s="67"/>
    </row>
    <row r="68" spans="2:7" ht="15" thickBot="1" x14ac:dyDescent="0.4"/>
    <row r="69" spans="2:7" ht="21.75" customHeight="1" thickTop="1" x14ac:dyDescent="0.35">
      <c r="B69" s="235"/>
      <c r="C69" s="237" t="s">
        <v>28</v>
      </c>
      <c r="D69" s="238"/>
      <c r="E69" s="237" t="s">
        <v>29</v>
      </c>
      <c r="F69" s="238"/>
    </row>
    <row r="70" spans="2:7" ht="15" thickBot="1" x14ac:dyDescent="0.4">
      <c r="B70" s="236"/>
      <c r="C70" s="239"/>
      <c r="D70" s="240"/>
      <c r="E70" s="239"/>
      <c r="F70" s="240"/>
    </row>
    <row r="71" spans="2:7" ht="21" thickTop="1" thickBot="1" x14ac:dyDescent="0.4">
      <c r="B71" s="73" t="str">
        <f>+B20</f>
        <v>Funcionamiento : 15.839</v>
      </c>
      <c r="C71" s="74">
        <f t="shared" ref="C71:F73" si="0">+D61</f>
        <v>0.26655146894372422</v>
      </c>
      <c r="D71" s="75">
        <f>+E61</f>
        <v>4874.5427848099998</v>
      </c>
      <c r="E71" s="74">
        <f t="shared" si="0"/>
        <v>0.21543278689637727</v>
      </c>
      <c r="F71" s="75">
        <f t="shared" si="0"/>
        <v>3939.71318612</v>
      </c>
    </row>
    <row r="72" spans="2:7" ht="21" thickTop="1" thickBot="1" x14ac:dyDescent="0.4">
      <c r="B72" s="73" t="str">
        <f>+B21</f>
        <v>Inversión : 9.294</v>
      </c>
      <c r="C72" s="74">
        <f t="shared" si="0"/>
        <v>1.0814292072176801</v>
      </c>
      <c r="D72" s="75">
        <f t="shared" si="0"/>
        <v>12967.0700524</v>
      </c>
      <c r="E72" s="74">
        <f t="shared" si="0"/>
        <v>0.19146833924812229</v>
      </c>
      <c r="F72" s="75">
        <f t="shared" si="0"/>
        <v>2295.8353179999999</v>
      </c>
    </row>
    <row r="73" spans="2:7" ht="21" thickTop="1" thickBot="1" x14ac:dyDescent="0.4">
      <c r="B73" s="73" t="str">
        <f>+B22</f>
        <v>Total : 25.133</v>
      </c>
      <c r="C73" s="74">
        <f t="shared" si="0"/>
        <v>0.58925773258016645</v>
      </c>
      <c r="D73" s="75">
        <f t="shared" si="0"/>
        <v>17841.612837209999</v>
      </c>
      <c r="E73" s="74">
        <f t="shared" si="0"/>
        <v>0.2059424339299798</v>
      </c>
      <c r="F73" s="75">
        <f t="shared" si="0"/>
        <v>6235.54850412</v>
      </c>
    </row>
    <row r="74" spans="2:7" ht="21.75" customHeight="1" thickTop="1" x14ac:dyDescent="0.3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" thickBot="1" x14ac:dyDescent="0.4"/>
    <row r="110" spans="2:7" ht="66" customHeight="1" thickBot="1" x14ac:dyDescent="0.4">
      <c r="B110" s="232" t="s">
        <v>376</v>
      </c>
      <c r="C110" s="233"/>
      <c r="D110" s="23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35">
      <c r="B111" s="116" t="s">
        <v>366</v>
      </c>
      <c r="C111" s="117" t="s">
        <v>40</v>
      </c>
      <c r="D111" s="93" t="s">
        <v>74</v>
      </c>
      <c r="E111" s="122">
        <f>+'EJE MARZO 2018'!W22</f>
        <v>85.646610144927536</v>
      </c>
      <c r="F111" s="122">
        <f>+'EJE MARZO 2018'!X22</f>
        <v>1.2420289855072464</v>
      </c>
      <c r="G111" s="123">
        <f>+'EJE MARZO 2018'!Y22</f>
        <v>1.2420289855072464</v>
      </c>
    </row>
    <row r="112" spans="2:7" ht="79.5" customHeight="1" x14ac:dyDescent="0.35">
      <c r="B112" s="118" t="s">
        <v>75</v>
      </c>
      <c r="C112" s="119" t="s">
        <v>40</v>
      </c>
      <c r="D112" s="94" t="s">
        <v>77</v>
      </c>
      <c r="E112" s="124">
        <f>+'EJE MARZO 2018'!W23</f>
        <v>92.156483870967747</v>
      </c>
      <c r="F112" s="124">
        <f>+'EJE MARZO 2018'!X23</f>
        <v>36.561579032258059</v>
      </c>
      <c r="G112" s="125">
        <f>+'EJE MARZO 2018'!Y23</f>
        <v>36.561579032258059</v>
      </c>
    </row>
    <row r="113" spans="2:7" ht="68.25" customHeight="1" x14ac:dyDescent="0.35">
      <c r="B113" s="118" t="s">
        <v>75</v>
      </c>
      <c r="C113" s="119" t="s">
        <v>63</v>
      </c>
      <c r="D113" s="94" t="s">
        <v>77</v>
      </c>
      <c r="E113" s="124">
        <f>+'EJE MARZO 2018'!W24</f>
        <v>61.955549587500002</v>
      </c>
      <c r="F113" s="124">
        <f>+'EJE MARZO 2018'!X24</f>
        <v>13.561696787499999</v>
      </c>
      <c r="G113" s="125">
        <f>+'EJE MARZO 2018'!Y24</f>
        <v>13.561696787499999</v>
      </c>
    </row>
    <row r="114" spans="2:7" ht="73.5" customHeight="1" x14ac:dyDescent="0.35">
      <c r="B114" s="118" t="s">
        <v>75</v>
      </c>
      <c r="C114" s="119" t="s">
        <v>63</v>
      </c>
      <c r="D114" s="94" t="s">
        <v>77</v>
      </c>
      <c r="E114" s="124">
        <f>+'EJE MARZO 2018'!W25</f>
        <v>46.496043660377353</v>
      </c>
      <c r="F114" s="124">
        <f>+'EJE MARZO 2018'!X25</f>
        <v>23.824427320754719</v>
      </c>
      <c r="G114" s="125">
        <f>+'EJE MARZO 2018'!Y25</f>
        <v>23.824427320754719</v>
      </c>
    </row>
    <row r="115" spans="2:7" ht="61.5" customHeight="1" thickBot="1" x14ac:dyDescent="0.4">
      <c r="B115" s="120" t="s">
        <v>81</v>
      </c>
      <c r="C115" s="121" t="s">
        <v>40</v>
      </c>
      <c r="D115" s="95" t="s">
        <v>83</v>
      </c>
      <c r="E115" s="126">
        <f>+'EJE MARZO 2018'!W28</f>
        <v>28.287489682843137</v>
      </c>
      <c r="F115" s="126">
        <f>+'EJE MARZO 2018'!X28</f>
        <v>12.862517549019609</v>
      </c>
      <c r="G115" s="127">
        <f>+'EJE MARZO 2018'!Y28</f>
        <v>12.862517549019609</v>
      </c>
    </row>
    <row r="116" spans="2:7" ht="18" customHeight="1" x14ac:dyDescent="0.3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A10" workbookViewId="0">
      <selection activeCell="O12" sqref="O12"/>
    </sheetView>
  </sheetViews>
  <sheetFormatPr baseColWidth="10" defaultRowHeight="14.5" x14ac:dyDescent="0.35"/>
  <cols>
    <col min="1" max="1" width="13.453125" customWidth="1"/>
    <col min="2" max="2" width="27" customWidth="1"/>
    <col min="3" max="3" width="21.54296875" customWidth="1"/>
    <col min="4" max="11" width="5.453125" customWidth="1"/>
    <col min="12" max="12" width="9.54296875" customWidth="1"/>
    <col min="13" max="13" width="8" customWidth="1"/>
    <col min="14" max="14" width="9.54296875" customWidth="1"/>
    <col min="15" max="15" width="27.54296875" customWidth="1"/>
    <col min="16" max="26" width="18.81640625" customWidth="1"/>
    <col min="27" max="27" width="0" hidden="1" customWidth="1"/>
    <col min="28" max="28" width="13.453125" customWidth="1"/>
  </cols>
  <sheetData>
    <row r="1" spans="1:26" x14ac:dyDescent="0.3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3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35">
      <c r="A3" s="2" t="s">
        <v>4</v>
      </c>
      <c r="B3" s="2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3" x14ac:dyDescent="0.3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1" x14ac:dyDescent="0.3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8267869021</v>
      </c>
      <c r="Q5" s="7">
        <v>0</v>
      </c>
      <c r="R5" s="7">
        <v>0</v>
      </c>
      <c r="S5" s="7">
        <v>8267869021</v>
      </c>
      <c r="T5" s="7">
        <v>0</v>
      </c>
      <c r="U5" s="7">
        <v>8267869021</v>
      </c>
      <c r="V5" s="7">
        <v>0</v>
      </c>
      <c r="W5" s="7">
        <v>2108718229</v>
      </c>
      <c r="X5" s="7">
        <v>2107003660</v>
      </c>
      <c r="Y5" s="7">
        <v>2107003660</v>
      </c>
      <c r="Z5" s="7">
        <v>2107003660</v>
      </c>
    </row>
    <row r="6" spans="1:26" ht="21" x14ac:dyDescent="0.3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977407797</v>
      </c>
      <c r="Q6" s="7">
        <v>0</v>
      </c>
      <c r="R6" s="7">
        <v>0</v>
      </c>
      <c r="S6" s="7">
        <v>977407797</v>
      </c>
      <c r="T6" s="7">
        <v>0</v>
      </c>
      <c r="U6" s="7">
        <v>977407797</v>
      </c>
      <c r="V6" s="7">
        <v>0</v>
      </c>
      <c r="W6" s="7">
        <v>318483167</v>
      </c>
      <c r="X6" s="7">
        <v>318483167</v>
      </c>
      <c r="Y6" s="7">
        <v>318483167</v>
      </c>
      <c r="Z6" s="7">
        <v>318483167</v>
      </c>
    </row>
    <row r="7" spans="1:26" ht="21" x14ac:dyDescent="0.3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2501347519</v>
      </c>
      <c r="Q7" s="7">
        <v>0</v>
      </c>
      <c r="R7" s="7">
        <v>0</v>
      </c>
      <c r="S7" s="7">
        <v>2501347519</v>
      </c>
      <c r="T7" s="7">
        <v>0</v>
      </c>
      <c r="U7" s="7">
        <v>2501347519</v>
      </c>
      <c r="V7" s="7">
        <v>0</v>
      </c>
      <c r="W7" s="7">
        <v>251275151</v>
      </c>
      <c r="X7" s="7">
        <v>229701646</v>
      </c>
      <c r="Y7" s="7">
        <v>229701646</v>
      </c>
      <c r="Z7" s="7">
        <v>229701646</v>
      </c>
    </row>
    <row r="8" spans="1:26" ht="21" x14ac:dyDescent="0.3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35025227</v>
      </c>
      <c r="X8" s="7">
        <v>23246785</v>
      </c>
      <c r="Y8" s="7">
        <v>23246785</v>
      </c>
      <c r="Z8" s="7">
        <v>23246785</v>
      </c>
    </row>
    <row r="9" spans="1:26" ht="21" x14ac:dyDescent="0.3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124423893</v>
      </c>
      <c r="Q9" s="7">
        <v>0</v>
      </c>
      <c r="R9" s="7">
        <v>0</v>
      </c>
      <c r="S9" s="7">
        <v>124423893</v>
      </c>
      <c r="T9" s="7">
        <v>0</v>
      </c>
      <c r="U9" s="7">
        <v>103244184</v>
      </c>
      <c r="V9" s="7">
        <v>21179709</v>
      </c>
      <c r="W9" s="7">
        <v>100767800</v>
      </c>
      <c r="X9" s="7">
        <v>31319750</v>
      </c>
      <c r="Y9" s="7">
        <v>31319750</v>
      </c>
      <c r="Z9" s="7">
        <v>31319750</v>
      </c>
    </row>
    <row r="10" spans="1:26" ht="21" x14ac:dyDescent="0.3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2949091156</v>
      </c>
      <c r="Q10" s="7">
        <v>0</v>
      </c>
      <c r="R10" s="7">
        <v>0</v>
      </c>
      <c r="S10" s="7">
        <v>2949091156</v>
      </c>
      <c r="T10" s="7">
        <v>0</v>
      </c>
      <c r="U10" s="7">
        <v>2949091156</v>
      </c>
      <c r="V10" s="7">
        <v>0</v>
      </c>
      <c r="W10" s="7">
        <v>952955356</v>
      </c>
      <c r="X10" s="7">
        <v>952955356</v>
      </c>
      <c r="Y10" s="7">
        <v>952955356</v>
      </c>
      <c r="Z10" s="7">
        <v>816035356</v>
      </c>
    </row>
    <row r="11" spans="1:26" ht="21" x14ac:dyDescent="0.3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29870000</v>
      </c>
      <c r="Q11" s="7">
        <v>8095000</v>
      </c>
      <c r="R11" s="7">
        <v>0</v>
      </c>
      <c r="S11" s="7">
        <v>37965000</v>
      </c>
      <c r="T11" s="7">
        <v>0</v>
      </c>
      <c r="U11" s="7">
        <v>28920000</v>
      </c>
      <c r="V11" s="7">
        <v>9045000</v>
      </c>
      <c r="W11" s="7">
        <v>26031000</v>
      </c>
      <c r="X11" s="7">
        <v>26031000</v>
      </c>
      <c r="Y11" s="7">
        <v>26031000</v>
      </c>
      <c r="Z11" s="7">
        <v>26031000</v>
      </c>
    </row>
    <row r="12" spans="1:26" ht="21" x14ac:dyDescent="0.3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2601173403</v>
      </c>
      <c r="Q12" s="7">
        <v>0</v>
      </c>
      <c r="R12" s="7">
        <v>8095000</v>
      </c>
      <c r="S12" s="7">
        <v>2593078403</v>
      </c>
      <c r="T12" s="7">
        <v>0</v>
      </c>
      <c r="U12" s="7">
        <v>1306885798.51</v>
      </c>
      <c r="V12" s="7">
        <v>1286192604.49</v>
      </c>
      <c r="W12" s="7">
        <v>1031678163.8099999</v>
      </c>
      <c r="X12" s="7">
        <v>201363131.12</v>
      </c>
      <c r="Y12" s="7">
        <v>201363131.12</v>
      </c>
      <c r="Z12" s="7">
        <v>201363131.12</v>
      </c>
    </row>
    <row r="13" spans="1:26" ht="21" x14ac:dyDescent="0.3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31035181</v>
      </c>
      <c r="Q13" s="7">
        <v>0</v>
      </c>
      <c r="R13" s="7">
        <v>0</v>
      </c>
      <c r="S13" s="7">
        <v>31035181</v>
      </c>
      <c r="T13" s="7">
        <v>0</v>
      </c>
      <c r="U13" s="7">
        <v>0</v>
      </c>
      <c r="V13" s="7">
        <v>31035181</v>
      </c>
      <c r="W13" s="7">
        <v>0</v>
      </c>
      <c r="X13" s="7">
        <v>0</v>
      </c>
      <c r="Y13" s="7">
        <v>0</v>
      </c>
      <c r="Z13" s="7">
        <v>0</v>
      </c>
    </row>
    <row r="14" spans="1:26" ht="21" x14ac:dyDescent="0.3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200432232</v>
      </c>
      <c r="Q14" s="7">
        <v>0</v>
      </c>
      <c r="R14" s="7">
        <v>0</v>
      </c>
      <c r="S14" s="7">
        <v>200432232</v>
      </c>
      <c r="T14" s="7">
        <v>0</v>
      </c>
      <c r="U14" s="7">
        <v>200432232</v>
      </c>
      <c r="V14" s="7">
        <v>0</v>
      </c>
      <c r="W14" s="7">
        <v>45608691</v>
      </c>
      <c r="X14" s="7">
        <v>45608691</v>
      </c>
      <c r="Y14" s="7">
        <v>45608691</v>
      </c>
      <c r="Z14" s="7">
        <v>45608691</v>
      </c>
    </row>
    <row r="15" spans="1:26" ht="21" x14ac:dyDescent="0.3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321358083</v>
      </c>
      <c r="Q15" s="7">
        <v>0</v>
      </c>
      <c r="R15" s="7">
        <v>0</v>
      </c>
      <c r="S15" s="7">
        <v>321358083</v>
      </c>
      <c r="T15" s="7">
        <v>0</v>
      </c>
      <c r="U15" s="7">
        <v>4000000</v>
      </c>
      <c r="V15" s="7">
        <v>317358083</v>
      </c>
      <c r="W15" s="7">
        <v>4000000</v>
      </c>
      <c r="X15" s="7">
        <v>4000000</v>
      </c>
      <c r="Y15" s="7">
        <v>4000000</v>
      </c>
      <c r="Z15" s="7">
        <v>4000000</v>
      </c>
    </row>
    <row r="16" spans="1:26" ht="31.5" x14ac:dyDescent="0.35">
      <c r="A16" s="4" t="s">
        <v>32</v>
      </c>
      <c r="B16" s="5" t="s">
        <v>33</v>
      </c>
      <c r="C16" s="6" t="s">
        <v>381</v>
      </c>
      <c r="D16" s="4" t="s">
        <v>71</v>
      </c>
      <c r="E16" s="4" t="s">
        <v>382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377</v>
      </c>
      <c r="P16" s="7">
        <v>6900000000</v>
      </c>
      <c r="Q16" s="7">
        <v>0</v>
      </c>
      <c r="R16" s="7">
        <v>0</v>
      </c>
      <c r="S16" s="7">
        <v>6900000000</v>
      </c>
      <c r="T16" s="7">
        <v>0</v>
      </c>
      <c r="U16" s="7">
        <v>5909616100</v>
      </c>
      <c r="V16" s="7">
        <v>990383900</v>
      </c>
      <c r="W16" s="7">
        <v>5909616100</v>
      </c>
      <c r="X16" s="7">
        <v>85700000</v>
      </c>
      <c r="Y16" s="7">
        <v>85700000</v>
      </c>
      <c r="Z16" s="7">
        <v>85700000</v>
      </c>
    </row>
    <row r="17" spans="1:26" ht="42" x14ac:dyDescent="0.35">
      <c r="A17" s="4" t="s">
        <v>32</v>
      </c>
      <c r="B17" s="5" t="s">
        <v>33</v>
      </c>
      <c r="C17" s="6" t="s">
        <v>387</v>
      </c>
      <c r="D17" s="4" t="s">
        <v>71</v>
      </c>
      <c r="E17" s="4" t="s">
        <v>388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389</v>
      </c>
      <c r="P17" s="7">
        <v>310000000</v>
      </c>
      <c r="Q17" s="7">
        <v>0</v>
      </c>
      <c r="R17" s="7">
        <v>0</v>
      </c>
      <c r="S17" s="7">
        <v>310000000</v>
      </c>
      <c r="T17" s="7">
        <v>0</v>
      </c>
      <c r="U17" s="7">
        <v>285685100</v>
      </c>
      <c r="V17" s="7">
        <v>24314900</v>
      </c>
      <c r="W17" s="7">
        <v>285685100</v>
      </c>
      <c r="X17" s="7">
        <v>113340895</v>
      </c>
      <c r="Y17" s="7">
        <v>113340895</v>
      </c>
      <c r="Z17" s="7">
        <v>113340895</v>
      </c>
    </row>
    <row r="18" spans="1:26" ht="42" x14ac:dyDescent="0.35">
      <c r="A18" s="4" t="s">
        <v>32</v>
      </c>
      <c r="B18" s="5" t="s">
        <v>33</v>
      </c>
      <c r="C18" s="6" t="s">
        <v>387</v>
      </c>
      <c r="D18" s="4" t="s">
        <v>71</v>
      </c>
      <c r="E18" s="4" t="s">
        <v>388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389</v>
      </c>
      <c r="P18" s="7">
        <v>0</v>
      </c>
      <c r="Q18" s="7">
        <v>4000000000</v>
      </c>
      <c r="R18" s="7">
        <v>0</v>
      </c>
      <c r="S18" s="7">
        <v>4000000000</v>
      </c>
      <c r="T18" s="7">
        <v>0</v>
      </c>
      <c r="U18" s="7">
        <v>2518868500</v>
      </c>
      <c r="V18" s="7">
        <v>1481131500</v>
      </c>
      <c r="W18" s="7">
        <v>2478221983.5</v>
      </c>
      <c r="X18" s="7">
        <v>542467871.5</v>
      </c>
      <c r="Y18" s="7">
        <v>542467871.5</v>
      </c>
      <c r="Z18" s="7">
        <v>542467871.5</v>
      </c>
    </row>
    <row r="19" spans="1:26" ht="42" x14ac:dyDescent="0.35">
      <c r="A19" s="4" t="s">
        <v>32</v>
      </c>
      <c r="B19" s="5" t="s">
        <v>33</v>
      </c>
      <c r="C19" s="6" t="s">
        <v>390</v>
      </c>
      <c r="D19" s="4" t="s">
        <v>71</v>
      </c>
      <c r="E19" s="4" t="s">
        <v>388</v>
      </c>
      <c r="F19" s="4" t="s">
        <v>73</v>
      </c>
      <c r="G19" s="4" t="s">
        <v>52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391</v>
      </c>
      <c r="P19" s="7">
        <v>2650000000</v>
      </c>
      <c r="Q19" s="7">
        <v>0</v>
      </c>
      <c r="R19" s="7">
        <v>0</v>
      </c>
      <c r="S19" s="7">
        <v>2650000000</v>
      </c>
      <c r="T19" s="7">
        <v>0</v>
      </c>
      <c r="U19" s="7">
        <v>2603700189</v>
      </c>
      <c r="V19" s="7">
        <v>46299811</v>
      </c>
      <c r="W19" s="7">
        <v>1232145157</v>
      </c>
      <c r="X19" s="7">
        <v>631347324</v>
      </c>
      <c r="Y19" s="7">
        <v>631347324</v>
      </c>
      <c r="Z19" s="7">
        <v>631347324</v>
      </c>
    </row>
    <row r="20" spans="1:26" ht="42" x14ac:dyDescent="0.35">
      <c r="A20" s="4" t="s">
        <v>32</v>
      </c>
      <c r="B20" s="5" t="s">
        <v>33</v>
      </c>
      <c r="C20" s="6" t="s">
        <v>390</v>
      </c>
      <c r="D20" s="4" t="s">
        <v>71</v>
      </c>
      <c r="E20" s="4" t="s">
        <v>388</v>
      </c>
      <c r="F20" s="4" t="s">
        <v>73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391</v>
      </c>
      <c r="P20" s="7">
        <v>0</v>
      </c>
      <c r="Q20" s="7">
        <v>5000000000</v>
      </c>
      <c r="R20" s="7">
        <v>0</v>
      </c>
      <c r="S20" s="7">
        <v>5000000000</v>
      </c>
      <c r="T20" s="7">
        <v>0</v>
      </c>
      <c r="U20" s="7">
        <v>2758721000</v>
      </c>
      <c r="V20" s="7">
        <v>2241279000</v>
      </c>
      <c r="W20" s="7">
        <v>2394050369.5</v>
      </c>
      <c r="X20" s="7">
        <v>660583869.5</v>
      </c>
      <c r="Y20" s="7">
        <v>645583869.5</v>
      </c>
      <c r="Z20" s="7">
        <v>645583869.5</v>
      </c>
    </row>
    <row r="21" spans="1:26" ht="31.5" x14ac:dyDescent="0.3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384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378</v>
      </c>
      <c r="P21" s="7">
        <v>90678600</v>
      </c>
      <c r="Q21" s="7">
        <v>0</v>
      </c>
      <c r="R21" s="7">
        <v>0</v>
      </c>
      <c r="S21" s="7">
        <v>90678600</v>
      </c>
      <c r="T21" s="7">
        <v>0</v>
      </c>
      <c r="U21" s="7">
        <v>90286552.870000005</v>
      </c>
      <c r="V21" s="7">
        <v>392047.13</v>
      </c>
      <c r="W21" s="7">
        <v>90286552.870000005</v>
      </c>
      <c r="X21" s="7">
        <v>0</v>
      </c>
      <c r="Y21" s="7">
        <v>0</v>
      </c>
      <c r="Z21" s="7">
        <v>0</v>
      </c>
    </row>
    <row r="22" spans="1:26" ht="42" x14ac:dyDescent="0.35">
      <c r="A22" s="4" t="s">
        <v>32</v>
      </c>
      <c r="B22" s="5" t="s">
        <v>33</v>
      </c>
      <c r="C22" s="6" t="s">
        <v>385</v>
      </c>
      <c r="D22" s="4" t="s">
        <v>71</v>
      </c>
      <c r="E22" s="4" t="s">
        <v>384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2040000000</v>
      </c>
      <c r="Q22" s="7">
        <v>0</v>
      </c>
      <c r="R22" s="7">
        <v>0</v>
      </c>
      <c r="S22" s="7">
        <v>2040000000</v>
      </c>
      <c r="T22" s="7">
        <v>0</v>
      </c>
      <c r="U22" s="7">
        <v>1682326580.5799999</v>
      </c>
      <c r="V22" s="7">
        <v>357673419.42000002</v>
      </c>
      <c r="W22" s="7">
        <v>577064789.52999997</v>
      </c>
      <c r="X22" s="7">
        <v>262395358</v>
      </c>
      <c r="Y22" s="7">
        <v>262395358</v>
      </c>
      <c r="Z22" s="7">
        <v>262395358</v>
      </c>
    </row>
    <row r="23" spans="1:26" ht="42" x14ac:dyDescent="0.35">
      <c r="A23" s="4" t="s">
        <v>32</v>
      </c>
      <c r="B23" s="5" t="s">
        <v>33</v>
      </c>
      <c r="C23" s="6" t="s">
        <v>385</v>
      </c>
      <c r="D23" s="4" t="s">
        <v>71</v>
      </c>
      <c r="E23" s="4" t="s">
        <v>384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1000000000</v>
      </c>
      <c r="R23" s="7">
        <v>0</v>
      </c>
      <c r="S23" s="7">
        <v>1000000000</v>
      </c>
      <c r="T23" s="7">
        <v>0</v>
      </c>
      <c r="U23" s="7">
        <v>83027128</v>
      </c>
      <c r="V23" s="7">
        <v>916972872</v>
      </c>
      <c r="W23" s="7">
        <v>0</v>
      </c>
      <c r="X23" s="7">
        <v>0</v>
      </c>
      <c r="Y23" s="7">
        <v>0</v>
      </c>
      <c r="Z23" s="7">
        <v>0</v>
      </c>
    </row>
    <row r="24" spans="1:26" x14ac:dyDescent="0.35">
      <c r="A24" s="4" t="s">
        <v>1</v>
      </c>
      <c r="B24" s="5" t="s">
        <v>1</v>
      </c>
      <c r="C24" s="6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5" t="s">
        <v>1</v>
      </c>
      <c r="P24" s="7">
        <v>30278114059</v>
      </c>
      <c r="Q24" s="7">
        <v>10008095000</v>
      </c>
      <c r="R24" s="7">
        <v>8095000</v>
      </c>
      <c r="S24" s="7">
        <v>40278114059</v>
      </c>
      <c r="T24" s="7">
        <v>0</v>
      </c>
      <c r="U24" s="7">
        <v>32554856031.959999</v>
      </c>
      <c r="V24" s="7">
        <v>7723258027.04</v>
      </c>
      <c r="W24" s="7">
        <v>17841612837.209999</v>
      </c>
      <c r="X24" s="7">
        <v>6235548504.1199999</v>
      </c>
      <c r="Y24" s="7">
        <v>6220548504.1199999</v>
      </c>
      <c r="Z24" s="7">
        <v>6083628504.1199999</v>
      </c>
    </row>
    <row r="25" spans="1:26" ht="0" hidden="1" customHeight="1" x14ac:dyDescent="0.35"/>
    <row r="27" spans="1:26" ht="13.5" customHeight="1" x14ac:dyDescent="0.3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4.5" x14ac:dyDescent="0.35"/>
  <cols>
    <col min="2" max="2" width="35.1796875" bestFit="1" customWidth="1"/>
    <col min="3" max="3" width="17.81640625" bestFit="1" customWidth="1"/>
    <col min="4" max="4" width="16.81640625" bestFit="1" customWidth="1"/>
    <col min="5" max="5" width="15.1796875" bestFit="1" customWidth="1"/>
    <col min="6" max="6" width="17.81640625" bestFit="1" customWidth="1"/>
    <col min="7" max="7" width="11.54296875" bestFit="1" customWidth="1"/>
    <col min="8" max="8" width="17.81640625" bestFit="1" customWidth="1"/>
    <col min="9" max="9" width="16.81640625" bestFit="1" customWidth="1"/>
    <col min="10" max="13" width="17.81640625" bestFit="1" customWidth="1"/>
  </cols>
  <sheetData>
    <row r="4" spans="2:16" ht="15" thickBot="1" x14ac:dyDescent="0.4"/>
    <row r="5" spans="2:16" ht="32" thickBot="1" x14ac:dyDescent="0.4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3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3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3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3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3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3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MARZO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Nohora Constanza Siabato Lozano</cp:lastModifiedBy>
  <cp:lastPrinted>2018-04-05T23:50:48Z</cp:lastPrinted>
  <dcterms:created xsi:type="dcterms:W3CDTF">2015-08-03T13:34:35Z</dcterms:created>
  <dcterms:modified xsi:type="dcterms:W3CDTF">2018-04-05T23:53:22Z</dcterms:modified>
</cp:coreProperties>
</file>