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8\INFORMES CIERRE DE MES\EJECUCION WEB 2017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ENERO 2018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ENERO 2018'!$B$6:$Y$45</definedName>
    <definedName name="_xlnm._FilterDatabase" localSheetId="3" hidden="1">'EJE JUL 2015 (2)'!$A$6:$W$42</definedName>
  </definedNames>
  <calcPr calcId="162913"/>
</workbook>
</file>

<file path=xl/calcChain.xml><?xml version="1.0" encoding="utf-8"?>
<calcChain xmlns="http://schemas.openxmlformats.org/spreadsheetml/2006/main">
  <c r="M42" i="4" l="1"/>
  <c r="N42" i="4"/>
  <c r="O42" i="4"/>
  <c r="P42" i="4"/>
  <c r="Q42" i="4"/>
  <c r="R42" i="4"/>
  <c r="S42" i="4"/>
  <c r="T42" i="4"/>
  <c r="U42" i="4"/>
  <c r="V42" i="4"/>
  <c r="L42" i="4"/>
  <c r="M41" i="4"/>
  <c r="N41" i="4"/>
  <c r="O41" i="4"/>
  <c r="P41" i="4"/>
  <c r="Q41" i="4"/>
  <c r="R41" i="4"/>
  <c r="S41" i="4"/>
  <c r="T41" i="4"/>
  <c r="U41" i="4"/>
  <c r="V41" i="4"/>
  <c r="L41" i="4"/>
  <c r="L38" i="4"/>
  <c r="L37" i="4"/>
  <c r="L36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M22" i="4"/>
  <c r="N22" i="4"/>
  <c r="O22" i="4"/>
  <c r="P22" i="4"/>
  <c r="Q22" i="4"/>
  <c r="R22" i="4"/>
  <c r="S22" i="4"/>
  <c r="T22" i="4"/>
  <c r="U22" i="4"/>
  <c r="V22" i="4"/>
  <c r="L22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K18" i="4"/>
  <c r="K19" i="4"/>
  <c r="K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K15" i="4"/>
  <c r="K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M7" i="4"/>
  <c r="N7" i="4"/>
  <c r="O7" i="4"/>
  <c r="P7" i="4"/>
  <c r="Q7" i="4"/>
  <c r="R7" i="4"/>
  <c r="S7" i="4"/>
  <c r="T7" i="4"/>
  <c r="U7" i="4"/>
  <c r="V7" i="4"/>
  <c r="K8" i="4"/>
  <c r="K9" i="4"/>
  <c r="K10" i="4"/>
  <c r="K11" i="4"/>
  <c r="K12" i="4"/>
  <c r="T30" i="4" l="1"/>
  <c r="R30" i="4"/>
  <c r="M37" i="4"/>
  <c r="S37" i="4"/>
  <c r="T37" i="4"/>
  <c r="U37" i="4"/>
  <c r="N38" i="4"/>
  <c r="V38" i="4"/>
  <c r="O36" i="4"/>
  <c r="W12" i="4"/>
  <c r="S38" i="4" l="1"/>
  <c r="O38" i="4"/>
  <c r="Q36" i="4"/>
  <c r="U38" i="4"/>
  <c r="M38" i="4"/>
  <c r="R37" i="4"/>
  <c r="Y12" i="4"/>
  <c r="P30" i="4"/>
  <c r="T38" i="4"/>
  <c r="Q37" i="4"/>
  <c r="S36" i="4"/>
  <c r="O30" i="4"/>
  <c r="P37" i="4"/>
  <c r="V30" i="4"/>
  <c r="N30" i="4"/>
  <c r="R38" i="4"/>
  <c r="O37" i="4"/>
  <c r="R36" i="4"/>
  <c r="U30" i="4"/>
  <c r="M30" i="4"/>
  <c r="Q38" i="4"/>
  <c r="V37" i="4"/>
  <c r="N37" i="4"/>
  <c r="P38" i="4"/>
  <c r="P36" i="4"/>
  <c r="S30" i="4"/>
  <c r="V36" i="4"/>
  <c r="N36" i="4"/>
  <c r="Q30" i="4"/>
  <c r="U36" i="4"/>
  <c r="M36" i="4"/>
  <c r="T36" i="4"/>
  <c r="X12" i="4"/>
  <c r="P43" i="4"/>
  <c r="S43" i="4"/>
  <c r="M43" i="4" l="1"/>
  <c r="O43" i="4"/>
  <c r="V43" i="4"/>
  <c r="N43" i="4"/>
  <c r="U43" i="4"/>
  <c r="R43" i="4"/>
  <c r="X42" i="4"/>
  <c r="Y42" i="4"/>
  <c r="Q43" i="4"/>
  <c r="L43" i="4"/>
  <c r="T43" i="4"/>
  <c r="W42" i="4"/>
  <c r="L7" i="4"/>
  <c r="L30" i="4" l="1"/>
  <c r="W25" i="4"/>
  <c r="E114" i="7" s="1"/>
  <c r="W26" i="4"/>
  <c r="Y26" i="4"/>
  <c r="W27" i="4"/>
  <c r="W28" i="4"/>
  <c r="E115" i="7" s="1"/>
  <c r="W29" i="4"/>
  <c r="Y28" i="4"/>
  <c r="G115" i="7" s="1"/>
  <c r="X7" i="4"/>
  <c r="Y7" i="4"/>
  <c r="W8" i="4"/>
  <c r="Y8" i="4"/>
  <c r="W9" i="4"/>
  <c r="X9" i="4"/>
  <c r="W11" i="4"/>
  <c r="W19" i="4"/>
  <c r="Y19" i="4"/>
  <c r="W17" i="4"/>
  <c r="X8" i="4"/>
  <c r="W10" i="4"/>
  <c r="Y9" i="4"/>
  <c r="W22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0" i="4"/>
  <c r="X29" i="4"/>
  <c r="W15" i="4"/>
  <c r="X24" i="4"/>
  <c r="F113" i="7" s="1"/>
  <c r="Y23" i="4"/>
  <c r="G112" i="7" s="1"/>
  <c r="Y24" i="4"/>
  <c r="G113" i="7" s="1"/>
  <c r="W23" i="4"/>
  <c r="E112" i="7" s="1"/>
  <c r="X37" i="4"/>
  <c r="Y17" i="4"/>
  <c r="X19" i="4"/>
  <c r="X10" i="4"/>
  <c r="X15" i="4"/>
  <c r="Y27" i="4"/>
  <c r="Y15" i="4"/>
  <c r="Y22" i="4"/>
  <c r="G111" i="7" s="1"/>
  <c r="Y29" i="4"/>
  <c r="Y25" i="4"/>
  <c r="G114" i="7" s="1"/>
  <c r="X22" i="4"/>
  <c r="F111" i="7" s="1"/>
  <c r="X17" i="4"/>
  <c r="W14" i="4"/>
  <c r="W24" i="4"/>
  <c r="E113" i="7" s="1"/>
  <c r="X28" i="4"/>
  <c r="F115" i="7" s="1"/>
  <c r="X27" i="4"/>
  <c r="X26" i="4"/>
  <c r="X25" i="4"/>
  <c r="F114" i="7" s="1"/>
  <c r="X23" i="4"/>
  <c r="F112" i="7" s="1"/>
  <c r="X11" i="4"/>
  <c r="Y11" i="4"/>
  <c r="Y14" i="4"/>
  <c r="X14" i="4"/>
  <c r="T39" i="4" l="1"/>
  <c r="G9" i="7"/>
  <c r="E62" i="7" s="1"/>
  <c r="L42" i="5"/>
  <c r="W42" i="5" s="1"/>
  <c r="W40" i="5"/>
  <c r="S42" i="5"/>
  <c r="P42" i="5"/>
  <c r="S40" i="5"/>
  <c r="Q39" i="4"/>
  <c r="Q45" i="4" s="1"/>
  <c r="W38" i="4"/>
  <c r="W43" i="4"/>
  <c r="X38" i="4"/>
  <c r="Y37" i="4"/>
  <c r="W37" i="4"/>
  <c r="Y36" i="4"/>
  <c r="L39" i="4"/>
  <c r="C8" i="7" s="1"/>
  <c r="U39" i="4"/>
  <c r="U45" i="4" s="1"/>
  <c r="M39" i="4"/>
  <c r="M45" i="4" s="1"/>
  <c r="P39" i="4"/>
  <c r="P45" i="4" s="1"/>
  <c r="Y38" i="4"/>
  <c r="R39" i="4"/>
  <c r="R45" i="4" s="1"/>
  <c r="W41" i="4"/>
  <c r="N39" i="4"/>
  <c r="N45" i="4" s="1"/>
  <c r="W30" i="4"/>
  <c r="V39" i="4"/>
  <c r="V45" i="4" s="1"/>
  <c r="X41" i="4"/>
  <c r="O39" i="4"/>
  <c r="O45" i="4" s="1"/>
  <c r="X36" i="4"/>
  <c r="W36" i="4"/>
  <c r="S39" i="4"/>
  <c r="Y41" i="4"/>
  <c r="X30" i="4"/>
  <c r="Y30" i="4"/>
  <c r="S45" i="4" l="1"/>
  <c r="W39" i="4"/>
  <c r="K8" i="7"/>
  <c r="G61" i="7" s="1"/>
  <c r="F71" i="7" s="1"/>
  <c r="T45" i="4"/>
  <c r="C9" i="7"/>
  <c r="C62" i="7" s="1"/>
  <c r="D62" i="7" s="1"/>
  <c r="C72" i="7" s="1"/>
  <c r="L45" i="4"/>
  <c r="T42" i="5"/>
  <c r="V42" i="5"/>
  <c r="U42" i="5"/>
  <c r="C61" i="7"/>
  <c r="E8" i="7"/>
  <c r="I8" i="7"/>
  <c r="G8" i="7"/>
  <c r="X43" i="4"/>
  <c r="K9" i="7"/>
  <c r="X39" i="4"/>
  <c r="Y43" i="4"/>
  <c r="D72" i="7"/>
  <c r="Y39" i="4"/>
  <c r="J8" i="7" l="1"/>
  <c r="F20" i="7" s="1"/>
  <c r="I9" i="7"/>
  <c r="I10" i="7" s="1"/>
  <c r="C10" i="7"/>
  <c r="F9" i="7"/>
  <c r="D21" i="7" s="1"/>
  <c r="E9" i="7"/>
  <c r="E10" i="7" s="1"/>
  <c r="Y45" i="4"/>
  <c r="X45" i="4"/>
  <c r="G62" i="7"/>
  <c r="J9" i="7"/>
  <c r="F21" i="7" s="1"/>
  <c r="K10" i="7"/>
  <c r="W45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<sst xmlns="http://schemas.openxmlformats.org/spreadsheetml/2006/main" count="3103" uniqueCount="394">
  <si>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</si>
  <si>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</si>
  <si>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</si>
  <si>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</si>
  <si>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</si>
  <si>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</si>
  <si>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</si>
  <si>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</si>
  <si>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</si>
  <si>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</si>
  <si>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</si>
  <si>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</si>
  <si>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</si>
  <si>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</si>
  <si>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</si>
  <si>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</si>
  <si>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</si>
  <si>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</si>
  <si>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</si>
  <si>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</si>
  <si>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</si>
  <si>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</si>
  <si>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</si>
  <si>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</si>
  <si>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</si>
  <si>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</si>
  <si>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</si>
  <si>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</si>
  <si>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</si>
  <si>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</si>
  <si>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</si>
  <si>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</si>
  <si>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</si>
  <si>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</si>
  <si>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</si>
  <si>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</si>
  <si>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</si>
  <si>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</si>
  <si>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</si>
  <si>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</si>
  <si>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</si>
  <si>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</si>
  <si>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</si>
  <si>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</si>
  <si>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</si>
  <si>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</si>
  <si>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</si>
  <si>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</si>
  <si>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</si>
  <si>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</si>
  <si>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</si>
  <si>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</si>
  <si>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</si>
  <si>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</si>
  <si>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</si>
  <si>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</si>
  <si>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</si>
  <si>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</si>
  <si>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</si>
  <si>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</si>
  <si>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</si>
  <si>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</si>
  <si>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</si>
  <si>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</si>
  <si>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</si>
  <si>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</si>
  <si>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</si>
  <si>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</si>
  <si>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</si>
  <si>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</si>
  <si>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</si>
  <si>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</si>
  <si>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</si>
  <si>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</si>
  <si>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</si>
  <si>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</si>
  <si>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</si>
  <si>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</si>
  <si>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</si>
  <si>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</si>
  <si>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</si>
  <si>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</si>
  <si>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</si>
  <si>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</si>
  <si>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</si>
  <si>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</si>
  <si>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</si>
  <si>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</si>
  <si>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</si>
  <si>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</si>
  <si>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</si>
  <si>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</si>
  <si>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</si>
  <si>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</si>
  <si>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</si>
  <si>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</si>
  <si>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</si>
  <si>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</si>
  <si>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</si>
  <si>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</si>
  <si>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</si>
  <si>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</si>
  <si>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</si>
  <si>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</si>
  <si>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</si>
  <si>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</si>
  <si>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</si>
  <si>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</si>
  <si>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</si>
  <si>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</si>
  <si>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</si>
  <si>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</si>
  <si>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</si>
  <si>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</si>
  <si>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</si>
  <si>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</si>
  <si>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</si>
  <si>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</si>
  <si>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</si>
  <si>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</si>
  <si>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</si>
  <si>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</si>
  <si>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</si>
  <si>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</si>
  <si>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</si>
  <si>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</si>
  <si>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</si>
  <si>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</si>
  <si>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</si>
  <si>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</si>
  <si>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</si>
  <si>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</si>
  <si>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</si>
  <si>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</si>
  <si>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</si>
  <si>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</si>
  <si>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</si>
  <si>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</si>
  <si>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</si>
  <si>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</si>
  <si>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</si>
  <si>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</si>
  <si>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</si>
  <si>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</si>
  <si>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</si>
  <si>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</si>
  <si>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</si>
  <si>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</si>
  <si>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</si>
  <si>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</si>
  <si>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</si>
  <si>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</si>
  <si>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</si>
  <si>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</si>
  <si>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</si>
  <si>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</si>
  <si>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</si>
  <si>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</si>
  <si>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</si>
  <si>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</si>
  <si>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</si>
  <si>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</si>
  <si>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</si>
  <si>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</si>
  <si>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</si>
  <si>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</si>
  <si>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</si>
  <si>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</si>
  <si>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</si>
  <si>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</si>
  <si>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</si>
  <si>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</si>
  <si>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</si>
  <si>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</si>
  <si>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</si>
  <si>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</si>
  <si>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</si>
  <si>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</si>
  <si>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</si>
  <si>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</si>
  <si>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</si>
  <si>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</si>
  <si>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</si>
  <si>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</si>
  <si>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</si>
  <si>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</si>
  <si>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</si>
  <si>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</si>
  <si>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</si>
  <si>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</si>
  <si>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</si>
  <si>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</si>
  <si>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</si>
  <si>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</si>
  <si>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</si>
  <si>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</si>
  <si>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</si>
  <si>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</si>
  <si>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</si>
  <si>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</si>
  <si>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</si>
  <si>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</si>
  <si>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</si>
  <si>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</si>
  <si>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</si>
  <si>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</si>
  <si>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</si>
  <si>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</si>
  <si>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</si>
  <si>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</si>
  <si>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</si>
  <si>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</si>
  <si>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</si>
  <si>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</si>
  <si>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</si>
  <si>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</si>
  <si>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</si>
  <si>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</si>
  <si>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</si>
  <si>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</si>
  <si>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</si>
  <si>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</si>
  <si>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</si>
  <si>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</si>
  <si>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</si>
  <si>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</si>
  <si>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</si>
  <si>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</si>
  <si>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</si>
  <si>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</si>
  <si>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</si>
  <si>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</si>
  <si>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</si>
  <si>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</si>
  <si>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</si>
  <si>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</si>
  <si>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</si>
  <si>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</si>
  <si>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</si>
  <si>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</si>
  <si>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</si>
  <si>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</si>
  <si>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</si>
  <si>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</si>
  <si>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</si>
  <si>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</si>
  <si>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</si>
  <si>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</si>
  <si>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</si>
  <si>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</si>
  <si>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</si>
  <si>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</si>
  <si>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</si>
  <si>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</si>
  <si>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</si>
  <si>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</si>
  <si>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</si>
  <si>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</si>
  <si>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</si>
  <si>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</si>
  <si>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</si>
  <si>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</si>
  <si>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</si>
  <si>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</si>
  <si>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</si>
  <si>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</si>
  <si>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</si>
  <si>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</si>
  <si>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</si>
  <si>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</si>
  <si>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</si>
  <si>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</si>
  <si>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</si>
  <si>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</si>
  <si>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</si>
  <si>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</si>
  <si>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</si>
  <si>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</si>
  <si>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</si>
  <si>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</si>
  <si>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</si>
  <si>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</si>
  <si>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</si>
  <si>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</si>
  <si>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</si>
  <si>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</si>
  <si>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</si>
  <si>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</si>
  <si>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</si>
  <si>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</si>
  <si>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</si>
  <si>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</si>
  <si>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</si>
  <si>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</si>
  <si>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</si>
  <si>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</si>
  <si>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</si>
  <si>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</si>
  <si>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</si>
  <si>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</si>
  <si>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</si>
  <si>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</si>
  <si>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</si>
  <si>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</si>
  <si>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</si>
  <si>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</si>
  <si>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</si>
  <si>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</si>
  <si>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</si>
  <si>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</si>
  <si>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</si>
  <si>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</si>
  <si>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</si>
  <si>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</si>
  <si>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</si>
  <si>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</si>
  <si>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</si>
  <si>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</si>
  <si>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</si>
  <si>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</si>
  <si>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</si>
  <si>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</si>
  <si>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</si>
  <si>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</si>
  <si>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</si>
  <si>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</si>
  <si>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</si>
  <si>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</si>
  <si>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</si>
  <si>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</si>
  <si>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</si>
  <si>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</si>
  <si>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</si>
  <si>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</si>
  <si>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</si>
  <si>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</si>
  <si>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</si>
  <si>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</si>
  <si>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</si>
  <si>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</si>
  <si>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</si>
  <si>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</si>
  <si>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</si>
  <si>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</si>
  <si>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</si>
  <si>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</si>
  <si>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</si>
  <si>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</si>
  <si>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</si>
  <si>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</si>
  <si>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</si>
  <si>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</si>
  <si>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</si>
  <si>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</si>
  <si>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</si>
  <si>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</si>
  <si>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</si>
  <si>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</si>
  <si>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</si>
  <si>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</si>
  <si>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</si>
  <si>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</si>
  <si>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</si>
  <si>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</si>
  <si>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</si>
  <si>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</si>
  <si>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</si>
  <si>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</si>
  <si>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</si>
  <si>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</si>
  <si>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</si>
  <si>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</si>
  <si>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</si>
  <si>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</si>
  <si>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</si>
  <si>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</si>
  <si>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</si>
  <si>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</si>
  <si>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</si>
  <si>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 xml:space="preserve">Comparativo Ejecucion a 31 de enero de 2016 </t>
  </si>
  <si>
    <t>Nohora Constanza Siabato Lozano</t>
  </si>
  <si>
    <t>C-0501-1000-1</t>
  </si>
  <si>
    <t>0501</t>
  </si>
  <si>
    <t>C-0599-1000-1</t>
  </si>
  <si>
    <t>0599</t>
  </si>
  <si>
    <t>C-0599-1000-2</t>
  </si>
  <si>
    <t>Profesional Especializado Grupo de Gestion Financiera</t>
  </si>
  <si>
    <t>Enero-Enero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</si>
  <si>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</si>
  <si>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</si>
  <si>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</si>
  <si>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</si>
  <si>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</si>
  <si>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Ejecución Presupuestal Acumulada a 31 de Enero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</si>
</sst>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left" vertical="center" wrapText="1" readingOrder="1"/>
    </xf>
    <xf numFmtId="0" fontId="51" fillId="0" borderId="1" xfId="0" applyNumberFormat="1" applyFont="1" applyFill="1" applyBorder="1" applyAlignment="1">
      <alignment vertical="center" wrapText="1" readingOrder="1"/>
    </xf>
    <xf numFmtId="165" fontId="51" fillId="0" borderId="1" xfId="0" applyNumberFormat="1" applyFont="1" applyFill="1" applyBorder="1" applyAlignment="1">
      <alignment horizontal="right" vertical="center" wrapText="1" readingOrder="1"/>
    </xf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39" fillId="19" borderId="16" xfId="0" applyFont="1" applyFill="1" applyBorder="1" applyAlignment="1">
      <alignment horizontal="center" vertical="center" wrapText="1"/>
    </xf>
    <xf numFmtId="0" fontId="39" fillId="12" borderId="17" xfId="0" applyFont="1" applyFill="1" applyBorder="1" applyAlignment="1">
      <alignment horizontal="center" vertical="center" wrapText="1"/>
    </xf>
    <xf numFmtId="39" fontId="49" fillId="4" borderId="47" xfId="0" applyNumberFormat="1" applyFont="1" applyFill="1" applyBorder="1" applyAlignment="1">
      <alignment horizontal="right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9" xfId="0" applyNumberFormat="1" applyFont="1" applyFill="1" applyBorder="1" applyAlignment="1">
      <alignment horizontal="center" vertical="center" wrapText="1" readingOrder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39" fontId="50" fillId="4" borderId="16" xfId="0" applyNumberFormat="1" applyFont="1" applyFill="1" applyBorder="1"/>
    <xf numFmtId="39" fontId="50" fillId="4" borderId="17" xfId="0" applyNumberFormat="1" applyFont="1" applyFill="1" applyBorder="1"/>
    <xf numFmtId="39" fontId="50" fillId="4" borderId="17" xfId="0" applyNumberFormat="1" applyFont="1" applyFill="1" applyBorder="1" applyAlignment="1">
      <alignment horizontal="center" vertical="center"/>
    </xf>
    <xf numFmtId="39" fontId="50" fillId="4" borderId="27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39" fontId="49" fillId="4" borderId="6" xfId="0" applyNumberFormat="1" applyFont="1" applyFill="1" applyBorder="1" applyAlignment="1">
      <alignment horizontal="right" vertical="center" wrapText="1" readingOrder="1"/>
    </xf>
    <xf numFmtId="39" fontId="49" fillId="4" borderId="6" xfId="0" applyNumberFormat="1" applyFont="1" applyFill="1" applyBorder="1" applyAlignment="1">
      <alignment horizontal="center" vertical="center" wrapText="1" readingOrder="1"/>
    </xf>
    <xf numFmtId="39" fontId="49" fillId="4" borderId="9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0.11809176430734439</c:v>
                </c:pt>
                <c:pt idx="2">
                  <c:v>0.91983862874214917</c:v>
                </c:pt>
                <c:pt idx="3">
                  <c:v>6.2757544466694598E-2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0.99220520020193015</c:v>
                </c:pt>
                <c:pt idx="2">
                  <c:v>0.93122178299834424</c:v>
                </c:pt>
                <c:pt idx="3">
                  <c:v>1.2374285055059352E-2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0.93057593203380329</c:v>
                </c:pt>
                <c:pt idx="1">
                  <c:v>0.46425643127867444</c:v>
                </c:pt>
                <c:pt idx="2">
                  <c:v>0.92434656288475425</c:v>
                </c:pt>
                <c:pt idx="3">
                  <c:v>4.2804866131176886E-2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2159.5955180100004</c:v>
                </c:pt>
                <c:pt idx="1">
                  <c:v>1147.674544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11897.213660869998</c:v>
                </c:pt>
                <c:pt idx="1">
                  <c:v>148.37607499999999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14056.809178879999</c:v>
                </c:pt>
                <c:pt idx="1">
                  <c:v>1296.0506189999999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85.646610144927536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92.156483870967747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49.6467125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38.724536000000001</c:v>
                </c:pt>
                <c:pt idx="1">
                  <c:v>2.8963913584905661</c:v>
                </c:pt>
                <c:pt idx="2">
                  <c:v>1.8751334716981132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12.091750196078431</c:v>
                </c:pt>
                <c:pt idx="1">
                  <c:v>3.5108678431372544</c:v>
                </c:pt>
                <c:pt idx="2">
                  <c:v>2.116915049019608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tabSelected="1" topLeftCell="J28" zoomScaleNormal="100" workbookViewId="0">
      <selection activeCell="Q50" sqref="Q50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194" t="s">
        <v>347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32"/>
    </row>
    <row r="3" spans="2:26" ht="14.25" x14ac:dyDescent="0.2">
      <c r="B3" s="194" t="s">
        <v>348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33"/>
    </row>
    <row r="4" spans="2:26" ht="14.25" x14ac:dyDescent="0.2">
      <c r="B4" s="194" t="s">
        <v>393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32" t="str">
        <f>+TRIM(B4)</f>
        <v>Ejecución Presupuestal Acumulada a 31 de Enero de 2018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92" t="s">
        <v>9</v>
      </c>
      <c r="C6" s="193" t="s">
        <v>10</v>
      </c>
      <c r="D6" s="193" t="s">
        <v>11</v>
      </c>
      <c r="E6" s="193" t="s">
        <v>12</v>
      </c>
      <c r="F6" s="193" t="s">
        <v>13</v>
      </c>
      <c r="G6" s="193" t="s">
        <v>14</v>
      </c>
      <c r="H6" s="193" t="s">
        <v>17</v>
      </c>
      <c r="I6" s="193" t="s">
        <v>18</v>
      </c>
      <c r="J6" s="193" t="s">
        <v>19</v>
      </c>
      <c r="K6" s="193" t="s">
        <v>20</v>
      </c>
      <c r="L6" s="193" t="s">
        <v>21</v>
      </c>
      <c r="M6" s="193" t="s">
        <v>22</v>
      </c>
      <c r="N6" s="193" t="s">
        <v>23</v>
      </c>
      <c r="O6" s="230" t="s">
        <v>24</v>
      </c>
      <c r="P6" s="193" t="s">
        <v>25</v>
      </c>
      <c r="Q6" s="193" t="s">
        <v>26</v>
      </c>
      <c r="R6" s="193" t="s">
        <v>27</v>
      </c>
      <c r="S6" s="229" t="s">
        <v>28</v>
      </c>
      <c r="T6" s="231" t="s">
        <v>29</v>
      </c>
      <c r="U6" s="193" t="s">
        <v>30</v>
      </c>
      <c r="V6" s="232" t="s">
        <v>31</v>
      </c>
      <c r="W6" s="234" t="s">
        <v>342</v>
      </c>
      <c r="X6" s="233" t="s">
        <v>343</v>
      </c>
      <c r="Y6" s="235" t="s">
        <v>344</v>
      </c>
    </row>
    <row r="7" spans="2:26" ht="24" customHeight="1" x14ac:dyDescent="0.2">
      <c r="B7" s="136" t="s">
        <v>35</v>
      </c>
      <c r="C7" s="137" t="s">
        <v>36</v>
      </c>
      <c r="D7" s="137" t="s">
        <v>37</v>
      </c>
      <c r="E7" s="137" t="s">
        <v>36</v>
      </c>
      <c r="F7" s="137" t="s">
        <v>36</v>
      </c>
      <c r="G7" s="137"/>
      <c r="H7" s="137" t="s">
        <v>38</v>
      </c>
      <c r="I7" s="137">
        <v>10</v>
      </c>
      <c r="J7" s="137" t="s">
        <v>40</v>
      </c>
      <c r="K7" s="138" t="str">
        <f>+'datos iniciales'!O5</f>
        <v>SUELDOS DE PERSONAL DE NOMINA</v>
      </c>
      <c r="L7" s="138">
        <f>+'datos iniciales'!P5</f>
        <v>8267869021</v>
      </c>
      <c r="M7" s="138">
        <f>+'datos iniciales'!Q5</f>
        <v>0</v>
      </c>
      <c r="N7" s="138">
        <f>+'datos iniciales'!R5</f>
        <v>0</v>
      </c>
      <c r="O7" s="138">
        <f>+'datos iniciales'!S5</f>
        <v>8267869021</v>
      </c>
      <c r="P7" s="138">
        <f>+'datos iniciales'!T5</f>
        <v>0</v>
      </c>
      <c r="Q7" s="138">
        <f>+'datos iniciales'!U5</f>
        <v>8267869021</v>
      </c>
      <c r="R7" s="138">
        <f>+'datos iniciales'!V5</f>
        <v>0</v>
      </c>
      <c r="S7" s="138">
        <f>+'datos iniciales'!W5</f>
        <v>616173656</v>
      </c>
      <c r="T7" s="138">
        <f>+'datos iniciales'!X5</f>
        <v>616173656</v>
      </c>
      <c r="U7" s="138">
        <f>+'datos iniciales'!Y5</f>
        <v>616173656</v>
      </c>
      <c r="V7" s="138">
        <f>+'datos iniciales'!Z5</f>
        <v>616173656</v>
      </c>
      <c r="W7" s="174">
        <f t="shared" ref="W7:W11" si="0">+S7/O7*100</f>
        <v>7.4526296248156294</v>
      </c>
      <c r="X7" s="174">
        <f>+T7/O7*100</f>
        <v>7.4526296248156294</v>
      </c>
      <c r="Y7" s="175">
        <f t="shared" ref="Y7" si="1">+V7/O7*100</f>
        <v>7.4526296248156294</v>
      </c>
    </row>
    <row r="8" spans="2:26" ht="24" customHeight="1" x14ac:dyDescent="0.2">
      <c r="B8" s="139" t="s">
        <v>35</v>
      </c>
      <c r="C8" s="140" t="s">
        <v>36</v>
      </c>
      <c r="D8" s="140" t="s">
        <v>37</v>
      </c>
      <c r="E8" s="140" t="s">
        <v>36</v>
      </c>
      <c r="F8" s="140" t="s">
        <v>43</v>
      </c>
      <c r="G8" s="140"/>
      <c r="H8" s="140" t="s">
        <v>38</v>
      </c>
      <c r="I8" s="140">
        <v>10</v>
      </c>
      <c r="J8" s="140" t="s">
        <v>40</v>
      </c>
      <c r="K8" s="141" t="str">
        <f>+'datos iniciales'!O6</f>
        <v>PRIMA TECNICA</v>
      </c>
      <c r="L8" s="141">
        <f>+'datos iniciales'!P6</f>
        <v>977407797</v>
      </c>
      <c r="M8" s="141">
        <f>+'datos iniciales'!Q6</f>
        <v>0</v>
      </c>
      <c r="N8" s="141">
        <f>+'datos iniciales'!R6</f>
        <v>0</v>
      </c>
      <c r="O8" s="141">
        <f>+'datos iniciales'!S6</f>
        <v>977407797</v>
      </c>
      <c r="P8" s="141">
        <f>+'datos iniciales'!T6</f>
        <v>0</v>
      </c>
      <c r="Q8" s="141">
        <f>+'datos iniciales'!U6</f>
        <v>977407797</v>
      </c>
      <c r="R8" s="141">
        <f>+'datos iniciales'!V6</f>
        <v>0</v>
      </c>
      <c r="S8" s="141">
        <f>+'datos iniciales'!W6</f>
        <v>95246755</v>
      </c>
      <c r="T8" s="141">
        <f>+'datos iniciales'!X6</f>
        <v>95246755</v>
      </c>
      <c r="U8" s="141">
        <f>+'datos iniciales'!Y6</f>
        <v>95246755</v>
      </c>
      <c r="V8" s="141">
        <f>+'datos iniciales'!Z6</f>
        <v>95246755</v>
      </c>
      <c r="W8" s="176">
        <f t="shared" si="0"/>
        <v>9.7448327394507164</v>
      </c>
      <c r="X8" s="176">
        <f t="shared" ref="X8:X10" si="2">+T8/O8*100</f>
        <v>9.7448327394507164</v>
      </c>
      <c r="Y8" s="177">
        <f t="shared" ref="Y8:Y10" si="3">+V8/O8*100</f>
        <v>9.7448327394507164</v>
      </c>
    </row>
    <row r="9" spans="2:26" ht="24" customHeight="1" x14ac:dyDescent="0.2">
      <c r="B9" s="139" t="s">
        <v>35</v>
      </c>
      <c r="C9" s="140" t="s">
        <v>36</v>
      </c>
      <c r="D9" s="140" t="s">
        <v>37</v>
      </c>
      <c r="E9" s="140" t="s">
        <v>36</v>
      </c>
      <c r="F9" s="140" t="s">
        <v>46</v>
      </c>
      <c r="G9" s="140"/>
      <c r="H9" s="140" t="s">
        <v>38</v>
      </c>
      <c r="I9" s="140">
        <v>10</v>
      </c>
      <c r="J9" s="140" t="s">
        <v>40</v>
      </c>
      <c r="K9" s="141" t="str">
        <f>+'datos iniciales'!O7</f>
        <v>OTROS</v>
      </c>
      <c r="L9" s="141">
        <f>+'datos iniciales'!P7</f>
        <v>2501347519</v>
      </c>
      <c r="M9" s="141">
        <f>+'datos iniciales'!Q7</f>
        <v>0</v>
      </c>
      <c r="N9" s="141">
        <f>+'datos iniciales'!R7</f>
        <v>0</v>
      </c>
      <c r="O9" s="141">
        <f>+'datos iniciales'!S7</f>
        <v>2501347519</v>
      </c>
      <c r="P9" s="141">
        <f>+'datos iniciales'!T7</f>
        <v>0</v>
      </c>
      <c r="Q9" s="141">
        <f>+'datos iniciales'!U7</f>
        <v>2501347519</v>
      </c>
      <c r="R9" s="141">
        <f>+'datos iniciales'!V7</f>
        <v>0</v>
      </c>
      <c r="S9" s="141">
        <f>+'datos iniciales'!W7</f>
        <v>67128864</v>
      </c>
      <c r="T9" s="141">
        <f>+'datos iniciales'!X7</f>
        <v>65227030</v>
      </c>
      <c r="U9" s="141">
        <f>+'datos iniciales'!Y7</f>
        <v>65227030</v>
      </c>
      <c r="V9" s="141">
        <f>+'datos iniciales'!Z7</f>
        <v>65227030</v>
      </c>
      <c r="W9" s="176">
        <f t="shared" si="0"/>
        <v>2.6837080209805109</v>
      </c>
      <c r="X9" s="176">
        <f t="shared" si="2"/>
        <v>2.6076756430100825</v>
      </c>
      <c r="Y9" s="177">
        <f t="shared" si="3"/>
        <v>2.6076756430100825</v>
      </c>
    </row>
    <row r="10" spans="2:26" ht="24" customHeight="1" x14ac:dyDescent="0.2">
      <c r="B10" s="139" t="s">
        <v>35</v>
      </c>
      <c r="C10" s="140" t="s">
        <v>36</v>
      </c>
      <c r="D10" s="140" t="s">
        <v>37</v>
      </c>
      <c r="E10" s="140" t="s">
        <v>36</v>
      </c>
      <c r="F10" s="140" t="s">
        <v>49</v>
      </c>
      <c r="G10" s="140"/>
      <c r="H10" s="140" t="s">
        <v>38</v>
      </c>
      <c r="I10" s="140">
        <v>10</v>
      </c>
      <c r="J10" s="140" t="s">
        <v>40</v>
      </c>
      <c r="K10" s="141" t="str">
        <f>+'datos iniciales'!O8</f>
        <v>HORAS EXTRAS, DIAS FESTIVOS E INDEMNIZACION POR VACACIONES</v>
      </c>
      <c r="L10" s="141">
        <f>+'datos iniciales'!P8</f>
        <v>283427174</v>
      </c>
      <c r="M10" s="141">
        <f>+'datos iniciales'!Q8</f>
        <v>0</v>
      </c>
      <c r="N10" s="141">
        <f>+'datos iniciales'!R8</f>
        <v>0</v>
      </c>
      <c r="O10" s="141">
        <f>+'datos iniciales'!S8</f>
        <v>283427174</v>
      </c>
      <c r="P10" s="141">
        <f>+'datos iniciales'!T8</f>
        <v>0</v>
      </c>
      <c r="Q10" s="141">
        <f>+'datos iniciales'!U8</f>
        <v>283427174</v>
      </c>
      <c r="R10" s="141">
        <f>+'datos iniciales'!V8</f>
        <v>0</v>
      </c>
      <c r="S10" s="141">
        <f>+'datos iniciales'!W8</f>
        <v>5339521</v>
      </c>
      <c r="T10" s="141">
        <f>+'datos iniciales'!X8</f>
        <v>3892546</v>
      </c>
      <c r="U10" s="141">
        <f>+'datos iniciales'!Y8</f>
        <v>3892546</v>
      </c>
      <c r="V10" s="141">
        <f>+'datos iniciales'!Z8</f>
        <v>3892546</v>
      </c>
      <c r="W10" s="176">
        <f t="shared" si="0"/>
        <v>1.8839128671550738</v>
      </c>
      <c r="X10" s="176">
        <f t="shared" si="2"/>
        <v>1.3733848963967019</v>
      </c>
      <c r="Y10" s="177">
        <f t="shared" si="3"/>
        <v>1.3733848963967019</v>
      </c>
    </row>
    <row r="11" spans="2:26" ht="24" customHeight="1" x14ac:dyDescent="0.2">
      <c r="B11" s="139" t="s">
        <v>35</v>
      </c>
      <c r="C11" s="140" t="s">
        <v>36</v>
      </c>
      <c r="D11" s="140" t="s">
        <v>37</v>
      </c>
      <c r="E11" s="140" t="s">
        <v>52</v>
      </c>
      <c r="F11" s="140"/>
      <c r="G11" s="140"/>
      <c r="H11" s="140" t="s">
        <v>38</v>
      </c>
      <c r="I11" s="140">
        <v>10</v>
      </c>
      <c r="J11" s="140" t="s">
        <v>40</v>
      </c>
      <c r="K11" s="141" t="str">
        <f>+'datos iniciales'!O9</f>
        <v>SERVICIOS PERSONALES INDIRECTOS</v>
      </c>
      <c r="L11" s="141">
        <f>+'datos iniciales'!P9</f>
        <v>124423893</v>
      </c>
      <c r="M11" s="141">
        <f>+'datos iniciales'!Q9</f>
        <v>0</v>
      </c>
      <c r="N11" s="141">
        <f>+'datos iniciales'!R9</f>
        <v>0</v>
      </c>
      <c r="O11" s="141">
        <f>+'datos iniciales'!S9</f>
        <v>124423893</v>
      </c>
      <c r="P11" s="141">
        <f>+'datos iniciales'!T9</f>
        <v>0</v>
      </c>
      <c r="Q11" s="141">
        <f>+'datos iniciales'!U9</f>
        <v>101244184</v>
      </c>
      <c r="R11" s="141">
        <f>+'datos iniciales'!V9</f>
        <v>23179709</v>
      </c>
      <c r="S11" s="141">
        <f>+'datos iniciales'!W9</f>
        <v>98681700</v>
      </c>
      <c r="T11" s="141">
        <f>+'datos iniciales'!X9</f>
        <v>0</v>
      </c>
      <c r="U11" s="141">
        <f>+'datos iniciales'!Y9</f>
        <v>0</v>
      </c>
      <c r="V11" s="141">
        <f>+'datos iniciales'!Z9</f>
        <v>0</v>
      </c>
      <c r="W11" s="176">
        <f t="shared" si="0"/>
        <v>79.310892482684167</v>
      </c>
      <c r="X11" s="176">
        <f t="shared" ref="X11" si="4">+T11/O11*100</f>
        <v>0</v>
      </c>
      <c r="Y11" s="177">
        <f t="shared" ref="Y11" si="5">+V11/O11*100</f>
        <v>0</v>
      </c>
    </row>
    <row r="12" spans="2:26" ht="24" customHeight="1" thickBot="1" x14ac:dyDescent="0.25">
      <c r="B12" s="142" t="s">
        <v>35</v>
      </c>
      <c r="C12" s="143" t="s">
        <v>36</v>
      </c>
      <c r="D12" s="143" t="s">
        <v>37</v>
      </c>
      <c r="E12" s="143" t="s">
        <v>46</v>
      </c>
      <c r="F12" s="143"/>
      <c r="G12" s="143"/>
      <c r="H12" s="143" t="s">
        <v>38</v>
      </c>
      <c r="I12" s="143">
        <v>10</v>
      </c>
      <c r="J12" s="143" t="s">
        <v>40</v>
      </c>
      <c r="K12" s="144" t="str">
        <f>+'datos iniciales'!O10</f>
        <v>CONTRIBUCIONES INHERENTES A LA NOMINA SECTOR PRIVADO Y PUBLICO</v>
      </c>
      <c r="L12" s="144">
        <f>+'datos iniciales'!P10</f>
        <v>2949091156</v>
      </c>
      <c r="M12" s="144">
        <f>+'datos iniciales'!Q10</f>
        <v>0</v>
      </c>
      <c r="N12" s="144">
        <f>+'datos iniciales'!R10</f>
        <v>0</v>
      </c>
      <c r="O12" s="144">
        <f>+'datos iniciales'!S10</f>
        <v>2949091156</v>
      </c>
      <c r="P12" s="144">
        <f>+'datos iniciales'!T10</f>
        <v>0</v>
      </c>
      <c r="Q12" s="144">
        <f>+'datos iniciales'!U10</f>
        <v>2949091156</v>
      </c>
      <c r="R12" s="144">
        <f>+'datos iniciales'!V10</f>
        <v>0</v>
      </c>
      <c r="S12" s="144">
        <f>+'datos iniciales'!W10</f>
        <v>318449857</v>
      </c>
      <c r="T12" s="144">
        <f>+'datos iniciales'!X10</f>
        <v>318449857</v>
      </c>
      <c r="U12" s="144">
        <f>+'datos iniciales'!Y10</f>
        <v>318449857</v>
      </c>
      <c r="V12" s="144">
        <f>+'datos iniciales'!Z10</f>
        <v>299085326.36000001</v>
      </c>
      <c r="W12" s="178">
        <f t="shared" ref="W12" si="6">+S12/O12*100</f>
        <v>10.798237156966334</v>
      </c>
      <c r="X12" s="178">
        <f t="shared" ref="X12" si="7">+T12/O12*100</f>
        <v>10.798237156966334</v>
      </c>
      <c r="Y12" s="179">
        <f t="shared" ref="Y12" si="8">+V12/O12*100</f>
        <v>10.141610094062486</v>
      </c>
    </row>
    <row r="13" spans="2:26" ht="15.75" customHeight="1" thickBot="1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80"/>
      <c r="X13" s="180"/>
      <c r="Y13" s="180"/>
    </row>
    <row r="14" spans="2:26" ht="24" customHeight="1" x14ac:dyDescent="0.2">
      <c r="B14" s="136" t="s">
        <v>35</v>
      </c>
      <c r="C14" s="137">
        <v>2</v>
      </c>
      <c r="D14" s="137">
        <v>0</v>
      </c>
      <c r="E14" s="137">
        <v>3</v>
      </c>
      <c r="F14" s="137"/>
      <c r="G14" s="137"/>
      <c r="H14" s="137" t="s">
        <v>38</v>
      </c>
      <c r="I14" s="137">
        <v>10</v>
      </c>
      <c r="J14" s="137" t="s">
        <v>40</v>
      </c>
      <c r="K14" s="138" t="str">
        <f>+'datos iniciales'!O11</f>
        <v>IMPUESTOS Y MULTAS</v>
      </c>
      <c r="L14" s="138">
        <f>+'datos iniciales'!P11</f>
        <v>29870000</v>
      </c>
      <c r="M14" s="138">
        <f>+'datos iniciales'!Q11</f>
        <v>0</v>
      </c>
      <c r="N14" s="138">
        <f>+'datos iniciales'!R11</f>
        <v>0</v>
      </c>
      <c r="O14" s="138">
        <f>+'datos iniciales'!S11</f>
        <v>29870000</v>
      </c>
      <c r="P14" s="138">
        <f>+'datos iniciales'!T11</f>
        <v>0</v>
      </c>
      <c r="Q14" s="138">
        <f>+'datos iniciales'!U11</f>
        <v>0</v>
      </c>
      <c r="R14" s="138">
        <f>+'datos iniciales'!V11</f>
        <v>29870000</v>
      </c>
      <c r="S14" s="138">
        <f>+'datos iniciales'!W11</f>
        <v>0</v>
      </c>
      <c r="T14" s="138">
        <f>+'datos iniciales'!X11</f>
        <v>0</v>
      </c>
      <c r="U14" s="138">
        <f>+'datos iniciales'!Y11</f>
        <v>0</v>
      </c>
      <c r="V14" s="138">
        <f>+'datos iniciales'!Z11</f>
        <v>0</v>
      </c>
      <c r="W14" s="174">
        <f>+S14/O14*100</f>
        <v>0</v>
      </c>
      <c r="X14" s="174">
        <f t="shared" ref="X14:X15" si="9">+T14/O14*100</f>
        <v>0</v>
      </c>
      <c r="Y14" s="175">
        <f t="shared" ref="Y14:Y15" si="10">+V14/O14*100</f>
        <v>0</v>
      </c>
    </row>
    <row r="15" spans="2:26" ht="24" customHeight="1" thickBot="1" x14ac:dyDescent="0.25">
      <c r="B15" s="142" t="s">
        <v>35</v>
      </c>
      <c r="C15" s="143">
        <v>2</v>
      </c>
      <c r="D15" s="143">
        <v>0</v>
      </c>
      <c r="E15" s="143">
        <v>4</v>
      </c>
      <c r="F15" s="143"/>
      <c r="G15" s="143"/>
      <c r="H15" s="143" t="s">
        <v>38</v>
      </c>
      <c r="I15" s="143">
        <v>10</v>
      </c>
      <c r="J15" s="143" t="s">
        <v>40</v>
      </c>
      <c r="K15" s="144" t="str">
        <f>+'datos iniciales'!O12</f>
        <v>ADQUISICION DE BIENES Y SERVICIOS</v>
      </c>
      <c r="L15" s="144">
        <f>+'datos iniciales'!P12</f>
        <v>2601173403</v>
      </c>
      <c r="M15" s="144">
        <f>+'datos iniciales'!Q12</f>
        <v>0</v>
      </c>
      <c r="N15" s="144">
        <f>+'datos iniciales'!R12</f>
        <v>0</v>
      </c>
      <c r="O15" s="144">
        <f>+'datos iniciales'!S12</f>
        <v>2601173403</v>
      </c>
      <c r="P15" s="144">
        <f>+'datos iniciales'!T12</f>
        <v>0</v>
      </c>
      <c r="Q15" s="144">
        <f>+'datos iniciales'!U12</f>
        <v>1241295164.01</v>
      </c>
      <c r="R15" s="144">
        <f>+'datos iniciales'!V12</f>
        <v>1359878238.99</v>
      </c>
      <c r="S15" s="144">
        <f>+'datos iniciales'!W12</f>
        <v>939372268.00999999</v>
      </c>
      <c r="T15" s="144">
        <f>+'datos iniciales'!X12</f>
        <v>33481803</v>
      </c>
      <c r="U15" s="144">
        <f>+'datos iniciales'!Y12</f>
        <v>33481803</v>
      </c>
      <c r="V15" s="144">
        <f>+'datos iniciales'!Z12</f>
        <v>33481803</v>
      </c>
      <c r="W15" s="178">
        <f>+S15/O15*100</f>
        <v>36.113404316936268</v>
      </c>
      <c r="X15" s="178">
        <f t="shared" si="9"/>
        <v>1.2871807377925892</v>
      </c>
      <c r="Y15" s="179">
        <f t="shared" si="10"/>
        <v>1.2871807377925892</v>
      </c>
    </row>
    <row r="16" spans="2:26" ht="15.75" customHeight="1" thickBot="1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80"/>
      <c r="X16" s="180"/>
      <c r="Y16" s="180"/>
    </row>
    <row r="17" spans="2:25" ht="24" customHeight="1" x14ac:dyDescent="0.2">
      <c r="B17" s="136" t="s">
        <v>35</v>
      </c>
      <c r="C17" s="137" t="s">
        <v>57</v>
      </c>
      <c r="D17" s="137" t="s">
        <v>52</v>
      </c>
      <c r="E17" s="137" t="s">
        <v>36</v>
      </c>
      <c r="F17" s="137" t="s">
        <v>36</v>
      </c>
      <c r="G17" s="137"/>
      <c r="H17" s="137" t="s">
        <v>38</v>
      </c>
      <c r="I17" s="137" t="s">
        <v>62</v>
      </c>
      <c r="J17" s="137" t="s">
        <v>63</v>
      </c>
      <c r="K17" s="138" t="str">
        <f>+'datos iniciales'!O13</f>
        <v>CUOTA DE AUDITAJE CONTRANAL</v>
      </c>
      <c r="L17" s="138">
        <f>+'datos iniciales'!P13</f>
        <v>31035181</v>
      </c>
      <c r="M17" s="138">
        <f>+'datos iniciales'!Q13</f>
        <v>0</v>
      </c>
      <c r="N17" s="138">
        <f>+'datos iniciales'!R13</f>
        <v>0</v>
      </c>
      <c r="O17" s="138">
        <f>+'datos iniciales'!S13</f>
        <v>31035181</v>
      </c>
      <c r="P17" s="138">
        <f>+'datos iniciales'!T13</f>
        <v>0</v>
      </c>
      <c r="Q17" s="138">
        <f>+'datos iniciales'!U13</f>
        <v>0</v>
      </c>
      <c r="R17" s="138">
        <f>+'datos iniciales'!V13</f>
        <v>31035181</v>
      </c>
      <c r="S17" s="138">
        <f>+'datos iniciales'!W13</f>
        <v>0</v>
      </c>
      <c r="T17" s="138">
        <f>+'datos iniciales'!X13</f>
        <v>0</v>
      </c>
      <c r="U17" s="138">
        <f>+'datos iniciales'!Y13</f>
        <v>0</v>
      </c>
      <c r="V17" s="138">
        <f>+'datos iniciales'!Z13</f>
        <v>0</v>
      </c>
      <c r="W17" s="174">
        <f t="shared" ref="W17:W19" si="11">+S17/O17*100</f>
        <v>0</v>
      </c>
      <c r="X17" s="174">
        <f t="shared" ref="X17:X19" si="12">+T17/O17*100</f>
        <v>0</v>
      </c>
      <c r="Y17" s="175">
        <f t="shared" ref="Y17:Y19" si="13">+V17/O17*100</f>
        <v>0</v>
      </c>
    </row>
    <row r="18" spans="2:25" ht="24" customHeight="1" x14ac:dyDescent="0.2">
      <c r="B18" s="139" t="s">
        <v>35</v>
      </c>
      <c r="C18" s="140" t="s">
        <v>57</v>
      </c>
      <c r="D18" s="140" t="s">
        <v>46</v>
      </c>
      <c r="E18" s="140" t="s">
        <v>36</v>
      </c>
      <c r="F18" s="140" t="s">
        <v>36</v>
      </c>
      <c r="G18" s="140"/>
      <c r="H18" s="140" t="s">
        <v>38</v>
      </c>
      <c r="I18" s="140" t="s">
        <v>39</v>
      </c>
      <c r="J18" s="140" t="s">
        <v>40</v>
      </c>
      <c r="K18" s="141" t="str">
        <f>+'datos iniciales'!O14</f>
        <v>MESADAS PENSIONALES</v>
      </c>
      <c r="L18" s="141">
        <f>+'datos iniciales'!P14</f>
        <v>200432232</v>
      </c>
      <c r="M18" s="141">
        <f>+'datos iniciales'!Q14</f>
        <v>0</v>
      </c>
      <c r="N18" s="141">
        <f>+'datos iniciales'!R14</f>
        <v>0</v>
      </c>
      <c r="O18" s="141">
        <f>+'datos iniciales'!S14</f>
        <v>200432232</v>
      </c>
      <c r="P18" s="141">
        <f>+'datos iniciales'!T14</f>
        <v>0</v>
      </c>
      <c r="Q18" s="141">
        <f>+'datos iniciales'!U14</f>
        <v>200432232</v>
      </c>
      <c r="R18" s="141">
        <f>+'datos iniciales'!V14</f>
        <v>0</v>
      </c>
      <c r="S18" s="141">
        <f>+'datos iniciales'!W14</f>
        <v>15202897</v>
      </c>
      <c r="T18" s="141">
        <f>+'datos iniciales'!X14</f>
        <v>15202897</v>
      </c>
      <c r="U18" s="141">
        <f>+'datos iniciales'!Y14</f>
        <v>15202897</v>
      </c>
      <c r="V18" s="141">
        <f>+'datos iniciales'!Z14</f>
        <v>14285713.48</v>
      </c>
      <c r="W18" s="176"/>
      <c r="X18" s="176"/>
      <c r="Y18" s="177"/>
    </row>
    <row r="19" spans="2:25" ht="24" customHeight="1" thickBot="1" x14ac:dyDescent="0.25">
      <c r="B19" s="142" t="s">
        <v>35</v>
      </c>
      <c r="C19" s="143" t="s">
        <v>57</v>
      </c>
      <c r="D19" s="143" t="s">
        <v>68</v>
      </c>
      <c r="E19" s="143" t="s">
        <v>36</v>
      </c>
      <c r="F19" s="143" t="s">
        <v>36</v>
      </c>
      <c r="G19" s="143"/>
      <c r="H19" s="143" t="s">
        <v>38</v>
      </c>
      <c r="I19" s="143" t="s">
        <v>39</v>
      </c>
      <c r="J19" s="143" t="s">
        <v>40</v>
      </c>
      <c r="K19" s="144" t="str">
        <f>+'datos iniciales'!O15</f>
        <v>SENTENCIAS Y CONCILIACIONES</v>
      </c>
      <c r="L19" s="144">
        <f>+'datos iniciales'!P15</f>
        <v>321358083</v>
      </c>
      <c r="M19" s="144">
        <f>+'datos iniciales'!Q15</f>
        <v>0</v>
      </c>
      <c r="N19" s="144">
        <f>+'datos iniciales'!R15</f>
        <v>0</v>
      </c>
      <c r="O19" s="144">
        <f>+'datos iniciales'!S15</f>
        <v>321358083</v>
      </c>
      <c r="P19" s="144">
        <f>+'datos iniciales'!T15</f>
        <v>0</v>
      </c>
      <c r="Q19" s="144">
        <f>+'datos iniciales'!U15</f>
        <v>4000000</v>
      </c>
      <c r="R19" s="144">
        <f>+'datos iniciales'!V15</f>
        <v>317358083</v>
      </c>
      <c r="S19" s="144">
        <f>+'datos iniciales'!W15</f>
        <v>4000000</v>
      </c>
      <c r="T19" s="144">
        <f>+'datos iniciales'!X15</f>
        <v>0</v>
      </c>
      <c r="U19" s="144">
        <f>+'datos iniciales'!Y15</f>
        <v>0</v>
      </c>
      <c r="V19" s="144">
        <f>+'datos iniciales'!Z15</f>
        <v>0</v>
      </c>
      <c r="W19" s="178">
        <f t="shared" si="11"/>
        <v>1.2447174076526961</v>
      </c>
      <c r="X19" s="178">
        <f t="shared" si="12"/>
        <v>0</v>
      </c>
      <c r="Y19" s="179">
        <f t="shared" si="13"/>
        <v>0</v>
      </c>
    </row>
    <row r="20" spans="2:25" ht="14.25" customHeight="1" x14ac:dyDescent="0.2">
      <c r="B20" s="151"/>
      <c r="C20" s="151"/>
      <c r="D20" s="151"/>
      <c r="E20" s="151"/>
      <c r="F20" s="151"/>
      <c r="G20" s="151"/>
      <c r="H20" s="151"/>
      <c r="I20" s="151"/>
      <c r="J20" s="151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7"/>
      <c r="X20" s="187"/>
      <c r="Y20" s="187"/>
    </row>
    <row r="21" spans="2:25" ht="3" customHeight="1" thickBot="1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6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80"/>
      <c r="X21" s="180"/>
      <c r="Y21" s="180"/>
    </row>
    <row r="22" spans="2:25" ht="33" customHeight="1" x14ac:dyDescent="0.2">
      <c r="B22" s="136" t="s">
        <v>71</v>
      </c>
      <c r="C22" s="137" t="s">
        <v>382</v>
      </c>
      <c r="D22" s="137" t="s">
        <v>73</v>
      </c>
      <c r="E22" s="137" t="s">
        <v>36</v>
      </c>
      <c r="F22" s="137"/>
      <c r="G22" s="137"/>
      <c r="H22" s="137" t="s">
        <v>38</v>
      </c>
      <c r="I22" s="137" t="s">
        <v>39</v>
      </c>
      <c r="J22" s="137" t="s">
        <v>40</v>
      </c>
      <c r="K22" s="148" t="s">
        <v>377</v>
      </c>
      <c r="L22" s="138">
        <f>+'datos iniciales'!P16</f>
        <v>6900000000</v>
      </c>
      <c r="M22" s="138">
        <f>+'datos iniciales'!Q16</f>
        <v>0</v>
      </c>
      <c r="N22" s="138">
        <f>+'datos iniciales'!R16</f>
        <v>0</v>
      </c>
      <c r="O22" s="138">
        <f>+'datos iniciales'!S16</f>
        <v>6900000000</v>
      </c>
      <c r="P22" s="138">
        <f>+'datos iniciales'!T16</f>
        <v>0</v>
      </c>
      <c r="Q22" s="138">
        <f>+'datos iniciales'!U16</f>
        <v>5909616100</v>
      </c>
      <c r="R22" s="138">
        <f>+'datos iniciales'!V16</f>
        <v>990383900</v>
      </c>
      <c r="S22" s="138">
        <f>+'datos iniciales'!W16</f>
        <v>5909616100</v>
      </c>
      <c r="T22" s="138">
        <f>+'datos iniciales'!X16</f>
        <v>0</v>
      </c>
      <c r="U22" s="138">
        <f>+'datos iniciales'!Y16</f>
        <v>0</v>
      </c>
      <c r="V22" s="138">
        <f>+'datos iniciales'!Z16</f>
        <v>0</v>
      </c>
      <c r="W22" s="174">
        <f t="shared" ref="W22:W29" si="14">+S22/O22*100</f>
        <v>85.646610144927536</v>
      </c>
      <c r="X22" s="174">
        <f t="shared" ref="X22:X29" si="15">+T22/O22*100</f>
        <v>0</v>
      </c>
      <c r="Y22" s="175">
        <f t="shared" ref="Y22:Y29" si="16">+V22/O22*100</f>
        <v>0</v>
      </c>
    </row>
    <row r="23" spans="2:25" ht="36" x14ac:dyDescent="0.2">
      <c r="B23" s="139" t="s">
        <v>71</v>
      </c>
      <c r="C23" s="140" t="s">
        <v>389</v>
      </c>
      <c r="D23" s="140" t="s">
        <v>73</v>
      </c>
      <c r="E23" s="140" t="s">
        <v>36</v>
      </c>
      <c r="F23" s="140"/>
      <c r="G23" s="140"/>
      <c r="H23" s="140" t="s">
        <v>38</v>
      </c>
      <c r="I23" s="140" t="s">
        <v>39</v>
      </c>
      <c r="J23" s="140" t="s">
        <v>40</v>
      </c>
      <c r="K23" s="149" t="s">
        <v>390</v>
      </c>
      <c r="L23" s="141">
        <f>+'datos iniciales'!P17</f>
        <v>310000000</v>
      </c>
      <c r="M23" s="141">
        <f>+'datos iniciales'!Q17</f>
        <v>0</v>
      </c>
      <c r="N23" s="141">
        <f>+'datos iniciales'!R17</f>
        <v>0</v>
      </c>
      <c r="O23" s="141">
        <f>+'datos iniciales'!S17</f>
        <v>310000000</v>
      </c>
      <c r="P23" s="141">
        <f>+'datos iniciales'!T17</f>
        <v>0</v>
      </c>
      <c r="Q23" s="141">
        <f>+'datos iniciales'!U17</f>
        <v>285685100</v>
      </c>
      <c r="R23" s="141">
        <f>+'datos iniciales'!V17</f>
        <v>24314900</v>
      </c>
      <c r="S23" s="141">
        <f>+'datos iniciales'!W17</f>
        <v>285685100</v>
      </c>
      <c r="T23" s="141">
        <f>+'datos iniciales'!X17</f>
        <v>0</v>
      </c>
      <c r="U23" s="141">
        <f>+'datos iniciales'!Y17</f>
        <v>0</v>
      </c>
      <c r="V23" s="141">
        <f>+'datos iniciales'!Z17</f>
        <v>0</v>
      </c>
      <c r="W23" s="176">
        <f t="shared" si="14"/>
        <v>92.156483870967747</v>
      </c>
      <c r="X23" s="176">
        <f t="shared" si="15"/>
        <v>0</v>
      </c>
      <c r="Y23" s="177">
        <f t="shared" si="16"/>
        <v>0</v>
      </c>
    </row>
    <row r="24" spans="2:25" ht="36" x14ac:dyDescent="0.2">
      <c r="B24" s="139" t="s">
        <v>71</v>
      </c>
      <c r="C24" s="140" t="s">
        <v>389</v>
      </c>
      <c r="D24" s="140" t="s">
        <v>73</v>
      </c>
      <c r="E24" s="140" t="s">
        <v>36</v>
      </c>
      <c r="F24" s="140"/>
      <c r="G24" s="140"/>
      <c r="H24" s="140" t="s">
        <v>38</v>
      </c>
      <c r="I24" s="140" t="s">
        <v>62</v>
      </c>
      <c r="J24" s="140" t="s">
        <v>63</v>
      </c>
      <c r="K24" s="149" t="s">
        <v>390</v>
      </c>
      <c r="L24" s="141">
        <f>+'datos iniciales'!P18</f>
        <v>0</v>
      </c>
      <c r="M24" s="141">
        <f>+'datos iniciales'!Q18</f>
        <v>4000000000</v>
      </c>
      <c r="N24" s="141">
        <f>+'datos iniciales'!R18</f>
        <v>0</v>
      </c>
      <c r="O24" s="141">
        <f>+'datos iniciales'!S18</f>
        <v>4000000000</v>
      </c>
      <c r="P24" s="141">
        <f>+'datos iniciales'!T18</f>
        <v>0</v>
      </c>
      <c r="Q24" s="141">
        <f>+'datos iniciales'!U18</f>
        <v>2423868500</v>
      </c>
      <c r="R24" s="141">
        <f>+'datos iniciales'!V18</f>
        <v>1576131500</v>
      </c>
      <c r="S24" s="141">
        <f>+'datos iniciales'!W18</f>
        <v>1985868500</v>
      </c>
      <c r="T24" s="141">
        <f>+'datos iniciales'!X18</f>
        <v>0</v>
      </c>
      <c r="U24" s="141">
        <f>+'datos iniciales'!Y18</f>
        <v>0</v>
      </c>
      <c r="V24" s="141">
        <f>+'datos iniciales'!Z18</f>
        <v>0</v>
      </c>
      <c r="W24" s="176">
        <f t="shared" si="14"/>
        <v>49.6467125</v>
      </c>
      <c r="X24" s="176">
        <f t="shared" si="15"/>
        <v>0</v>
      </c>
      <c r="Y24" s="177">
        <f t="shared" si="16"/>
        <v>0</v>
      </c>
    </row>
    <row r="25" spans="2:25" ht="36" x14ac:dyDescent="0.2">
      <c r="B25" s="139" t="s">
        <v>71</v>
      </c>
      <c r="C25" s="140" t="s">
        <v>389</v>
      </c>
      <c r="D25" s="140" t="s">
        <v>73</v>
      </c>
      <c r="E25" s="140" t="s">
        <v>52</v>
      </c>
      <c r="F25" s="140"/>
      <c r="G25" s="140"/>
      <c r="H25" s="140" t="s">
        <v>38</v>
      </c>
      <c r="I25" s="140" t="s">
        <v>39</v>
      </c>
      <c r="J25" s="140" t="s">
        <v>40</v>
      </c>
      <c r="K25" s="149" t="s">
        <v>392</v>
      </c>
      <c r="L25" s="141">
        <f>+'datos iniciales'!P19</f>
        <v>2650000000</v>
      </c>
      <c r="M25" s="141">
        <f>+'datos iniciales'!Q19</f>
        <v>0</v>
      </c>
      <c r="N25" s="141">
        <f>+'datos iniciales'!R19</f>
        <v>0</v>
      </c>
      <c r="O25" s="141">
        <f>+'datos iniciales'!S19</f>
        <v>2650000000</v>
      </c>
      <c r="P25" s="141">
        <f>+'datos iniciales'!T19</f>
        <v>0</v>
      </c>
      <c r="Q25" s="141">
        <f>+'datos iniciales'!U19</f>
        <v>2603700189</v>
      </c>
      <c r="R25" s="141">
        <f>+'datos iniciales'!V19</f>
        <v>46299811</v>
      </c>
      <c r="S25" s="141">
        <f>+'datos iniciales'!W19</f>
        <v>1026200204</v>
      </c>
      <c r="T25" s="141">
        <f>+'datos iniciales'!X19</f>
        <v>76754371</v>
      </c>
      <c r="U25" s="141">
        <f>+'datos iniciales'!Y19</f>
        <v>76754371</v>
      </c>
      <c r="V25" s="141">
        <f>+'datos iniciales'!Z19</f>
        <v>49691037</v>
      </c>
      <c r="W25" s="176">
        <f t="shared" si="14"/>
        <v>38.724536000000001</v>
      </c>
      <c r="X25" s="176">
        <f t="shared" si="15"/>
        <v>2.8963913584905661</v>
      </c>
      <c r="Y25" s="177">
        <f t="shared" si="16"/>
        <v>1.8751334716981132</v>
      </c>
    </row>
    <row r="26" spans="2:25" ht="36" x14ac:dyDescent="0.2">
      <c r="B26" s="139" t="s">
        <v>71</v>
      </c>
      <c r="C26" s="140" t="s">
        <v>389</v>
      </c>
      <c r="D26" s="140" t="s">
        <v>73</v>
      </c>
      <c r="E26" s="140" t="s">
        <v>52</v>
      </c>
      <c r="F26" s="140"/>
      <c r="G26" s="140"/>
      <c r="H26" s="140" t="s">
        <v>38</v>
      </c>
      <c r="I26" s="140" t="s">
        <v>62</v>
      </c>
      <c r="J26" s="140" t="s">
        <v>63</v>
      </c>
      <c r="K26" s="149" t="s">
        <v>392</v>
      </c>
      <c r="L26" s="141">
        <f>+'datos iniciales'!P20</f>
        <v>0</v>
      </c>
      <c r="M26" s="141">
        <f>+'datos iniciales'!Q20</f>
        <v>5000000000</v>
      </c>
      <c r="N26" s="141">
        <f>+'datos iniciales'!R20</f>
        <v>0</v>
      </c>
      <c r="O26" s="141">
        <f>+'datos iniciales'!S20</f>
        <v>5000000000</v>
      </c>
      <c r="P26" s="141">
        <f>+'datos iniciales'!T20</f>
        <v>0</v>
      </c>
      <c r="Q26" s="141">
        <f>+'datos iniciales'!U20</f>
        <v>2470442000</v>
      </c>
      <c r="R26" s="141">
        <f>+'datos iniciales'!V20</f>
        <v>2529558000</v>
      </c>
      <c r="S26" s="141">
        <f>+'datos iniciales'!W20</f>
        <v>2352885500</v>
      </c>
      <c r="T26" s="141">
        <f>+'datos iniciales'!X20</f>
        <v>0</v>
      </c>
      <c r="U26" s="141">
        <f>+'datos iniciales'!Y20</f>
        <v>0</v>
      </c>
      <c r="V26" s="141">
        <f>+'datos iniciales'!Z20</f>
        <v>0</v>
      </c>
      <c r="W26" s="176">
        <f t="shared" si="14"/>
        <v>47.05771</v>
      </c>
      <c r="X26" s="176">
        <f t="shared" si="15"/>
        <v>0</v>
      </c>
      <c r="Y26" s="177">
        <f t="shared" si="16"/>
        <v>0</v>
      </c>
    </row>
    <row r="27" spans="2:25" ht="33.75" customHeight="1" x14ac:dyDescent="0.2">
      <c r="B27" s="139" t="s">
        <v>71</v>
      </c>
      <c r="C27" s="140" t="s">
        <v>384</v>
      </c>
      <c r="D27" s="140" t="s">
        <v>73</v>
      </c>
      <c r="E27" s="140" t="s">
        <v>36</v>
      </c>
      <c r="F27" s="140"/>
      <c r="G27" s="140"/>
      <c r="H27" s="140" t="s">
        <v>38</v>
      </c>
      <c r="I27" s="140" t="s">
        <v>39</v>
      </c>
      <c r="J27" s="140" t="s">
        <v>40</v>
      </c>
      <c r="K27" s="149" t="s">
        <v>378</v>
      </c>
      <c r="L27" s="141">
        <f>+'datos iniciales'!P21</f>
        <v>90678600</v>
      </c>
      <c r="M27" s="141">
        <f>+'datos iniciales'!Q21</f>
        <v>0</v>
      </c>
      <c r="N27" s="141">
        <f>+'datos iniciales'!R21</f>
        <v>0</v>
      </c>
      <c r="O27" s="141">
        <f>+'datos iniciales'!S21</f>
        <v>90678600</v>
      </c>
      <c r="P27" s="141">
        <f>+'datos iniciales'!T21</f>
        <v>0</v>
      </c>
      <c r="Q27" s="141">
        <f>+'datos iniciales'!U21</f>
        <v>90286552.870000005</v>
      </c>
      <c r="R27" s="141">
        <f>+'datos iniciales'!V21</f>
        <v>392047.13</v>
      </c>
      <c r="S27" s="141">
        <f>+'datos iniciales'!W21</f>
        <v>90286552.870000005</v>
      </c>
      <c r="T27" s="141">
        <f>+'datos iniciales'!X21</f>
        <v>0</v>
      </c>
      <c r="U27" s="141">
        <f>+'datos iniciales'!Y21</f>
        <v>0</v>
      </c>
      <c r="V27" s="141">
        <f>+'datos iniciales'!Z21</f>
        <v>0</v>
      </c>
      <c r="W27" s="176">
        <f t="shared" si="14"/>
        <v>99.567651981834743</v>
      </c>
      <c r="X27" s="176">
        <f t="shared" si="15"/>
        <v>0</v>
      </c>
      <c r="Y27" s="177">
        <f t="shared" si="16"/>
        <v>0</v>
      </c>
    </row>
    <row r="28" spans="2:25" ht="36" x14ac:dyDescent="0.2">
      <c r="B28" s="139" t="s">
        <v>71</v>
      </c>
      <c r="C28" s="140" t="s">
        <v>384</v>
      </c>
      <c r="D28" s="140" t="s">
        <v>73</v>
      </c>
      <c r="E28" s="140" t="s">
        <v>52</v>
      </c>
      <c r="F28" s="140"/>
      <c r="G28" s="140"/>
      <c r="H28" s="140" t="s">
        <v>38</v>
      </c>
      <c r="I28" s="140" t="s">
        <v>39</v>
      </c>
      <c r="J28" s="140" t="s">
        <v>40</v>
      </c>
      <c r="K28" s="149" t="s">
        <v>83</v>
      </c>
      <c r="L28" s="141">
        <f>+'datos iniciales'!P22</f>
        <v>2040000000</v>
      </c>
      <c r="M28" s="141">
        <f>+'datos iniciales'!Q22</f>
        <v>0</v>
      </c>
      <c r="N28" s="141">
        <f>+'datos iniciales'!R22</f>
        <v>0</v>
      </c>
      <c r="O28" s="141">
        <f>+'datos iniciales'!S22</f>
        <v>2040000000</v>
      </c>
      <c r="P28" s="141">
        <f>+'datos iniciales'!T22</f>
        <v>0</v>
      </c>
      <c r="Q28" s="141">
        <f>+'datos iniciales'!U22</f>
        <v>1375247742.5799999</v>
      </c>
      <c r="R28" s="141">
        <f>+'datos iniciales'!V22</f>
        <v>664752257.41999996</v>
      </c>
      <c r="S28" s="141">
        <f>+'datos iniciales'!W22</f>
        <v>246671704</v>
      </c>
      <c r="T28" s="141">
        <f>+'datos iniciales'!X22</f>
        <v>71621704</v>
      </c>
      <c r="U28" s="141">
        <f>+'datos iniciales'!Y22</f>
        <v>71621704</v>
      </c>
      <c r="V28" s="141">
        <f>+'datos iniciales'!Z22</f>
        <v>43185067</v>
      </c>
      <c r="W28" s="176">
        <f t="shared" si="14"/>
        <v>12.091750196078431</v>
      </c>
      <c r="X28" s="176">
        <f t="shared" si="15"/>
        <v>3.5108678431372544</v>
      </c>
      <c r="Y28" s="177">
        <f t="shared" si="16"/>
        <v>2.116915049019608</v>
      </c>
    </row>
    <row r="29" spans="2:25" ht="36.75" thickBot="1" x14ac:dyDescent="0.25">
      <c r="B29" s="142" t="s">
        <v>71</v>
      </c>
      <c r="C29" s="143" t="s">
        <v>384</v>
      </c>
      <c r="D29" s="143" t="s">
        <v>73</v>
      </c>
      <c r="E29" s="143" t="s">
        <v>52</v>
      </c>
      <c r="F29" s="143"/>
      <c r="G29" s="143"/>
      <c r="H29" s="143" t="s">
        <v>38</v>
      </c>
      <c r="I29" s="143" t="s">
        <v>62</v>
      </c>
      <c r="J29" s="143" t="s">
        <v>63</v>
      </c>
      <c r="K29" s="150" t="s">
        <v>83</v>
      </c>
      <c r="L29" s="144">
        <f>+'datos iniciales'!P23</f>
        <v>0</v>
      </c>
      <c r="M29" s="144">
        <f>+'datos iniciales'!Q23</f>
        <v>1000000000</v>
      </c>
      <c r="N29" s="144">
        <f>+'datos iniciales'!R23</f>
        <v>0</v>
      </c>
      <c r="O29" s="144">
        <f>+'datos iniciales'!S23</f>
        <v>1000000000</v>
      </c>
      <c r="P29" s="144">
        <f>+'datos iniciales'!T23</f>
        <v>0</v>
      </c>
      <c r="Q29" s="144">
        <f>+'datos iniciales'!U23</f>
        <v>0</v>
      </c>
      <c r="R29" s="144">
        <f>+'datos iniciales'!V23</f>
        <v>1000000000</v>
      </c>
      <c r="S29" s="144">
        <f>+'datos iniciales'!W23</f>
        <v>0</v>
      </c>
      <c r="T29" s="144">
        <f>+'datos iniciales'!X23</f>
        <v>0</v>
      </c>
      <c r="U29" s="144">
        <f>+'datos iniciales'!Y23</f>
        <v>0</v>
      </c>
      <c r="V29" s="144">
        <f>+'datos iniciales'!Z23</f>
        <v>0</v>
      </c>
      <c r="W29" s="178">
        <f t="shared" si="14"/>
        <v>0</v>
      </c>
      <c r="X29" s="178">
        <f t="shared" si="15"/>
        <v>0</v>
      </c>
      <c r="Y29" s="179">
        <f t="shared" si="16"/>
        <v>0</v>
      </c>
    </row>
    <row r="30" spans="2:25" ht="18" customHeight="1" thickBot="1" x14ac:dyDescent="0.25">
      <c r="B30" s="151" t="s">
        <v>1</v>
      </c>
      <c r="C30" s="151" t="s">
        <v>1</v>
      </c>
      <c r="D30" s="151" t="s">
        <v>1</v>
      </c>
      <c r="E30" s="151" t="s">
        <v>1</v>
      </c>
      <c r="F30" s="151" t="s">
        <v>1</v>
      </c>
      <c r="G30" s="151" t="s">
        <v>1</v>
      </c>
      <c r="H30" s="151" t="s">
        <v>1</v>
      </c>
      <c r="I30" s="151" t="s">
        <v>1</v>
      </c>
      <c r="J30" s="151" t="s">
        <v>1</v>
      </c>
      <c r="K30" s="152" t="s">
        <v>341</v>
      </c>
      <c r="L30" s="243">
        <f t="shared" ref="L30:V30" si="17">+SUM(L7:L12)+SUM(L14:L15)+SUM(L17:L19)+SUM(L22:L29)</f>
        <v>30278114059</v>
      </c>
      <c r="M30" s="243">
        <f t="shared" si="17"/>
        <v>10000000000</v>
      </c>
      <c r="N30" s="243">
        <f t="shared" si="17"/>
        <v>0</v>
      </c>
      <c r="O30" s="243">
        <f t="shared" si="17"/>
        <v>40278114059</v>
      </c>
      <c r="P30" s="243">
        <f t="shared" si="17"/>
        <v>0</v>
      </c>
      <c r="Q30" s="243">
        <f t="shared" si="17"/>
        <v>31684960431.459999</v>
      </c>
      <c r="R30" s="243">
        <f t="shared" si="17"/>
        <v>8593153627.5400009</v>
      </c>
      <c r="S30" s="243">
        <f t="shared" si="17"/>
        <v>14056809178.880001</v>
      </c>
      <c r="T30" s="243">
        <f t="shared" si="17"/>
        <v>1296050619</v>
      </c>
      <c r="U30" s="243">
        <f t="shared" si="17"/>
        <v>1296050619</v>
      </c>
      <c r="V30" s="243">
        <f t="shared" si="17"/>
        <v>1220268933.8400002</v>
      </c>
      <c r="W30" s="244">
        <f t="shared" ref="W30" si="18">+S30/O30*100</f>
        <v>34.899372791609281</v>
      </c>
      <c r="X30" s="245">
        <f t="shared" ref="X30" si="19">+T30/O30*100</f>
        <v>3.2177539819802017</v>
      </c>
      <c r="Y30" s="246">
        <f t="shared" ref="Y30" si="20">+V30/O30*100</f>
        <v>3.0296079206998905</v>
      </c>
    </row>
    <row r="31" spans="2:25" x14ac:dyDescent="0.2">
      <c r="T31" s="153"/>
      <c r="U31" s="153"/>
      <c r="W31" s="154"/>
      <c r="X31" s="154"/>
      <c r="Y31" s="154"/>
    </row>
    <row r="32" spans="2:25" x14ac:dyDescent="0.2">
      <c r="Q32" s="155"/>
      <c r="R32" s="155"/>
      <c r="W32" s="154"/>
      <c r="X32" s="154"/>
      <c r="Y32" s="154"/>
    </row>
    <row r="33" spans="11:25" ht="14.25" customHeight="1" thickBot="1" x14ac:dyDescent="0.25">
      <c r="K33" s="156"/>
      <c r="W33" s="154"/>
      <c r="X33" s="154"/>
      <c r="Y33" s="154"/>
    </row>
    <row r="34" spans="11:25" ht="17.25" customHeight="1" thickBot="1" x14ac:dyDescent="0.25">
      <c r="K34" s="247" t="s">
        <v>333</v>
      </c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9"/>
    </row>
    <row r="35" spans="11:25" ht="38.25" customHeight="1" thickBot="1" x14ac:dyDescent="0.25">
      <c r="K35" s="157" t="s">
        <v>20</v>
      </c>
      <c r="L35" s="158" t="s">
        <v>21</v>
      </c>
      <c r="M35" s="158" t="s">
        <v>22</v>
      </c>
      <c r="N35" s="158" t="s">
        <v>23</v>
      </c>
      <c r="O35" s="236" t="s">
        <v>24</v>
      </c>
      <c r="P35" s="158" t="s">
        <v>25</v>
      </c>
      <c r="Q35" s="158" t="s">
        <v>26</v>
      </c>
      <c r="R35" s="158" t="s">
        <v>27</v>
      </c>
      <c r="S35" s="237" t="s">
        <v>28</v>
      </c>
      <c r="T35" s="239" t="s">
        <v>29</v>
      </c>
      <c r="U35" s="158" t="s">
        <v>30</v>
      </c>
      <c r="V35" s="240" t="s">
        <v>31</v>
      </c>
      <c r="W35" s="238" t="s">
        <v>342</v>
      </c>
      <c r="X35" s="241" t="s">
        <v>343</v>
      </c>
      <c r="Y35" s="242" t="s">
        <v>344</v>
      </c>
    </row>
    <row r="36" spans="11:25" ht="20.25" customHeight="1" x14ac:dyDescent="0.2">
      <c r="K36" s="159" t="s">
        <v>334</v>
      </c>
      <c r="L36" s="160">
        <f t="shared" ref="L36:V36" si="21">SUM(L7:L12)</f>
        <v>15103566560</v>
      </c>
      <c r="M36" s="160">
        <f t="shared" si="21"/>
        <v>0</v>
      </c>
      <c r="N36" s="160">
        <f t="shared" si="21"/>
        <v>0</v>
      </c>
      <c r="O36" s="160">
        <f t="shared" si="21"/>
        <v>15103566560</v>
      </c>
      <c r="P36" s="160">
        <f t="shared" si="21"/>
        <v>0</v>
      </c>
      <c r="Q36" s="160">
        <f t="shared" si="21"/>
        <v>15080386851</v>
      </c>
      <c r="R36" s="160">
        <f t="shared" si="21"/>
        <v>23179709</v>
      </c>
      <c r="S36" s="160">
        <f t="shared" si="21"/>
        <v>1201020353</v>
      </c>
      <c r="T36" s="160">
        <f t="shared" si="21"/>
        <v>1098989844</v>
      </c>
      <c r="U36" s="160">
        <f t="shared" si="21"/>
        <v>1098989844</v>
      </c>
      <c r="V36" s="160">
        <f t="shared" si="21"/>
        <v>1079625313.3600001</v>
      </c>
      <c r="W36" s="174">
        <f>+S36/O36*100</f>
        <v>7.9518989652467882</v>
      </c>
      <c r="X36" s="174">
        <f>+T36/O36*100</f>
        <v>7.2763597898164267</v>
      </c>
      <c r="Y36" s="175">
        <f>+V36/O36*100</f>
        <v>7.1481481481285316</v>
      </c>
    </row>
    <row r="37" spans="11:25" ht="20.25" customHeight="1" x14ac:dyDescent="0.2">
      <c r="K37" s="161" t="s">
        <v>335</v>
      </c>
      <c r="L37" s="162">
        <f t="shared" ref="L37:V37" si="22">SUM(L14:L15)</f>
        <v>2631043403</v>
      </c>
      <c r="M37" s="162">
        <f t="shared" si="22"/>
        <v>0</v>
      </c>
      <c r="N37" s="162">
        <f t="shared" si="22"/>
        <v>0</v>
      </c>
      <c r="O37" s="162">
        <f t="shared" si="22"/>
        <v>2631043403</v>
      </c>
      <c r="P37" s="162">
        <f t="shared" si="22"/>
        <v>0</v>
      </c>
      <c r="Q37" s="162">
        <f t="shared" si="22"/>
        <v>1241295164.01</v>
      </c>
      <c r="R37" s="162">
        <f t="shared" si="22"/>
        <v>1389748238.99</v>
      </c>
      <c r="S37" s="162">
        <f t="shared" si="22"/>
        <v>939372268.00999999</v>
      </c>
      <c r="T37" s="162">
        <f t="shared" si="22"/>
        <v>33481803</v>
      </c>
      <c r="U37" s="162">
        <f t="shared" si="22"/>
        <v>33481803</v>
      </c>
      <c r="V37" s="162">
        <f t="shared" si="22"/>
        <v>33481803</v>
      </c>
      <c r="W37" s="176">
        <f>+S37/O37*100</f>
        <v>35.703412073662399</v>
      </c>
      <c r="X37" s="176">
        <f>+T37/O37*100</f>
        <v>1.2725674902140716</v>
      </c>
      <c r="Y37" s="177">
        <f>+V37/O37*100</f>
        <v>1.2725674902140716</v>
      </c>
    </row>
    <row r="38" spans="11:25" ht="20.25" customHeight="1" thickBot="1" x14ac:dyDescent="0.25">
      <c r="K38" s="163" t="s">
        <v>336</v>
      </c>
      <c r="L38" s="164">
        <f t="shared" ref="L38:V38" si="23">SUM(L17:L19)</f>
        <v>552825496</v>
      </c>
      <c r="M38" s="164">
        <f t="shared" si="23"/>
        <v>0</v>
      </c>
      <c r="N38" s="164">
        <f t="shared" si="23"/>
        <v>0</v>
      </c>
      <c r="O38" s="164">
        <f t="shared" si="23"/>
        <v>552825496</v>
      </c>
      <c r="P38" s="164">
        <f t="shared" si="23"/>
        <v>0</v>
      </c>
      <c r="Q38" s="164">
        <f t="shared" si="23"/>
        <v>204432232</v>
      </c>
      <c r="R38" s="164">
        <f t="shared" si="23"/>
        <v>348393264</v>
      </c>
      <c r="S38" s="164">
        <f t="shared" si="23"/>
        <v>19202897</v>
      </c>
      <c r="T38" s="164">
        <f t="shared" si="23"/>
        <v>15202897</v>
      </c>
      <c r="U38" s="164">
        <f t="shared" si="23"/>
        <v>15202897</v>
      </c>
      <c r="V38" s="164">
        <f t="shared" si="23"/>
        <v>14285713.48</v>
      </c>
      <c r="W38" s="178">
        <f>+S38/O38*100</f>
        <v>3.4735910588320622</v>
      </c>
      <c r="X38" s="178">
        <f>+T38/O38*100</f>
        <v>2.7500354289014197</v>
      </c>
      <c r="Y38" s="179">
        <f>+V38/O38*100</f>
        <v>2.5841271040075187</v>
      </c>
    </row>
    <row r="39" spans="11:25" ht="21.75" customHeight="1" thickBot="1" x14ac:dyDescent="0.25">
      <c r="K39" s="157" t="s">
        <v>337</v>
      </c>
      <c r="L39" s="250">
        <f>SUM(L36:L38)</f>
        <v>18287435459</v>
      </c>
      <c r="M39" s="250">
        <f t="shared" ref="M39:U39" si="24">SUM(M36:M38)</f>
        <v>0</v>
      </c>
      <c r="N39" s="250">
        <f t="shared" si="24"/>
        <v>0</v>
      </c>
      <c r="O39" s="250">
        <f t="shared" si="24"/>
        <v>18287435459</v>
      </c>
      <c r="P39" s="250">
        <f t="shared" si="24"/>
        <v>0</v>
      </c>
      <c r="Q39" s="250">
        <f t="shared" si="24"/>
        <v>16526114247.01</v>
      </c>
      <c r="R39" s="250">
        <f t="shared" si="24"/>
        <v>1761321211.99</v>
      </c>
      <c r="S39" s="250">
        <f t="shared" si="24"/>
        <v>2159595518.0100002</v>
      </c>
      <c r="T39" s="250">
        <f t="shared" si="24"/>
        <v>1147674544</v>
      </c>
      <c r="U39" s="250">
        <f t="shared" si="24"/>
        <v>1147674544</v>
      </c>
      <c r="V39" s="251">
        <f>SUM(V36:V38)</f>
        <v>1127392829.8400002</v>
      </c>
      <c r="W39" s="252">
        <f>+S39/O39*100</f>
        <v>11.809176430734439</v>
      </c>
      <c r="X39" s="252">
        <f>+T39/O39*100</f>
        <v>6.2757544466694597</v>
      </c>
      <c r="Y39" s="252">
        <f>+V39/O39*100</f>
        <v>6.1648492614920682</v>
      </c>
    </row>
    <row r="40" spans="11:25" ht="14.25" customHeight="1" thickBot="1" x14ac:dyDescent="0.25">
      <c r="K40" s="165"/>
      <c r="W40" s="181"/>
      <c r="X40" s="181"/>
      <c r="Y40" s="181"/>
    </row>
    <row r="41" spans="11:25" ht="19.5" customHeight="1" thickBot="1" x14ac:dyDescent="0.25">
      <c r="K41" s="159" t="s">
        <v>338</v>
      </c>
      <c r="L41" s="160">
        <f>SUM(L22:L23)+SUM(L25)+SUM(L27:L28)</f>
        <v>11990678600</v>
      </c>
      <c r="M41" s="160">
        <f t="shared" ref="M41:V41" si="25">SUM(M22:M23)+SUM(M25)+SUM(M27:M28)</f>
        <v>0</v>
      </c>
      <c r="N41" s="160">
        <f t="shared" si="25"/>
        <v>0</v>
      </c>
      <c r="O41" s="160">
        <f t="shared" si="25"/>
        <v>11990678600</v>
      </c>
      <c r="P41" s="160">
        <f t="shared" si="25"/>
        <v>0</v>
      </c>
      <c r="Q41" s="160">
        <f t="shared" si="25"/>
        <v>10264535684.450001</v>
      </c>
      <c r="R41" s="160">
        <f t="shared" si="25"/>
        <v>1726142915.55</v>
      </c>
      <c r="S41" s="160">
        <f t="shared" si="25"/>
        <v>7558459660.8699999</v>
      </c>
      <c r="T41" s="160">
        <f t="shared" si="25"/>
        <v>148376075</v>
      </c>
      <c r="U41" s="160">
        <f t="shared" si="25"/>
        <v>148376075</v>
      </c>
      <c r="V41" s="160">
        <f t="shared" si="25"/>
        <v>92876104</v>
      </c>
      <c r="W41" s="182">
        <f>+S41/O41*100</f>
        <v>63.036129255186616</v>
      </c>
      <c r="X41" s="182">
        <f>+T41/O41*100</f>
        <v>1.2374285055059351</v>
      </c>
      <c r="Y41" s="183">
        <f>+V41/O41*100</f>
        <v>0.77456920578289878</v>
      </c>
    </row>
    <row r="42" spans="11:25" ht="19.5" customHeight="1" thickBot="1" x14ac:dyDescent="0.25">
      <c r="K42" s="159" t="s">
        <v>339</v>
      </c>
      <c r="L42" s="185">
        <f>+L24+L26+L29</f>
        <v>0</v>
      </c>
      <c r="M42" s="185">
        <f t="shared" ref="M42:V42" si="26">+M24+M26+M29</f>
        <v>10000000000</v>
      </c>
      <c r="N42" s="185">
        <f t="shared" si="26"/>
        <v>0</v>
      </c>
      <c r="O42" s="185">
        <f t="shared" si="26"/>
        <v>10000000000</v>
      </c>
      <c r="P42" s="185">
        <f t="shared" si="26"/>
        <v>0</v>
      </c>
      <c r="Q42" s="185">
        <f t="shared" si="26"/>
        <v>4894310500</v>
      </c>
      <c r="R42" s="185">
        <f t="shared" si="26"/>
        <v>5105689500</v>
      </c>
      <c r="S42" s="185">
        <f t="shared" si="26"/>
        <v>4338754000</v>
      </c>
      <c r="T42" s="185">
        <f t="shared" si="26"/>
        <v>0</v>
      </c>
      <c r="U42" s="185">
        <f t="shared" si="26"/>
        <v>0</v>
      </c>
      <c r="V42" s="185">
        <f t="shared" si="26"/>
        <v>0</v>
      </c>
      <c r="W42" s="182">
        <f>+S42/O42*100</f>
        <v>43.387540000000001</v>
      </c>
      <c r="X42" s="182">
        <f>+T42/O42*100</f>
        <v>0</v>
      </c>
      <c r="Y42" s="183">
        <f>+V42/O42*100</f>
        <v>0</v>
      </c>
    </row>
    <row r="43" spans="11:25" ht="20.25" customHeight="1" thickBot="1" x14ac:dyDescent="0.25">
      <c r="K43" s="166" t="s">
        <v>340</v>
      </c>
      <c r="L43" s="250">
        <f>SUM(L41:L42)</f>
        <v>11990678600</v>
      </c>
      <c r="M43" s="250">
        <f t="shared" ref="M43:V43" si="27">SUM(M41:M42)</f>
        <v>10000000000</v>
      </c>
      <c r="N43" s="250">
        <f t="shared" si="27"/>
        <v>0</v>
      </c>
      <c r="O43" s="250">
        <f t="shared" si="27"/>
        <v>21990678600</v>
      </c>
      <c r="P43" s="250">
        <f t="shared" si="27"/>
        <v>0</v>
      </c>
      <c r="Q43" s="250">
        <f t="shared" si="27"/>
        <v>15158846184.450001</v>
      </c>
      <c r="R43" s="250">
        <f t="shared" si="27"/>
        <v>6831832415.5500002</v>
      </c>
      <c r="S43" s="250">
        <f t="shared" si="27"/>
        <v>11897213660.869999</v>
      </c>
      <c r="T43" s="250">
        <f t="shared" si="27"/>
        <v>148376075</v>
      </c>
      <c r="U43" s="250">
        <f t="shared" si="27"/>
        <v>148376075</v>
      </c>
      <c r="V43" s="250">
        <f t="shared" si="27"/>
        <v>92876104</v>
      </c>
      <c r="W43" s="253">
        <f>+S43/O43*100</f>
        <v>54.101166577324264</v>
      </c>
      <c r="X43" s="253">
        <f>+T43/O43*100</f>
        <v>0.67472258450450906</v>
      </c>
      <c r="Y43" s="254">
        <f>+V43/O43*100</f>
        <v>0.4223430558436701</v>
      </c>
    </row>
    <row r="44" spans="11:25" ht="14.25" customHeight="1" thickBot="1" x14ac:dyDescent="0.25">
      <c r="K44" s="156"/>
      <c r="W44" s="184"/>
      <c r="X44" s="184"/>
      <c r="Y44" s="184"/>
    </row>
    <row r="45" spans="11:25" ht="21" customHeight="1" thickBot="1" x14ac:dyDescent="0.25">
      <c r="K45" s="167" t="s">
        <v>341</v>
      </c>
      <c r="L45" s="255">
        <f t="shared" ref="L45:V45" si="28">+L43+L39</f>
        <v>30278114059</v>
      </c>
      <c r="M45" s="255">
        <f>+M43+M39</f>
        <v>10000000000</v>
      </c>
      <c r="N45" s="255">
        <f t="shared" si="28"/>
        <v>0</v>
      </c>
      <c r="O45" s="255">
        <f t="shared" si="28"/>
        <v>40278114059</v>
      </c>
      <c r="P45" s="255">
        <f t="shared" si="28"/>
        <v>0</v>
      </c>
      <c r="Q45" s="255">
        <f t="shared" si="28"/>
        <v>31684960431.459999</v>
      </c>
      <c r="R45" s="255">
        <f t="shared" si="28"/>
        <v>8593153627.5400009</v>
      </c>
      <c r="S45" s="255">
        <f t="shared" si="28"/>
        <v>14056809178.879999</v>
      </c>
      <c r="T45" s="255">
        <f t="shared" si="28"/>
        <v>1296050619</v>
      </c>
      <c r="U45" s="255">
        <f t="shared" si="28"/>
        <v>1296050619</v>
      </c>
      <c r="V45" s="255">
        <f t="shared" si="28"/>
        <v>1220268933.8400002</v>
      </c>
      <c r="W45" s="256">
        <f>+S45/O45*100</f>
        <v>34.899372791609281</v>
      </c>
      <c r="X45" s="256">
        <f>+T45/O45*100</f>
        <v>3.2177539819802017</v>
      </c>
      <c r="Y45" s="257">
        <f>+V45/O45*100</f>
        <v>3.0296079206998905</v>
      </c>
    </row>
    <row r="46" spans="11:25" ht="7.5" customHeight="1" x14ac:dyDescent="0.2"/>
    <row r="47" spans="11:25" ht="12.75" customHeight="1" x14ac:dyDescent="0.2">
      <c r="K47" s="168" t="s">
        <v>373</v>
      </c>
      <c r="M47" s="155"/>
      <c r="N47" s="155"/>
      <c r="O47" s="155"/>
      <c r="P47" s="155"/>
      <c r="U47" s="153"/>
    </row>
    <row r="48" spans="11:25" ht="14.25" customHeight="1" x14ac:dyDescent="0.2">
      <c r="K48" s="168"/>
      <c r="Q48" s="155"/>
      <c r="S48" s="155"/>
    </row>
    <row r="49" spans="12:22" x14ac:dyDescent="0.2">
      <c r="Q49" s="155"/>
      <c r="S49" s="155"/>
    </row>
    <row r="50" spans="12:22" x14ac:dyDescent="0.2">
      <c r="Q50" s="155"/>
      <c r="S50" s="155"/>
    </row>
    <row r="51" spans="12:22" x14ac:dyDescent="0.2">
      <c r="L51" s="155"/>
      <c r="Q51" s="155"/>
      <c r="S51" s="155"/>
    </row>
    <row r="53" spans="12:22" ht="15.75" x14ac:dyDescent="0.25">
      <c r="M53" s="169"/>
      <c r="N53" s="170"/>
      <c r="O53" s="170"/>
      <c r="P53" s="170"/>
      <c r="Q53" s="171"/>
      <c r="R53" s="169"/>
      <c r="S53" s="169"/>
      <c r="T53" s="170"/>
      <c r="U53" s="170"/>
      <c r="V53" s="170"/>
    </row>
    <row r="54" spans="12:22" ht="15.75" x14ac:dyDescent="0.25">
      <c r="M54" s="172" t="s">
        <v>374</v>
      </c>
      <c r="N54" s="172" t="s">
        <v>371</v>
      </c>
      <c r="O54" s="172"/>
      <c r="P54" s="172"/>
      <c r="Q54" s="173"/>
      <c r="R54" s="172"/>
      <c r="S54" s="172" t="s">
        <v>375</v>
      </c>
      <c r="T54" s="172" t="s">
        <v>380</v>
      </c>
      <c r="U54" s="172"/>
      <c r="V54" s="172"/>
    </row>
    <row r="55" spans="12:22" ht="15.75" x14ac:dyDescent="0.25">
      <c r="M55" s="172"/>
      <c r="N55" s="172" t="s">
        <v>386</v>
      </c>
      <c r="O55" s="172"/>
      <c r="P55" s="172"/>
      <c r="Q55" s="172"/>
      <c r="R55" s="172"/>
      <c r="S55" s="172"/>
      <c r="T55" s="172" t="s">
        <v>372</v>
      </c>
      <c r="U55" s="172"/>
      <c r="V55" s="172"/>
    </row>
    <row r="56" spans="12:22" ht="15.75" x14ac:dyDescent="0.25">
      <c r="M56" s="169"/>
      <c r="N56" s="169"/>
      <c r="O56" s="169"/>
      <c r="P56" s="169"/>
      <c r="Q56" s="169"/>
      <c r="R56" s="169"/>
      <c r="S56" s="169"/>
      <c r="T56" s="169"/>
      <c r="U56" s="169"/>
      <c r="V56" s="169"/>
    </row>
  </sheetData>
  <mergeCells count="4">
    <mergeCell ref="K34:Y34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195" t="s">
        <v>347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</row>
    <row r="3" spans="1:23" x14ac:dyDescent="0.2">
      <c r="A3" s="195" t="s">
        <v>348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</row>
    <row r="4" spans="1:23" x14ac:dyDescent="0.2">
      <c r="A4" s="195" t="s">
        <v>349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21" t="s">
        <v>379</v>
      </c>
      <c r="E4" s="222"/>
      <c r="F4" s="222"/>
      <c r="G4" s="222"/>
      <c r="H4" s="222"/>
      <c r="I4" s="222"/>
      <c r="J4" s="222"/>
      <c r="K4" s="223"/>
    </row>
    <row r="5" spans="2:11" ht="21" x14ac:dyDescent="0.25">
      <c r="B5" s="224" t="s">
        <v>351</v>
      </c>
      <c r="C5" s="226" t="s">
        <v>352</v>
      </c>
      <c r="D5" s="225" t="s">
        <v>353</v>
      </c>
      <c r="E5" s="227"/>
      <c r="F5" s="227"/>
      <c r="G5" s="227"/>
      <c r="H5" s="227" t="s">
        <v>354</v>
      </c>
      <c r="I5" s="227"/>
      <c r="J5" s="227"/>
      <c r="K5" s="228"/>
    </row>
    <row r="6" spans="2:11" ht="21" x14ac:dyDescent="0.25">
      <c r="B6" s="225"/>
      <c r="C6" s="214"/>
      <c r="D6" s="225" t="s">
        <v>355</v>
      </c>
      <c r="E6" s="227"/>
      <c r="F6" s="227" t="s">
        <v>356</v>
      </c>
      <c r="G6" s="227"/>
      <c r="H6" s="227" t="s">
        <v>355</v>
      </c>
      <c r="I6" s="227"/>
      <c r="J6" s="227" t="s">
        <v>356</v>
      </c>
      <c r="K6" s="228"/>
    </row>
    <row r="7" spans="2:11" ht="21" x14ac:dyDescent="0.35">
      <c r="B7" s="225"/>
      <c r="C7" s="214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ENERO 2018'!L39/1000000</f>
        <v>18287.435459</v>
      </c>
      <c r="D8" s="98">
        <v>0.92409060294914513</v>
      </c>
      <c r="E8" s="91">
        <f>D8*C8</f>
        <v>16899.247259700885</v>
      </c>
      <c r="F8" s="90">
        <f>+G8/C8</f>
        <v>0.11809176430734439</v>
      </c>
      <c r="G8" s="91">
        <f>+'EJE ENERO 2018'!S39/1000000</f>
        <v>2159.5955180100004</v>
      </c>
      <c r="H8" s="90">
        <v>0.91983862874214917</v>
      </c>
      <c r="I8" s="91">
        <f>+C8*H8</f>
        <v>16821.489555817116</v>
      </c>
      <c r="J8" s="90">
        <f>+K8/C8</f>
        <v>6.2757544466694598E-2</v>
      </c>
      <c r="K8" s="99">
        <f>+'EJE ENERO 2018'!T39/1000000</f>
        <v>1147.674544</v>
      </c>
    </row>
    <row r="9" spans="2:11" ht="21" x14ac:dyDescent="0.25">
      <c r="B9" s="105" t="s">
        <v>360</v>
      </c>
      <c r="C9" s="128">
        <f>+'EJE ENERO 2018'!L43/1000000</f>
        <v>11990.678599999999</v>
      </c>
      <c r="D9" s="98">
        <v>0.94046695163515126</v>
      </c>
      <c r="E9" s="91">
        <f>D9*C9</f>
        <v>11276.836950978843</v>
      </c>
      <c r="F9" s="90">
        <f>+G9/C9</f>
        <v>0.99220520020193015</v>
      </c>
      <c r="G9" s="91">
        <f>+'EJE ENERO 2018'!S43/1000000</f>
        <v>11897.213660869998</v>
      </c>
      <c r="H9" s="90">
        <v>0.93122178299834424</v>
      </c>
      <c r="I9" s="91">
        <f>H9*C9</f>
        <v>11165.981105252089</v>
      </c>
      <c r="J9" s="90">
        <f>+K9/C9</f>
        <v>1.2374285055059352E-2</v>
      </c>
      <c r="K9" s="100">
        <f>+'EJE ENERO 2018'!T43/1000000</f>
        <v>148.37607499999999</v>
      </c>
    </row>
    <row r="10" spans="2:11" ht="21.75" thickBot="1" x14ac:dyDescent="0.3">
      <c r="B10" s="106" t="s">
        <v>361</v>
      </c>
      <c r="C10" s="129">
        <f>SUM(C8:C9)</f>
        <v>30278.114059</v>
      </c>
      <c r="D10" s="101">
        <f>+E10/C10</f>
        <v>0.93057593203380329</v>
      </c>
      <c r="E10" s="102">
        <f>SUM(E8:E9)</f>
        <v>28176.084210679728</v>
      </c>
      <c r="F10" s="103">
        <f>+G10/C10</f>
        <v>0.46425643127867444</v>
      </c>
      <c r="G10" s="102">
        <f>SUM(G8:G9)</f>
        <v>14056.809178879999</v>
      </c>
      <c r="H10" s="103">
        <f>+I10/C10</f>
        <v>0.92434656288475425</v>
      </c>
      <c r="I10" s="102">
        <f>SUM(I8:I9)</f>
        <v>27987.470661069205</v>
      </c>
      <c r="J10" s="103">
        <f>+K10/C10</f>
        <v>4.2804866131176886E-2</v>
      </c>
      <c r="K10" s="104">
        <f>SUM(K8:K9)</f>
        <v>1296.0506189999999</v>
      </c>
    </row>
    <row r="11" spans="2:11" x14ac:dyDescent="0.25">
      <c r="B11" s="206" t="s">
        <v>362</v>
      </c>
      <c r="C11" s="206"/>
      <c r="D11" s="206"/>
      <c r="E11" s="206"/>
      <c r="F11" s="206"/>
      <c r="G11" s="206"/>
      <c r="H11" s="206"/>
      <c r="I11" s="206"/>
      <c r="J11" s="206"/>
      <c r="K11" s="206"/>
    </row>
    <row r="12" spans="2:11" ht="20.25" customHeight="1" x14ac:dyDescent="0.25">
      <c r="B12" s="220" t="s">
        <v>365</v>
      </c>
      <c r="C12" s="220"/>
      <c r="D12" s="85"/>
      <c r="E12" s="206" t="s">
        <v>363</v>
      </c>
      <c r="F12" s="206"/>
      <c r="G12" s="85"/>
      <c r="H12" s="69"/>
      <c r="I12" s="206" t="s">
        <v>364</v>
      </c>
      <c r="J12" s="206"/>
      <c r="K12" s="84"/>
    </row>
    <row r="15" spans="2:11" x14ac:dyDescent="0.25">
      <c r="D15" s="205"/>
      <c r="E15" s="205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18"/>
      <c r="C18" s="216" t="s">
        <v>28</v>
      </c>
      <c r="D18" s="216"/>
      <c r="E18" s="217" t="s">
        <v>29</v>
      </c>
      <c r="F18" s="217"/>
    </row>
    <row r="19" spans="2:6" ht="29.25" customHeight="1" thickBot="1" x14ac:dyDescent="0.3">
      <c r="B19" s="219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0.11809176430734439</v>
      </c>
      <c r="E20" s="86">
        <f>+H8</f>
        <v>0.91983862874214917</v>
      </c>
      <c r="F20" s="86">
        <f>+J8</f>
        <v>6.2757544466694598E-2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0.99220520020193015</v>
      </c>
      <c r="E21" s="86">
        <f>+H9</f>
        <v>0.93122178299834424</v>
      </c>
      <c r="F21" s="86">
        <f>+J9</f>
        <v>1.2374285055059352E-2</v>
      </c>
    </row>
    <row r="22" spans="2:6" ht="21" thickBot="1" x14ac:dyDescent="0.3">
      <c r="B22" s="76" t="s">
        <v>369</v>
      </c>
      <c r="C22" s="86">
        <f>+D10</f>
        <v>0.93057593203380329</v>
      </c>
      <c r="D22" s="86">
        <f>+F10</f>
        <v>0.46425643127867444</v>
      </c>
      <c r="E22" s="86">
        <f>+H10</f>
        <v>0.92434656288475425</v>
      </c>
      <c r="F22" s="86">
        <f>+J10</f>
        <v>4.2804866131176886E-2</v>
      </c>
    </row>
    <row r="57" spans="2:8" ht="15.75" thickBot="1" x14ac:dyDescent="0.3"/>
    <row r="58" spans="2:8" ht="24" thickBot="1" x14ac:dyDescent="0.4">
      <c r="B58" s="87"/>
      <c r="C58" s="207" t="str">
        <f>+MID(D4,13,35)</f>
        <v xml:space="preserve">Ejecucion a 31 de enero de 2016 </v>
      </c>
      <c r="D58" s="208"/>
      <c r="E58" s="208"/>
      <c r="F58" s="208"/>
      <c r="G58" s="209"/>
      <c r="H58" s="92"/>
    </row>
    <row r="59" spans="2:8" ht="42.75" customHeight="1" x14ac:dyDescent="0.25">
      <c r="B59" s="210" t="s">
        <v>351</v>
      </c>
      <c r="C59" s="212" t="s">
        <v>352</v>
      </c>
      <c r="D59" s="213" t="s">
        <v>353</v>
      </c>
      <c r="E59" s="213"/>
      <c r="F59" s="213" t="s">
        <v>354</v>
      </c>
      <c r="G59" s="214"/>
      <c r="H59" s="92"/>
    </row>
    <row r="60" spans="2:8" ht="21" x14ac:dyDescent="0.35">
      <c r="B60" s="211"/>
      <c r="C60" s="212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18287.435459</v>
      </c>
      <c r="D61" s="90">
        <f>+E61/C61</f>
        <v>0.11809176430734439</v>
      </c>
      <c r="E61" s="91">
        <f>+G8</f>
        <v>2159.5955180100004</v>
      </c>
      <c r="F61" s="90">
        <f>+G61/C61</f>
        <v>6.2757544466694598E-2</v>
      </c>
      <c r="G61" s="99">
        <f>+K8</f>
        <v>1147.674544</v>
      </c>
      <c r="H61" s="92"/>
    </row>
    <row r="62" spans="2:8" ht="21" x14ac:dyDescent="0.25">
      <c r="B62" s="112" t="s">
        <v>360</v>
      </c>
      <c r="C62" s="110">
        <f>+C9</f>
        <v>11990.678599999999</v>
      </c>
      <c r="D62" s="90">
        <f>+E62/C62</f>
        <v>0.99220520020193015</v>
      </c>
      <c r="E62" s="91">
        <f>+G9</f>
        <v>11897.213660869998</v>
      </c>
      <c r="F62" s="90">
        <f>+G62/C62</f>
        <v>1.2374285055059352E-2</v>
      </c>
      <c r="G62" s="100">
        <f>+K9</f>
        <v>148.37607499999999</v>
      </c>
      <c r="H62" s="92"/>
    </row>
    <row r="63" spans="2:8" ht="21.75" thickBot="1" x14ac:dyDescent="0.3">
      <c r="B63" s="113" t="s">
        <v>361</v>
      </c>
      <c r="C63" s="111">
        <f>SUM(C61:C62)</f>
        <v>30278.114059</v>
      </c>
      <c r="D63" s="103">
        <f>+E63/C63</f>
        <v>0.46425643127867444</v>
      </c>
      <c r="E63" s="102">
        <f>SUM(E61:E62)</f>
        <v>14056.809178879999</v>
      </c>
      <c r="F63" s="103">
        <f>+G63/C63</f>
        <v>4.2804866131176886E-2</v>
      </c>
      <c r="G63" s="104">
        <f>SUM(G61:G62)</f>
        <v>1296.0506189999999</v>
      </c>
      <c r="H63" s="92"/>
    </row>
    <row r="64" spans="2:8" ht="35.25" customHeight="1" x14ac:dyDescent="0.25">
      <c r="B64" s="215" t="s">
        <v>362</v>
      </c>
      <c r="C64" s="215"/>
      <c r="D64" s="215"/>
      <c r="E64" s="215"/>
      <c r="F64" s="215"/>
      <c r="G64" s="215"/>
      <c r="H64" s="92"/>
    </row>
    <row r="65" spans="2:7" x14ac:dyDescent="0.25">
      <c r="B65" s="206"/>
      <c r="C65" s="206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199"/>
      <c r="C69" s="201" t="s">
        <v>28</v>
      </c>
      <c r="D69" s="202"/>
      <c r="E69" s="201" t="s">
        <v>29</v>
      </c>
      <c r="F69" s="202"/>
    </row>
    <row r="70" spans="2:7" ht="15.75" thickBot="1" x14ac:dyDescent="0.3">
      <c r="B70" s="200"/>
      <c r="C70" s="203"/>
      <c r="D70" s="204"/>
      <c r="E70" s="203"/>
      <c r="F70" s="204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0.11809176430734439</v>
      </c>
      <c r="D71" s="75">
        <f>+E61</f>
        <v>2159.5955180100004</v>
      </c>
      <c r="E71" s="74">
        <f t="shared" si="0"/>
        <v>6.2757544466694598E-2</v>
      </c>
      <c r="F71" s="75">
        <f t="shared" si="0"/>
        <v>1147.674544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0.99220520020193015</v>
      </c>
      <c r="D72" s="75">
        <f t="shared" si="0"/>
        <v>11897.213660869998</v>
      </c>
      <c r="E72" s="74">
        <f t="shared" si="0"/>
        <v>1.2374285055059352E-2</v>
      </c>
      <c r="F72" s="75">
        <f t="shared" si="0"/>
        <v>148.37607499999999</v>
      </c>
    </row>
    <row r="73" spans="2:7" ht="21.75" thickTop="1" thickBot="1" x14ac:dyDescent="0.3">
      <c r="B73" s="73" t="str">
        <f>+B22</f>
        <v>Total : 25.133</v>
      </c>
      <c r="C73" s="74">
        <f t="shared" si="0"/>
        <v>0.46425643127867444</v>
      </c>
      <c r="D73" s="75">
        <f t="shared" si="0"/>
        <v>14056.809178879999</v>
      </c>
      <c r="E73" s="74">
        <f t="shared" si="0"/>
        <v>4.2804866131176886E-2</v>
      </c>
      <c r="F73" s="75">
        <f t="shared" si="0"/>
        <v>1296.0506189999999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196" t="s">
        <v>376</v>
      </c>
      <c r="C110" s="197"/>
      <c r="D110" s="198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ENERO 2018'!W22</f>
        <v>85.646610144927536</v>
      </c>
      <c r="F111" s="122">
        <f>+'EJE ENERO 2018'!X22</f>
        <v>0</v>
      </c>
      <c r="G111" s="123">
        <f>+'EJE ENERO 2018'!Y22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ENERO 2018'!W23</f>
        <v>92.156483870967747</v>
      </c>
      <c r="F112" s="124">
        <f>+'EJE ENERO 2018'!X23</f>
        <v>0</v>
      </c>
      <c r="G112" s="125">
        <f>+'EJE ENERO 2018'!Y23</f>
        <v>0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ENERO 2018'!W24</f>
        <v>49.6467125</v>
      </c>
      <c r="F113" s="124">
        <f>+'EJE ENERO 2018'!X24</f>
        <v>0</v>
      </c>
      <c r="G113" s="125">
        <f>+'EJE ENERO 2018'!Y24</f>
        <v>0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ENERO 2018'!W25</f>
        <v>38.724536000000001</v>
      </c>
      <c r="F114" s="124">
        <f>+'EJE ENERO 2018'!X25</f>
        <v>2.8963913584905661</v>
      </c>
      <c r="G114" s="125">
        <f>+'EJE ENERO 2018'!Y25</f>
        <v>1.8751334716981132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ENERO 2018'!W28</f>
        <v>12.091750196078431</v>
      </c>
      <c r="F115" s="126">
        <f>+'EJE ENERO 2018'!X28</f>
        <v>3.5108678431372544</v>
      </c>
      <c r="G115" s="127">
        <f>+'EJE ENERO 2018'!Y28</f>
        <v>2.116915049019608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topLeftCell="K1" workbookViewId="0">
      <selection activeCell="Q18" sqref="Q18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387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8267869021</v>
      </c>
      <c r="Q5" s="7">
        <v>0</v>
      </c>
      <c r="R5" s="7">
        <v>0</v>
      </c>
      <c r="S5" s="7">
        <v>8267869021</v>
      </c>
      <c r="T5" s="7">
        <v>0</v>
      </c>
      <c r="U5" s="7">
        <v>8267869021</v>
      </c>
      <c r="V5" s="7">
        <v>0</v>
      </c>
      <c r="W5" s="7">
        <v>616173656</v>
      </c>
      <c r="X5" s="7">
        <v>616173656</v>
      </c>
      <c r="Y5" s="7">
        <v>616173656</v>
      </c>
      <c r="Z5" s="7">
        <v>616173656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977407797</v>
      </c>
      <c r="Q6" s="7">
        <v>0</v>
      </c>
      <c r="R6" s="7">
        <v>0</v>
      </c>
      <c r="S6" s="7">
        <v>977407797</v>
      </c>
      <c r="T6" s="7">
        <v>0</v>
      </c>
      <c r="U6" s="7">
        <v>977407797</v>
      </c>
      <c r="V6" s="7">
        <v>0</v>
      </c>
      <c r="W6" s="7">
        <v>95246755</v>
      </c>
      <c r="X6" s="7">
        <v>95246755</v>
      </c>
      <c r="Y6" s="7">
        <v>95246755</v>
      </c>
      <c r="Z6" s="7">
        <v>95246755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2501347519</v>
      </c>
      <c r="Q7" s="7">
        <v>0</v>
      </c>
      <c r="R7" s="7">
        <v>0</v>
      </c>
      <c r="S7" s="7">
        <v>2501347519</v>
      </c>
      <c r="T7" s="7">
        <v>0</v>
      </c>
      <c r="U7" s="7">
        <v>2501347519</v>
      </c>
      <c r="V7" s="7">
        <v>0</v>
      </c>
      <c r="W7" s="7">
        <v>67128864</v>
      </c>
      <c r="X7" s="7">
        <v>65227030</v>
      </c>
      <c r="Y7" s="7">
        <v>65227030</v>
      </c>
      <c r="Z7" s="7">
        <v>65227030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5339521</v>
      </c>
      <c r="X8" s="7">
        <v>3892546</v>
      </c>
      <c r="Y8" s="7">
        <v>3892546</v>
      </c>
      <c r="Z8" s="7">
        <v>3892546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124423893</v>
      </c>
      <c r="Q9" s="7">
        <v>0</v>
      </c>
      <c r="R9" s="7">
        <v>0</v>
      </c>
      <c r="S9" s="7">
        <v>124423893</v>
      </c>
      <c r="T9" s="7">
        <v>0</v>
      </c>
      <c r="U9" s="7">
        <v>101244184</v>
      </c>
      <c r="V9" s="7">
        <v>23179709</v>
      </c>
      <c r="W9" s="7">
        <v>98681700</v>
      </c>
      <c r="X9" s="7">
        <v>0</v>
      </c>
      <c r="Y9" s="7">
        <v>0</v>
      </c>
      <c r="Z9" s="7">
        <v>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2949091156</v>
      </c>
      <c r="Q10" s="7">
        <v>0</v>
      </c>
      <c r="R10" s="7">
        <v>0</v>
      </c>
      <c r="S10" s="7">
        <v>2949091156</v>
      </c>
      <c r="T10" s="7">
        <v>0</v>
      </c>
      <c r="U10" s="7">
        <v>2949091156</v>
      </c>
      <c r="V10" s="7">
        <v>0</v>
      </c>
      <c r="W10" s="7">
        <v>318449857</v>
      </c>
      <c r="X10" s="7">
        <v>318449857</v>
      </c>
      <c r="Y10" s="7">
        <v>318449857</v>
      </c>
      <c r="Z10" s="7">
        <v>299085326.36000001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29870000</v>
      </c>
      <c r="Q11" s="7">
        <v>0</v>
      </c>
      <c r="R11" s="7">
        <v>0</v>
      </c>
      <c r="S11" s="7">
        <v>29870000</v>
      </c>
      <c r="T11" s="7">
        <v>0</v>
      </c>
      <c r="U11" s="7">
        <v>0</v>
      </c>
      <c r="V11" s="7">
        <v>29870000</v>
      </c>
      <c r="W11" s="7">
        <v>0</v>
      </c>
      <c r="X11" s="7">
        <v>0</v>
      </c>
      <c r="Y11" s="7">
        <v>0</v>
      </c>
      <c r="Z11" s="7">
        <v>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2601173403</v>
      </c>
      <c r="Q12" s="7">
        <v>0</v>
      </c>
      <c r="R12" s="7">
        <v>0</v>
      </c>
      <c r="S12" s="7">
        <v>2601173403</v>
      </c>
      <c r="T12" s="7">
        <v>0</v>
      </c>
      <c r="U12" s="7">
        <v>1241295164.01</v>
      </c>
      <c r="V12" s="7">
        <v>1359878238.99</v>
      </c>
      <c r="W12" s="7">
        <v>939372268.00999999</v>
      </c>
      <c r="X12" s="7">
        <v>33481803</v>
      </c>
      <c r="Y12" s="7">
        <v>33481803</v>
      </c>
      <c r="Z12" s="7">
        <v>33481803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31035181</v>
      </c>
      <c r="Q13" s="7">
        <v>0</v>
      </c>
      <c r="R13" s="7">
        <v>0</v>
      </c>
      <c r="S13" s="7">
        <v>31035181</v>
      </c>
      <c r="T13" s="7">
        <v>0</v>
      </c>
      <c r="U13" s="7">
        <v>0</v>
      </c>
      <c r="V13" s="7">
        <v>31035181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200432232</v>
      </c>
      <c r="Q14" s="7">
        <v>0</v>
      </c>
      <c r="R14" s="7">
        <v>0</v>
      </c>
      <c r="S14" s="7">
        <v>200432232</v>
      </c>
      <c r="T14" s="7">
        <v>0</v>
      </c>
      <c r="U14" s="7">
        <v>200432232</v>
      </c>
      <c r="V14" s="7">
        <v>0</v>
      </c>
      <c r="W14" s="7">
        <v>15202897</v>
      </c>
      <c r="X14" s="7">
        <v>15202897</v>
      </c>
      <c r="Y14" s="7">
        <v>15202897</v>
      </c>
      <c r="Z14" s="7">
        <v>14285713.48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321358083</v>
      </c>
      <c r="Q15" s="7">
        <v>0</v>
      </c>
      <c r="R15" s="7">
        <v>0</v>
      </c>
      <c r="S15" s="7">
        <v>321358083</v>
      </c>
      <c r="T15" s="7">
        <v>0</v>
      </c>
      <c r="U15" s="7">
        <v>4000000</v>
      </c>
      <c r="V15" s="7">
        <v>317358083</v>
      </c>
      <c r="W15" s="7">
        <v>4000000</v>
      </c>
      <c r="X15" s="7">
        <v>0</v>
      </c>
      <c r="Y15" s="7">
        <v>0</v>
      </c>
      <c r="Z15" s="7">
        <v>0</v>
      </c>
    </row>
    <row r="16" spans="1:26" ht="33.75" x14ac:dyDescent="0.25">
      <c r="A16" s="4" t="s">
        <v>32</v>
      </c>
      <c r="B16" s="5" t="s">
        <v>33</v>
      </c>
      <c r="C16" s="6" t="s">
        <v>381</v>
      </c>
      <c r="D16" s="4" t="s">
        <v>71</v>
      </c>
      <c r="E16" s="4" t="s">
        <v>382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377</v>
      </c>
      <c r="P16" s="7">
        <v>6900000000</v>
      </c>
      <c r="Q16" s="7">
        <v>0</v>
      </c>
      <c r="R16" s="7">
        <v>0</v>
      </c>
      <c r="S16" s="7">
        <v>6900000000</v>
      </c>
      <c r="T16" s="7">
        <v>0</v>
      </c>
      <c r="U16" s="7">
        <v>5909616100</v>
      </c>
      <c r="V16" s="7">
        <v>990383900</v>
      </c>
      <c r="W16" s="7">
        <v>5909616100</v>
      </c>
      <c r="X16" s="7">
        <v>0</v>
      </c>
      <c r="Y16" s="7">
        <v>0</v>
      </c>
      <c r="Z16" s="7">
        <v>0</v>
      </c>
    </row>
    <row r="17" spans="1:26" ht="56.25" x14ac:dyDescent="0.25">
      <c r="A17" s="4" t="s">
        <v>32</v>
      </c>
      <c r="B17" s="5" t="s">
        <v>33</v>
      </c>
      <c r="C17" s="6" t="s">
        <v>388</v>
      </c>
      <c r="D17" s="4" t="s">
        <v>71</v>
      </c>
      <c r="E17" s="4" t="s">
        <v>389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390</v>
      </c>
      <c r="P17" s="7">
        <v>310000000</v>
      </c>
      <c r="Q17" s="7">
        <v>0</v>
      </c>
      <c r="R17" s="7">
        <v>0</v>
      </c>
      <c r="S17" s="7">
        <v>310000000</v>
      </c>
      <c r="T17" s="7">
        <v>0</v>
      </c>
      <c r="U17" s="7">
        <v>285685100</v>
      </c>
      <c r="V17" s="7">
        <v>24314900</v>
      </c>
      <c r="W17" s="7">
        <v>285685100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388</v>
      </c>
      <c r="D18" s="4" t="s">
        <v>71</v>
      </c>
      <c r="E18" s="4" t="s">
        <v>389</v>
      </c>
      <c r="F18" s="4" t="s">
        <v>73</v>
      </c>
      <c r="G18" s="4" t="s">
        <v>36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62</v>
      </c>
      <c r="N18" s="4" t="s">
        <v>63</v>
      </c>
      <c r="O18" s="5" t="s">
        <v>390</v>
      </c>
      <c r="P18" s="7">
        <v>0</v>
      </c>
      <c r="Q18" s="7">
        <v>4000000000</v>
      </c>
      <c r="R18" s="7">
        <v>0</v>
      </c>
      <c r="S18" s="7">
        <v>4000000000</v>
      </c>
      <c r="T18" s="7">
        <v>0</v>
      </c>
      <c r="U18" s="7">
        <v>2423868500</v>
      </c>
      <c r="V18" s="7">
        <v>1576131500</v>
      </c>
      <c r="W18" s="7">
        <v>1985868500</v>
      </c>
      <c r="X18" s="7">
        <v>0</v>
      </c>
      <c r="Y18" s="7">
        <v>0</v>
      </c>
      <c r="Z18" s="7">
        <v>0</v>
      </c>
    </row>
    <row r="19" spans="1:26" ht="56.25" x14ac:dyDescent="0.25">
      <c r="A19" s="4" t="s">
        <v>32</v>
      </c>
      <c r="B19" s="5" t="s">
        <v>33</v>
      </c>
      <c r="C19" s="6" t="s">
        <v>391</v>
      </c>
      <c r="D19" s="4" t="s">
        <v>71</v>
      </c>
      <c r="E19" s="4" t="s">
        <v>389</v>
      </c>
      <c r="F19" s="4" t="s">
        <v>73</v>
      </c>
      <c r="G19" s="4" t="s">
        <v>52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39</v>
      </c>
      <c r="N19" s="4" t="s">
        <v>40</v>
      </c>
      <c r="O19" s="5" t="s">
        <v>392</v>
      </c>
      <c r="P19" s="7">
        <v>2650000000</v>
      </c>
      <c r="Q19" s="7">
        <v>0</v>
      </c>
      <c r="R19" s="7">
        <v>0</v>
      </c>
      <c r="S19" s="7">
        <v>2650000000</v>
      </c>
      <c r="T19" s="7">
        <v>0</v>
      </c>
      <c r="U19" s="7">
        <v>2603700189</v>
      </c>
      <c r="V19" s="7">
        <v>46299811</v>
      </c>
      <c r="W19" s="7">
        <v>1026200204</v>
      </c>
      <c r="X19" s="7">
        <v>76754371</v>
      </c>
      <c r="Y19" s="7">
        <v>76754371</v>
      </c>
      <c r="Z19" s="7">
        <v>49691037</v>
      </c>
    </row>
    <row r="20" spans="1:26" ht="56.25" x14ac:dyDescent="0.25">
      <c r="A20" s="4" t="s">
        <v>32</v>
      </c>
      <c r="B20" s="5" t="s">
        <v>33</v>
      </c>
      <c r="C20" s="6" t="s">
        <v>391</v>
      </c>
      <c r="D20" s="4" t="s">
        <v>71</v>
      </c>
      <c r="E20" s="4" t="s">
        <v>389</v>
      </c>
      <c r="F20" s="4" t="s">
        <v>73</v>
      </c>
      <c r="G20" s="4" t="s">
        <v>52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62</v>
      </c>
      <c r="N20" s="4" t="s">
        <v>63</v>
      </c>
      <c r="O20" s="5" t="s">
        <v>392</v>
      </c>
      <c r="P20" s="7">
        <v>0</v>
      </c>
      <c r="Q20" s="7">
        <v>5000000000</v>
      </c>
      <c r="R20" s="7">
        <v>0</v>
      </c>
      <c r="S20" s="7">
        <v>5000000000</v>
      </c>
      <c r="T20" s="7">
        <v>0</v>
      </c>
      <c r="U20" s="7">
        <v>2470442000</v>
      </c>
      <c r="V20" s="7">
        <v>2529558000</v>
      </c>
      <c r="W20" s="7">
        <v>2352885500</v>
      </c>
      <c r="X20" s="7">
        <v>0</v>
      </c>
      <c r="Y20" s="7">
        <v>0</v>
      </c>
      <c r="Z20" s="7">
        <v>0</v>
      </c>
    </row>
    <row r="21" spans="1:26" ht="33.75" x14ac:dyDescent="0.25">
      <c r="A21" s="4" t="s">
        <v>32</v>
      </c>
      <c r="B21" s="5" t="s">
        <v>33</v>
      </c>
      <c r="C21" s="6" t="s">
        <v>383</v>
      </c>
      <c r="D21" s="4" t="s">
        <v>71</v>
      </c>
      <c r="E21" s="4" t="s">
        <v>384</v>
      </c>
      <c r="F21" s="4" t="s">
        <v>73</v>
      </c>
      <c r="G21" s="4" t="s">
        <v>36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378</v>
      </c>
      <c r="P21" s="7">
        <v>90678600</v>
      </c>
      <c r="Q21" s="7">
        <v>0</v>
      </c>
      <c r="R21" s="7">
        <v>0</v>
      </c>
      <c r="S21" s="7">
        <v>90678600</v>
      </c>
      <c r="T21" s="7">
        <v>0</v>
      </c>
      <c r="U21" s="7">
        <v>90286552.870000005</v>
      </c>
      <c r="V21" s="7">
        <v>392047.13</v>
      </c>
      <c r="W21" s="7">
        <v>90286552.870000005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385</v>
      </c>
      <c r="D22" s="4" t="s">
        <v>71</v>
      </c>
      <c r="E22" s="4" t="s">
        <v>384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83</v>
      </c>
      <c r="P22" s="7">
        <v>2040000000</v>
      </c>
      <c r="Q22" s="7">
        <v>0</v>
      </c>
      <c r="R22" s="7">
        <v>0</v>
      </c>
      <c r="S22" s="7">
        <v>2040000000</v>
      </c>
      <c r="T22" s="7">
        <v>0</v>
      </c>
      <c r="U22" s="7">
        <v>1375247742.5799999</v>
      </c>
      <c r="V22" s="7">
        <v>664752257.41999996</v>
      </c>
      <c r="W22" s="7">
        <v>246671704</v>
      </c>
      <c r="X22" s="7">
        <v>71621704</v>
      </c>
      <c r="Y22" s="7">
        <v>71621704</v>
      </c>
      <c r="Z22" s="7">
        <v>43185067</v>
      </c>
    </row>
    <row r="23" spans="1:26" ht="45" x14ac:dyDescent="0.25">
      <c r="A23" s="4" t="s">
        <v>32</v>
      </c>
      <c r="B23" s="5" t="s">
        <v>33</v>
      </c>
      <c r="C23" s="6" t="s">
        <v>385</v>
      </c>
      <c r="D23" s="4" t="s">
        <v>71</v>
      </c>
      <c r="E23" s="4" t="s">
        <v>384</v>
      </c>
      <c r="F23" s="4" t="s">
        <v>73</v>
      </c>
      <c r="G23" s="4" t="s">
        <v>52</v>
      </c>
      <c r="H23" s="4"/>
      <c r="I23" s="4"/>
      <c r="J23" s="4"/>
      <c r="K23" s="4"/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1000000000</v>
      </c>
      <c r="R23" s="7">
        <v>0</v>
      </c>
      <c r="S23" s="7">
        <v>1000000000</v>
      </c>
      <c r="T23" s="7">
        <v>0</v>
      </c>
      <c r="U23" s="7">
        <v>0</v>
      </c>
      <c r="V23" s="7">
        <v>1000000000</v>
      </c>
      <c r="W23" s="7">
        <v>0</v>
      </c>
      <c r="X23" s="7">
        <v>0</v>
      </c>
      <c r="Y23" s="7">
        <v>0</v>
      </c>
      <c r="Z23" s="7">
        <v>0</v>
      </c>
    </row>
    <row r="24" spans="1:26" s="59" customFormat="1" ht="18.75" customHeight="1" x14ac:dyDescent="0.2">
      <c r="A24" s="188" t="s">
        <v>1</v>
      </c>
      <c r="B24" s="189" t="s">
        <v>1</v>
      </c>
      <c r="C24" s="190" t="s">
        <v>1</v>
      </c>
      <c r="D24" s="188" t="s">
        <v>1</v>
      </c>
      <c r="E24" s="188" t="s">
        <v>1</v>
      </c>
      <c r="F24" s="188" t="s">
        <v>1</v>
      </c>
      <c r="G24" s="188" t="s">
        <v>1</v>
      </c>
      <c r="H24" s="188" t="s">
        <v>1</v>
      </c>
      <c r="I24" s="188" t="s">
        <v>1</v>
      </c>
      <c r="J24" s="188" t="s">
        <v>1</v>
      </c>
      <c r="K24" s="188" t="s">
        <v>1</v>
      </c>
      <c r="L24" s="188" t="s">
        <v>1</v>
      </c>
      <c r="M24" s="188" t="s">
        <v>1</v>
      </c>
      <c r="N24" s="188" t="s">
        <v>1</v>
      </c>
      <c r="O24" s="189" t="s">
        <v>1</v>
      </c>
      <c r="P24" s="191">
        <v>30278114059</v>
      </c>
      <c r="Q24" s="191">
        <v>10000000000</v>
      </c>
      <c r="R24" s="191">
        <v>0</v>
      </c>
      <c r="S24" s="191">
        <v>40278114059</v>
      </c>
      <c r="T24" s="191">
        <v>0</v>
      </c>
      <c r="U24" s="191">
        <v>31684960431.459999</v>
      </c>
      <c r="V24" s="191">
        <v>8593153627.5400009</v>
      </c>
      <c r="W24" s="191">
        <v>14056809178.879999</v>
      </c>
      <c r="X24" s="191">
        <v>1296050619</v>
      </c>
      <c r="Y24" s="191">
        <v>1296050619</v>
      </c>
      <c r="Z24" s="191">
        <v>1220268933.8399999</v>
      </c>
    </row>
    <row r="25" spans="1:26" ht="0" hidden="1" customHeight="1" x14ac:dyDescent="0.25"/>
    <row r="27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ENERO 2018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2018-02-06T15:27:25Z</cp:lastPrinted>
  <dcterms:created xsi:type="dcterms:W3CDTF">2015-08-03T13:34:35Z</dcterms:created>
  <dcterms:modified xsi:type="dcterms:W3CDTF">2018-02-06T15:28:41Z</dcterms:modified>
</cp:coreProperties>
</file>