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SEPTIEMBRE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SEPTIEMBRE 2017'!$B$6:$Y$47</definedName>
  </definedNames>
  <calcPr calcId="162913"/>
</workbook>
</file>

<file path=xl/calcChain.xml><?xml version="1.0" encoding="utf-8"?>
<calcChain xmlns="http://schemas.openxmlformats.org/spreadsheetml/2006/main">
  <c r="L22" i="4" l="1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W31" i="4" s="1"/>
  <c r="T31" i="4"/>
  <c r="X31" i="4" s="1"/>
  <c r="U31" i="4"/>
  <c r="V31" i="4"/>
  <c r="Y31" i="4" s="1"/>
  <c r="N44" i="4" l="1"/>
  <c r="U44" i="4"/>
  <c r="M44" i="4"/>
  <c r="Q44" i="4"/>
  <c r="V44" i="4"/>
  <c r="O44" i="4"/>
  <c r="X30" i="4"/>
  <c r="Y30" i="4"/>
  <c r="W30" i="4"/>
  <c r="P44" i="4"/>
  <c r="T44" i="4"/>
  <c r="L44" i="4"/>
  <c r="S44" i="4"/>
  <c r="R44" i="4"/>
  <c r="M21" i="4"/>
  <c r="M43" i="4" s="1"/>
  <c r="M45" i="4" s="1"/>
  <c r="N21" i="4"/>
  <c r="N43" i="4" s="1"/>
  <c r="O21" i="4"/>
  <c r="O43" i="4" s="1"/>
  <c r="P21" i="4"/>
  <c r="P43" i="4" s="1"/>
  <c r="P45" i="4" s="1"/>
  <c r="Q21" i="4"/>
  <c r="Q43" i="4" s="1"/>
  <c r="R21" i="4"/>
  <c r="R43" i="4" s="1"/>
  <c r="S21" i="4"/>
  <c r="S43" i="4" s="1"/>
  <c r="S45" i="4" s="1"/>
  <c r="T21" i="4"/>
  <c r="T43" i="4" s="1"/>
  <c r="U21" i="4"/>
  <c r="U43" i="4" s="1"/>
  <c r="V21" i="4"/>
  <c r="V43" i="4" s="1"/>
  <c r="L21" i="4"/>
  <c r="L43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O45" i="4" l="1"/>
  <c r="V45" i="4"/>
  <c r="N45" i="4"/>
  <c r="U45" i="4"/>
  <c r="R45" i="4"/>
  <c r="X44" i="4"/>
  <c r="Y44" i="4"/>
  <c r="Q45" i="4"/>
  <c r="L45" i="4"/>
  <c r="T45" i="4"/>
  <c r="W44" i="4"/>
  <c r="L7" i="4"/>
  <c r="L32" i="4" s="1"/>
  <c r="M7" i="4"/>
  <c r="M32" i="4" s="1"/>
  <c r="N7" i="4"/>
  <c r="N32" i="4" s="1"/>
  <c r="O7" i="4"/>
  <c r="O32" i="4" s="1"/>
  <c r="P7" i="4"/>
  <c r="P32" i="4" s="1"/>
  <c r="Q7" i="4"/>
  <c r="Q32" i="4" s="1"/>
  <c r="R7" i="4"/>
  <c r="R32" i="4" s="1"/>
  <c r="S7" i="4"/>
  <c r="S32" i="4" s="1"/>
  <c r="T7" i="4"/>
  <c r="T32" i="4" s="1"/>
  <c r="U7" i="4"/>
  <c r="U32" i="4" s="1"/>
  <c r="V7" i="4"/>
  <c r="V32" i="4" s="1"/>
  <c r="L39" i="4" l="1"/>
  <c r="L40" i="4"/>
  <c r="L38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9" i="4"/>
  <c r="X39" i="4" s="1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 s="1"/>
  <c r="R40" i="4"/>
  <c r="S40" i="4"/>
  <c r="T38" i="4"/>
  <c r="X29" i="4"/>
  <c r="Y28" i="4"/>
  <c r="Y24" i="4"/>
  <c r="G114" i="7" s="1"/>
  <c r="X21" i="4"/>
  <c r="F111" i="7" s="1"/>
  <c r="X17" i="4"/>
  <c r="O40" i="4"/>
  <c r="N40" i="4"/>
  <c r="W14" i="4"/>
  <c r="W23" i="4"/>
  <c r="E113" i="7" s="1"/>
  <c r="X27" i="4"/>
  <c r="F115" i="7" s="1"/>
  <c r="X26" i="4"/>
  <c r="X25" i="4"/>
  <c r="X24" i="4"/>
  <c r="F114" i="7" s="1"/>
  <c r="X22" i="4"/>
  <c r="F112" i="7" s="1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 l="1"/>
  <c r="G9" i="7"/>
  <c r="E62" i="7" s="1"/>
  <c r="L42" i="5"/>
  <c r="W42" i="5" s="1"/>
  <c r="W40" i="5"/>
  <c r="S42" i="5"/>
  <c r="P42" i="5"/>
  <c r="S40" i="5"/>
  <c r="Q41" i="4"/>
  <c r="Q47" i="4" s="1"/>
  <c r="W40" i="4"/>
  <c r="W45" i="4"/>
  <c r="X40" i="4"/>
  <c r="Y39" i="4"/>
  <c r="W39" i="4"/>
  <c r="Y38" i="4"/>
  <c r="L41" i="4"/>
  <c r="C8" i="7" s="1"/>
  <c r="U41" i="4"/>
  <c r="U47" i="4" s="1"/>
  <c r="M41" i="4"/>
  <c r="M47" i="4" s="1"/>
  <c r="P41" i="4"/>
  <c r="P47" i="4" s="1"/>
  <c r="Y40" i="4"/>
  <c r="R41" i="4"/>
  <c r="R47" i="4" s="1"/>
  <c r="W43" i="4"/>
  <c r="N41" i="4"/>
  <c r="N47" i="4" s="1"/>
  <c r="W32" i="4"/>
  <c r="V41" i="4"/>
  <c r="V47" i="4" s="1"/>
  <c r="X43" i="4"/>
  <c r="O41" i="4"/>
  <c r="O47" i="4" s="1"/>
  <c r="X38" i="4"/>
  <c r="W38" i="4"/>
  <c r="S41" i="4"/>
  <c r="S47" i="4" s="1"/>
  <c r="Y43" i="4"/>
  <c r="X32" i="4"/>
  <c r="Y32" i="4"/>
  <c r="K8" i="7" l="1"/>
  <c r="G61" i="7" s="1"/>
  <c r="F71" i="7" s="1"/>
  <c r="T47" i="4"/>
  <c r="C9" i="7"/>
  <c r="C62" i="7" s="1"/>
  <c r="D62" i="7" s="1"/>
  <c r="C72" i="7" s="1"/>
  <c r="L47" i="4"/>
  <c r="T42" i="5"/>
  <c r="V42" i="5"/>
  <c r="U42" i="5"/>
  <c r="C61" i="7"/>
  <c r="E8" i="7"/>
  <c r="I8" i="7"/>
  <c r="G8" i="7"/>
  <c r="W41" i="4"/>
  <c r="X45" i="4"/>
  <c r="K9" i="7"/>
  <c r="X41" i="4"/>
  <c r="Y45" i="4"/>
  <c r="D72" i="7"/>
  <c r="Y41" i="4"/>
  <c r="J8" i="7" l="1"/>
  <c r="F20" i="7" s="1"/>
  <c r="I9" i="7"/>
  <c r="I10" i="7" s="1"/>
  <c r="C10" i="7"/>
  <c r="F9" i="7"/>
  <c r="D21" i="7" s="1"/>
  <c r="E9" i="7"/>
  <c r="E10" i="7" s="1"/>
  <c r="Y47" i="4"/>
  <c r="X47" i="4"/>
  <c r="G62" i="7"/>
  <c r="J9" i="7"/>
  <c r="F21" i="7" s="1"/>
  <c r="K10" i="7"/>
  <c r="W47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<sst xmlns="http://schemas.openxmlformats.org/spreadsheetml/2006/main" count="3117" uniqueCount="395">
  <si>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</si>
  <si>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</si>
  <si>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</si>
  <si>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</si>
  <si>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</si>
  <si>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</si>
  <si>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</si>
  <si>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</si>
  <si>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</si>
  <si>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</si>
  <si>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</si>
  <si>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</si>
  <si>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</si>
  <si>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</si>
  <si>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</si>
  <si>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</si>
  <si>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</si>
  <si>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</si>
  <si>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</si>
  <si>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</si>
  <si>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</si>
  <si>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</si>
  <si>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</si>
  <si>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</si>
  <si>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</si>
  <si>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</si>
  <si>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</si>
  <si>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</si>
  <si>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</si>
  <si>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</si>
  <si>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</si>
  <si>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</si>
  <si>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</si>
  <si>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</si>
  <si>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</si>
  <si>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</si>
  <si>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</si>
  <si>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</si>
  <si>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</si>
  <si>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</si>
  <si>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</si>
  <si>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</si>
  <si>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</si>
  <si>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</si>
  <si>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</si>
  <si>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</si>
  <si>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</si>
  <si>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</si>
  <si>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</si>
  <si>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</si>
  <si>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</si>
  <si>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</si>
  <si>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</si>
  <si>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</si>
  <si>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</si>
  <si>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</si>
  <si>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</si>
  <si>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</si>
  <si>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</si>
  <si>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</si>
  <si>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</si>
  <si>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</si>
  <si>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</si>
  <si>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</si>
  <si>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</si>
  <si>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</si>
  <si>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</si>
  <si>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</si>
  <si>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</si>
  <si>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</si>
  <si>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</si>
  <si>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</si>
  <si>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</si>
  <si>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</si>
  <si>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</si>
  <si>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</si>
  <si>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</si>
  <si>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</si>
  <si>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</si>
  <si>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</si>
  <si>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</si>
  <si>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</si>
  <si>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</si>
  <si>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</si>
  <si>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</si>
  <si>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</si>
  <si>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</si>
  <si>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</si>
  <si>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</si>
  <si>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</si>
  <si>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</si>
  <si>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</si>
  <si>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</si>
  <si>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</si>
  <si>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</si>
  <si>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</si>
  <si>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</si>
  <si>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</si>
  <si>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</si>
  <si>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</si>
  <si>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</si>
  <si>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</si>
  <si>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</si>
  <si>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</si>
  <si>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</si>
  <si>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</si>
  <si>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</si>
  <si>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</si>
  <si>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</si>
  <si>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</si>
  <si>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</si>
  <si>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</si>
  <si>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</si>
  <si>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</si>
  <si>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</si>
  <si>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</si>
  <si>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</si>
  <si>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</si>
  <si>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</si>
  <si>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</si>
  <si>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</si>
  <si>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</si>
  <si>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</si>
  <si>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</si>
  <si>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</si>
  <si>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</si>
  <si>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</si>
  <si>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</si>
  <si>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</si>
  <si>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</si>
  <si>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</si>
  <si>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</si>
  <si>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</si>
  <si>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</si>
  <si>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</si>
  <si>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</si>
  <si>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</si>
  <si>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</si>
  <si>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</si>
  <si>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</si>
  <si>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</si>
  <si>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</si>
  <si>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</si>
  <si>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</si>
  <si>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</si>
  <si>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</si>
  <si>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</si>
  <si>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</si>
  <si>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</si>
  <si>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</si>
  <si>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</si>
  <si>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</si>
  <si>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</si>
  <si>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</si>
  <si>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</si>
  <si>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</si>
  <si>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</si>
  <si>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</si>
  <si>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</si>
  <si>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</si>
  <si>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</si>
  <si>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</si>
  <si>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</si>
  <si>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</si>
  <si>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</si>
  <si>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</si>
  <si>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</si>
  <si>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</si>
  <si>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</si>
  <si>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</si>
  <si>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</si>
  <si>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</si>
  <si>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</si>
  <si>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</si>
  <si>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</si>
  <si>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</si>
  <si>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</si>
  <si>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</si>
  <si>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</si>
  <si>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</si>
  <si>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</si>
  <si>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</si>
  <si>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</si>
  <si>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</si>
  <si>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</si>
  <si>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</si>
  <si>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</si>
  <si>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</si>
  <si>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</si>
  <si>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</si>
  <si>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</si>
  <si>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</si>
  <si>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</si>
  <si>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</si>
  <si>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</si>
  <si>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</si>
  <si>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</si>
  <si>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</si>
  <si>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</si>
  <si>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</si>
  <si>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</si>
  <si>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</si>
  <si>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</si>
  <si>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</si>
  <si>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</si>
  <si>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</si>
  <si>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</si>
  <si>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</si>
  <si>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</si>
  <si>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</si>
  <si>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</si>
  <si>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</si>
  <si>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</si>
  <si>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</si>
  <si>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</si>
  <si>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</si>
  <si>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</si>
  <si>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</si>
  <si>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</si>
  <si>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</si>
  <si>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</si>
  <si>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</si>
  <si>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</si>
  <si>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</si>
  <si>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</si>
  <si>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</si>
  <si>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</si>
  <si>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</si>
  <si>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</si>
  <si>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</si>
  <si>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</si>
  <si>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</si>
  <si>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</si>
  <si>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</si>
  <si>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</si>
  <si>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</si>
  <si>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</si>
  <si>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</si>
  <si>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</si>
  <si>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</si>
  <si>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</si>
  <si>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</si>
  <si>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</si>
  <si>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</si>
  <si>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</si>
  <si>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</si>
  <si>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</si>
  <si>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</si>
  <si>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</si>
  <si>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</si>
  <si>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</si>
  <si>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</si>
  <si>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</si>
  <si>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</si>
  <si>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</si>
  <si>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</si>
  <si>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</si>
  <si>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</si>
  <si>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</si>
  <si>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</si>
  <si>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</si>
  <si>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</si>
  <si>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</si>
  <si>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</si>
  <si>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</si>
  <si>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</si>
  <si>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</si>
  <si>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</si>
  <si>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</si>
  <si>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</si>
  <si>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</si>
  <si>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</si>
  <si>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</si>
  <si>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</si>
  <si>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</si>
  <si>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</si>
  <si>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</si>
  <si>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</si>
  <si>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</si>
  <si>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</si>
  <si>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</si>
  <si>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</si>
  <si>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</si>
  <si>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</si>
  <si>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</si>
  <si>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</si>
  <si>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</si>
  <si>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</si>
  <si>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</si>
  <si>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</si>
  <si>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</si>
  <si>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</si>
  <si>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</si>
  <si>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</si>
  <si>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</si>
  <si>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</si>
  <si>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</si>
  <si>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</si>
  <si>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</si>
  <si>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</si>
  <si>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</si>
  <si>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</si>
  <si>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</si>
  <si>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</si>
  <si>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</si>
  <si>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</si>
  <si>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</si>
  <si>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</si>
  <si>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</si>
  <si>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</si>
  <si>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</si>
  <si>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</si>
  <si>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</si>
  <si>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</si>
  <si>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</si>
  <si>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</si>
  <si>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</si>
  <si>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</si>
  <si>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</si>
  <si>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</si>
  <si>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</si>
  <si>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</si>
  <si>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</si>
  <si>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</si>
  <si>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</si>
  <si>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</si>
  <si>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</si>
  <si>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</si>
  <si>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</si>
  <si>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</si>
  <si>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</si>
  <si>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</si>
  <si>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</si>
  <si>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</si>
  <si>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</si>
  <si>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</si>
  <si>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</si>
  <si>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</si>
  <si>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</si>
  <si>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</si>
  <si>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</si>
  <si>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</si>
  <si>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</si>
  <si>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</si>
  <si>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</si>
  <si>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</si>
  <si>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</si>
  <si>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</si>
  <si>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</si>
  <si>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</si>
  <si>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</si>
  <si>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</si>
  <si>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</si>
  <si>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</si>
  <si>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</si>
  <si>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</si>
  <si>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</si>
  <si>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</si>
  <si>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</si>
  <si>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</si>
  <si>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</si>
  <si>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</si>
  <si>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</si>
  <si>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</si>
  <si>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</si>
  <si>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</si>
  <si>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</si>
  <si>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</si>
  <si>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</si>
  <si>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</si>
  <si>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</si>
  <si>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</si>
  <si>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</si>
  <si>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</si>
  <si>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</si>
  <si>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</si>
  <si>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</si>
  <si>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</si>
  <si>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</si>
  <si>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</si>
  <si>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</si>
  <si>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</si>
  <si>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</si>
  <si>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</si>
  <si>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</si>
  <si>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</si>
  <si>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</si>
  <si>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</si>
  <si>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</si>
  <si>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</si>
  <si>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</si>
  <si>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</si>
  <si>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Profesional Especializado Grupo de Gestion Financiera</t>
  </si>
  <si>
    <t>Ejecución Presupuestal Acumulada a 30 de Septiembre de 2017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</si>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</sst>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39" fontId="49" fillId="18" borderId="50" xfId="0" applyNumberFormat="1" applyFont="1" applyFill="1" applyBorder="1" applyAlignment="1">
      <alignment horizontal="righ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9" fillId="18" borderId="15" xfId="0" applyNumberFormat="1" applyFont="1" applyFill="1" applyBorder="1" applyAlignment="1">
      <alignment horizontal="center" vertical="center" wrapText="1" readingOrder="1"/>
    </xf>
    <xf numFmtId="39" fontId="49" fillId="18" borderId="16" xfId="0" applyNumberFormat="1" applyFont="1" applyFill="1" applyBorder="1" applyAlignment="1">
      <alignment horizontal="center" vertical="center" wrapText="1" readingOrder="1"/>
    </xf>
    <xf numFmtId="39" fontId="49" fillId="18" borderId="17" xfId="0" applyNumberFormat="1" applyFont="1" applyFill="1" applyBorder="1" applyAlignment="1">
      <alignment horizontal="center" vertical="center" wrapText="1" readingOrder="1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1" fillId="0" borderId="0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0.77304562592600723</c:v>
                </c:pt>
                <c:pt idx="2">
                  <c:v>0.91983862874214917</c:v>
                </c:pt>
                <c:pt idx="3">
                  <c:v>0.7318860491965502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1.2998992111597027</c:v>
                </c:pt>
                <c:pt idx="2">
                  <c:v>0.93122178299834424</c:v>
                </c:pt>
                <c:pt idx="3">
                  <c:v>0.74594323632765758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0.99310745902869113</c:v>
                </c:pt>
                <c:pt idx="2">
                  <c:v>0.92459326620181037</c:v>
                </c:pt>
                <c:pt idx="3">
                  <c:v>0.73775760527026801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13281.29174273</c:v>
                </c:pt>
                <c:pt idx="1">
                  <c:v>12574.150626840001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16019.387847829999</c:v>
                </c:pt>
                <c:pt idx="1">
                  <c:v>9192.6773342200013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29300.679590560001</c:v>
                </c:pt>
                <c:pt idx="1">
                  <c:v>21766.82796106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97.776049999999998</c:v>
                </c:pt>
                <c:pt idx="1">
                  <c:v>3.5999999999999996</c:v>
                </c:pt>
                <c:pt idx="2">
                  <c:v>3.5999999999999996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67.24339067210046</c:v>
                </c:pt>
                <c:pt idx="1">
                  <c:v>63.050844415167148</c:v>
                </c:pt>
                <c:pt idx="2">
                  <c:v>62.94779294531191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81.69244235361657</c:v>
                </c:pt>
                <c:pt idx="1">
                  <c:v>43.229297301611695</c:v>
                </c:pt>
                <c:pt idx="2">
                  <c:v>42.637409597360822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70.831574213383902</c:v>
                </c:pt>
                <c:pt idx="1">
                  <c:v>36.749887727220859</c:v>
                </c:pt>
                <c:pt idx="2">
                  <c:v>36.599317801040812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topLeftCell="A16" zoomScaleNormal="100" workbookViewId="0">
      <selection activeCell="L26" sqref="L26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0" t="s">
        <v>347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132"/>
    </row>
    <row r="3" spans="2:26" ht="14.25" x14ac:dyDescent="0.2">
      <c r="B3" s="220" t="s">
        <v>348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133"/>
    </row>
    <row r="4" spans="2:26" ht="14.25" x14ac:dyDescent="0.2">
      <c r="B4" s="220" t="s">
        <v>393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132" t="str">
        <f>+TRIM(B4)</f>
        <v>Ejecución Presupuestal Acumulada a 30 de Septiembre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3" t="s">
        <v>24</v>
      </c>
      <c r="P6" s="137" t="s">
        <v>25</v>
      </c>
      <c r="Q6" s="137" t="s">
        <v>26</v>
      </c>
      <c r="R6" s="137" t="s">
        <v>27</v>
      </c>
      <c r="S6" s="203" t="s">
        <v>28</v>
      </c>
      <c r="T6" s="139" t="s">
        <v>29</v>
      </c>
      <c r="U6" s="137" t="s">
        <v>30</v>
      </c>
      <c r="V6" s="140" t="s">
        <v>31</v>
      </c>
      <c r="W6" s="204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6009154151</v>
      </c>
      <c r="T7" s="145">
        <f>+'datos iniciales'!X5</f>
        <v>5993140671</v>
      </c>
      <c r="U7" s="145">
        <f>+'datos iniciales'!Y5</f>
        <v>5993140671</v>
      </c>
      <c r="V7" s="145">
        <f>+'datos iniciales'!Z5</f>
        <v>5993140671</v>
      </c>
      <c r="W7" s="189">
        <f t="shared" ref="W7:W12" si="0">+S7/O7*100</f>
        <v>80.250863878955855</v>
      </c>
      <c r="X7" s="189">
        <f>+T7/O7*100</f>
        <v>80.037007557181425</v>
      </c>
      <c r="Y7" s="190">
        <f t="shared" ref="Y7" si="1">+V7/O7*100</f>
        <v>80.037007557181425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735743378</v>
      </c>
      <c r="T8" s="148">
        <f>+'datos iniciales'!X6</f>
        <v>735743378</v>
      </c>
      <c r="U8" s="148">
        <f>+'datos iniciales'!Y6</f>
        <v>735743378</v>
      </c>
      <c r="V8" s="148">
        <f>+'datos iniciales'!Z6</f>
        <v>735743378</v>
      </c>
      <c r="W8" s="191">
        <f t="shared" si="0"/>
        <v>87.378157870742285</v>
      </c>
      <c r="X8" s="191">
        <f t="shared" ref="X8:X11" si="2">+T8/O8*100</f>
        <v>87.378157870742285</v>
      </c>
      <c r="Y8" s="192">
        <f t="shared" ref="Y8:Y11" si="3">+V8/O8*100</f>
        <v>87.378157870742285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1382098802</v>
      </c>
      <c r="T9" s="148">
        <f>+'datos iniciales'!X7</f>
        <v>1367595098</v>
      </c>
      <c r="U9" s="148">
        <f>+'datos iniciales'!Y7</f>
        <v>1367595098</v>
      </c>
      <c r="V9" s="148">
        <f>+'datos iniciales'!Z7</f>
        <v>1367595098</v>
      </c>
      <c r="W9" s="191">
        <f t="shared" si="0"/>
        <v>65.084903968909231</v>
      </c>
      <c r="X9" s="191">
        <f t="shared" si="2"/>
        <v>64.401904909314155</v>
      </c>
      <c r="Y9" s="192">
        <f t="shared" si="3"/>
        <v>64.401904909314155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95922259</v>
      </c>
      <c r="T10" s="148">
        <f>+'datos iniciales'!X8</f>
        <v>89648950</v>
      </c>
      <c r="U10" s="148">
        <f>+'datos iniciales'!Y8</f>
        <v>89648950</v>
      </c>
      <c r="V10" s="148">
        <f>+'datos iniciales'!Z8</f>
        <v>89648950</v>
      </c>
      <c r="W10" s="191">
        <f t="shared" si="0"/>
        <v>33.843705826174592</v>
      </c>
      <c r="X10" s="191">
        <f t="shared" si="2"/>
        <v>31.630329842684741</v>
      </c>
      <c r="Y10" s="192">
        <f t="shared" si="3"/>
        <v>31.630329842684741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77325420</v>
      </c>
      <c r="R11" s="148">
        <f>+'datos iniciales'!V9</f>
        <v>43474476</v>
      </c>
      <c r="S11" s="148">
        <f>+'datos iniciales'!W9</f>
        <v>56210949</v>
      </c>
      <c r="T11" s="148">
        <f>+'datos iniciales'!X9</f>
        <v>26749600</v>
      </c>
      <c r="U11" s="148">
        <f>+'datos iniciales'!Y9</f>
        <v>26749600</v>
      </c>
      <c r="V11" s="148">
        <f>+'datos iniciales'!Z9</f>
        <v>26749600</v>
      </c>
      <c r="W11" s="191">
        <f t="shared" si="0"/>
        <v>46.532282610574434</v>
      </c>
      <c r="X11" s="191">
        <f t="shared" si="2"/>
        <v>22.14372767340793</v>
      </c>
      <c r="Y11" s="192">
        <f t="shared" si="3"/>
        <v>22.14372767340793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2843929946</v>
      </c>
      <c r="T12" s="151">
        <f>+'datos iniciales'!X10</f>
        <v>2843929946</v>
      </c>
      <c r="U12" s="151">
        <f>+'datos iniciales'!Y10</f>
        <v>2843929946</v>
      </c>
      <c r="V12" s="151">
        <f>+'datos iniciales'!Z10</f>
        <v>2843929946</v>
      </c>
      <c r="W12" s="193">
        <f t="shared" si="0"/>
        <v>92.057368834732031</v>
      </c>
      <c r="X12" s="193">
        <f t="shared" ref="X12" si="4">+T12/O12*100</f>
        <v>92.057368834732031</v>
      </c>
      <c r="Y12" s="194">
        <f t="shared" ref="Y12" si="5">+V12/O12*100</f>
        <v>92.057368834732031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2530017249.9499998</v>
      </c>
      <c r="R15" s="151">
        <f>+'datos iniciales'!V12</f>
        <v>71156153.049999997</v>
      </c>
      <c r="S15" s="151">
        <f>+'datos iniciales'!W12</f>
        <v>1976494336.73</v>
      </c>
      <c r="T15" s="151">
        <f>+'datos iniciales'!X12</f>
        <v>1335605062.8399999</v>
      </c>
      <c r="U15" s="151">
        <f>+'datos iniciales'!Y12</f>
        <v>1335605062.8399999</v>
      </c>
      <c r="V15" s="151">
        <f>+'datos iniciales'!Z12</f>
        <v>1335605062.8399999</v>
      </c>
      <c r="W15" s="193">
        <f>+S15/O15*100</f>
        <v>75.984720374676229</v>
      </c>
      <c r="X15" s="193">
        <f t="shared" si="6"/>
        <v>51.346252475886935</v>
      </c>
      <c r="Y15" s="194">
        <f t="shared" si="7"/>
        <v>51.346252475886935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146179221</v>
      </c>
      <c r="T18" s="148">
        <f>+'datos iniciales'!X14</f>
        <v>146179221</v>
      </c>
      <c r="U18" s="148">
        <f>+'datos iniciales'!Y14</f>
        <v>146179221</v>
      </c>
      <c r="V18" s="148">
        <f>+'datos iniciales'!Z14</f>
        <v>146179221</v>
      </c>
      <c r="W18" s="191">
        <f t="shared" si="8"/>
        <v>75.119952578285904</v>
      </c>
      <c r="X18" s="191">
        <f t="shared" si="9"/>
        <v>75.119952578285904</v>
      </c>
      <c r="Y18" s="192">
        <f t="shared" si="10"/>
        <v>75.119952578285904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384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377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1955521000</v>
      </c>
      <c r="T21" s="145">
        <f>+'datos iniciales'!X16</f>
        <v>72000000</v>
      </c>
      <c r="U21" s="145">
        <f>+'datos iniciales'!Y16</f>
        <v>72000000</v>
      </c>
      <c r="V21" s="145">
        <f>+'datos iniciales'!Z16</f>
        <v>72000000</v>
      </c>
      <c r="W21" s="189">
        <f t="shared" ref="W21:W29" si="11">+S21/O21*100</f>
        <v>97.776049999999998</v>
      </c>
      <c r="X21" s="189">
        <f t="shared" ref="X21:X29" si="12">+T21/O21*100</f>
        <v>3.5999999999999996</v>
      </c>
      <c r="Y21" s="190">
        <f t="shared" ref="Y21:Y29" si="13">+V21/O21*100</f>
        <v>3.5999999999999996</v>
      </c>
    </row>
    <row r="22" spans="2:25" ht="24" x14ac:dyDescent="0.2">
      <c r="B22" s="146" t="s">
        <v>71</v>
      </c>
      <c r="C22" s="147" t="s">
        <v>384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377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386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3466809509</v>
      </c>
      <c r="R23" s="148">
        <f>+'datos iniciales'!V18</f>
        <v>30472000</v>
      </c>
      <c r="S23" s="148">
        <f>+'datos iniciales'!W18</f>
        <v>2351690668</v>
      </c>
      <c r="T23" s="148">
        <f>+'datos iniciales'!X18</f>
        <v>2205065523</v>
      </c>
      <c r="U23" s="148">
        <f>+'datos iniciales'!Y18</f>
        <v>2201461523</v>
      </c>
      <c r="V23" s="148">
        <f>+'datos iniciales'!Z18</f>
        <v>2201461523</v>
      </c>
      <c r="W23" s="191">
        <f t="shared" si="11"/>
        <v>67.24339067210046</v>
      </c>
      <c r="X23" s="191">
        <f t="shared" si="12"/>
        <v>63.050844415167148</v>
      </c>
      <c r="Y23" s="192">
        <f t="shared" si="13"/>
        <v>62.94779294531191</v>
      </c>
    </row>
    <row r="24" spans="2:25" ht="36" x14ac:dyDescent="0.2">
      <c r="B24" s="146" t="s">
        <v>71</v>
      </c>
      <c r="C24" s="147" t="s">
        <v>386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4362589366</v>
      </c>
      <c r="R24" s="148">
        <f>+'datos iniciales'!V19</f>
        <v>652551139</v>
      </c>
      <c r="S24" s="148">
        <f>+'datos iniciales'!W19</f>
        <v>4096990766</v>
      </c>
      <c r="T24" s="148">
        <f>+'datos iniciales'!X19</f>
        <v>2168009999</v>
      </c>
      <c r="U24" s="148">
        <f>+'datos iniciales'!Y19</f>
        <v>2138325999</v>
      </c>
      <c r="V24" s="148">
        <f>+'datos iniciales'!Z19</f>
        <v>2138325999</v>
      </c>
      <c r="W24" s="191">
        <f t="shared" si="11"/>
        <v>81.69244235361657</v>
      </c>
      <c r="X24" s="191">
        <f t="shared" si="12"/>
        <v>43.229297301611695</v>
      </c>
      <c r="Y24" s="192">
        <f t="shared" si="13"/>
        <v>42.637409597360822</v>
      </c>
    </row>
    <row r="25" spans="2:25" ht="36" x14ac:dyDescent="0.2">
      <c r="B25" s="146" t="s">
        <v>71</v>
      </c>
      <c r="C25" s="147" t="s">
        <v>386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1121896926</v>
      </c>
      <c r="R25" s="148">
        <f>+'datos iniciales'!V20</f>
        <v>80821565</v>
      </c>
      <c r="S25" s="148">
        <f>+'datos iniciales'!W20</f>
        <v>1100294475.55</v>
      </c>
      <c r="T25" s="148">
        <f>+'datos iniciales'!X20</f>
        <v>849784113.54999995</v>
      </c>
      <c r="U25" s="148">
        <f>+'datos iniciales'!Y20</f>
        <v>849784113.54999995</v>
      </c>
      <c r="V25" s="148">
        <f>+'datos iniciales'!Z20</f>
        <v>849784113.54999995</v>
      </c>
      <c r="W25" s="191">
        <f t="shared" si="11"/>
        <v>91.483957699458031</v>
      </c>
      <c r="X25" s="191">
        <f t="shared" si="12"/>
        <v>70.655279677578335</v>
      </c>
      <c r="Y25" s="192">
        <f t="shared" si="13"/>
        <v>70.655279677578335</v>
      </c>
    </row>
    <row r="26" spans="2:25" ht="24" x14ac:dyDescent="0.2">
      <c r="B26" s="146" t="s">
        <v>71</v>
      </c>
      <c r="C26" s="147" t="s">
        <v>386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380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585647650</v>
      </c>
      <c r="R26" s="148">
        <f>+'datos iniciales'!V21</f>
        <v>67816831</v>
      </c>
      <c r="S26" s="148">
        <f>+'datos iniciales'!W21</f>
        <v>513531101</v>
      </c>
      <c r="T26" s="148">
        <f>+'datos iniciales'!X21</f>
        <v>391645727</v>
      </c>
      <c r="U26" s="148">
        <f>+'datos iniciales'!Y21</f>
        <v>391645727</v>
      </c>
      <c r="V26" s="148">
        <f>+'datos iniciales'!Z21</f>
        <v>390854149</v>
      </c>
      <c r="W26" s="191">
        <f t="shared" si="11"/>
        <v>78.585924090953</v>
      </c>
      <c r="X26" s="191">
        <f t="shared" si="12"/>
        <v>59.933743667392989</v>
      </c>
      <c r="Y26" s="192">
        <f t="shared" si="13"/>
        <v>59.812608085733117</v>
      </c>
    </row>
    <row r="27" spans="2:25" ht="24" x14ac:dyDescent="0.2">
      <c r="B27" s="146" t="s">
        <v>71</v>
      </c>
      <c r="C27" s="147" t="s">
        <v>386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380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3182178653</v>
      </c>
      <c r="R27" s="148">
        <f>+'datos iniciales'!V22</f>
        <v>802680842</v>
      </c>
      <c r="S27" s="148">
        <f>+'datos iniciales'!W22</f>
        <v>2822538710.5</v>
      </c>
      <c r="T27" s="148">
        <f>+'datos iniciales'!X22</f>
        <v>1464431390.5</v>
      </c>
      <c r="U27" s="148">
        <f>+'datos iniciales'!Y22</f>
        <v>1458431390.5</v>
      </c>
      <c r="V27" s="148">
        <f>+'datos iniciales'!Z22</f>
        <v>1458431390.5</v>
      </c>
      <c r="W27" s="191">
        <f t="shared" si="11"/>
        <v>70.831574213383902</v>
      </c>
      <c r="X27" s="191">
        <f t="shared" si="12"/>
        <v>36.749887727220859</v>
      </c>
      <c r="Y27" s="192">
        <f t="shared" si="13"/>
        <v>36.599317801040812</v>
      </c>
    </row>
    <row r="28" spans="2:25" ht="24" x14ac:dyDescent="0.2">
      <c r="B28" s="146" t="s">
        <v>71</v>
      </c>
      <c r="C28" s="147" t="s">
        <v>389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378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449875449</v>
      </c>
      <c r="T28" s="148">
        <f>+'datos iniciales'!X23</f>
        <v>25361000</v>
      </c>
      <c r="U28" s="148">
        <f>+'datos iniciales'!Y23</f>
        <v>25361000</v>
      </c>
      <c r="V28" s="148">
        <f>+'datos iniciales'!Z23</f>
        <v>25361000</v>
      </c>
      <c r="W28" s="191">
        <f t="shared" si="11"/>
        <v>95.698430111232355</v>
      </c>
      <c r="X28" s="191">
        <f t="shared" si="12"/>
        <v>5.3948440428252038</v>
      </c>
      <c r="Y28" s="192">
        <f t="shared" si="13"/>
        <v>5.3948440428252038</v>
      </c>
    </row>
    <row r="29" spans="2:25" ht="36" x14ac:dyDescent="0.2">
      <c r="B29" s="146" t="s">
        <v>71</v>
      </c>
      <c r="C29" s="147" t="s">
        <v>389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396893642</v>
      </c>
      <c r="N29" s="148">
        <f>+'datos iniciales'!R24</f>
        <v>0</v>
      </c>
      <c r="O29" s="148">
        <f>+'datos iniciales'!S24</f>
        <v>2896893642</v>
      </c>
      <c r="P29" s="148">
        <f>+'datos iniciales'!T24</f>
        <v>0</v>
      </c>
      <c r="Q29" s="148">
        <f>+'datos iniciales'!U24</f>
        <v>2889920847</v>
      </c>
      <c r="R29" s="148">
        <f>+'datos iniciales'!V24</f>
        <v>6972795</v>
      </c>
      <c r="S29" s="148">
        <f>+'datos iniciales'!W24</f>
        <v>1893007694</v>
      </c>
      <c r="T29" s="148">
        <f>+'datos iniciales'!X24</f>
        <v>1646218085.5</v>
      </c>
      <c r="U29" s="148">
        <f>+'datos iniciales'!Y24</f>
        <v>1646218085.5</v>
      </c>
      <c r="V29" s="148">
        <f>+'datos iniciales'!Z24</f>
        <v>1628896885.5</v>
      </c>
      <c r="W29" s="191">
        <f t="shared" si="11"/>
        <v>65.346123397650089</v>
      </c>
      <c r="X29" s="191">
        <f t="shared" si="12"/>
        <v>56.827011583464959</v>
      </c>
      <c r="Y29" s="192">
        <f t="shared" si="13"/>
        <v>56.229088354635557</v>
      </c>
    </row>
    <row r="30" spans="2:25" ht="36" x14ac:dyDescent="0.2">
      <c r="B30" s="146" t="s">
        <v>71</v>
      </c>
      <c r="C30" s="147" t="s">
        <v>389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929268490.77999997</v>
      </c>
      <c r="R30" s="148">
        <f>+'datos iniciales'!V25</f>
        <v>70731509.219999999</v>
      </c>
      <c r="S30" s="148">
        <f>+'datos iniciales'!W25</f>
        <v>771867983.77999997</v>
      </c>
      <c r="T30" s="148">
        <f>+'datos iniciales'!X25</f>
        <v>326761495.67000002</v>
      </c>
      <c r="U30" s="148">
        <f>+'datos iniciales'!Y25</f>
        <v>326761495.67000002</v>
      </c>
      <c r="V30" s="148">
        <f>+'datos iniciales'!Z25</f>
        <v>326761495.67000002</v>
      </c>
      <c r="W30" s="191">
        <f t="shared" ref="W30:W31" si="14">+S30/O30*100</f>
        <v>77.186798377999992</v>
      </c>
      <c r="X30" s="191">
        <f t="shared" ref="X30:X31" si="15">+T30/O30*100</f>
        <v>32.676149567000003</v>
      </c>
      <c r="Y30" s="192">
        <f t="shared" ref="Y30:Y31" si="16">+V30/O30*100</f>
        <v>32.676149567000003</v>
      </c>
    </row>
    <row r="31" spans="2:25" ht="36.75" thickBot="1" x14ac:dyDescent="0.25">
      <c r="B31" s="149" t="s">
        <v>71</v>
      </c>
      <c r="C31" s="150" t="s">
        <v>389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379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396893642</v>
      </c>
      <c r="O31" s="151">
        <f>+'datos iniciales'!S26</f>
        <v>103106358</v>
      </c>
      <c r="P31" s="151">
        <f>+'datos iniciales'!T26</f>
        <v>0</v>
      </c>
      <c r="Q31" s="151">
        <f>+'datos iniciales'!U26</f>
        <v>83106358</v>
      </c>
      <c r="R31" s="151">
        <f>+'datos iniciales'!V26</f>
        <v>20000000</v>
      </c>
      <c r="S31" s="151">
        <f>+'datos iniciales'!W26</f>
        <v>64070000</v>
      </c>
      <c r="T31" s="151">
        <f>+'datos iniciales'!X26</f>
        <v>43400000</v>
      </c>
      <c r="U31" s="151">
        <f>+'datos iniciales'!Y26</f>
        <v>43400000</v>
      </c>
      <c r="V31" s="151">
        <f>+'datos iniciales'!Z26</f>
        <v>43400000</v>
      </c>
      <c r="W31" s="212">
        <f t="shared" si="14"/>
        <v>62.139717901780614</v>
      </c>
      <c r="X31" s="212">
        <f t="shared" si="15"/>
        <v>42.09245757667049</v>
      </c>
      <c r="Y31" s="213">
        <f t="shared" si="16"/>
        <v>42.09245757667049</v>
      </c>
    </row>
    <row r="32" spans="2:25" ht="18" customHeight="1" thickBot="1" x14ac:dyDescent="0.25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>+SUM(L7:L12)+SUM(L14:L15)+SUM(L17:L19)+SUM(L21:L31)</f>
        <v>29504037377</v>
      </c>
      <c r="M32" s="185">
        <f t="shared" ref="M32:V32" si="17">+SUM(M7:M12)+SUM(M14:M15)+SUM(M17:M19)+SUM(M21:M31)</f>
        <v>9403694642</v>
      </c>
      <c r="N32" s="185">
        <f t="shared" si="17"/>
        <v>403694642</v>
      </c>
      <c r="O32" s="185">
        <f t="shared" si="17"/>
        <v>38504037377</v>
      </c>
      <c r="P32" s="185">
        <f t="shared" si="17"/>
        <v>0</v>
      </c>
      <c r="Q32" s="185">
        <f t="shared" si="17"/>
        <v>36255496519.729996</v>
      </c>
      <c r="R32" s="185">
        <f t="shared" si="17"/>
        <v>2248540857.27</v>
      </c>
      <c r="S32" s="185">
        <f t="shared" si="17"/>
        <v>29300679590.559998</v>
      </c>
      <c r="T32" s="185">
        <f t="shared" si="17"/>
        <v>21766827961.059998</v>
      </c>
      <c r="U32" s="185">
        <f t="shared" si="17"/>
        <v>21727539961.059998</v>
      </c>
      <c r="V32" s="211">
        <f t="shared" si="17"/>
        <v>21709427183.059998</v>
      </c>
      <c r="W32" s="214">
        <f t="shared" ref="W32" si="18">+S32/O32*100</f>
        <v>76.097681143594727</v>
      </c>
      <c r="X32" s="215">
        <f t="shared" ref="X32" si="19">+T32/O32*100</f>
        <v>56.531287220446636</v>
      </c>
      <c r="Y32" s="216">
        <f t="shared" ref="Y32" si="20">+V32/O32*100</f>
        <v>56.382209923855683</v>
      </c>
    </row>
    <row r="33" spans="11:25" x14ac:dyDescent="0.2">
      <c r="T33" s="160"/>
      <c r="U33" s="160"/>
      <c r="W33" s="161"/>
      <c r="X33" s="161"/>
      <c r="Y33" s="161"/>
    </row>
    <row r="34" spans="11:25" x14ac:dyDescent="0.2">
      <c r="Q34" s="162"/>
      <c r="R34" s="162"/>
      <c r="W34" s="161"/>
      <c r="X34" s="161"/>
      <c r="Y34" s="161"/>
    </row>
    <row r="35" spans="11:25" ht="14.25" customHeight="1" thickBot="1" x14ac:dyDescent="0.25">
      <c r="K35" s="163"/>
      <c r="W35" s="161"/>
      <c r="X35" s="161"/>
      <c r="Y35" s="161"/>
    </row>
    <row r="36" spans="11:25" ht="17.25" customHeight="1" thickBot="1" x14ac:dyDescent="0.25">
      <c r="K36" s="217" t="s">
        <v>333</v>
      </c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9"/>
    </row>
    <row r="37" spans="11:25" ht="38.25" customHeight="1" thickBot="1" x14ac:dyDescent="0.25">
      <c r="K37" s="164" t="s">
        <v>20</v>
      </c>
      <c r="L37" s="165" t="s">
        <v>21</v>
      </c>
      <c r="M37" s="165" t="s">
        <v>22</v>
      </c>
      <c r="N37" s="165" t="s">
        <v>23</v>
      </c>
      <c r="O37" s="205" t="s">
        <v>24</v>
      </c>
      <c r="P37" s="165" t="s">
        <v>25</v>
      </c>
      <c r="Q37" s="165" t="s">
        <v>26</v>
      </c>
      <c r="R37" s="165" t="s">
        <v>27</v>
      </c>
      <c r="S37" s="205" t="s">
        <v>28</v>
      </c>
      <c r="T37" s="166" t="s">
        <v>29</v>
      </c>
      <c r="U37" s="165" t="s">
        <v>30</v>
      </c>
      <c r="V37" s="167" t="s">
        <v>31</v>
      </c>
      <c r="W37" s="206" t="s">
        <v>342</v>
      </c>
      <c r="X37" s="168" t="s">
        <v>343</v>
      </c>
      <c r="Y37" s="169" t="s">
        <v>344</v>
      </c>
    </row>
    <row r="38" spans="11:25" ht="15" customHeight="1" x14ac:dyDescent="0.2">
      <c r="K38" s="170" t="s">
        <v>334</v>
      </c>
      <c r="L38" s="171">
        <f t="shared" ref="L38:V38" si="21">SUM(L7:L12)</f>
        <v>13947044947</v>
      </c>
      <c r="M38" s="171">
        <f t="shared" si="21"/>
        <v>0</v>
      </c>
      <c r="N38" s="171">
        <f t="shared" si="21"/>
        <v>0</v>
      </c>
      <c r="O38" s="171">
        <f t="shared" si="21"/>
        <v>13947044947</v>
      </c>
      <c r="P38" s="171">
        <f t="shared" si="21"/>
        <v>0</v>
      </c>
      <c r="Q38" s="171">
        <f t="shared" si="21"/>
        <v>13903570471</v>
      </c>
      <c r="R38" s="171">
        <f t="shared" si="21"/>
        <v>43474476</v>
      </c>
      <c r="S38" s="171">
        <f t="shared" si="21"/>
        <v>11123059485</v>
      </c>
      <c r="T38" s="171">
        <f t="shared" si="21"/>
        <v>11056807643</v>
      </c>
      <c r="U38" s="171">
        <f t="shared" si="21"/>
        <v>11056807643</v>
      </c>
      <c r="V38" s="171">
        <f t="shared" si="21"/>
        <v>11056807643</v>
      </c>
      <c r="W38" s="189">
        <f>+S38/O38*100</f>
        <v>79.752087465614451</v>
      </c>
      <c r="X38" s="189">
        <f>+T38/O38*100</f>
        <v>79.27706324183255</v>
      </c>
      <c r="Y38" s="190">
        <f>+V38/O38*100</f>
        <v>79.27706324183255</v>
      </c>
    </row>
    <row r="39" spans="11:25" ht="16.5" customHeight="1" x14ac:dyDescent="0.2">
      <c r="K39" s="172" t="s">
        <v>335</v>
      </c>
      <c r="L39" s="173">
        <f t="shared" ref="L39:V39" si="22">SUM(L14:L15)</f>
        <v>2636974403</v>
      </c>
      <c r="M39" s="173">
        <f t="shared" si="22"/>
        <v>6801000</v>
      </c>
      <c r="N39" s="173">
        <f t="shared" si="22"/>
        <v>6801000</v>
      </c>
      <c r="O39" s="173">
        <f t="shared" si="22"/>
        <v>2636974403</v>
      </c>
      <c r="P39" s="173">
        <f t="shared" si="22"/>
        <v>0</v>
      </c>
      <c r="Q39" s="173">
        <f t="shared" si="22"/>
        <v>2565818249.9499998</v>
      </c>
      <c r="R39" s="173">
        <f t="shared" si="22"/>
        <v>71156153.049999997</v>
      </c>
      <c r="S39" s="173">
        <f t="shared" si="22"/>
        <v>2012053036.73</v>
      </c>
      <c r="T39" s="173">
        <f t="shared" si="22"/>
        <v>1371163762.8399999</v>
      </c>
      <c r="U39" s="173">
        <f t="shared" si="22"/>
        <v>1371163762.8399999</v>
      </c>
      <c r="V39" s="173">
        <f t="shared" si="22"/>
        <v>1371163762.8399999</v>
      </c>
      <c r="W39" s="191">
        <f>+S39/O39*100</f>
        <v>76.301576323264754</v>
      </c>
      <c r="X39" s="191">
        <f>+T39/O39*100</f>
        <v>51.997613677253426</v>
      </c>
      <c r="Y39" s="192">
        <f>+V39/O39*100</f>
        <v>51.997613677253426</v>
      </c>
    </row>
    <row r="40" spans="11:25" ht="15.75" customHeight="1" thickBot="1" x14ac:dyDescent="0.25">
      <c r="K40" s="174" t="s">
        <v>336</v>
      </c>
      <c r="L40" s="175">
        <f t="shared" ref="L40:V40" si="23">SUM(L17:L19)</f>
        <v>596456546</v>
      </c>
      <c r="M40" s="175">
        <f t="shared" si="23"/>
        <v>0</v>
      </c>
      <c r="N40" s="175">
        <f t="shared" si="23"/>
        <v>0</v>
      </c>
      <c r="O40" s="175">
        <f t="shared" si="23"/>
        <v>596456546</v>
      </c>
      <c r="P40" s="175">
        <f t="shared" si="23"/>
        <v>0</v>
      </c>
      <c r="Q40" s="175">
        <f t="shared" si="23"/>
        <v>194594400</v>
      </c>
      <c r="R40" s="175">
        <f t="shared" si="23"/>
        <v>401862146</v>
      </c>
      <c r="S40" s="175">
        <f t="shared" si="23"/>
        <v>146179221</v>
      </c>
      <c r="T40" s="175">
        <f t="shared" si="23"/>
        <v>146179221</v>
      </c>
      <c r="U40" s="175">
        <f t="shared" si="23"/>
        <v>146179221</v>
      </c>
      <c r="V40" s="175">
        <f t="shared" si="23"/>
        <v>146179221</v>
      </c>
      <c r="W40" s="193">
        <f>+S40/O40*100</f>
        <v>24.507941438536914</v>
      </c>
      <c r="X40" s="193">
        <f>+T40/O40*100</f>
        <v>24.507941438536914</v>
      </c>
      <c r="Y40" s="194">
        <f>+V40/O40*100</f>
        <v>24.507941438536914</v>
      </c>
    </row>
    <row r="41" spans="11:25" ht="17.25" customHeight="1" thickBot="1" x14ac:dyDescent="0.25">
      <c r="K41" s="164" t="s">
        <v>337</v>
      </c>
      <c r="L41" s="200">
        <f>SUM(L38:L40)</f>
        <v>17180475896</v>
      </c>
      <c r="M41" s="200">
        <f t="shared" ref="M41:U41" si="24">SUM(M38:M40)</f>
        <v>6801000</v>
      </c>
      <c r="N41" s="200">
        <f t="shared" si="24"/>
        <v>6801000</v>
      </c>
      <c r="O41" s="200">
        <f t="shared" si="24"/>
        <v>17180475896</v>
      </c>
      <c r="P41" s="200">
        <f t="shared" si="24"/>
        <v>0</v>
      </c>
      <c r="Q41" s="200">
        <f t="shared" si="24"/>
        <v>16663983120.950001</v>
      </c>
      <c r="R41" s="200">
        <f t="shared" si="24"/>
        <v>516492775.05000001</v>
      </c>
      <c r="S41" s="200">
        <f t="shared" si="24"/>
        <v>13281291742.73</v>
      </c>
      <c r="T41" s="200">
        <f t="shared" si="24"/>
        <v>12574150626.84</v>
      </c>
      <c r="U41" s="200">
        <f t="shared" si="24"/>
        <v>12574150626.84</v>
      </c>
      <c r="V41" s="201">
        <f>SUM(V38:V40)</f>
        <v>12574150626.84</v>
      </c>
      <c r="W41" s="202">
        <f>+S41/O41*100</f>
        <v>77.304562592600718</v>
      </c>
      <c r="X41" s="202">
        <f>+T41/O41*100</f>
        <v>73.18860491965502</v>
      </c>
      <c r="Y41" s="202">
        <f>+V41/O41*100</f>
        <v>73.18860491965502</v>
      </c>
    </row>
    <row r="42" spans="11:25" ht="14.25" customHeight="1" thickBot="1" x14ac:dyDescent="0.25">
      <c r="K42" s="176"/>
      <c r="W42" s="196"/>
      <c r="X42" s="196"/>
      <c r="Y42" s="196"/>
    </row>
    <row r="43" spans="11:25" ht="15.75" customHeight="1" thickBot="1" x14ac:dyDescent="0.25">
      <c r="K43" s="170" t="s">
        <v>338</v>
      </c>
      <c r="L43" s="171">
        <f>SUM(L21:L23)+SUM(L25:L26)+SUM(L28:L31)</f>
        <v>12323561481</v>
      </c>
      <c r="M43" s="171">
        <f t="shared" ref="M43:V43" si="25">SUM(M21:M23)+SUM(M25:M26)+SUM(M28:M31)</f>
        <v>396893642</v>
      </c>
      <c r="N43" s="171">
        <f t="shared" si="25"/>
        <v>396893642</v>
      </c>
      <c r="O43" s="171">
        <f t="shared" si="25"/>
        <v>12323561481</v>
      </c>
      <c r="P43" s="171">
        <f t="shared" si="25"/>
        <v>0</v>
      </c>
      <c r="Q43" s="171">
        <f t="shared" si="25"/>
        <v>12046745379.779999</v>
      </c>
      <c r="R43" s="171">
        <f t="shared" si="25"/>
        <v>276816101.22000003</v>
      </c>
      <c r="S43" s="171">
        <f t="shared" si="25"/>
        <v>9099858371.3299999</v>
      </c>
      <c r="T43" s="171">
        <f t="shared" si="25"/>
        <v>5560235944.7200003</v>
      </c>
      <c r="U43" s="171">
        <f t="shared" si="25"/>
        <v>5556631944.7200003</v>
      </c>
      <c r="V43" s="171">
        <f t="shared" si="25"/>
        <v>5538519166.7200003</v>
      </c>
      <c r="W43" s="197">
        <f>+S43/O43*100</f>
        <v>73.841140691023583</v>
      </c>
      <c r="X43" s="197">
        <f>+T43/O43*100</f>
        <v>45.118742283166775</v>
      </c>
      <c r="Y43" s="198">
        <f>+V43/O43*100</f>
        <v>44.942520676827712</v>
      </c>
    </row>
    <row r="44" spans="11:25" ht="15.75" customHeight="1" thickBot="1" x14ac:dyDescent="0.25">
      <c r="K44" s="170" t="s">
        <v>339</v>
      </c>
      <c r="L44" s="210">
        <f>+L24+L27</f>
        <v>0</v>
      </c>
      <c r="M44" s="210">
        <f t="shared" ref="M44:V44" si="26">+M24+M27</f>
        <v>9000000000</v>
      </c>
      <c r="N44" s="210">
        <f t="shared" si="26"/>
        <v>0</v>
      </c>
      <c r="O44" s="210">
        <f t="shared" si="26"/>
        <v>9000000000</v>
      </c>
      <c r="P44" s="210">
        <f t="shared" si="26"/>
        <v>0</v>
      </c>
      <c r="Q44" s="210">
        <f t="shared" si="26"/>
        <v>7544768019</v>
      </c>
      <c r="R44" s="210">
        <f t="shared" si="26"/>
        <v>1455231981</v>
      </c>
      <c r="S44" s="210">
        <f t="shared" si="26"/>
        <v>6919529476.5</v>
      </c>
      <c r="T44" s="210">
        <f t="shared" si="26"/>
        <v>3632441389.5</v>
      </c>
      <c r="U44" s="210">
        <f t="shared" si="26"/>
        <v>3596757389.5</v>
      </c>
      <c r="V44" s="210">
        <f t="shared" si="26"/>
        <v>3596757389.5</v>
      </c>
      <c r="W44" s="197">
        <f>+S44/O44*100</f>
        <v>76.883660849999998</v>
      </c>
      <c r="X44" s="197">
        <f>+T44/O44*100</f>
        <v>40.360459883333334</v>
      </c>
      <c r="Y44" s="198">
        <f>+V44/O44*100</f>
        <v>39.963970994444445</v>
      </c>
    </row>
    <row r="45" spans="11:25" ht="16.5" customHeight="1" thickBot="1" x14ac:dyDescent="0.25">
      <c r="K45" s="177" t="s">
        <v>340</v>
      </c>
      <c r="L45" s="207">
        <f>SUM(L43:L44)</f>
        <v>12323561481</v>
      </c>
      <c r="M45" s="207">
        <f t="shared" ref="M45:V45" si="27">SUM(M43:M44)</f>
        <v>9396893642</v>
      </c>
      <c r="N45" s="207">
        <f t="shared" si="27"/>
        <v>396893642</v>
      </c>
      <c r="O45" s="207">
        <f t="shared" si="27"/>
        <v>21323561481</v>
      </c>
      <c r="P45" s="207">
        <f t="shared" si="27"/>
        <v>0</v>
      </c>
      <c r="Q45" s="207">
        <f t="shared" si="27"/>
        <v>19591513398.779999</v>
      </c>
      <c r="R45" s="207">
        <f t="shared" si="27"/>
        <v>1732048082.22</v>
      </c>
      <c r="S45" s="207">
        <f t="shared" si="27"/>
        <v>16019387847.83</v>
      </c>
      <c r="T45" s="207">
        <f t="shared" si="27"/>
        <v>9192677334.2200012</v>
      </c>
      <c r="U45" s="207">
        <f t="shared" si="27"/>
        <v>9153389334.2200012</v>
      </c>
      <c r="V45" s="207">
        <f t="shared" si="27"/>
        <v>9135276556.2200012</v>
      </c>
      <c r="W45" s="208">
        <f>+S45/O45*100</f>
        <v>75.125292095805875</v>
      </c>
      <c r="X45" s="208">
        <f>+T45/O45*100</f>
        <v>43.1104219734165</v>
      </c>
      <c r="Y45" s="209">
        <f>+V45/O45*100</f>
        <v>42.841232522812078</v>
      </c>
    </row>
    <row r="46" spans="11:25" ht="14.25" customHeight="1" thickBot="1" x14ac:dyDescent="0.25">
      <c r="K46" s="163"/>
      <c r="W46" s="199"/>
      <c r="X46" s="199"/>
      <c r="Y46" s="199"/>
    </row>
    <row r="47" spans="11:25" ht="17.25" customHeight="1" thickBot="1" x14ac:dyDescent="0.25">
      <c r="K47" s="178" t="s">
        <v>341</v>
      </c>
      <c r="L47" s="186">
        <f t="shared" ref="L47:V47" si="28">+L45+L41</f>
        <v>29504037377</v>
      </c>
      <c r="M47" s="186">
        <f t="shared" si="28"/>
        <v>9403694642</v>
      </c>
      <c r="N47" s="186">
        <f t="shared" si="28"/>
        <v>403694642</v>
      </c>
      <c r="O47" s="186">
        <f t="shared" si="28"/>
        <v>38504037377</v>
      </c>
      <c r="P47" s="186">
        <f t="shared" si="28"/>
        <v>0</v>
      </c>
      <c r="Q47" s="186">
        <f t="shared" si="28"/>
        <v>36255496519.729996</v>
      </c>
      <c r="R47" s="186">
        <f t="shared" si="28"/>
        <v>2248540857.27</v>
      </c>
      <c r="S47" s="186">
        <f t="shared" si="28"/>
        <v>29300679590.559998</v>
      </c>
      <c r="T47" s="186">
        <f t="shared" si="28"/>
        <v>21766827961.060001</v>
      </c>
      <c r="U47" s="186">
        <f t="shared" si="28"/>
        <v>21727539961.060001</v>
      </c>
      <c r="V47" s="186">
        <f t="shared" si="28"/>
        <v>21709427183.060001</v>
      </c>
      <c r="W47" s="187">
        <f>+S47/O47*100</f>
        <v>76.097681143594727</v>
      </c>
      <c r="X47" s="187">
        <f>+T47/O47*100</f>
        <v>56.531287220446643</v>
      </c>
      <c r="Y47" s="188">
        <f>+V47/O47*100</f>
        <v>56.382209923855697</v>
      </c>
    </row>
    <row r="48" spans="11:25" ht="7.5" customHeight="1" x14ac:dyDescent="0.2"/>
    <row r="49" spans="11:22" ht="12.75" customHeight="1" x14ac:dyDescent="0.2">
      <c r="K49" s="179" t="s">
        <v>373</v>
      </c>
      <c r="M49" s="162"/>
      <c r="N49" s="162"/>
      <c r="O49" s="162"/>
      <c r="P49" s="162"/>
      <c r="U49" s="160"/>
    </row>
    <row r="50" spans="11:22" ht="14.25" customHeight="1" x14ac:dyDescent="0.2">
      <c r="K50" s="179"/>
      <c r="Q50" s="162"/>
      <c r="S50" s="162"/>
    </row>
    <row r="51" spans="11:22" x14ac:dyDescent="0.2">
      <c r="Q51" s="162"/>
      <c r="S51" s="162"/>
    </row>
    <row r="52" spans="11:22" x14ac:dyDescent="0.2">
      <c r="Q52" s="162"/>
      <c r="S52" s="162"/>
    </row>
    <row r="53" spans="11:22" x14ac:dyDescent="0.2">
      <c r="L53" s="162"/>
      <c r="Q53" s="162"/>
      <c r="S53" s="162"/>
    </row>
    <row r="55" spans="11:22" ht="15.75" x14ac:dyDescent="0.2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 x14ac:dyDescent="0.25">
      <c r="M56" s="183" t="s">
        <v>374</v>
      </c>
      <c r="N56" s="183" t="s">
        <v>371</v>
      </c>
      <c r="O56" s="183"/>
      <c r="P56" s="183"/>
      <c r="Q56" s="184"/>
      <c r="R56" s="183"/>
      <c r="S56" s="183" t="s">
        <v>375</v>
      </c>
      <c r="T56" s="183" t="s">
        <v>382</v>
      </c>
      <c r="U56" s="183"/>
      <c r="V56" s="183"/>
    </row>
    <row r="57" spans="11:22" ht="15.75" x14ac:dyDescent="0.25">
      <c r="M57" s="183"/>
      <c r="N57" s="183" t="s">
        <v>392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 x14ac:dyDescent="0.2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1" t="s">
        <v>347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</row>
    <row r="3" spans="1:23" x14ac:dyDescent="0.2">
      <c r="A3" s="221" t="s">
        <v>348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x14ac:dyDescent="0.2">
      <c r="A4" s="221" t="s">
        <v>349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47" t="s">
        <v>381</v>
      </c>
      <c r="E4" s="248"/>
      <c r="F4" s="248"/>
      <c r="G4" s="248"/>
      <c r="H4" s="248"/>
      <c r="I4" s="248"/>
      <c r="J4" s="248"/>
      <c r="K4" s="249"/>
    </row>
    <row r="5" spans="2:11" ht="21" x14ac:dyDescent="0.25">
      <c r="B5" s="250" t="s">
        <v>351</v>
      </c>
      <c r="C5" s="252" t="s">
        <v>352</v>
      </c>
      <c r="D5" s="251" t="s">
        <v>353</v>
      </c>
      <c r="E5" s="253"/>
      <c r="F5" s="253"/>
      <c r="G5" s="253"/>
      <c r="H5" s="253" t="s">
        <v>354</v>
      </c>
      <c r="I5" s="253"/>
      <c r="J5" s="253"/>
      <c r="K5" s="254"/>
    </row>
    <row r="6" spans="2:11" ht="21" x14ac:dyDescent="0.25">
      <c r="B6" s="251"/>
      <c r="C6" s="240"/>
      <c r="D6" s="251" t="s">
        <v>355</v>
      </c>
      <c r="E6" s="253"/>
      <c r="F6" s="253" t="s">
        <v>356</v>
      </c>
      <c r="G6" s="253"/>
      <c r="H6" s="253" t="s">
        <v>355</v>
      </c>
      <c r="I6" s="253"/>
      <c r="J6" s="253" t="s">
        <v>356</v>
      </c>
      <c r="K6" s="254"/>
    </row>
    <row r="7" spans="2:11" ht="21" x14ac:dyDescent="0.35">
      <c r="B7" s="251"/>
      <c r="C7" s="24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SEPTIEMBRE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0.77304562592600723</v>
      </c>
      <c r="G8" s="91">
        <f>+'EJE SEPTIEMBRE 2017'!S41/1000000</f>
        <v>13281.29174273</v>
      </c>
      <c r="H8" s="90">
        <v>0.91983862874214917</v>
      </c>
      <c r="I8" s="91">
        <f>+C8*H8</f>
        <v>15803.265389314187</v>
      </c>
      <c r="J8" s="90">
        <f>+K8/C8</f>
        <v>0.7318860491965502</v>
      </c>
      <c r="K8" s="99">
        <f>+'EJE SEPTIEMBRE 2017'!T41/1000000</f>
        <v>12574.150626840001</v>
      </c>
    </row>
    <row r="9" spans="2:11" ht="21" x14ac:dyDescent="0.25">
      <c r="B9" s="105" t="s">
        <v>360</v>
      </c>
      <c r="C9" s="128">
        <f>+'EJE SEPTIEMBRE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1.2998992111597027</v>
      </c>
      <c r="G9" s="91">
        <f>+'EJE SEPTIEMBRE 2017'!S45/1000000</f>
        <v>16019.387847829999</v>
      </c>
      <c r="H9" s="90">
        <v>0.93122178299834424</v>
      </c>
      <c r="I9" s="91">
        <f>H9*C9</f>
        <v>11475.968895226537</v>
      </c>
      <c r="J9" s="90">
        <f>+K9/C9</f>
        <v>0.74594323632765758</v>
      </c>
      <c r="K9" s="100">
        <f>+'EJE SEPTIEMBRE 2017'!T45/1000000</f>
        <v>9192.6773342200013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0.99310745902869113</v>
      </c>
      <c r="G10" s="102">
        <f>SUM(G8:G9)</f>
        <v>29300.679590560001</v>
      </c>
      <c r="H10" s="103">
        <f>+I10/C10</f>
        <v>0.92459326620181037</v>
      </c>
      <c r="I10" s="102">
        <f>SUM(I8:I9)</f>
        <v>27279.234284540726</v>
      </c>
      <c r="J10" s="103">
        <f>+K10/C10</f>
        <v>0.73775760527026801</v>
      </c>
      <c r="K10" s="104">
        <f>SUM(K8:K9)</f>
        <v>21766.82796106</v>
      </c>
    </row>
    <row r="11" spans="2:11" x14ac:dyDescent="0.25">
      <c r="B11" s="232" t="s">
        <v>362</v>
      </c>
      <c r="C11" s="232"/>
      <c r="D11" s="232"/>
      <c r="E11" s="232"/>
      <c r="F11" s="232"/>
      <c r="G11" s="232"/>
      <c r="H11" s="232"/>
      <c r="I11" s="232"/>
      <c r="J11" s="232"/>
      <c r="K11" s="232"/>
    </row>
    <row r="12" spans="2:11" ht="20.25" customHeight="1" x14ac:dyDescent="0.25">
      <c r="B12" s="246" t="s">
        <v>365</v>
      </c>
      <c r="C12" s="246"/>
      <c r="D12" s="85"/>
      <c r="E12" s="232" t="s">
        <v>363</v>
      </c>
      <c r="F12" s="232"/>
      <c r="G12" s="85"/>
      <c r="H12" s="69"/>
      <c r="I12" s="232" t="s">
        <v>364</v>
      </c>
      <c r="J12" s="232"/>
      <c r="K12" s="84"/>
    </row>
    <row r="15" spans="2:11" x14ac:dyDescent="0.25">
      <c r="D15" s="231"/>
      <c r="E15" s="23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4"/>
      <c r="C18" s="242" t="s">
        <v>28</v>
      </c>
      <c r="D18" s="242"/>
      <c r="E18" s="243" t="s">
        <v>29</v>
      </c>
      <c r="F18" s="243"/>
    </row>
    <row r="19" spans="2:6" ht="29.25" customHeight="1" thickBot="1" x14ac:dyDescent="0.3">
      <c r="B19" s="24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0.77304562592600723</v>
      </c>
      <c r="E20" s="86">
        <f>+H8</f>
        <v>0.91983862874214917</v>
      </c>
      <c r="F20" s="86">
        <f>+J8</f>
        <v>0.7318860491965502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1.2998992111597027</v>
      </c>
      <c r="E21" s="86">
        <f>+H9</f>
        <v>0.93122178299834424</v>
      </c>
      <c r="F21" s="86">
        <f>+J9</f>
        <v>0.74594323632765758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0.99310745902869113</v>
      </c>
      <c r="E22" s="86">
        <f>+H10</f>
        <v>0.92459326620181037</v>
      </c>
      <c r="F22" s="86">
        <f>+J10</f>
        <v>0.73775760527026801</v>
      </c>
    </row>
    <row r="57" spans="2:8" ht="15.75" thickBot="1" x14ac:dyDescent="0.3"/>
    <row r="58" spans="2:8" ht="24" thickBot="1" x14ac:dyDescent="0.4">
      <c r="B58" s="87"/>
      <c r="C58" s="233" t="str">
        <f>+MID(D4,13,35)</f>
        <v xml:space="preserve">Ejecucion a 31 de enero de 2016 </v>
      </c>
      <c r="D58" s="234"/>
      <c r="E58" s="234"/>
      <c r="F58" s="234"/>
      <c r="G58" s="235"/>
      <c r="H58" s="92"/>
    </row>
    <row r="59" spans="2:8" ht="42.75" customHeight="1" x14ac:dyDescent="0.25">
      <c r="B59" s="236" t="s">
        <v>351</v>
      </c>
      <c r="C59" s="238" t="s">
        <v>352</v>
      </c>
      <c r="D59" s="239" t="s">
        <v>353</v>
      </c>
      <c r="E59" s="239"/>
      <c r="F59" s="239" t="s">
        <v>354</v>
      </c>
      <c r="G59" s="240"/>
      <c r="H59" s="92"/>
    </row>
    <row r="60" spans="2:8" ht="21" x14ac:dyDescent="0.35">
      <c r="B60" s="237"/>
      <c r="C60" s="23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0.77304562592600723</v>
      </c>
      <c r="E61" s="91">
        <f>+G8</f>
        <v>13281.29174273</v>
      </c>
      <c r="F61" s="90">
        <f>+G61/C61</f>
        <v>0.7318860491965502</v>
      </c>
      <c r="G61" s="99">
        <f>+K8</f>
        <v>12574.150626840001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1.2998992111597027</v>
      </c>
      <c r="E62" s="91">
        <f>+G9</f>
        <v>16019.387847829999</v>
      </c>
      <c r="F62" s="90">
        <f>+G62/C62</f>
        <v>0.74594323632765758</v>
      </c>
      <c r="G62" s="100">
        <f>+K9</f>
        <v>9192.6773342200013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0.99310745902869113</v>
      </c>
      <c r="E63" s="102">
        <f>SUM(E61:E62)</f>
        <v>29300.679590560001</v>
      </c>
      <c r="F63" s="103">
        <f>+G63/C63</f>
        <v>0.73775760527026801</v>
      </c>
      <c r="G63" s="104">
        <f>SUM(G61:G62)</f>
        <v>21766.82796106</v>
      </c>
      <c r="H63" s="92"/>
    </row>
    <row r="64" spans="2:8" ht="35.25" customHeight="1" x14ac:dyDescent="0.25">
      <c r="B64" s="241" t="s">
        <v>362</v>
      </c>
      <c r="C64" s="241"/>
      <c r="D64" s="241"/>
      <c r="E64" s="241"/>
      <c r="F64" s="241"/>
      <c r="G64" s="241"/>
      <c r="H64" s="92"/>
    </row>
    <row r="65" spans="2:7" x14ac:dyDescent="0.25">
      <c r="B65" s="232"/>
      <c r="C65" s="23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5"/>
      <c r="C69" s="227" t="s">
        <v>28</v>
      </c>
      <c r="D69" s="228"/>
      <c r="E69" s="227" t="s">
        <v>29</v>
      </c>
      <c r="F69" s="228"/>
    </row>
    <row r="70" spans="2:7" ht="15.75" thickBot="1" x14ac:dyDescent="0.3">
      <c r="B70" s="226"/>
      <c r="C70" s="229"/>
      <c r="D70" s="230"/>
      <c r="E70" s="229"/>
      <c r="F70" s="23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0.77304562592600723</v>
      </c>
      <c r="D71" s="75">
        <f>+E61</f>
        <v>13281.29174273</v>
      </c>
      <c r="E71" s="74">
        <f t="shared" si="0"/>
        <v>0.7318860491965502</v>
      </c>
      <c r="F71" s="75">
        <f t="shared" si="0"/>
        <v>12574.150626840001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1.2998992111597027</v>
      </c>
      <c r="D72" s="75">
        <f t="shared" si="0"/>
        <v>16019.387847829999</v>
      </c>
      <c r="E72" s="74">
        <f t="shared" si="0"/>
        <v>0.74594323632765758</v>
      </c>
      <c r="F72" s="75">
        <f t="shared" si="0"/>
        <v>9192.6773342200013</v>
      </c>
    </row>
    <row r="73" spans="2:7" ht="21.75" thickTop="1" thickBot="1" x14ac:dyDescent="0.3">
      <c r="B73" s="73" t="str">
        <f>+B22</f>
        <v>Total : 25.133</v>
      </c>
      <c r="C73" s="74">
        <f t="shared" si="0"/>
        <v>0.99310745902869113</v>
      </c>
      <c r="D73" s="75">
        <f t="shared" si="0"/>
        <v>29300.679590560001</v>
      </c>
      <c r="E73" s="74">
        <f t="shared" si="0"/>
        <v>0.73775760527026801</v>
      </c>
      <c r="F73" s="75">
        <f t="shared" si="0"/>
        <v>21766.82796106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2" t="s">
        <v>376</v>
      </c>
      <c r="C110" s="223"/>
      <c r="D110" s="22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SEPTIEMBRE 2017'!W21</f>
        <v>97.776049999999998</v>
      </c>
      <c r="F111" s="122">
        <f>+'EJE SEPTIEMBRE 2017'!X21</f>
        <v>3.5999999999999996</v>
      </c>
      <c r="G111" s="123">
        <f>+'EJE SEPTIEMBRE 2017'!Y21</f>
        <v>3.5999999999999996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SEPTIEMBRE 2017'!W22</f>
        <v>0</v>
      </c>
      <c r="F112" s="124">
        <f>+'EJE SEPTIEMBRE 2017'!X22</f>
        <v>0</v>
      </c>
      <c r="G112" s="125">
        <f>+'EJE SEPTIEMBRE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SEPTIEMBRE 2017'!W23</f>
        <v>67.24339067210046</v>
      </c>
      <c r="F113" s="124">
        <f>+'EJE SEPTIEMBRE 2017'!X23</f>
        <v>63.050844415167148</v>
      </c>
      <c r="G113" s="125">
        <f>+'EJE SEPTIEMBRE 2017'!Y23</f>
        <v>62.94779294531191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SEPTIEMBRE 2017'!W24</f>
        <v>81.69244235361657</v>
      </c>
      <c r="F114" s="124">
        <f>+'EJE SEPTIEMBRE 2017'!X24</f>
        <v>43.229297301611695</v>
      </c>
      <c r="G114" s="125">
        <f>+'EJE SEPTIEMBRE 2017'!Y24</f>
        <v>42.637409597360822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SEPTIEMBRE 2017'!W27</f>
        <v>70.831574213383902</v>
      </c>
      <c r="F115" s="126">
        <f>+'EJE SEPTIEMBRE 2017'!X27</f>
        <v>36.749887727220859</v>
      </c>
      <c r="G115" s="127">
        <f>+'EJE SEPTIEMBRE 2017'!Y27</f>
        <v>36.599317801040812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topLeftCell="N19" workbookViewId="0">
      <selection activeCell="U42" sqref="U4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6009154151</v>
      </c>
      <c r="X5" s="7">
        <v>5993140671</v>
      </c>
      <c r="Y5" s="7">
        <v>5993140671</v>
      </c>
      <c r="Z5" s="7">
        <v>5993140671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0</v>
      </c>
      <c r="R6" s="7">
        <v>0</v>
      </c>
      <c r="S6" s="7">
        <v>842022075</v>
      </c>
      <c r="T6" s="7">
        <v>0</v>
      </c>
      <c r="U6" s="7">
        <v>842022075</v>
      </c>
      <c r="V6" s="7">
        <v>0</v>
      </c>
      <c r="W6" s="7">
        <v>735743378</v>
      </c>
      <c r="X6" s="7">
        <v>735743378</v>
      </c>
      <c r="Y6" s="7">
        <v>735743378</v>
      </c>
      <c r="Z6" s="7">
        <v>735743378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1382098802</v>
      </c>
      <c r="X7" s="7">
        <v>1367595098</v>
      </c>
      <c r="Y7" s="7">
        <v>1367595098</v>
      </c>
      <c r="Z7" s="7">
        <v>1367595098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95922259</v>
      </c>
      <c r="X8" s="7">
        <v>89648950</v>
      </c>
      <c r="Y8" s="7">
        <v>89648950</v>
      </c>
      <c r="Z8" s="7">
        <v>89648950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77325420</v>
      </c>
      <c r="V9" s="7">
        <v>43474476</v>
      </c>
      <c r="W9" s="7">
        <v>56210949</v>
      </c>
      <c r="X9" s="7">
        <v>26749600</v>
      </c>
      <c r="Y9" s="7">
        <v>26749600</v>
      </c>
      <c r="Z9" s="7">
        <v>26749600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2843929946</v>
      </c>
      <c r="X10" s="7">
        <v>2843929946</v>
      </c>
      <c r="Y10" s="7">
        <v>2843929946</v>
      </c>
      <c r="Z10" s="7">
        <v>2843929946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2530017249.9499998</v>
      </c>
      <c r="V12" s="7">
        <v>71156153.049999997</v>
      </c>
      <c r="W12" s="7">
        <v>1976494336.73</v>
      </c>
      <c r="X12" s="7">
        <v>1335605062.8399999</v>
      </c>
      <c r="Y12" s="7">
        <v>1335605062.8399999</v>
      </c>
      <c r="Z12" s="7">
        <v>1335605062.8399999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146179221</v>
      </c>
      <c r="X14" s="7">
        <v>146179221</v>
      </c>
      <c r="Y14" s="7">
        <v>146179221</v>
      </c>
      <c r="Z14" s="7">
        <v>146179221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383</v>
      </c>
      <c r="D16" s="4" t="s">
        <v>71</v>
      </c>
      <c r="E16" s="4" t="s">
        <v>384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377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2000000000</v>
      </c>
      <c r="V16" s="7">
        <v>0</v>
      </c>
      <c r="W16" s="7">
        <v>1955521000</v>
      </c>
      <c r="X16" s="7">
        <v>72000000</v>
      </c>
      <c r="Y16" s="7">
        <v>72000000</v>
      </c>
      <c r="Z16" s="7">
        <v>72000000</v>
      </c>
    </row>
    <row r="17" spans="1:26" ht="33.75" x14ac:dyDescent="0.25">
      <c r="A17" s="4" t="s">
        <v>32</v>
      </c>
      <c r="B17" s="5" t="s">
        <v>33</v>
      </c>
      <c r="C17" s="6" t="s">
        <v>383</v>
      </c>
      <c r="D17" s="4" t="s">
        <v>71</v>
      </c>
      <c r="E17" s="4" t="s">
        <v>384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377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385</v>
      </c>
      <c r="D18" s="4" t="s">
        <v>71</v>
      </c>
      <c r="E18" s="4" t="s">
        <v>386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3466809509</v>
      </c>
      <c r="V18" s="7">
        <v>30472000</v>
      </c>
      <c r="W18" s="7">
        <v>2351690668</v>
      </c>
      <c r="X18" s="7">
        <v>2205065523</v>
      </c>
      <c r="Y18" s="7">
        <v>2201461523</v>
      </c>
      <c r="Z18" s="7">
        <v>2201461523</v>
      </c>
    </row>
    <row r="19" spans="1:26" ht="56.25" x14ac:dyDescent="0.25">
      <c r="A19" s="4" t="s">
        <v>32</v>
      </c>
      <c r="B19" s="5" t="s">
        <v>33</v>
      </c>
      <c r="C19" s="6" t="s">
        <v>385</v>
      </c>
      <c r="D19" s="4" t="s">
        <v>71</v>
      </c>
      <c r="E19" s="4" t="s">
        <v>386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5015140505</v>
      </c>
      <c r="R19" s="7">
        <v>0</v>
      </c>
      <c r="S19" s="7">
        <v>5015140505</v>
      </c>
      <c r="T19" s="7">
        <v>0</v>
      </c>
      <c r="U19" s="7">
        <v>4362589366</v>
      </c>
      <c r="V19" s="7">
        <v>652551139</v>
      </c>
      <c r="W19" s="7">
        <v>4096990766</v>
      </c>
      <c r="X19" s="7">
        <v>2168009999</v>
      </c>
      <c r="Y19" s="7">
        <v>2138325999</v>
      </c>
      <c r="Z19" s="7">
        <v>2138325999</v>
      </c>
    </row>
    <row r="20" spans="1:26" ht="56.25" x14ac:dyDescent="0.25">
      <c r="A20" s="4" t="s">
        <v>32</v>
      </c>
      <c r="B20" s="5" t="s">
        <v>33</v>
      </c>
      <c r="C20" s="6" t="s">
        <v>385</v>
      </c>
      <c r="D20" s="4" t="s">
        <v>71</v>
      </c>
      <c r="E20" s="4" t="s">
        <v>386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106</v>
      </c>
      <c r="N20" s="4" t="s">
        <v>40</v>
      </c>
      <c r="O20" s="5" t="s">
        <v>77</v>
      </c>
      <c r="P20" s="7">
        <v>1202718491</v>
      </c>
      <c r="Q20" s="7">
        <v>0</v>
      </c>
      <c r="R20" s="7">
        <v>0</v>
      </c>
      <c r="S20" s="7">
        <v>1202718491</v>
      </c>
      <c r="T20" s="7">
        <v>0</v>
      </c>
      <c r="U20" s="7">
        <v>1121896926</v>
      </c>
      <c r="V20" s="7">
        <v>80821565</v>
      </c>
      <c r="W20" s="7">
        <v>1100294475.55</v>
      </c>
      <c r="X20" s="7">
        <v>849784113.54999995</v>
      </c>
      <c r="Y20" s="7">
        <v>849784113.54999995</v>
      </c>
      <c r="Z20" s="7">
        <v>849784113.54999995</v>
      </c>
    </row>
    <row r="21" spans="1:26" ht="45" x14ac:dyDescent="0.25">
      <c r="A21" s="4" t="s">
        <v>32</v>
      </c>
      <c r="B21" s="5" t="s">
        <v>33</v>
      </c>
      <c r="C21" s="6" t="s">
        <v>387</v>
      </c>
      <c r="D21" s="4" t="s">
        <v>71</v>
      </c>
      <c r="E21" s="4" t="s">
        <v>386</v>
      </c>
      <c r="F21" s="4" t="s">
        <v>73</v>
      </c>
      <c r="G21" s="4" t="s">
        <v>52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380</v>
      </c>
      <c r="P21" s="7">
        <v>653464481</v>
      </c>
      <c r="Q21" s="7">
        <v>0</v>
      </c>
      <c r="R21" s="7">
        <v>0</v>
      </c>
      <c r="S21" s="7">
        <v>653464481</v>
      </c>
      <c r="T21" s="7">
        <v>0</v>
      </c>
      <c r="U21" s="7">
        <v>585647650</v>
      </c>
      <c r="V21" s="7">
        <v>67816831</v>
      </c>
      <c r="W21" s="7">
        <v>513531101</v>
      </c>
      <c r="X21" s="7">
        <v>391645727</v>
      </c>
      <c r="Y21" s="7">
        <v>391645727</v>
      </c>
      <c r="Z21" s="7">
        <v>390854149</v>
      </c>
    </row>
    <row r="22" spans="1:26" ht="45" x14ac:dyDescent="0.25">
      <c r="A22" s="4" t="s">
        <v>32</v>
      </c>
      <c r="B22" s="5" t="s">
        <v>33</v>
      </c>
      <c r="C22" s="6" t="s">
        <v>387</v>
      </c>
      <c r="D22" s="4" t="s">
        <v>71</v>
      </c>
      <c r="E22" s="4" t="s">
        <v>386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62</v>
      </c>
      <c r="N22" s="4" t="s">
        <v>63</v>
      </c>
      <c r="O22" s="5" t="s">
        <v>380</v>
      </c>
      <c r="P22" s="7">
        <v>0</v>
      </c>
      <c r="Q22" s="7">
        <v>3984859495</v>
      </c>
      <c r="R22" s="7">
        <v>0</v>
      </c>
      <c r="S22" s="7">
        <v>3984859495</v>
      </c>
      <c r="T22" s="7">
        <v>0</v>
      </c>
      <c r="U22" s="7">
        <v>3182178653</v>
      </c>
      <c r="V22" s="7">
        <v>802680842</v>
      </c>
      <c r="W22" s="7">
        <v>2822538710.5</v>
      </c>
      <c r="X22" s="7">
        <v>1464431390.5</v>
      </c>
      <c r="Y22" s="7">
        <v>1458431390.5</v>
      </c>
      <c r="Z22" s="7">
        <v>1458431390.5</v>
      </c>
    </row>
    <row r="23" spans="1:26" ht="33.75" x14ac:dyDescent="0.25">
      <c r="A23" s="4" t="s">
        <v>32</v>
      </c>
      <c r="B23" s="5" t="s">
        <v>33</v>
      </c>
      <c r="C23" s="6" t="s">
        <v>388</v>
      </c>
      <c r="D23" s="4" t="s">
        <v>71</v>
      </c>
      <c r="E23" s="4" t="s">
        <v>389</v>
      </c>
      <c r="F23" s="4" t="s">
        <v>73</v>
      </c>
      <c r="G23" s="4" t="s">
        <v>36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378</v>
      </c>
      <c r="P23" s="7">
        <v>470097000</v>
      </c>
      <c r="Q23" s="7">
        <v>0</v>
      </c>
      <c r="R23" s="7">
        <v>0</v>
      </c>
      <c r="S23" s="7">
        <v>470097000</v>
      </c>
      <c r="T23" s="7">
        <v>0</v>
      </c>
      <c r="U23" s="7">
        <v>470095599</v>
      </c>
      <c r="V23" s="7">
        <v>1401</v>
      </c>
      <c r="W23" s="7">
        <v>449875449</v>
      </c>
      <c r="X23" s="7">
        <v>25361000</v>
      </c>
      <c r="Y23" s="7">
        <v>25361000</v>
      </c>
      <c r="Z23" s="7">
        <v>25361000</v>
      </c>
    </row>
    <row r="24" spans="1:26" ht="45" x14ac:dyDescent="0.25">
      <c r="A24" s="4" t="s">
        <v>32</v>
      </c>
      <c r="B24" s="5" t="s">
        <v>33</v>
      </c>
      <c r="C24" s="6" t="s">
        <v>390</v>
      </c>
      <c r="D24" s="4" t="s">
        <v>71</v>
      </c>
      <c r="E24" s="4" t="s">
        <v>389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83</v>
      </c>
      <c r="P24" s="7">
        <v>2500000000</v>
      </c>
      <c r="Q24" s="7">
        <v>396893642</v>
      </c>
      <c r="R24" s="7">
        <v>0</v>
      </c>
      <c r="S24" s="7">
        <v>2896893642</v>
      </c>
      <c r="T24" s="7">
        <v>0</v>
      </c>
      <c r="U24" s="7">
        <v>2889920847</v>
      </c>
      <c r="V24" s="7">
        <v>6972795</v>
      </c>
      <c r="W24" s="7">
        <v>1893007694</v>
      </c>
      <c r="X24" s="7">
        <v>1646218085.5</v>
      </c>
      <c r="Y24" s="7">
        <v>1646218085.5</v>
      </c>
      <c r="Z24" s="7">
        <v>1628896885.5</v>
      </c>
    </row>
    <row r="25" spans="1:26" ht="45" x14ac:dyDescent="0.25">
      <c r="A25" s="4" t="s">
        <v>32</v>
      </c>
      <c r="B25" s="5" t="s">
        <v>33</v>
      </c>
      <c r="C25" s="6" t="s">
        <v>390</v>
      </c>
      <c r="D25" s="4" t="s">
        <v>71</v>
      </c>
      <c r="E25" s="4" t="s">
        <v>389</v>
      </c>
      <c r="F25" s="4" t="s">
        <v>73</v>
      </c>
      <c r="G25" s="4" t="s">
        <v>52</v>
      </c>
      <c r="H25" s="4"/>
      <c r="I25" s="4"/>
      <c r="J25" s="4"/>
      <c r="K25" s="4"/>
      <c r="L25" s="4" t="s">
        <v>38</v>
      </c>
      <c r="M25" s="4" t="s">
        <v>106</v>
      </c>
      <c r="N25" s="4" t="s">
        <v>40</v>
      </c>
      <c r="O25" s="5" t="s">
        <v>83</v>
      </c>
      <c r="P25" s="7">
        <v>1000000000</v>
      </c>
      <c r="Q25" s="7">
        <v>0</v>
      </c>
      <c r="R25" s="7">
        <v>0</v>
      </c>
      <c r="S25" s="7">
        <v>1000000000</v>
      </c>
      <c r="T25" s="7">
        <v>0</v>
      </c>
      <c r="U25" s="7">
        <v>929268490.77999997</v>
      </c>
      <c r="V25" s="7">
        <v>70731509.219999999</v>
      </c>
      <c r="W25" s="7">
        <v>771867983.77999997</v>
      </c>
      <c r="X25" s="7">
        <v>326761495.67000002</v>
      </c>
      <c r="Y25" s="7">
        <v>326761495.67000002</v>
      </c>
      <c r="Z25" s="7">
        <v>326761495.67000002</v>
      </c>
    </row>
    <row r="26" spans="1:26" ht="67.5" x14ac:dyDescent="0.25">
      <c r="A26" s="4" t="s">
        <v>32</v>
      </c>
      <c r="B26" s="5" t="s">
        <v>33</v>
      </c>
      <c r="C26" s="6" t="s">
        <v>391</v>
      </c>
      <c r="D26" s="4" t="s">
        <v>71</v>
      </c>
      <c r="E26" s="4" t="s">
        <v>389</v>
      </c>
      <c r="F26" s="4" t="s">
        <v>73</v>
      </c>
      <c r="G26" s="4" t="s">
        <v>57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379</v>
      </c>
      <c r="P26" s="7">
        <v>500000000</v>
      </c>
      <c r="Q26" s="7">
        <v>0</v>
      </c>
      <c r="R26" s="7">
        <v>396893642</v>
      </c>
      <c r="S26" s="7">
        <v>103106358</v>
      </c>
      <c r="T26" s="7">
        <v>0</v>
      </c>
      <c r="U26" s="7">
        <v>83106358</v>
      </c>
      <c r="V26" s="7">
        <v>20000000</v>
      </c>
      <c r="W26" s="7">
        <v>64070000</v>
      </c>
      <c r="X26" s="7">
        <v>43400000</v>
      </c>
      <c r="Y26" s="7">
        <v>43400000</v>
      </c>
      <c r="Z26" s="7">
        <v>43400000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29504037377</v>
      </c>
      <c r="Q27" s="7">
        <v>9403694642</v>
      </c>
      <c r="R27" s="7">
        <v>403694642</v>
      </c>
      <c r="S27" s="7">
        <v>38504037377</v>
      </c>
      <c r="T27" s="7">
        <v>0</v>
      </c>
      <c r="U27" s="7">
        <v>36255496519.730003</v>
      </c>
      <c r="V27" s="7">
        <v>2248540857.27</v>
      </c>
      <c r="W27" s="7">
        <v>29300679590.560001</v>
      </c>
      <c r="X27" s="7">
        <v>21766827961.060001</v>
      </c>
      <c r="Y27" s="7">
        <v>21727539961.060001</v>
      </c>
      <c r="Z27" s="7">
        <v>21709427183.060001</v>
      </c>
    </row>
    <row r="28" spans="1:26" ht="13.5" customHeight="1" x14ac:dyDescent="0.25">
      <c r="U28" s="255"/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SEPTIEMBRE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2017-10-04T17:12:26Z</cp:lastPrinted>
  <dcterms:created xsi:type="dcterms:W3CDTF">2015-08-03T13:34:35Z</dcterms:created>
  <dcterms:modified xsi:type="dcterms:W3CDTF">2017-10-04T17:12:51Z</dcterms:modified>
</cp:coreProperties>
</file>