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OCTUBRE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OCTUBRE 2017'!$B$6:$Y$47</definedName>
  </definedNames>
  <calcPr calcId="162913"/>
</workbook>
</file>

<file path=xl/calcChain.xml><?xml version="1.0" encoding="utf-8"?>
<calcChain xmlns="http://schemas.openxmlformats.org/spreadsheetml/2006/main">
  <c r="L22" i="4" l="1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T31" i="4"/>
  <c r="U31" i="4"/>
  <c r="V31" i="4"/>
  <c r="Y31" i="4" l="1"/>
  <c r="X31" i="4"/>
  <c r="W31" i="4"/>
  <c r="N44" i="4"/>
  <c r="U44" i="4"/>
  <c r="M44" i="4"/>
  <c r="Q44" i="4"/>
  <c r="V44" i="4"/>
  <c r="O44" i="4"/>
  <c r="X30" i="4"/>
  <c r="Y30" i="4"/>
  <c r="W30" i="4"/>
  <c r="P44" i="4"/>
  <c r="T44" i="4"/>
  <c r="L44" i="4"/>
  <c r="S44" i="4"/>
  <c r="R44" i="4"/>
  <c r="M21" i="4"/>
  <c r="M43" i="4" s="1"/>
  <c r="N21" i="4"/>
  <c r="N43" i="4" s="1"/>
  <c r="O21" i="4"/>
  <c r="O43" i="4" s="1"/>
  <c r="P21" i="4"/>
  <c r="P43" i="4" s="1"/>
  <c r="P45" i="4" s="1"/>
  <c r="Q21" i="4"/>
  <c r="Q43" i="4" s="1"/>
  <c r="R21" i="4"/>
  <c r="R43" i="4" s="1"/>
  <c r="S21" i="4"/>
  <c r="S43" i="4" s="1"/>
  <c r="S45" i="4" s="1"/>
  <c r="T21" i="4"/>
  <c r="T43" i="4" s="1"/>
  <c r="U21" i="4"/>
  <c r="U43" i="4" s="1"/>
  <c r="V21" i="4"/>
  <c r="V43" i="4" s="1"/>
  <c r="L21" i="4"/>
  <c r="L43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M45" i="4" l="1"/>
  <c r="O45" i="4"/>
  <c r="V45" i="4"/>
  <c r="N45" i="4"/>
  <c r="U45" i="4"/>
  <c r="R45" i="4"/>
  <c r="X44" i="4"/>
  <c r="Y44" i="4"/>
  <c r="Q45" i="4"/>
  <c r="L45" i="4"/>
  <c r="T45" i="4"/>
  <c r="W44" i="4"/>
  <c r="L7" i="4"/>
  <c r="L32" i="4" s="1"/>
  <c r="M7" i="4"/>
  <c r="M32" i="4" s="1"/>
  <c r="N7" i="4"/>
  <c r="N32" i="4" s="1"/>
  <c r="O7" i="4"/>
  <c r="O32" i="4" s="1"/>
  <c r="P7" i="4"/>
  <c r="P32" i="4" s="1"/>
  <c r="Q7" i="4"/>
  <c r="Q32" i="4" s="1"/>
  <c r="R7" i="4"/>
  <c r="R32" i="4" s="1"/>
  <c r="S7" i="4"/>
  <c r="S32" i="4" s="1"/>
  <c r="T7" i="4"/>
  <c r="T32" i="4" s="1"/>
  <c r="U7" i="4"/>
  <c r="U32" i="4" s="1"/>
  <c r="V7" i="4"/>
  <c r="V32" i="4" s="1"/>
  <c r="L39" i="4" l="1"/>
  <c r="L40" i="4"/>
  <c r="L38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G9" i="7"/>
  <c r="E62" i="7" s="1"/>
  <c r="L42" i="5"/>
  <c r="W42" i="5" s="1"/>
  <c r="W40" i="5"/>
  <c r="S42" i="5"/>
  <c r="P42" i="5"/>
  <c r="S40" i="5"/>
  <c r="Q41" i="4"/>
  <c r="Q47" i="4" s="1"/>
  <c r="W40" i="4"/>
  <c r="W45" i="4"/>
  <c r="X40" i="4"/>
  <c r="Y39" i="4"/>
  <c r="W39" i="4"/>
  <c r="Y38" i="4"/>
  <c r="L41" i="4"/>
  <c r="C8" i="7" s="1"/>
  <c r="U41" i="4"/>
  <c r="U47" i="4" s="1"/>
  <c r="M41" i="4"/>
  <c r="M47" i="4" s="1"/>
  <c r="P41" i="4"/>
  <c r="P47" i="4" s="1"/>
  <c r="Y40" i="4"/>
  <c r="R41" i="4"/>
  <c r="R47" i="4" s="1"/>
  <c r="W43" i="4"/>
  <c r="N41" i="4"/>
  <c r="N47" i="4" s="1"/>
  <c r="W32" i="4"/>
  <c r="V41" i="4"/>
  <c r="V47" i="4" s="1"/>
  <c r="X43" i="4"/>
  <c r="O41" i="4"/>
  <c r="O47" i="4" s="1"/>
  <c r="X38" i="4"/>
  <c r="W38" i="4"/>
  <c r="S41" i="4"/>
  <c r="S47" i="4" s="1"/>
  <c r="Y43" i="4"/>
  <c r="X32" i="4"/>
  <c r="Y32" i="4"/>
  <c r="K8" i="7" l="1"/>
  <c r="G61" i="7" s="1"/>
  <c r="F71" i="7" s="1"/>
  <c r="T47" i="4"/>
  <c r="C9" i="7"/>
  <c r="C62" i="7" s="1"/>
  <c r="D62" i="7" s="1"/>
  <c r="C72" i="7" s="1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 l="1"/>
  <c r="F20" i="7" s="1"/>
  <c r="I9" i="7"/>
  <c r="I10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<sst xmlns="http://schemas.openxmlformats.org/spreadsheetml/2006/main" count="3117" uniqueCount="395">
  <si>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</si>
  <si>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</si>
  <si>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</si>
  <si>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</si>
  <si>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</si>
  <si>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</si>
  <si>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</si>
  <si>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</si>
  <si>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</si>
  <si>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</si>
  <si>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</si>
  <si>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</si>
  <si>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</si>
  <si>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</si>
  <si>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</si>
  <si>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</si>
  <si>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</si>
  <si>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</si>
  <si>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</si>
  <si>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</si>
  <si>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</si>
  <si>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</si>
  <si>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</si>
  <si>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</si>
  <si>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</si>
  <si>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</si>
  <si>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</si>
  <si>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</si>
  <si>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</si>
  <si>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</si>
  <si>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</si>
  <si>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</si>
  <si>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</si>
  <si>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</si>
  <si>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</si>
  <si>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</si>
  <si>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</si>
  <si>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</si>
  <si>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</si>
  <si>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</si>
  <si>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</si>
  <si>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</si>
  <si>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</si>
  <si>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</si>
  <si>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</si>
  <si>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</si>
  <si>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</si>
  <si>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</si>
  <si>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</si>
  <si>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</si>
  <si>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</si>
  <si>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</si>
  <si>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</si>
  <si>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</si>
  <si>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</si>
  <si>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</si>
  <si>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</si>
  <si>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</si>
  <si>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</si>
  <si>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</si>
  <si>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</si>
  <si>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</si>
  <si>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</si>
  <si>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</si>
  <si>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</si>
  <si>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</si>
  <si>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</si>
  <si>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</si>
  <si>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</si>
  <si>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</si>
  <si>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</si>
  <si>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</si>
  <si>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</si>
  <si>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</si>
  <si>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</si>
  <si>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</si>
  <si>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</si>
  <si>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</si>
  <si>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</si>
  <si>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</si>
  <si>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</si>
  <si>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</si>
  <si>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</si>
  <si>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</si>
  <si>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</si>
  <si>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</si>
  <si>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</si>
  <si>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</si>
  <si>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</si>
  <si>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</si>
  <si>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</si>
  <si>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</si>
  <si>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</si>
  <si>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</si>
  <si>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</si>
  <si>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</si>
  <si>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</si>
  <si>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</si>
  <si>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</si>
  <si>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</si>
  <si>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</si>
  <si>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</si>
  <si>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</si>
  <si>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</si>
  <si>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</si>
  <si>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</si>
  <si>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</si>
  <si>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</si>
  <si>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</si>
  <si>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</si>
  <si>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</si>
  <si>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</si>
  <si>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</si>
  <si>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</si>
  <si>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</si>
  <si>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</si>
  <si>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</si>
  <si>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</si>
  <si>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</si>
  <si>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</si>
  <si>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</si>
  <si>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</si>
  <si>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</si>
  <si>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</si>
  <si>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</si>
  <si>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</si>
  <si>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</si>
  <si>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</si>
  <si>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</si>
  <si>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</si>
  <si>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</si>
  <si>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</si>
  <si>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</si>
  <si>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</si>
  <si>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</si>
  <si>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</si>
  <si>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</si>
  <si>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</si>
  <si>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</si>
  <si>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</si>
  <si>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</si>
  <si>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</si>
  <si>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</si>
  <si>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</si>
  <si>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</si>
  <si>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</si>
  <si>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</si>
  <si>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</si>
  <si>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</si>
  <si>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</si>
  <si>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</si>
  <si>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</si>
  <si>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</si>
  <si>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</si>
  <si>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</si>
  <si>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</si>
  <si>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</si>
  <si>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</si>
  <si>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</si>
  <si>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</si>
  <si>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</si>
  <si>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</si>
  <si>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</si>
  <si>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</si>
  <si>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</si>
  <si>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</si>
  <si>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</si>
  <si>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</si>
  <si>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</si>
  <si>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</si>
  <si>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</si>
  <si>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</si>
  <si>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</si>
  <si>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</si>
  <si>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</si>
  <si>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</si>
  <si>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</si>
  <si>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</si>
  <si>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</si>
  <si>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</si>
  <si>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</si>
  <si>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</si>
  <si>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</si>
  <si>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</si>
  <si>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</si>
  <si>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</si>
  <si>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</si>
  <si>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</si>
  <si>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</si>
  <si>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</si>
  <si>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</si>
  <si>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</si>
  <si>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</si>
  <si>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</si>
  <si>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</si>
  <si>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</si>
  <si>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</si>
  <si>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</si>
  <si>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</si>
  <si>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</si>
  <si>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</si>
  <si>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</si>
  <si>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</si>
  <si>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</si>
  <si>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</si>
  <si>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</si>
  <si>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</si>
  <si>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</si>
  <si>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</si>
  <si>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</si>
  <si>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</si>
  <si>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</si>
  <si>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</si>
  <si>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</si>
  <si>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</si>
  <si>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</si>
  <si>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</si>
  <si>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</si>
  <si>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</si>
  <si>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</si>
  <si>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</si>
  <si>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</si>
  <si>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</si>
  <si>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</si>
  <si>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</si>
  <si>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</si>
  <si>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</si>
  <si>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</si>
  <si>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</si>
  <si>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</si>
  <si>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</si>
  <si>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</si>
  <si>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</si>
  <si>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</si>
  <si>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</si>
  <si>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</si>
  <si>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</si>
  <si>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</si>
  <si>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</si>
  <si>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</si>
  <si>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</si>
  <si>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</si>
  <si>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</si>
  <si>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</si>
  <si>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</si>
  <si>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</si>
  <si>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</si>
  <si>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</si>
  <si>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</si>
  <si>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</si>
  <si>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</si>
  <si>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</si>
  <si>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</si>
  <si>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</si>
  <si>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</si>
  <si>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</si>
  <si>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</si>
  <si>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</si>
  <si>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</si>
  <si>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</si>
  <si>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</si>
  <si>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</si>
  <si>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</si>
  <si>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</si>
  <si>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</si>
  <si>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</si>
  <si>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</si>
  <si>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</si>
  <si>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</si>
  <si>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</si>
  <si>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</si>
  <si>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</si>
  <si>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</si>
  <si>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</si>
  <si>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</si>
  <si>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</si>
  <si>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</si>
  <si>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</si>
  <si>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</si>
  <si>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</si>
  <si>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</si>
  <si>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</si>
  <si>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</si>
  <si>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</si>
  <si>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</si>
  <si>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</si>
  <si>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</si>
  <si>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</si>
  <si>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</si>
  <si>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</si>
  <si>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</si>
  <si>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</si>
  <si>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</si>
  <si>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</si>
  <si>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</si>
  <si>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</si>
  <si>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</si>
  <si>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</si>
  <si>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</si>
  <si>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</si>
  <si>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</si>
  <si>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</si>
  <si>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</si>
  <si>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</si>
  <si>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</si>
  <si>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</si>
  <si>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</si>
  <si>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</si>
  <si>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</si>
  <si>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</si>
  <si>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</si>
  <si>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</si>
  <si>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</si>
  <si>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</si>
  <si>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</si>
  <si>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</si>
  <si>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</si>
  <si>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</si>
  <si>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</si>
  <si>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</si>
  <si>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</si>
  <si>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</si>
  <si>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</si>
  <si>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</si>
  <si>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</si>
  <si>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</si>
  <si>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</si>
  <si>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</si>
  <si>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</si>
  <si>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</si>
  <si>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</si>
  <si>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</si>
  <si>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</si>
  <si>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</si>
  <si>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</si>
  <si>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</si>
  <si>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</si>
  <si>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</si>
  <si>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</si>
  <si>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</si>
  <si>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</si>
  <si>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</si>
  <si>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</si>
  <si>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</si>
  <si>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</si>
  <si>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</si>
  <si>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</si>
  <si>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</si>
  <si>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</si>
  <si>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</si>
  <si>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</si>
  <si>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</si>
  <si>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</si>
  <si>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</si>
  <si>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</si>
  <si>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</si>
  <si>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</si>
  <si>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</si>
  <si>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</si>
  <si>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</si>
  <si>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</si>
  <si>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</si>
  <si>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</si>
  <si>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</si>
  <si>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</si>
  <si>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</si>
  <si>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</si>
  <si>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</si>
  <si>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</si>
  <si>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</si>
  <si>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</si>
  <si>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</si>
  <si>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</si>
  <si>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</si>
  <si>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</si>
  <si>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</si>
  <si>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</si>
  <si>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</si>
  <si>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</si>
  <si>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</si>
  <si>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</si>
  <si>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</si>
  <si>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</si>
  <si>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</si>
  <si>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</si>
  <si>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</si>
  <si>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</si>
  <si>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</si>
  <si>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</si>
  <si>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</si>
  <si>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</si>
  <si>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</si>
  <si>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Profesional Especializado Grupo de Gestion Financiera</t>
  </si>
  <si>
    <t>Ejecución Presupuestal Acumulada a 31 de Octubre de 2017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</si>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</sst>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1" fillId="0" borderId="0" xfId="0" applyNumberFormat="1" applyFont="1" applyFill="1" applyBorder="1"/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0.84344334366161378</c:v>
                </c:pt>
                <c:pt idx="2">
                  <c:v>0.91983862874214917</c:v>
                </c:pt>
                <c:pt idx="3">
                  <c:v>0.80900948640695336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1.4214307929478978</c:v>
                </c:pt>
                <c:pt idx="2">
                  <c:v>0.93122178299834424</c:v>
                </c:pt>
                <c:pt idx="3">
                  <c:v>0.90307931044191292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1.0848633152916167</c:v>
                </c:pt>
                <c:pt idx="2">
                  <c:v>0.92459326620181037</c:v>
                </c:pt>
                <c:pt idx="3">
                  <c:v>0.84830157532307549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14490.75803542</c:v>
                </c:pt>
                <c:pt idx="1">
                  <c:v>13899.167980850001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17517.089767879999</c:v>
                </c:pt>
                <c:pt idx="1">
                  <c:v>11129.15340445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32007.847803299999</c:v>
                </c:pt>
                <c:pt idx="1">
                  <c:v>25028.321385300002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98.478549999999998</c:v>
                </c:pt>
                <c:pt idx="1">
                  <c:v>3.7650000000000001</c:v>
                </c:pt>
                <c:pt idx="2">
                  <c:v>3.7650000000000001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9.6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73.563391262021511</c:v>
                </c:pt>
                <c:pt idx="1">
                  <c:v>69.23167714034885</c:v>
                </c:pt>
                <c:pt idx="2">
                  <c:v>69.23167714034885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83.218786429593763</c:v>
                </c:pt>
                <c:pt idx="1">
                  <c:v>53.150564701875695</c:v>
                </c:pt>
                <c:pt idx="2">
                  <c:v>52.050316364964935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83.933914577080969</c:v>
                </c:pt>
                <c:pt idx="1">
                  <c:v>49.859107955825181</c:v>
                </c:pt>
                <c:pt idx="2">
                  <c:v>49.436205428869208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zoomScaleNormal="100" workbookViewId="0">
      <selection activeCell="L23" sqref="L23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1" t="s">
        <v>347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132"/>
    </row>
    <row r="3" spans="2:26" ht="14.25" x14ac:dyDescent="0.2">
      <c r="B3" s="221" t="s">
        <v>348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133"/>
    </row>
    <row r="4" spans="2:26" ht="14.25" x14ac:dyDescent="0.2">
      <c r="B4" s="221" t="s">
        <v>393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132" t="str">
        <f>+TRIM(B4)</f>
        <v>Ejecución Presupuestal Acumulada a 31 de Octubre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6685543095</v>
      </c>
      <c r="T7" s="145">
        <f>+'datos iniciales'!X5</f>
        <v>6665586721</v>
      </c>
      <c r="U7" s="145">
        <f>+'datos iniciales'!Y5</f>
        <v>6665586721</v>
      </c>
      <c r="V7" s="145">
        <f>+'datos iniciales'!Z5</f>
        <v>6665586721</v>
      </c>
      <c r="W7" s="189">
        <f t="shared" ref="W7:W12" si="0">+S7/O7*100</f>
        <v>89.283881789661592</v>
      </c>
      <c r="X7" s="189">
        <f>+T7/O7*100</f>
        <v>89.017369030436569</v>
      </c>
      <c r="Y7" s="190">
        <f t="shared" ref="Y7" si="1">+V7/O7*100</f>
        <v>89.017369030436569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120000000</v>
      </c>
      <c r="N8" s="148">
        <f>+'datos iniciales'!R6</f>
        <v>0</v>
      </c>
      <c r="O8" s="148">
        <f>+'datos iniciales'!S6</f>
        <v>962022075</v>
      </c>
      <c r="P8" s="148">
        <f>+'datos iniciales'!T6</f>
        <v>0</v>
      </c>
      <c r="Q8" s="148">
        <f>+'datos iniciales'!U6</f>
        <v>962022075</v>
      </c>
      <c r="R8" s="148">
        <f>+'datos iniciales'!V6</f>
        <v>0</v>
      </c>
      <c r="S8" s="148">
        <f>+'datos iniciales'!W6</f>
        <v>829696968</v>
      </c>
      <c r="T8" s="148">
        <f>+'datos iniciales'!X6</f>
        <v>829696968</v>
      </c>
      <c r="U8" s="148">
        <f>+'datos iniciales'!Y6</f>
        <v>829696968</v>
      </c>
      <c r="V8" s="148">
        <f>+'datos iniciales'!Z6</f>
        <v>829696968</v>
      </c>
      <c r="W8" s="191">
        <f t="shared" si="0"/>
        <v>86.245107005470743</v>
      </c>
      <c r="X8" s="191">
        <f t="shared" ref="X8:X11" si="2">+T8/O8*100</f>
        <v>86.245107005470743</v>
      </c>
      <c r="Y8" s="192">
        <f t="shared" ref="Y8:Y11" si="3">+V8/O8*100</f>
        <v>86.245107005470743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1455551800</v>
      </c>
      <c r="T9" s="148">
        <f>+'datos iniciales'!X7</f>
        <v>1455410100</v>
      </c>
      <c r="U9" s="148">
        <f>+'datos iniciales'!Y7</f>
        <v>1455410100</v>
      </c>
      <c r="V9" s="148">
        <f>+'datos iniciales'!Z7</f>
        <v>1455410100</v>
      </c>
      <c r="W9" s="191">
        <f t="shared" si="0"/>
        <v>68.543905101202</v>
      </c>
      <c r="X9" s="191">
        <f t="shared" si="2"/>
        <v>68.537232256338058</v>
      </c>
      <c r="Y9" s="192">
        <f t="shared" si="3"/>
        <v>68.537232256338058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120000000</v>
      </c>
      <c r="O10" s="148">
        <f>+'datos iniciales'!S8</f>
        <v>163427174</v>
      </c>
      <c r="P10" s="148">
        <f>+'datos iniciales'!T8</f>
        <v>0</v>
      </c>
      <c r="Q10" s="148">
        <f>+'datos iniciales'!U8</f>
        <v>163427174</v>
      </c>
      <c r="R10" s="148">
        <f>+'datos iniciales'!V8</f>
        <v>0</v>
      </c>
      <c r="S10" s="148">
        <f>+'datos iniciales'!W8</f>
        <v>102283276</v>
      </c>
      <c r="T10" s="148">
        <f>+'datos iniciales'!X8</f>
        <v>101601176</v>
      </c>
      <c r="U10" s="148">
        <f>+'datos iniciales'!Y8</f>
        <v>101601176</v>
      </c>
      <c r="V10" s="148">
        <f>+'datos iniciales'!Z8</f>
        <v>101601176</v>
      </c>
      <c r="W10" s="191">
        <f t="shared" si="0"/>
        <v>62.586455787334359</v>
      </c>
      <c r="X10" s="191">
        <f t="shared" si="2"/>
        <v>62.169083337389161</v>
      </c>
      <c r="Y10" s="192">
        <f t="shared" si="3"/>
        <v>62.169083337389161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78800854</v>
      </c>
      <c r="R11" s="148">
        <f>+'datos iniciales'!V9</f>
        <v>41999042</v>
      </c>
      <c r="S11" s="148">
        <f>+'datos iniciales'!W9</f>
        <v>56308449</v>
      </c>
      <c r="T11" s="148">
        <f>+'datos iniciales'!X9</f>
        <v>37054300</v>
      </c>
      <c r="U11" s="148">
        <f>+'datos iniciales'!Y9</f>
        <v>36956800</v>
      </c>
      <c r="V11" s="148">
        <f>+'datos iniciales'!Z9</f>
        <v>36956800</v>
      </c>
      <c r="W11" s="191">
        <f t="shared" si="0"/>
        <v>46.612994600591378</v>
      </c>
      <c r="X11" s="191">
        <f t="shared" si="2"/>
        <v>30.674115812152685</v>
      </c>
      <c r="Y11" s="192">
        <f t="shared" si="3"/>
        <v>30.593403822135741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3089249846</v>
      </c>
      <c r="T12" s="151">
        <f>+'datos iniciales'!X10</f>
        <v>3088824846</v>
      </c>
      <c r="U12" s="151">
        <f>+'datos iniciales'!Y10</f>
        <v>3088824846</v>
      </c>
      <c r="V12" s="151">
        <f>+'datos iniciales'!Z10</f>
        <v>3088824846</v>
      </c>
      <c r="W12" s="193">
        <f t="shared" si="0"/>
        <v>99.998318487364429</v>
      </c>
      <c r="X12" s="193">
        <f t="shared" ref="X12" si="4">+T12/O12*100</f>
        <v>99.984561333532369</v>
      </c>
      <c r="Y12" s="194">
        <f t="shared" ref="Y12" si="5">+V12/O12*100</f>
        <v>99.984561333532369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2362786342.6500001</v>
      </c>
      <c r="R15" s="151">
        <f>+'datos iniciales'!V12</f>
        <v>238387060.34999999</v>
      </c>
      <c r="S15" s="151">
        <f>+'datos iniciales'!W12</f>
        <v>2075917910.4200001</v>
      </c>
      <c r="T15" s="151">
        <f>+'datos iniciales'!X12</f>
        <v>1524787178.8499999</v>
      </c>
      <c r="U15" s="151">
        <f>+'datos iniciales'!Y12</f>
        <v>1524787178.8499999</v>
      </c>
      <c r="V15" s="151">
        <f>+'datos iniciales'!Z12</f>
        <v>1515457932.8499999</v>
      </c>
      <c r="W15" s="193">
        <f>+S15/O15*100</f>
        <v>79.806978959026367</v>
      </c>
      <c r="X15" s="193">
        <f t="shared" si="6"/>
        <v>58.619205359066939</v>
      </c>
      <c r="Y15" s="194">
        <f t="shared" si="7"/>
        <v>58.260550069525671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160647991</v>
      </c>
      <c r="T18" s="148">
        <f>+'datos iniciales'!X14</f>
        <v>160647991</v>
      </c>
      <c r="U18" s="148">
        <f>+'datos iniciales'!Y14</f>
        <v>160647991</v>
      </c>
      <c r="V18" s="148">
        <f>+'datos iniciales'!Z14</f>
        <v>160647991</v>
      </c>
      <c r="W18" s="191">
        <f t="shared" si="8"/>
        <v>82.555300152522364</v>
      </c>
      <c r="X18" s="191">
        <f t="shared" si="9"/>
        <v>82.555300152522364</v>
      </c>
      <c r="Y18" s="192">
        <f t="shared" si="10"/>
        <v>82.555300152522364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4000000</v>
      </c>
      <c r="R19" s="151">
        <f>+'datos iniciales'!V15</f>
        <v>367730902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384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377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1976300000</v>
      </c>
      <c r="R21" s="145">
        <f>+'datos iniciales'!V16</f>
        <v>23700000</v>
      </c>
      <c r="S21" s="145">
        <f>+'datos iniciales'!W16</f>
        <v>1969571000</v>
      </c>
      <c r="T21" s="145">
        <f>+'datos iniciales'!X16</f>
        <v>75300000</v>
      </c>
      <c r="U21" s="145">
        <f>+'datos iniciales'!Y16</f>
        <v>75300000</v>
      </c>
      <c r="V21" s="145">
        <f>+'datos iniciales'!Z16</f>
        <v>75300000</v>
      </c>
      <c r="W21" s="189">
        <f t="shared" ref="W21:W29" si="11">+S21/O21*100</f>
        <v>98.478549999999998</v>
      </c>
      <c r="X21" s="189">
        <f t="shared" ref="X21:X29" si="12">+T21/O21*100</f>
        <v>3.7650000000000001</v>
      </c>
      <c r="Y21" s="190">
        <f t="shared" ref="Y21:Y29" si="13">+V21/O21*100</f>
        <v>3.7650000000000001</v>
      </c>
    </row>
    <row r="22" spans="2:25" ht="24" x14ac:dyDescent="0.2">
      <c r="B22" s="146" t="s">
        <v>71</v>
      </c>
      <c r="C22" s="147" t="s">
        <v>384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377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48000000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9.6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386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3462682709</v>
      </c>
      <c r="R23" s="148">
        <f>+'datos iniciales'!V18</f>
        <v>34598800</v>
      </c>
      <c r="S23" s="148">
        <f>+'datos iniciales'!W18</f>
        <v>2572718880</v>
      </c>
      <c r="T23" s="148">
        <f>+'datos iniciales'!X18</f>
        <v>2421226643</v>
      </c>
      <c r="U23" s="148">
        <f>+'datos iniciales'!Y18</f>
        <v>2421226643</v>
      </c>
      <c r="V23" s="148">
        <f>+'datos iniciales'!Z18</f>
        <v>2421226643</v>
      </c>
      <c r="W23" s="191">
        <f t="shared" si="11"/>
        <v>73.563391262021511</v>
      </c>
      <c r="X23" s="191">
        <f t="shared" si="12"/>
        <v>69.23167714034885</v>
      </c>
      <c r="Y23" s="192">
        <f t="shared" si="13"/>
        <v>69.23167714034885</v>
      </c>
    </row>
    <row r="24" spans="2:25" ht="36" x14ac:dyDescent="0.2">
      <c r="B24" s="146" t="s">
        <v>71</v>
      </c>
      <c r="C24" s="147" t="s">
        <v>386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4276369066</v>
      </c>
      <c r="R24" s="148">
        <f>+'datos iniciales'!V19</f>
        <v>738771439</v>
      </c>
      <c r="S24" s="148">
        <f>+'datos iniciales'!W19</f>
        <v>4173539066</v>
      </c>
      <c r="T24" s="148">
        <f>+'datos iniciales'!X19</f>
        <v>2665575499</v>
      </c>
      <c r="U24" s="148">
        <f>+'datos iniciales'!Y19</f>
        <v>2637641499</v>
      </c>
      <c r="V24" s="148">
        <f>+'datos iniciales'!Z19</f>
        <v>2610396499</v>
      </c>
      <c r="W24" s="191">
        <f t="shared" si="11"/>
        <v>83.218786429593763</v>
      </c>
      <c r="X24" s="191">
        <f t="shared" si="12"/>
        <v>53.150564701875695</v>
      </c>
      <c r="Y24" s="192">
        <f t="shared" si="13"/>
        <v>52.050316364964935</v>
      </c>
    </row>
    <row r="25" spans="2:25" ht="36" x14ac:dyDescent="0.2">
      <c r="B25" s="146" t="s">
        <v>71</v>
      </c>
      <c r="C25" s="147" t="s">
        <v>386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1158190491</v>
      </c>
      <c r="R25" s="148">
        <f>+'datos iniciales'!V20</f>
        <v>44528000</v>
      </c>
      <c r="S25" s="148">
        <f>+'datos iniciales'!W20</f>
        <v>1114371087.05</v>
      </c>
      <c r="T25" s="148">
        <f>+'datos iniciales'!X20</f>
        <v>915011451.04999995</v>
      </c>
      <c r="U25" s="148">
        <f>+'datos iniciales'!Y20</f>
        <v>915011451.04999995</v>
      </c>
      <c r="V25" s="148">
        <f>+'datos iniciales'!Z20</f>
        <v>910045839.54999995</v>
      </c>
      <c r="W25" s="191">
        <f t="shared" si="11"/>
        <v>92.654357223979858</v>
      </c>
      <c r="X25" s="191">
        <f t="shared" si="12"/>
        <v>76.078605084820296</v>
      </c>
      <c r="Y25" s="192">
        <f t="shared" si="13"/>
        <v>75.665739436112148</v>
      </c>
    </row>
    <row r="26" spans="2:25" ht="24" x14ac:dyDescent="0.2">
      <c r="B26" s="146" t="s">
        <v>71</v>
      </c>
      <c r="C26" s="147" t="s">
        <v>386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380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585647650</v>
      </c>
      <c r="R26" s="148">
        <f>+'datos iniciales'!V21</f>
        <v>67816831</v>
      </c>
      <c r="S26" s="148">
        <f>+'datos iniciales'!W21</f>
        <v>537525658.5</v>
      </c>
      <c r="T26" s="148">
        <f>+'datos iniciales'!X21</f>
        <v>443077817.5</v>
      </c>
      <c r="U26" s="148">
        <f>+'datos iniciales'!Y21</f>
        <v>423942539</v>
      </c>
      <c r="V26" s="148">
        <f>+'datos iniciales'!Z21</f>
        <v>423942539</v>
      </c>
      <c r="W26" s="191">
        <f t="shared" si="11"/>
        <v>82.257823359797882</v>
      </c>
      <c r="X26" s="191">
        <f t="shared" si="12"/>
        <v>67.804422487042572</v>
      </c>
      <c r="Y26" s="192">
        <f t="shared" si="13"/>
        <v>64.876141141020952</v>
      </c>
    </row>
    <row r="27" spans="2:25" ht="24" x14ac:dyDescent="0.2">
      <c r="B27" s="146" t="s">
        <v>71</v>
      </c>
      <c r="C27" s="147" t="s">
        <v>386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380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3820389653</v>
      </c>
      <c r="R27" s="148">
        <f>+'datos iniciales'!V22</f>
        <v>164469842</v>
      </c>
      <c r="S27" s="148">
        <f>+'datos iniciales'!W22</f>
        <v>3344648564.5500002</v>
      </c>
      <c r="T27" s="148">
        <f>+'datos iniciales'!X22</f>
        <v>1986815397.5</v>
      </c>
      <c r="U27" s="148">
        <f>+'datos iniciales'!Y22</f>
        <v>1969963326</v>
      </c>
      <c r="V27" s="148">
        <f>+'datos iniciales'!Z22</f>
        <v>1969963326</v>
      </c>
      <c r="W27" s="191">
        <f t="shared" si="11"/>
        <v>83.933914577080969</v>
      </c>
      <c r="X27" s="191">
        <f t="shared" si="12"/>
        <v>49.859107955825181</v>
      </c>
      <c r="Y27" s="192">
        <f t="shared" si="13"/>
        <v>49.436205428869208</v>
      </c>
    </row>
    <row r="28" spans="2:25" ht="24" x14ac:dyDescent="0.2">
      <c r="B28" s="146" t="s">
        <v>71</v>
      </c>
      <c r="C28" s="147" t="s">
        <v>389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378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470070856</v>
      </c>
      <c r="T28" s="148">
        <f>+'datos iniciales'!X23</f>
        <v>322521114.30000001</v>
      </c>
      <c r="U28" s="148">
        <f>+'datos iniciales'!Y23</f>
        <v>322521114.30000001</v>
      </c>
      <c r="V28" s="148">
        <f>+'datos iniciales'!Z23</f>
        <v>322521114.30000001</v>
      </c>
      <c r="W28" s="191">
        <f t="shared" si="11"/>
        <v>99.994438594587919</v>
      </c>
      <c r="X28" s="191">
        <f t="shared" si="12"/>
        <v>68.607354290710219</v>
      </c>
      <c r="Y28" s="192">
        <f t="shared" si="13"/>
        <v>68.607354290710219</v>
      </c>
    </row>
    <row r="29" spans="2:25" ht="36" x14ac:dyDescent="0.2">
      <c r="B29" s="146" t="s">
        <v>71</v>
      </c>
      <c r="C29" s="147" t="s">
        <v>389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396893642</v>
      </c>
      <c r="N29" s="148">
        <f>+'datos iniciales'!R24</f>
        <v>0</v>
      </c>
      <c r="O29" s="148">
        <f>+'datos iniciales'!S24</f>
        <v>2896893642</v>
      </c>
      <c r="P29" s="148">
        <f>+'datos iniciales'!T24</f>
        <v>0</v>
      </c>
      <c r="Q29" s="148">
        <f>+'datos iniciales'!U24</f>
        <v>2889920847</v>
      </c>
      <c r="R29" s="148">
        <f>+'datos iniciales'!V24</f>
        <v>6972795</v>
      </c>
      <c r="S29" s="148">
        <f>+'datos iniciales'!W24</f>
        <v>2408252565</v>
      </c>
      <c r="T29" s="148">
        <f>+'datos iniciales'!X24</f>
        <v>1883118435.5</v>
      </c>
      <c r="U29" s="148">
        <f>+'datos iniciales'!Y24</f>
        <v>1878878435.5</v>
      </c>
      <c r="V29" s="148">
        <f>+'datos iniciales'!Z24</f>
        <v>1878878435.5</v>
      </c>
      <c r="W29" s="191">
        <f t="shared" si="11"/>
        <v>83.132239654382175</v>
      </c>
      <c r="X29" s="191">
        <f t="shared" si="12"/>
        <v>65.004748817768302</v>
      </c>
      <c r="Y29" s="192">
        <f t="shared" si="13"/>
        <v>64.858385142605115</v>
      </c>
    </row>
    <row r="30" spans="2:25" ht="36" x14ac:dyDescent="0.2">
      <c r="B30" s="146" t="s">
        <v>71</v>
      </c>
      <c r="C30" s="147" t="s">
        <v>389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946026090.77999997</v>
      </c>
      <c r="R30" s="148">
        <f>+'datos iniciales'!V25</f>
        <v>53973909.219999999</v>
      </c>
      <c r="S30" s="148">
        <f>+'datos iniciales'!W25</f>
        <v>814322090.77999997</v>
      </c>
      <c r="T30" s="148">
        <f>+'datos iniciales'!X25</f>
        <v>366407046.60000002</v>
      </c>
      <c r="U30" s="148">
        <f>+'datos iniciales'!Y25</f>
        <v>366407046.60000002</v>
      </c>
      <c r="V30" s="148">
        <f>+'datos iniciales'!Z25</f>
        <v>366407046.60000002</v>
      </c>
      <c r="W30" s="191">
        <f t="shared" ref="W30:W31" si="14">+S30/O30*100</f>
        <v>81.432209078</v>
      </c>
      <c r="X30" s="191">
        <f t="shared" ref="X30:X31" si="15">+T30/O30*100</f>
        <v>36.640704659999997</v>
      </c>
      <c r="Y30" s="192">
        <f t="shared" ref="Y30:Y31" si="16">+V30/O30*100</f>
        <v>36.640704659999997</v>
      </c>
    </row>
    <row r="31" spans="2:25" ht="36.75" thickBot="1" x14ac:dyDescent="0.25">
      <c r="B31" s="149" t="s">
        <v>71</v>
      </c>
      <c r="C31" s="150" t="s">
        <v>389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379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396893642</v>
      </c>
      <c r="O31" s="151">
        <f>+'datos iniciales'!S26</f>
        <v>103106358</v>
      </c>
      <c r="P31" s="151">
        <f>+'datos iniciales'!T26</f>
        <v>0</v>
      </c>
      <c r="Q31" s="151">
        <f>+'datos iniciales'!U26</f>
        <v>103106358</v>
      </c>
      <c r="R31" s="151">
        <f>+'datos iniciales'!V26</f>
        <v>0</v>
      </c>
      <c r="S31" s="151">
        <f>+'datos iniciales'!W26</f>
        <v>64070000</v>
      </c>
      <c r="T31" s="151">
        <f>+'datos iniciales'!X26</f>
        <v>50100000</v>
      </c>
      <c r="U31" s="151">
        <f>+'datos iniciales'!Y26</f>
        <v>50100000</v>
      </c>
      <c r="V31" s="151">
        <f>+'datos iniciales'!Z26</f>
        <v>50100000</v>
      </c>
      <c r="W31" s="212">
        <f t="shared" si="14"/>
        <v>62.139717901780614</v>
      </c>
      <c r="X31" s="212">
        <f t="shared" si="15"/>
        <v>48.590601949105796</v>
      </c>
      <c r="Y31" s="213">
        <f t="shared" si="16"/>
        <v>48.590601949105796</v>
      </c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9523694642</v>
      </c>
      <c r="N32" s="185">
        <f t="shared" si="17"/>
        <v>523694642</v>
      </c>
      <c r="O32" s="185">
        <f t="shared" si="17"/>
        <v>38504037377</v>
      </c>
      <c r="P32" s="185">
        <f t="shared" si="17"/>
        <v>0</v>
      </c>
      <c r="Q32" s="185">
        <f t="shared" si="17"/>
        <v>36690956111.43</v>
      </c>
      <c r="R32" s="185">
        <f t="shared" si="17"/>
        <v>1813081265.5700002</v>
      </c>
      <c r="S32" s="185">
        <f t="shared" si="17"/>
        <v>32007847803.299995</v>
      </c>
      <c r="T32" s="185">
        <f t="shared" si="17"/>
        <v>25028321385.300003</v>
      </c>
      <c r="U32" s="185">
        <f t="shared" si="17"/>
        <v>24960062535.300003</v>
      </c>
      <c r="V32" s="211">
        <f t="shared" si="17"/>
        <v>24918522677.800003</v>
      </c>
      <c r="W32" s="214">
        <f t="shared" ref="W32" si="18">+S32/O32*100</f>
        <v>83.128549585347017</v>
      </c>
      <c r="X32" s="215">
        <f t="shared" ref="X32" si="19">+T32/O32*100</f>
        <v>65.001810434171304</v>
      </c>
      <c r="Y32" s="216">
        <f t="shared" ref="Y32" si="20">+V32/O32*100</f>
        <v>64.716648890136469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8" t="s">
        <v>333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20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21">SUM(L7:L12)</f>
        <v>13947044947</v>
      </c>
      <c r="M38" s="171">
        <f t="shared" si="21"/>
        <v>120000000</v>
      </c>
      <c r="N38" s="171">
        <f t="shared" si="21"/>
        <v>120000000</v>
      </c>
      <c r="O38" s="171">
        <f t="shared" si="21"/>
        <v>13947044947</v>
      </c>
      <c r="P38" s="171">
        <f t="shared" si="21"/>
        <v>0</v>
      </c>
      <c r="Q38" s="171">
        <f t="shared" si="21"/>
        <v>13905045905</v>
      </c>
      <c r="R38" s="171">
        <f t="shared" si="21"/>
        <v>41999042</v>
      </c>
      <c r="S38" s="171">
        <f t="shared" si="21"/>
        <v>12218633434</v>
      </c>
      <c r="T38" s="171">
        <f t="shared" si="21"/>
        <v>12178174111</v>
      </c>
      <c r="U38" s="171">
        <f t="shared" si="21"/>
        <v>12178076611</v>
      </c>
      <c r="V38" s="171">
        <f t="shared" si="21"/>
        <v>12178076611</v>
      </c>
      <c r="W38" s="189">
        <f>+S38/O38*100</f>
        <v>87.607328150385143</v>
      </c>
      <c r="X38" s="189">
        <f>+T38/O38*100</f>
        <v>87.317235710346779</v>
      </c>
      <c r="Y38" s="190">
        <f>+V38/O38*100</f>
        <v>87.316536637529779</v>
      </c>
    </row>
    <row r="39" spans="11:25" ht="16.5" customHeight="1" x14ac:dyDescent="0.2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2398587342.6500001</v>
      </c>
      <c r="R39" s="173">
        <f t="shared" si="22"/>
        <v>238387060.34999999</v>
      </c>
      <c r="S39" s="173">
        <f t="shared" si="22"/>
        <v>2111476610.4200001</v>
      </c>
      <c r="T39" s="173">
        <f t="shared" si="22"/>
        <v>1560345878.8499999</v>
      </c>
      <c r="U39" s="173">
        <f t="shared" si="22"/>
        <v>1560345878.8499999</v>
      </c>
      <c r="V39" s="173">
        <f t="shared" si="22"/>
        <v>1551016632.8499999</v>
      </c>
      <c r="W39" s="191">
        <f>+S39/O39*100</f>
        <v>80.071941844328933</v>
      </c>
      <c r="X39" s="191">
        <f>+T39/O39*100</f>
        <v>59.171824992872338</v>
      </c>
      <c r="Y39" s="192">
        <f>+V39/O39*100</f>
        <v>58.818039002785113</v>
      </c>
    </row>
    <row r="40" spans="11:25" ht="15.75" customHeight="1" thickBot="1" x14ac:dyDescent="0.25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198594400</v>
      </c>
      <c r="R40" s="175">
        <f t="shared" si="23"/>
        <v>397862146</v>
      </c>
      <c r="S40" s="175">
        <f t="shared" si="23"/>
        <v>160647991</v>
      </c>
      <c r="T40" s="175">
        <f t="shared" si="23"/>
        <v>160647991</v>
      </c>
      <c r="U40" s="175">
        <f t="shared" si="23"/>
        <v>160647991</v>
      </c>
      <c r="V40" s="175">
        <f t="shared" si="23"/>
        <v>160647991</v>
      </c>
      <c r="W40" s="193">
        <f>+S40/O40*100</f>
        <v>26.933729217551416</v>
      </c>
      <c r="X40" s="193">
        <f>+T40/O40*100</f>
        <v>26.933729217551416</v>
      </c>
      <c r="Y40" s="194">
        <f>+V40/O40*100</f>
        <v>26.933729217551416</v>
      </c>
    </row>
    <row r="41" spans="11:25" ht="17.25" customHeight="1" thickBot="1" x14ac:dyDescent="0.25">
      <c r="K41" s="164" t="s">
        <v>337</v>
      </c>
      <c r="L41" s="200">
        <f>SUM(L38:L40)</f>
        <v>17180475896</v>
      </c>
      <c r="M41" s="200">
        <f t="shared" ref="M41:U41" si="24">SUM(M38:M40)</f>
        <v>126801000</v>
      </c>
      <c r="N41" s="200">
        <f t="shared" si="24"/>
        <v>126801000</v>
      </c>
      <c r="O41" s="200">
        <f t="shared" si="24"/>
        <v>17180475896</v>
      </c>
      <c r="P41" s="200">
        <f t="shared" si="24"/>
        <v>0</v>
      </c>
      <c r="Q41" s="200">
        <f t="shared" si="24"/>
        <v>16502227647.65</v>
      </c>
      <c r="R41" s="200">
        <f t="shared" si="24"/>
        <v>678248248.35000002</v>
      </c>
      <c r="S41" s="200">
        <f t="shared" si="24"/>
        <v>14490758035.42</v>
      </c>
      <c r="T41" s="200">
        <f t="shared" si="24"/>
        <v>13899167980.85</v>
      </c>
      <c r="U41" s="200">
        <f t="shared" si="24"/>
        <v>13899070480.85</v>
      </c>
      <c r="V41" s="201">
        <f>SUM(V38:V40)</f>
        <v>13889741234.85</v>
      </c>
      <c r="W41" s="202">
        <f>+S41/O41*100</f>
        <v>84.344334366161377</v>
      </c>
      <c r="X41" s="202">
        <f>+T41/O41*100</f>
        <v>80.900948640695319</v>
      </c>
      <c r="Y41" s="202">
        <f>+V41/O41*100</f>
        <v>80.84607969493932</v>
      </c>
    </row>
    <row r="42" spans="11:25" ht="14.25" customHeight="1" thickBot="1" x14ac:dyDescent="0.25">
      <c r="K42" s="176"/>
      <c r="W42" s="196"/>
      <c r="X42" s="196"/>
      <c r="Y42" s="196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396893642</v>
      </c>
      <c r="N43" s="171">
        <f t="shared" si="25"/>
        <v>396893642</v>
      </c>
      <c r="O43" s="171">
        <f t="shared" si="25"/>
        <v>12323561481</v>
      </c>
      <c r="P43" s="171">
        <f t="shared" si="25"/>
        <v>0</v>
      </c>
      <c r="Q43" s="171">
        <f t="shared" si="25"/>
        <v>12091969744.779999</v>
      </c>
      <c r="R43" s="171">
        <f t="shared" si="25"/>
        <v>231591736.22</v>
      </c>
      <c r="S43" s="171">
        <f t="shared" si="25"/>
        <v>9998902137.3299999</v>
      </c>
      <c r="T43" s="171">
        <f t="shared" si="25"/>
        <v>6476762507.9500008</v>
      </c>
      <c r="U43" s="171">
        <f t="shared" si="25"/>
        <v>6453387229.4500008</v>
      </c>
      <c r="V43" s="171">
        <f t="shared" si="25"/>
        <v>6448421617.9500008</v>
      </c>
      <c r="W43" s="197">
        <f>+S43/O43*100</f>
        <v>81.136464915162136</v>
      </c>
      <c r="X43" s="197">
        <f>+T43/O43*100</f>
        <v>52.555931318520443</v>
      </c>
      <c r="Y43" s="198">
        <f>+V43/O43*100</f>
        <v>52.325958107905194</v>
      </c>
    </row>
    <row r="44" spans="11:25" ht="15.75" customHeight="1" thickBot="1" x14ac:dyDescent="0.25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8096758719</v>
      </c>
      <c r="R44" s="210">
        <f t="shared" si="26"/>
        <v>903241281</v>
      </c>
      <c r="S44" s="210">
        <f t="shared" si="26"/>
        <v>7518187630.5500002</v>
      </c>
      <c r="T44" s="210">
        <f t="shared" si="26"/>
        <v>4652390896.5</v>
      </c>
      <c r="U44" s="210">
        <f t="shared" si="26"/>
        <v>4607604825</v>
      </c>
      <c r="V44" s="210">
        <f t="shared" si="26"/>
        <v>4580359825</v>
      </c>
      <c r="W44" s="197">
        <f>+S44/O44*100</f>
        <v>83.535418117222221</v>
      </c>
      <c r="X44" s="197">
        <f>+T44/O44*100</f>
        <v>51.693232183333336</v>
      </c>
      <c r="Y44" s="198">
        <f>+V44/O44*100</f>
        <v>50.892886944444449</v>
      </c>
    </row>
    <row r="45" spans="11:25" ht="16.5" customHeight="1" thickBot="1" x14ac:dyDescent="0.25">
      <c r="K45" s="177" t="s">
        <v>340</v>
      </c>
      <c r="L45" s="207">
        <f>SUM(L43:L44)</f>
        <v>12323561481</v>
      </c>
      <c r="M45" s="207">
        <f t="shared" ref="M45:V45" si="27">SUM(M43:M44)</f>
        <v>9396893642</v>
      </c>
      <c r="N45" s="207">
        <f t="shared" si="27"/>
        <v>396893642</v>
      </c>
      <c r="O45" s="207">
        <f t="shared" si="27"/>
        <v>21323561481</v>
      </c>
      <c r="P45" s="207">
        <f t="shared" si="27"/>
        <v>0</v>
      </c>
      <c r="Q45" s="207">
        <f t="shared" si="27"/>
        <v>20188728463.779999</v>
      </c>
      <c r="R45" s="207">
        <f t="shared" si="27"/>
        <v>1134833017.22</v>
      </c>
      <c r="S45" s="207">
        <f t="shared" si="27"/>
        <v>17517089767.880001</v>
      </c>
      <c r="T45" s="207">
        <f t="shared" si="27"/>
        <v>11129153404.450001</v>
      </c>
      <c r="U45" s="207">
        <f t="shared" si="27"/>
        <v>11060992054.450001</v>
      </c>
      <c r="V45" s="207">
        <f t="shared" si="27"/>
        <v>11028781442.950001</v>
      </c>
      <c r="W45" s="208">
        <f>+S45/O45*100</f>
        <v>82.148987088710811</v>
      </c>
      <c r="X45" s="208">
        <f>+T45/O45*100</f>
        <v>52.191813334589746</v>
      </c>
      <c r="Y45" s="209">
        <f>+V45/O45*100</f>
        <v>51.721104154092693</v>
      </c>
    </row>
    <row r="46" spans="11:25" ht="14.25" customHeight="1" thickBot="1" x14ac:dyDescent="0.25">
      <c r="K46" s="163"/>
      <c r="W46" s="199"/>
      <c r="X46" s="199"/>
      <c r="Y46" s="199"/>
    </row>
    <row r="47" spans="11:25" ht="17.25" customHeight="1" thickBot="1" x14ac:dyDescent="0.25">
      <c r="K47" s="178" t="s">
        <v>341</v>
      </c>
      <c r="L47" s="186">
        <f t="shared" ref="L47:V47" si="28">+L45+L41</f>
        <v>29504037377</v>
      </c>
      <c r="M47" s="186">
        <f t="shared" si="28"/>
        <v>9523694642</v>
      </c>
      <c r="N47" s="186">
        <f t="shared" si="28"/>
        <v>523694642</v>
      </c>
      <c r="O47" s="186">
        <f t="shared" si="28"/>
        <v>38504037377</v>
      </c>
      <c r="P47" s="186">
        <f t="shared" si="28"/>
        <v>0</v>
      </c>
      <c r="Q47" s="186">
        <f t="shared" si="28"/>
        <v>36690956111.43</v>
      </c>
      <c r="R47" s="186">
        <f t="shared" si="28"/>
        <v>1813081265.5700002</v>
      </c>
      <c r="S47" s="186">
        <f t="shared" si="28"/>
        <v>32007847803.300003</v>
      </c>
      <c r="T47" s="186">
        <f t="shared" si="28"/>
        <v>25028321385.300003</v>
      </c>
      <c r="U47" s="186">
        <f t="shared" si="28"/>
        <v>24960062535.300003</v>
      </c>
      <c r="V47" s="186">
        <f t="shared" si="28"/>
        <v>24918522677.800003</v>
      </c>
      <c r="W47" s="187">
        <f>+S47/O47*100</f>
        <v>83.128549585347045</v>
      </c>
      <c r="X47" s="187">
        <f>+T47/O47*100</f>
        <v>65.001810434171304</v>
      </c>
      <c r="Y47" s="188">
        <f>+V47/O47*100</f>
        <v>64.716648890136469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374</v>
      </c>
      <c r="N56" s="183" t="s">
        <v>371</v>
      </c>
      <c r="O56" s="183"/>
      <c r="P56" s="183"/>
      <c r="Q56" s="184"/>
      <c r="R56" s="183"/>
      <c r="S56" s="183" t="s">
        <v>375</v>
      </c>
      <c r="T56" s="183" t="s">
        <v>382</v>
      </c>
      <c r="U56" s="183"/>
      <c r="V56" s="183"/>
    </row>
    <row r="57" spans="11:22" ht="15.75" x14ac:dyDescent="0.25">
      <c r="M57" s="183"/>
      <c r="N57" s="183" t="s">
        <v>392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2" t="s">
        <v>347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</row>
    <row r="3" spans="1:23" x14ac:dyDescent="0.2">
      <c r="A3" s="222" t="s">
        <v>348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</row>
    <row r="4" spans="1:23" x14ac:dyDescent="0.2">
      <c r="A4" s="222" t="s">
        <v>349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5" t="s">
        <v>381</v>
      </c>
      <c r="E4" s="226"/>
      <c r="F4" s="226"/>
      <c r="G4" s="226"/>
      <c r="H4" s="226"/>
      <c r="I4" s="226"/>
      <c r="J4" s="226"/>
      <c r="K4" s="227"/>
    </row>
    <row r="5" spans="2:11" ht="21" x14ac:dyDescent="0.25">
      <c r="B5" s="228" t="s">
        <v>351</v>
      </c>
      <c r="C5" s="230" t="s">
        <v>352</v>
      </c>
      <c r="D5" s="229" t="s">
        <v>353</v>
      </c>
      <c r="E5" s="232"/>
      <c r="F5" s="232"/>
      <c r="G5" s="232"/>
      <c r="H5" s="232" t="s">
        <v>354</v>
      </c>
      <c r="I5" s="232"/>
      <c r="J5" s="232"/>
      <c r="K5" s="233"/>
    </row>
    <row r="6" spans="2:11" ht="21" x14ac:dyDescent="0.25">
      <c r="B6" s="229"/>
      <c r="C6" s="231"/>
      <c r="D6" s="229" t="s">
        <v>355</v>
      </c>
      <c r="E6" s="232"/>
      <c r="F6" s="232" t="s">
        <v>356</v>
      </c>
      <c r="G6" s="232"/>
      <c r="H6" s="232" t="s">
        <v>355</v>
      </c>
      <c r="I6" s="232"/>
      <c r="J6" s="232" t="s">
        <v>356</v>
      </c>
      <c r="K6" s="233"/>
    </row>
    <row r="7" spans="2:11" ht="21" x14ac:dyDescent="0.35">
      <c r="B7" s="229"/>
      <c r="C7" s="231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OCTUBRE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0.84344334366161378</v>
      </c>
      <c r="G8" s="91">
        <f>+'EJE OCTUBRE 2017'!S41/1000000</f>
        <v>14490.75803542</v>
      </c>
      <c r="H8" s="90">
        <v>0.91983862874214917</v>
      </c>
      <c r="I8" s="91">
        <f>+C8*H8</f>
        <v>15803.265389314187</v>
      </c>
      <c r="J8" s="90">
        <f>+K8/C8</f>
        <v>0.80900948640695336</v>
      </c>
      <c r="K8" s="99">
        <f>+'EJE OCTUBRE 2017'!T41/1000000</f>
        <v>13899.167980850001</v>
      </c>
    </row>
    <row r="9" spans="2:11" ht="21" x14ac:dyDescent="0.25">
      <c r="B9" s="105" t="s">
        <v>360</v>
      </c>
      <c r="C9" s="128">
        <f>+'EJE OCTUBRE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1.4214307929478978</v>
      </c>
      <c r="G9" s="91">
        <f>+'EJE OCTUBRE 2017'!S45/1000000</f>
        <v>17517.089767879999</v>
      </c>
      <c r="H9" s="90">
        <v>0.93122178299834424</v>
      </c>
      <c r="I9" s="91">
        <f>H9*C9</f>
        <v>11475.968895226537</v>
      </c>
      <c r="J9" s="90">
        <f>+K9/C9</f>
        <v>0.90307931044191292</v>
      </c>
      <c r="K9" s="100">
        <f>+'EJE OCTUBRE 2017'!T45/1000000</f>
        <v>11129.15340445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1.0848633152916167</v>
      </c>
      <c r="G10" s="102">
        <f>SUM(G8:G9)</f>
        <v>32007.847803299999</v>
      </c>
      <c r="H10" s="103">
        <f>+I10/C10</f>
        <v>0.92459326620181037</v>
      </c>
      <c r="I10" s="102">
        <f>SUM(I8:I9)</f>
        <v>27279.234284540726</v>
      </c>
      <c r="J10" s="103">
        <f>+K10/C10</f>
        <v>0.84830157532307549</v>
      </c>
      <c r="K10" s="104">
        <f>SUM(K8:K9)</f>
        <v>25028.321385300002</v>
      </c>
    </row>
    <row r="11" spans="2:11" x14ac:dyDescent="0.25">
      <c r="B11" s="223" t="s">
        <v>362</v>
      </c>
      <c r="C11" s="223"/>
      <c r="D11" s="223"/>
      <c r="E11" s="223"/>
      <c r="F11" s="223"/>
      <c r="G11" s="223"/>
      <c r="H11" s="223"/>
      <c r="I11" s="223"/>
      <c r="J11" s="223"/>
      <c r="K11" s="223"/>
    </row>
    <row r="12" spans="2:11" ht="20.25" customHeight="1" x14ac:dyDescent="0.25">
      <c r="B12" s="224" t="s">
        <v>365</v>
      </c>
      <c r="C12" s="224"/>
      <c r="D12" s="85"/>
      <c r="E12" s="223" t="s">
        <v>363</v>
      </c>
      <c r="F12" s="223"/>
      <c r="G12" s="85"/>
      <c r="H12" s="69"/>
      <c r="I12" s="223" t="s">
        <v>364</v>
      </c>
      <c r="J12" s="223"/>
      <c r="K12" s="84"/>
    </row>
    <row r="15" spans="2:11" x14ac:dyDescent="0.25">
      <c r="D15" s="243"/>
      <c r="E15" s="243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4"/>
      <c r="C18" s="252" t="s">
        <v>28</v>
      </c>
      <c r="D18" s="252"/>
      <c r="E18" s="253" t="s">
        <v>29</v>
      </c>
      <c r="F18" s="253"/>
    </row>
    <row r="19" spans="2:6" ht="29.25" customHeight="1" thickBot="1" x14ac:dyDescent="0.3">
      <c r="B19" s="25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0.84344334366161378</v>
      </c>
      <c r="E20" s="86">
        <f>+H8</f>
        <v>0.91983862874214917</v>
      </c>
      <c r="F20" s="86">
        <f>+J8</f>
        <v>0.80900948640695336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1.4214307929478978</v>
      </c>
      <c r="E21" s="86">
        <f>+H9</f>
        <v>0.93122178299834424</v>
      </c>
      <c r="F21" s="86">
        <f>+J9</f>
        <v>0.90307931044191292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1.0848633152916167</v>
      </c>
      <c r="E22" s="86">
        <f>+H10</f>
        <v>0.92459326620181037</v>
      </c>
      <c r="F22" s="86">
        <f>+J10</f>
        <v>0.84830157532307549</v>
      </c>
    </row>
    <row r="57" spans="2:8" ht="15.75" thickBot="1" x14ac:dyDescent="0.3"/>
    <row r="58" spans="2:8" ht="24" thickBot="1" x14ac:dyDescent="0.4">
      <c r="B58" s="87"/>
      <c r="C58" s="244" t="str">
        <f>+MID(D4,13,35)</f>
        <v xml:space="preserve">Ejecucion a 31 de enero de 2016 </v>
      </c>
      <c r="D58" s="245"/>
      <c r="E58" s="245"/>
      <c r="F58" s="245"/>
      <c r="G58" s="246"/>
      <c r="H58" s="92"/>
    </row>
    <row r="59" spans="2:8" ht="42.75" customHeight="1" x14ac:dyDescent="0.25">
      <c r="B59" s="247" t="s">
        <v>351</v>
      </c>
      <c r="C59" s="249" t="s">
        <v>352</v>
      </c>
      <c r="D59" s="250" t="s">
        <v>353</v>
      </c>
      <c r="E59" s="250"/>
      <c r="F59" s="250" t="s">
        <v>354</v>
      </c>
      <c r="G59" s="231"/>
      <c r="H59" s="92"/>
    </row>
    <row r="60" spans="2:8" ht="21" x14ac:dyDescent="0.35">
      <c r="B60" s="248"/>
      <c r="C60" s="249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0.84344334366161378</v>
      </c>
      <c r="E61" s="91">
        <f>+G8</f>
        <v>14490.75803542</v>
      </c>
      <c r="F61" s="90">
        <f>+G61/C61</f>
        <v>0.80900948640695336</v>
      </c>
      <c r="G61" s="99">
        <f>+K8</f>
        <v>13899.167980850001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1.4214307929478978</v>
      </c>
      <c r="E62" s="91">
        <f>+G9</f>
        <v>17517.089767879999</v>
      </c>
      <c r="F62" s="90">
        <f>+G62/C62</f>
        <v>0.90307931044191292</v>
      </c>
      <c r="G62" s="100">
        <f>+K9</f>
        <v>11129.15340445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1.0848633152916167</v>
      </c>
      <c r="E63" s="102">
        <f>SUM(E61:E62)</f>
        <v>32007.847803299999</v>
      </c>
      <c r="F63" s="103">
        <f>+G63/C63</f>
        <v>0.84830157532307549</v>
      </c>
      <c r="G63" s="104">
        <f>SUM(G61:G62)</f>
        <v>25028.321385300002</v>
      </c>
      <c r="H63" s="92"/>
    </row>
    <row r="64" spans="2:8" ht="35.25" customHeight="1" x14ac:dyDescent="0.25">
      <c r="B64" s="251" t="s">
        <v>362</v>
      </c>
      <c r="C64" s="251"/>
      <c r="D64" s="251"/>
      <c r="E64" s="251"/>
      <c r="F64" s="251"/>
      <c r="G64" s="251"/>
      <c r="H64" s="92"/>
    </row>
    <row r="65" spans="2:7" x14ac:dyDescent="0.25">
      <c r="B65" s="223"/>
      <c r="C65" s="223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7"/>
      <c r="C69" s="239" t="s">
        <v>28</v>
      </c>
      <c r="D69" s="240"/>
      <c r="E69" s="239" t="s">
        <v>29</v>
      </c>
      <c r="F69" s="240"/>
    </row>
    <row r="70" spans="2:7" ht="15.75" thickBot="1" x14ac:dyDescent="0.3">
      <c r="B70" s="238"/>
      <c r="C70" s="241"/>
      <c r="D70" s="242"/>
      <c r="E70" s="241"/>
      <c r="F70" s="242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0.84344334366161378</v>
      </c>
      <c r="D71" s="75">
        <f>+E61</f>
        <v>14490.75803542</v>
      </c>
      <c r="E71" s="74">
        <f t="shared" si="0"/>
        <v>0.80900948640695336</v>
      </c>
      <c r="F71" s="75">
        <f t="shared" si="0"/>
        <v>13899.167980850001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1.4214307929478978</v>
      </c>
      <c r="D72" s="75">
        <f t="shared" si="0"/>
        <v>17517.089767879999</v>
      </c>
      <c r="E72" s="74">
        <f t="shared" si="0"/>
        <v>0.90307931044191292</v>
      </c>
      <c r="F72" s="75">
        <f t="shared" si="0"/>
        <v>11129.15340445</v>
      </c>
    </row>
    <row r="73" spans="2:7" ht="21.75" thickTop="1" thickBot="1" x14ac:dyDescent="0.3">
      <c r="B73" s="73" t="str">
        <f>+B22</f>
        <v>Total : 25.133</v>
      </c>
      <c r="C73" s="74">
        <f t="shared" si="0"/>
        <v>1.0848633152916167</v>
      </c>
      <c r="D73" s="75">
        <f t="shared" si="0"/>
        <v>32007.847803299999</v>
      </c>
      <c r="E73" s="74">
        <f t="shared" si="0"/>
        <v>0.84830157532307549</v>
      </c>
      <c r="F73" s="75">
        <f t="shared" si="0"/>
        <v>25028.321385300002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4" t="s">
        <v>376</v>
      </c>
      <c r="C110" s="235"/>
      <c r="D110" s="236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OCTUBRE 2017'!W21</f>
        <v>98.478549999999998</v>
      </c>
      <c r="F111" s="122">
        <f>+'EJE OCTUBRE 2017'!X21</f>
        <v>3.7650000000000001</v>
      </c>
      <c r="G111" s="123">
        <f>+'EJE OCTUBRE 2017'!Y21</f>
        <v>3.7650000000000001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OCTUBRE 2017'!W22</f>
        <v>9.6</v>
      </c>
      <c r="F112" s="124">
        <f>+'EJE OCTUBRE 2017'!X22</f>
        <v>0</v>
      </c>
      <c r="G112" s="125">
        <f>+'EJE OCTUBRE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OCTUBRE 2017'!W23</f>
        <v>73.563391262021511</v>
      </c>
      <c r="F113" s="124">
        <f>+'EJE OCTUBRE 2017'!X23</f>
        <v>69.23167714034885</v>
      </c>
      <c r="G113" s="125">
        <f>+'EJE OCTUBRE 2017'!Y23</f>
        <v>69.23167714034885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OCTUBRE 2017'!W24</f>
        <v>83.218786429593763</v>
      </c>
      <c r="F114" s="124">
        <f>+'EJE OCTUBRE 2017'!X24</f>
        <v>53.150564701875695</v>
      </c>
      <c r="G114" s="125">
        <f>+'EJE OCTUBRE 2017'!Y24</f>
        <v>52.050316364964935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OCTUBRE 2017'!W27</f>
        <v>83.933914577080969</v>
      </c>
      <c r="F115" s="126">
        <f>+'EJE OCTUBRE 2017'!X27</f>
        <v>49.859107955825181</v>
      </c>
      <c r="G115" s="127">
        <f>+'EJE OCTUBRE 2017'!Y27</f>
        <v>49.436205428869208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workbookViewId="0">
      <selection activeCell="B56" sqref="B5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6685543095</v>
      </c>
      <c r="X5" s="7">
        <v>6665586721</v>
      </c>
      <c r="Y5" s="7">
        <v>6665586721</v>
      </c>
      <c r="Z5" s="7">
        <v>6665586721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120000000</v>
      </c>
      <c r="R6" s="7">
        <v>0</v>
      </c>
      <c r="S6" s="7">
        <v>962022075</v>
      </c>
      <c r="T6" s="7">
        <v>0</v>
      </c>
      <c r="U6" s="7">
        <v>962022075</v>
      </c>
      <c r="V6" s="7">
        <v>0</v>
      </c>
      <c r="W6" s="7">
        <v>829696968</v>
      </c>
      <c r="X6" s="7">
        <v>829696968</v>
      </c>
      <c r="Y6" s="7">
        <v>829696968</v>
      </c>
      <c r="Z6" s="7">
        <v>829696968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1455551800</v>
      </c>
      <c r="X7" s="7">
        <v>1455410100</v>
      </c>
      <c r="Y7" s="7">
        <v>1455410100</v>
      </c>
      <c r="Z7" s="7">
        <v>1455410100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120000000</v>
      </c>
      <c r="S8" s="7">
        <v>163427174</v>
      </c>
      <c r="T8" s="7">
        <v>0</v>
      </c>
      <c r="U8" s="7">
        <v>163427174</v>
      </c>
      <c r="V8" s="7">
        <v>0</v>
      </c>
      <c r="W8" s="7">
        <v>102283276</v>
      </c>
      <c r="X8" s="7">
        <v>101601176</v>
      </c>
      <c r="Y8" s="7">
        <v>101601176</v>
      </c>
      <c r="Z8" s="7">
        <v>101601176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78800854</v>
      </c>
      <c r="V9" s="7">
        <v>41999042</v>
      </c>
      <c r="W9" s="7">
        <v>56308449</v>
      </c>
      <c r="X9" s="7">
        <v>37054300</v>
      </c>
      <c r="Y9" s="7">
        <v>36956800</v>
      </c>
      <c r="Z9" s="7">
        <v>36956800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3089249846</v>
      </c>
      <c r="X10" s="7">
        <v>3088824846</v>
      </c>
      <c r="Y10" s="7">
        <v>3088824846</v>
      </c>
      <c r="Z10" s="7">
        <v>3088824846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2362786342.6500001</v>
      </c>
      <c r="V12" s="7">
        <v>238387060.34999999</v>
      </c>
      <c r="W12" s="7">
        <v>2075917910.4200001</v>
      </c>
      <c r="X12" s="7">
        <v>1524787178.8499999</v>
      </c>
      <c r="Y12" s="7">
        <v>1524787178.8499999</v>
      </c>
      <c r="Z12" s="7">
        <v>1515457932.8499999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160647991</v>
      </c>
      <c r="X14" s="7">
        <v>160647991</v>
      </c>
      <c r="Y14" s="7">
        <v>160647991</v>
      </c>
      <c r="Z14" s="7">
        <v>160647991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4000000</v>
      </c>
      <c r="V15" s="7">
        <v>367730902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383</v>
      </c>
      <c r="D16" s="4" t="s">
        <v>71</v>
      </c>
      <c r="E16" s="4" t="s">
        <v>384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377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1976300000</v>
      </c>
      <c r="V16" s="7">
        <v>23700000</v>
      </c>
      <c r="W16" s="7">
        <v>1969571000</v>
      </c>
      <c r="X16" s="7">
        <v>75300000</v>
      </c>
      <c r="Y16" s="7">
        <v>75300000</v>
      </c>
      <c r="Z16" s="7">
        <v>75300000</v>
      </c>
    </row>
    <row r="17" spans="1:26" ht="33.75" x14ac:dyDescent="0.25">
      <c r="A17" s="4" t="s">
        <v>32</v>
      </c>
      <c r="B17" s="5" t="s">
        <v>33</v>
      </c>
      <c r="C17" s="6" t="s">
        <v>383</v>
      </c>
      <c r="D17" s="4" t="s">
        <v>71</v>
      </c>
      <c r="E17" s="4" t="s">
        <v>384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377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48000000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385</v>
      </c>
      <c r="D18" s="4" t="s">
        <v>71</v>
      </c>
      <c r="E18" s="4" t="s">
        <v>386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3462682709</v>
      </c>
      <c r="V18" s="7">
        <v>34598800</v>
      </c>
      <c r="W18" s="7">
        <v>2572718880</v>
      </c>
      <c r="X18" s="7">
        <v>2421226643</v>
      </c>
      <c r="Y18" s="7">
        <v>2421226643</v>
      </c>
      <c r="Z18" s="7">
        <v>2421226643</v>
      </c>
    </row>
    <row r="19" spans="1:26" ht="56.25" x14ac:dyDescent="0.25">
      <c r="A19" s="4" t="s">
        <v>32</v>
      </c>
      <c r="B19" s="5" t="s">
        <v>33</v>
      </c>
      <c r="C19" s="6" t="s">
        <v>385</v>
      </c>
      <c r="D19" s="4" t="s">
        <v>71</v>
      </c>
      <c r="E19" s="4" t="s">
        <v>386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4276369066</v>
      </c>
      <c r="V19" s="7">
        <v>738771439</v>
      </c>
      <c r="W19" s="7">
        <v>4173539066</v>
      </c>
      <c r="X19" s="7">
        <v>2665575499</v>
      </c>
      <c r="Y19" s="7">
        <v>2637641499</v>
      </c>
      <c r="Z19" s="7">
        <v>2610396499</v>
      </c>
    </row>
    <row r="20" spans="1:26" ht="56.25" x14ac:dyDescent="0.25">
      <c r="A20" s="4" t="s">
        <v>32</v>
      </c>
      <c r="B20" s="5" t="s">
        <v>33</v>
      </c>
      <c r="C20" s="6" t="s">
        <v>385</v>
      </c>
      <c r="D20" s="4" t="s">
        <v>71</v>
      </c>
      <c r="E20" s="4" t="s">
        <v>386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1158190491</v>
      </c>
      <c r="V20" s="7">
        <v>44528000</v>
      </c>
      <c r="W20" s="7">
        <v>1114371087.05</v>
      </c>
      <c r="X20" s="7">
        <v>915011451.04999995</v>
      </c>
      <c r="Y20" s="7">
        <v>915011451.04999995</v>
      </c>
      <c r="Z20" s="7">
        <v>910045839.54999995</v>
      </c>
    </row>
    <row r="21" spans="1:26" ht="45" x14ac:dyDescent="0.25">
      <c r="A21" s="4" t="s">
        <v>32</v>
      </c>
      <c r="B21" s="5" t="s">
        <v>33</v>
      </c>
      <c r="C21" s="6" t="s">
        <v>387</v>
      </c>
      <c r="D21" s="4" t="s">
        <v>71</v>
      </c>
      <c r="E21" s="4" t="s">
        <v>386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380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585647650</v>
      </c>
      <c r="V21" s="7">
        <v>67816831</v>
      </c>
      <c r="W21" s="7">
        <v>537525658.5</v>
      </c>
      <c r="X21" s="7">
        <v>443077817.5</v>
      </c>
      <c r="Y21" s="7">
        <v>423942539</v>
      </c>
      <c r="Z21" s="7">
        <v>423942539</v>
      </c>
    </row>
    <row r="22" spans="1:26" ht="45" x14ac:dyDescent="0.25">
      <c r="A22" s="4" t="s">
        <v>32</v>
      </c>
      <c r="B22" s="5" t="s">
        <v>33</v>
      </c>
      <c r="C22" s="6" t="s">
        <v>387</v>
      </c>
      <c r="D22" s="4" t="s">
        <v>71</v>
      </c>
      <c r="E22" s="4" t="s">
        <v>386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380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3820389653</v>
      </c>
      <c r="V22" s="7">
        <v>164469842</v>
      </c>
      <c r="W22" s="7">
        <v>3344648564.5500002</v>
      </c>
      <c r="X22" s="7">
        <v>1986815397.5</v>
      </c>
      <c r="Y22" s="7">
        <v>1969963326</v>
      </c>
      <c r="Z22" s="7">
        <v>1969963326</v>
      </c>
    </row>
    <row r="23" spans="1:26" ht="33.75" x14ac:dyDescent="0.25">
      <c r="A23" s="4" t="s">
        <v>32</v>
      </c>
      <c r="B23" s="5" t="s">
        <v>33</v>
      </c>
      <c r="C23" s="6" t="s">
        <v>388</v>
      </c>
      <c r="D23" s="4" t="s">
        <v>71</v>
      </c>
      <c r="E23" s="4" t="s">
        <v>389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378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470070856</v>
      </c>
      <c r="X23" s="7">
        <v>322521114.30000001</v>
      </c>
      <c r="Y23" s="7">
        <v>322521114.30000001</v>
      </c>
      <c r="Z23" s="7">
        <v>322521114.30000001</v>
      </c>
    </row>
    <row r="24" spans="1:26" ht="45" x14ac:dyDescent="0.25">
      <c r="A24" s="4" t="s">
        <v>32</v>
      </c>
      <c r="B24" s="5" t="s">
        <v>33</v>
      </c>
      <c r="C24" s="6" t="s">
        <v>390</v>
      </c>
      <c r="D24" s="4" t="s">
        <v>71</v>
      </c>
      <c r="E24" s="4" t="s">
        <v>389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396893642</v>
      </c>
      <c r="R24" s="7">
        <v>0</v>
      </c>
      <c r="S24" s="7">
        <v>2896893642</v>
      </c>
      <c r="T24" s="7">
        <v>0</v>
      </c>
      <c r="U24" s="7">
        <v>2889920847</v>
      </c>
      <c r="V24" s="7">
        <v>6972795</v>
      </c>
      <c r="W24" s="7">
        <v>2408252565</v>
      </c>
      <c r="X24" s="7">
        <v>1883118435.5</v>
      </c>
      <c r="Y24" s="7">
        <v>1878878435.5</v>
      </c>
      <c r="Z24" s="7">
        <v>1878878435.5</v>
      </c>
    </row>
    <row r="25" spans="1:26" ht="45" x14ac:dyDescent="0.25">
      <c r="A25" s="4" t="s">
        <v>32</v>
      </c>
      <c r="B25" s="5" t="s">
        <v>33</v>
      </c>
      <c r="C25" s="6" t="s">
        <v>390</v>
      </c>
      <c r="D25" s="4" t="s">
        <v>71</v>
      </c>
      <c r="E25" s="4" t="s">
        <v>389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946026090.77999997</v>
      </c>
      <c r="V25" s="7">
        <v>53973909.219999999</v>
      </c>
      <c r="W25" s="7">
        <v>814322090.77999997</v>
      </c>
      <c r="X25" s="7">
        <v>366407046.60000002</v>
      </c>
      <c r="Y25" s="7">
        <v>366407046.60000002</v>
      </c>
      <c r="Z25" s="7">
        <v>366407046.60000002</v>
      </c>
    </row>
    <row r="26" spans="1:26" ht="67.5" x14ac:dyDescent="0.25">
      <c r="A26" s="4" t="s">
        <v>32</v>
      </c>
      <c r="B26" s="5" t="s">
        <v>33</v>
      </c>
      <c r="C26" s="6" t="s">
        <v>391</v>
      </c>
      <c r="D26" s="4" t="s">
        <v>71</v>
      </c>
      <c r="E26" s="4" t="s">
        <v>389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379</v>
      </c>
      <c r="P26" s="7">
        <v>500000000</v>
      </c>
      <c r="Q26" s="7">
        <v>0</v>
      </c>
      <c r="R26" s="7">
        <v>396893642</v>
      </c>
      <c r="S26" s="7">
        <v>103106358</v>
      </c>
      <c r="T26" s="7">
        <v>0</v>
      </c>
      <c r="U26" s="7">
        <v>103106358</v>
      </c>
      <c r="V26" s="7">
        <v>0</v>
      </c>
      <c r="W26" s="7">
        <v>64070000</v>
      </c>
      <c r="X26" s="7">
        <v>50100000</v>
      </c>
      <c r="Y26" s="7">
        <v>50100000</v>
      </c>
      <c r="Z26" s="7">
        <v>50100000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9523694642</v>
      </c>
      <c r="R27" s="7">
        <v>523694642</v>
      </c>
      <c r="S27" s="7">
        <v>38504037377</v>
      </c>
      <c r="T27" s="7">
        <v>0</v>
      </c>
      <c r="U27" s="7">
        <v>36690956111.43</v>
      </c>
      <c r="V27" s="7">
        <v>1813081265.5699999</v>
      </c>
      <c r="W27" s="7">
        <v>32007847803.299999</v>
      </c>
      <c r="X27" s="7">
        <v>25028321385.299999</v>
      </c>
      <c r="Y27" s="7">
        <v>24960062535.299999</v>
      </c>
      <c r="Z27" s="7">
        <v>24918522677.799999</v>
      </c>
    </row>
    <row r="28" spans="1:26" ht="13.5" customHeight="1" x14ac:dyDescent="0.25">
      <c r="U28" s="217"/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OCTUBRE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2017-10-04T17:12:26Z</cp:lastPrinted>
  <dcterms:created xsi:type="dcterms:W3CDTF">2015-08-03T13:34:35Z</dcterms:created>
  <dcterms:modified xsi:type="dcterms:W3CDTF">2017-11-07T14:45:40Z</dcterms:modified>
</cp:coreProperties>
</file>