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NOVIEMBRE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NOVIEMBRE 2017'!$B$6:$Y$50</definedName>
  </definedNames>
  <calcPr calcId="162913"/>
</workbook>
</file>

<file path=xl/calcChain.xml><?xml version="1.0" encoding="utf-8"?>
<calcChain xmlns="http://schemas.openxmlformats.org/spreadsheetml/2006/main">
  <c r="W44" i="4" l="1"/>
  <c r="M35" i="4"/>
  <c r="N35" i="4"/>
  <c r="O35" i="4"/>
  <c r="P35" i="4"/>
  <c r="Q35" i="4"/>
  <c r="R35" i="4"/>
  <c r="S35" i="4"/>
  <c r="T35" i="4"/>
  <c r="U35" i="4"/>
  <c r="V35" i="4"/>
  <c r="L35" i="4"/>
  <c r="M41" i="4"/>
  <c r="N41" i="4"/>
  <c r="O41" i="4"/>
  <c r="P41" i="4"/>
  <c r="Q41" i="4"/>
  <c r="R41" i="4"/>
  <c r="S41" i="4"/>
  <c r="T41" i="4"/>
  <c r="U41" i="4"/>
  <c r="V41" i="4"/>
  <c r="M42" i="4"/>
  <c r="N42" i="4"/>
  <c r="O42" i="4"/>
  <c r="P42" i="4"/>
  <c r="Q42" i="4"/>
  <c r="R42" i="4"/>
  <c r="S42" i="4"/>
  <c r="T42" i="4"/>
  <c r="U42" i="4"/>
  <c r="V42" i="4"/>
  <c r="M43" i="4"/>
  <c r="N43" i="4"/>
  <c r="O43" i="4"/>
  <c r="P43" i="4"/>
  <c r="Q43" i="4"/>
  <c r="R43" i="4"/>
  <c r="S43" i="4"/>
  <c r="T43" i="4"/>
  <c r="U43" i="4"/>
  <c r="V43" i="4"/>
  <c r="L46" i="4"/>
  <c r="L42" i="4"/>
  <c r="L41" i="4"/>
  <c r="M24" i="4"/>
  <c r="N24" i="4"/>
  <c r="O24" i="4"/>
  <c r="P24" i="4"/>
  <c r="Q24" i="4"/>
  <c r="R24" i="4"/>
  <c r="S24" i="4"/>
  <c r="T24" i="4"/>
  <c r="U24" i="4"/>
  <c r="V24" i="4"/>
  <c r="M25" i="4"/>
  <c r="N25" i="4"/>
  <c r="O25" i="4"/>
  <c r="P25" i="4"/>
  <c r="Q25" i="4"/>
  <c r="R25" i="4"/>
  <c r="S25" i="4"/>
  <c r="T25" i="4"/>
  <c r="U25" i="4"/>
  <c r="V25" i="4"/>
  <c r="M26" i="4"/>
  <c r="N26" i="4"/>
  <c r="O26" i="4"/>
  <c r="P26" i="4"/>
  <c r="Q26" i="4"/>
  <c r="R26" i="4"/>
  <c r="S26" i="4"/>
  <c r="T26" i="4"/>
  <c r="U26" i="4"/>
  <c r="V26" i="4"/>
  <c r="M27" i="4"/>
  <c r="N27" i="4"/>
  <c r="O27" i="4"/>
  <c r="P27" i="4"/>
  <c r="Q27" i="4"/>
  <c r="R27" i="4"/>
  <c r="S27" i="4"/>
  <c r="T27" i="4"/>
  <c r="U27" i="4"/>
  <c r="V27" i="4"/>
  <c r="M28" i="4"/>
  <c r="N28" i="4"/>
  <c r="O28" i="4"/>
  <c r="P28" i="4"/>
  <c r="Q28" i="4"/>
  <c r="R28" i="4"/>
  <c r="S28" i="4"/>
  <c r="T28" i="4"/>
  <c r="U28" i="4"/>
  <c r="V28" i="4"/>
  <c r="M29" i="4"/>
  <c r="N29" i="4"/>
  <c r="O29" i="4"/>
  <c r="P29" i="4"/>
  <c r="Q29" i="4"/>
  <c r="R29" i="4"/>
  <c r="S29" i="4"/>
  <c r="T29" i="4"/>
  <c r="U29" i="4"/>
  <c r="V29" i="4"/>
  <c r="M30" i="4"/>
  <c r="N30" i="4"/>
  <c r="O30" i="4"/>
  <c r="P30" i="4"/>
  <c r="Q30" i="4"/>
  <c r="R30" i="4"/>
  <c r="S30" i="4"/>
  <c r="T30" i="4"/>
  <c r="U30" i="4"/>
  <c r="V30" i="4"/>
  <c r="M31" i="4"/>
  <c r="N31" i="4"/>
  <c r="O31" i="4"/>
  <c r="P31" i="4"/>
  <c r="Q31" i="4"/>
  <c r="R31" i="4"/>
  <c r="S31" i="4"/>
  <c r="T31" i="4"/>
  <c r="U31" i="4"/>
  <c r="V31" i="4"/>
  <c r="M32" i="4"/>
  <c r="N32" i="4"/>
  <c r="O32" i="4"/>
  <c r="P32" i="4"/>
  <c r="Q32" i="4"/>
  <c r="R32" i="4"/>
  <c r="S32" i="4"/>
  <c r="T32" i="4"/>
  <c r="U32" i="4"/>
  <c r="V32" i="4"/>
  <c r="M33" i="4"/>
  <c r="N33" i="4"/>
  <c r="O33" i="4"/>
  <c r="P33" i="4"/>
  <c r="Q33" i="4"/>
  <c r="R33" i="4"/>
  <c r="S33" i="4"/>
  <c r="T33" i="4"/>
  <c r="U33" i="4"/>
  <c r="V33" i="4"/>
  <c r="M34" i="4"/>
  <c r="N34" i="4"/>
  <c r="O34" i="4"/>
  <c r="P34" i="4"/>
  <c r="Q34" i="4"/>
  <c r="R34" i="4"/>
  <c r="S34" i="4"/>
  <c r="T34" i="4"/>
  <c r="U34" i="4"/>
  <c r="V34" i="4"/>
  <c r="L25" i="4"/>
  <c r="L26" i="4"/>
  <c r="L27" i="4"/>
  <c r="L28" i="4"/>
  <c r="L29" i="4"/>
  <c r="L30" i="4"/>
  <c r="L31" i="4"/>
  <c r="L32" i="4"/>
  <c r="L33" i="4"/>
  <c r="L34" i="4"/>
  <c r="L24" i="4"/>
  <c r="M15" i="4"/>
  <c r="N15" i="4"/>
  <c r="O15" i="4"/>
  <c r="P15" i="4"/>
  <c r="Q15" i="4"/>
  <c r="R15" i="4"/>
  <c r="S15" i="4"/>
  <c r="T15" i="4"/>
  <c r="U15" i="4"/>
  <c r="V15" i="4"/>
  <c r="M16" i="4"/>
  <c r="N16" i="4"/>
  <c r="O16" i="4"/>
  <c r="P16" i="4"/>
  <c r="Q16" i="4"/>
  <c r="R16" i="4"/>
  <c r="S16" i="4"/>
  <c r="T16" i="4"/>
  <c r="U16" i="4"/>
  <c r="V16" i="4"/>
  <c r="L19" i="4"/>
  <c r="M19" i="4"/>
  <c r="N19" i="4"/>
  <c r="O19" i="4"/>
  <c r="P19" i="4"/>
  <c r="Q19" i="4"/>
  <c r="R19" i="4"/>
  <c r="S19" i="4"/>
  <c r="T19" i="4"/>
  <c r="U19" i="4"/>
  <c r="V19" i="4"/>
  <c r="L20" i="4"/>
  <c r="M20" i="4"/>
  <c r="N20" i="4"/>
  <c r="O20" i="4"/>
  <c r="P20" i="4"/>
  <c r="Q20" i="4"/>
  <c r="R20" i="4"/>
  <c r="S20" i="4"/>
  <c r="T20" i="4"/>
  <c r="U20" i="4"/>
  <c r="V20" i="4"/>
  <c r="L21" i="4"/>
  <c r="M21" i="4"/>
  <c r="N21" i="4"/>
  <c r="O21" i="4"/>
  <c r="P21" i="4"/>
  <c r="Q21" i="4"/>
  <c r="R21" i="4"/>
  <c r="S21" i="4"/>
  <c r="T21" i="4"/>
  <c r="U21" i="4"/>
  <c r="V21" i="4"/>
  <c r="M18" i="4"/>
  <c r="N18" i="4"/>
  <c r="O18" i="4"/>
  <c r="P18" i="4"/>
  <c r="Q18" i="4"/>
  <c r="R18" i="4"/>
  <c r="S18" i="4"/>
  <c r="T18" i="4"/>
  <c r="U18" i="4"/>
  <c r="V18" i="4"/>
  <c r="L18" i="4"/>
  <c r="K19" i="4"/>
  <c r="K20" i="4"/>
  <c r="K21" i="4"/>
  <c r="K18" i="4"/>
  <c r="L16" i="4"/>
  <c r="L15" i="4"/>
  <c r="K16" i="4"/>
  <c r="K15" i="4"/>
  <c r="W13" i="4"/>
  <c r="M7" i="4"/>
  <c r="N7" i="4"/>
  <c r="O7" i="4"/>
  <c r="P7" i="4"/>
  <c r="Q7" i="4"/>
  <c r="R7" i="4"/>
  <c r="S7" i="4"/>
  <c r="T7" i="4"/>
  <c r="U7" i="4"/>
  <c r="V7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P10" i="4"/>
  <c r="Q10" i="4"/>
  <c r="R10" i="4"/>
  <c r="S10" i="4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T12" i="4"/>
  <c r="U12" i="4"/>
  <c r="V12" i="4"/>
  <c r="M13" i="4"/>
  <c r="N13" i="4"/>
  <c r="O13" i="4"/>
  <c r="P13" i="4"/>
  <c r="Q13" i="4"/>
  <c r="R13" i="4"/>
  <c r="S13" i="4"/>
  <c r="T13" i="4"/>
  <c r="X13" i="4" s="1"/>
  <c r="U13" i="4"/>
  <c r="V13" i="4"/>
  <c r="Y13" i="4" s="1"/>
  <c r="L13" i="4"/>
  <c r="K8" i="4"/>
  <c r="K9" i="4"/>
  <c r="K10" i="4"/>
  <c r="K11" i="4"/>
  <c r="K12" i="4"/>
  <c r="K13" i="4"/>
  <c r="Y34" i="4" l="1"/>
  <c r="X34" i="4"/>
  <c r="W34" i="4"/>
  <c r="N47" i="4"/>
  <c r="U47" i="4"/>
  <c r="M47" i="4"/>
  <c r="Q47" i="4"/>
  <c r="V47" i="4"/>
  <c r="O47" i="4"/>
  <c r="X33" i="4"/>
  <c r="Y33" i="4"/>
  <c r="W33" i="4"/>
  <c r="P47" i="4"/>
  <c r="T47" i="4"/>
  <c r="L47" i="4"/>
  <c r="S47" i="4"/>
  <c r="R47" i="4"/>
  <c r="M46" i="4"/>
  <c r="N46" i="4"/>
  <c r="O46" i="4"/>
  <c r="P46" i="4"/>
  <c r="P48" i="4" s="1"/>
  <c r="Q46" i="4"/>
  <c r="R46" i="4"/>
  <c r="S46" i="4"/>
  <c r="S48" i="4" s="1"/>
  <c r="T46" i="4"/>
  <c r="U46" i="4"/>
  <c r="V46" i="4"/>
  <c r="L8" i="4"/>
  <c r="L9" i="4"/>
  <c r="L10" i="4"/>
  <c r="L11" i="4"/>
  <c r="L12" i="4"/>
  <c r="M48" i="4" l="1"/>
  <c r="O48" i="4"/>
  <c r="V48" i="4"/>
  <c r="N48" i="4"/>
  <c r="U48" i="4"/>
  <c r="R48" i="4"/>
  <c r="X47" i="4"/>
  <c r="Y47" i="4"/>
  <c r="Q48" i="4"/>
  <c r="L48" i="4"/>
  <c r="T48" i="4"/>
  <c r="W47" i="4"/>
  <c r="L7" i="4"/>
  <c r="L43" i="4" l="1"/>
  <c r="W27" i="4"/>
  <c r="E114" i="7" s="1"/>
  <c r="W28" i="4"/>
  <c r="Y28" i="4"/>
  <c r="W29" i="4"/>
  <c r="W30" i="4"/>
  <c r="E115" i="7" s="1"/>
  <c r="W31" i="4"/>
  <c r="W32" i="4"/>
  <c r="Y32" i="4"/>
  <c r="Y30" i="4"/>
  <c r="G115" i="7" s="1"/>
  <c r="X7" i="4"/>
  <c r="Y7" i="4"/>
  <c r="W8" i="4"/>
  <c r="Y8" i="4"/>
  <c r="W9" i="4"/>
  <c r="X9" i="4"/>
  <c r="W12" i="4"/>
  <c r="W20" i="4"/>
  <c r="Y20" i="4"/>
  <c r="W21" i="4"/>
  <c r="W18" i="4"/>
  <c r="X8" i="4"/>
  <c r="W11" i="4"/>
  <c r="Y9" i="4"/>
  <c r="W24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31" i="4"/>
  <c r="W16" i="4"/>
  <c r="X26" i="4"/>
  <c r="F113" i="7" s="1"/>
  <c r="Y25" i="4"/>
  <c r="G112" i="7" s="1"/>
  <c r="Y26" i="4"/>
  <c r="G113" i="7" s="1"/>
  <c r="W25" i="4"/>
  <c r="E112" i="7" s="1"/>
  <c r="X42" i="4"/>
  <c r="Y18" i="4"/>
  <c r="X20" i="4"/>
  <c r="X21" i="4"/>
  <c r="X11" i="4"/>
  <c r="X16" i="4"/>
  <c r="Y29" i="4"/>
  <c r="Y16" i="4"/>
  <c r="Y24" i="4"/>
  <c r="G111" i="7" s="1"/>
  <c r="X32" i="4"/>
  <c r="Y31" i="4"/>
  <c r="Y27" i="4"/>
  <c r="G114" i="7" s="1"/>
  <c r="X24" i="4"/>
  <c r="F111" i="7" s="1"/>
  <c r="X18" i="4"/>
  <c r="W15" i="4"/>
  <c r="W26" i="4"/>
  <c r="E113" i="7" s="1"/>
  <c r="X30" i="4"/>
  <c r="F115" i="7" s="1"/>
  <c r="X29" i="4"/>
  <c r="X28" i="4"/>
  <c r="X27" i="4"/>
  <c r="F114" i="7" s="1"/>
  <c r="X25" i="4"/>
  <c r="F112" i="7" s="1"/>
  <c r="Y21" i="4"/>
  <c r="X12" i="4"/>
  <c r="Y12" i="4"/>
  <c r="Y15" i="4"/>
  <c r="X15" i="4"/>
  <c r="T44" i="4" l="1"/>
  <c r="G9" i="7"/>
  <c r="E62" i="7" s="1"/>
  <c r="L42" i="5"/>
  <c r="W42" i="5" s="1"/>
  <c r="W40" i="5"/>
  <c r="S42" i="5"/>
  <c r="P42" i="5"/>
  <c r="S40" i="5"/>
  <c r="Q44" i="4"/>
  <c r="Q50" i="4" s="1"/>
  <c r="W43" i="4"/>
  <c r="W48" i="4"/>
  <c r="X43" i="4"/>
  <c r="Y42" i="4"/>
  <c r="W42" i="4"/>
  <c r="Y41" i="4"/>
  <c r="L44" i="4"/>
  <c r="C8" i="7" s="1"/>
  <c r="U44" i="4"/>
  <c r="U50" i="4" s="1"/>
  <c r="M44" i="4"/>
  <c r="M50" i="4" s="1"/>
  <c r="P44" i="4"/>
  <c r="P50" i="4" s="1"/>
  <c r="Y43" i="4"/>
  <c r="R44" i="4"/>
  <c r="R50" i="4" s="1"/>
  <c r="W46" i="4"/>
  <c r="N44" i="4"/>
  <c r="N50" i="4" s="1"/>
  <c r="W35" i="4"/>
  <c r="V44" i="4"/>
  <c r="V50" i="4" s="1"/>
  <c r="X46" i="4"/>
  <c r="O44" i="4"/>
  <c r="O50" i="4" s="1"/>
  <c r="X41" i="4"/>
  <c r="W41" i="4"/>
  <c r="S44" i="4"/>
  <c r="S50" i="4" s="1"/>
  <c r="Y46" i="4"/>
  <c r="X35" i="4"/>
  <c r="Y35" i="4"/>
  <c r="K8" i="7" l="1"/>
  <c r="G61" i="7" s="1"/>
  <c r="F71" i="7" s="1"/>
  <c r="T50" i="4"/>
  <c r="C9" i="7"/>
  <c r="C62" i="7" s="1"/>
  <c r="D62" i="7" s="1"/>
  <c r="C72" i="7" s="1"/>
  <c r="L50" i="4"/>
  <c r="T42" i="5"/>
  <c r="V42" i="5"/>
  <c r="U42" i="5"/>
  <c r="C61" i="7"/>
  <c r="E8" i="7"/>
  <c r="I8" i="7"/>
  <c r="G8" i="7"/>
  <c r="X48" i="4"/>
  <c r="K9" i="7"/>
  <c r="X44" i="4"/>
  <c r="Y48" i="4"/>
  <c r="D72" i="7"/>
  <c r="Y44" i="4"/>
  <c r="J8" i="7" l="1"/>
  <c r="F20" i="7" s="1"/>
  <c r="I9" i="7"/>
  <c r="I10" i="7" s="1"/>
  <c r="C10" i="7"/>
  <c r="F9" i="7"/>
  <c r="D21" i="7" s="1"/>
  <c r="E9" i="7"/>
  <c r="E10" i="7" s="1"/>
  <c r="Y50" i="4"/>
  <c r="X50" i="4"/>
  <c r="G62" i="7"/>
  <c r="J9" i="7"/>
  <c r="F21" i="7" s="1"/>
  <c r="K10" i="7"/>
  <c r="W50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<sst xmlns="http://schemas.openxmlformats.org/spreadsheetml/2006/main" count="3173" uniqueCount="397">
  <si>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</si>
  <si>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</si>
  <si>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</si>
  <si>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</si>
  <si>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</si>
  <si>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</si>
  <si>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</si>
  <si>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</si>
  <si>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</si>
  <si>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</si>
  <si>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</si>
  <si>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</si>
  <si>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</si>
  <si>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</si>
  <si>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</si>
  <si>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</si>
  <si>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</si>
  <si>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</si>
  <si>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</si>
  <si>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</si>
  <si>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</si>
  <si>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</si>
  <si>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</si>
  <si>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</si>
  <si>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</si>
  <si>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</si>
  <si>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</si>
  <si>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</si>
  <si>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</si>
  <si>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</si>
  <si>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</si>
  <si>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</si>
  <si>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</si>
  <si>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</si>
  <si>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</si>
  <si>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</si>
  <si>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</si>
  <si>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</si>
  <si>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</si>
  <si>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</si>
  <si>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</si>
  <si>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</si>
  <si>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</si>
  <si>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</si>
  <si>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</si>
  <si>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</si>
  <si>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</si>
  <si>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</si>
  <si>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</si>
  <si>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</si>
  <si>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</si>
  <si>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</si>
  <si>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</si>
  <si>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</si>
  <si>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</si>
  <si>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</si>
  <si>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</si>
  <si>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</si>
  <si>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</si>
  <si>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</si>
  <si>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</si>
  <si>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</si>
  <si>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</si>
  <si>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</si>
  <si>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</si>
  <si>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</si>
  <si>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</si>
  <si>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</si>
  <si>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</si>
  <si>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</si>
  <si>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</si>
  <si>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</si>
  <si>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</si>
  <si>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</si>
  <si>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</si>
  <si>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</si>
  <si>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</si>
  <si>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</si>
  <si>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</si>
  <si>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</si>
  <si>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</si>
  <si>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</si>
  <si>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</si>
  <si>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</si>
  <si>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</si>
  <si>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</si>
  <si>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</si>
  <si>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</si>
  <si>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</si>
  <si>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</si>
  <si>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</si>
  <si>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</si>
  <si>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</si>
  <si>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</si>
  <si>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</si>
  <si>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</si>
  <si>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</si>
  <si>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</si>
  <si>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</si>
  <si>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</si>
  <si>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</si>
  <si>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</si>
  <si>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</si>
  <si>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</si>
  <si>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</si>
  <si>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</si>
  <si>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</si>
  <si>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</si>
  <si>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</si>
  <si>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</si>
  <si>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</si>
  <si>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</si>
  <si>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</si>
  <si>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</si>
  <si>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</si>
  <si>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</si>
  <si>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</si>
  <si>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</si>
  <si>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</si>
  <si>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</si>
  <si>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</si>
  <si>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</si>
  <si>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</si>
  <si>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</si>
  <si>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</si>
  <si>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</si>
  <si>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</si>
  <si>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</si>
  <si>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</si>
  <si>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</si>
  <si>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</si>
  <si>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</si>
  <si>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</si>
  <si>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</si>
  <si>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</si>
  <si>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</si>
  <si>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</si>
  <si>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</si>
  <si>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</si>
  <si>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</si>
  <si>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</si>
  <si>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</si>
  <si>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</si>
  <si>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</si>
  <si>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</si>
  <si>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</si>
  <si>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</si>
  <si>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</si>
  <si>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</si>
  <si>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</si>
  <si>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</si>
  <si>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</si>
  <si>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</si>
  <si>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</si>
  <si>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</si>
  <si>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</si>
  <si>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</si>
  <si>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</si>
  <si>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</si>
  <si>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</si>
  <si>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</si>
  <si>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</si>
  <si>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</si>
  <si>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</si>
  <si>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</si>
  <si>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</si>
  <si>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</si>
  <si>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</si>
  <si>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</si>
  <si>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</si>
  <si>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</si>
  <si>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</si>
  <si>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</si>
  <si>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</si>
  <si>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</si>
  <si>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</si>
  <si>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</si>
  <si>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</si>
  <si>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</si>
  <si>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</si>
  <si>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</si>
  <si>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</si>
  <si>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</si>
  <si>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</si>
  <si>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</si>
  <si>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</si>
  <si>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</si>
  <si>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</si>
  <si>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</si>
  <si>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</si>
  <si>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</si>
  <si>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</si>
  <si>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</si>
  <si>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</si>
  <si>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</si>
  <si>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</si>
  <si>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</si>
  <si>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</si>
  <si>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</si>
  <si>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</si>
  <si>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</si>
  <si>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</si>
  <si>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</si>
  <si>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</si>
  <si>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</si>
  <si>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</si>
  <si>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</si>
  <si>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</si>
  <si>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</si>
  <si>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</si>
  <si>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</si>
  <si>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</si>
  <si>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</si>
  <si>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</si>
  <si>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</si>
  <si>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</si>
  <si>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</si>
  <si>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</si>
  <si>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</si>
  <si>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</si>
  <si>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</si>
  <si>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</si>
  <si>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</si>
  <si>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</si>
  <si>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</si>
  <si>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</si>
  <si>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</si>
  <si>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</si>
  <si>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</si>
  <si>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</si>
  <si>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</si>
  <si>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</si>
  <si>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</si>
  <si>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</si>
  <si>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</si>
  <si>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</si>
  <si>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</si>
  <si>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</si>
  <si>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</si>
  <si>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</si>
  <si>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</si>
  <si>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</si>
  <si>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</si>
  <si>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</si>
  <si>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</si>
  <si>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</si>
  <si>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</si>
  <si>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</si>
  <si>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</si>
  <si>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</si>
  <si>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</si>
  <si>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</si>
  <si>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</si>
  <si>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</si>
  <si>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</si>
  <si>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</si>
  <si>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</si>
  <si>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</si>
  <si>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</si>
  <si>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</si>
  <si>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</si>
  <si>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</si>
  <si>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</si>
  <si>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</si>
  <si>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</si>
  <si>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</si>
  <si>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</si>
  <si>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</si>
  <si>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</si>
  <si>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</si>
  <si>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</si>
  <si>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</si>
  <si>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</si>
  <si>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</si>
  <si>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</si>
  <si>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</si>
  <si>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</si>
  <si>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</si>
  <si>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</si>
  <si>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</si>
  <si>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</si>
  <si>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</si>
  <si>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</si>
  <si>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</si>
  <si>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</si>
  <si>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</si>
  <si>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</si>
  <si>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</si>
  <si>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</si>
  <si>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</si>
  <si>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</si>
  <si>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</si>
  <si>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</si>
  <si>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</si>
  <si>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</si>
  <si>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</si>
  <si>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</si>
  <si>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</si>
  <si>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</si>
  <si>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</si>
  <si>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</si>
  <si>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</si>
  <si>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</si>
  <si>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</si>
  <si>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</si>
  <si>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</si>
  <si>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</si>
  <si>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</si>
  <si>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</si>
  <si>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</si>
  <si>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</si>
  <si>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</si>
  <si>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</si>
  <si>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</si>
  <si>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</si>
  <si>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</si>
  <si>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</si>
  <si>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</si>
  <si>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</si>
  <si>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</si>
  <si>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</si>
  <si>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</si>
  <si>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</si>
  <si>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</si>
  <si>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</si>
  <si>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</si>
  <si>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</si>
  <si>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</si>
  <si>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</si>
  <si>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</si>
  <si>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</si>
  <si>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</si>
  <si>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</si>
  <si>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</si>
  <si>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</si>
  <si>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</si>
  <si>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</si>
  <si>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</si>
  <si>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</si>
  <si>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</si>
  <si>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</si>
  <si>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</si>
  <si>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</si>
  <si>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</si>
  <si>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</si>
  <si>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</si>
  <si>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</si>
  <si>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</si>
  <si>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</si>
  <si>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</si>
  <si>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</si>
  <si>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</si>
  <si>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</si>
  <si>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</si>
  <si>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</si>
  <si>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</si>
  <si>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</si>
  <si>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</si>
  <si>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</si>
  <si>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</si>
  <si>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</si>
  <si>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</si>
  <si>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</si>
  <si>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</si>
  <si>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</si>
  <si>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</si>
  <si>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</si>
  <si>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</si>
  <si>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</si>
  <si>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</si>
  <si>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</si>
  <si>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</si>
  <si>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</si>
  <si>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</si>
  <si>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</si>
  <si>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</si>
  <si>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</si>
  <si>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</si>
  <si>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</si>
  <si>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</si>
  <si>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</si>
  <si>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</si>
  <si>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</si>
  <si>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</si>
  <si>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</si>
  <si>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</si>
  <si>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</si>
  <si>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</si>
  <si>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</si>
  <si>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</si>
  <si>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</si>
  <si>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</si>
  <si>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Profesional Especializado Grupo de Gestion Financiera</t>
  </si>
  <si>
    <t>A-1-0-1-8</t>
  </si>
  <si>
    <t>OTROS GASTOS PERSONALES - DISTRIBUCION PREVIO CONCEPTO DGPPN</t>
  </si>
  <si>
    <t>Noviembre</t>
  </si>
  <si>
    <t>Ejecución Presupuestal Acumulada a 30 de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</si>
</sst>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7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42" fillId="0" borderId="4" xfId="0" applyNumberFormat="1" applyFont="1" applyFill="1" applyBorder="1" applyAlignment="1">
      <alignment horizontal="center" vertical="center" wrapText="1" readingOrder="1"/>
    </xf>
    <xf numFmtId="0" fontId="42" fillId="0" borderId="5" xfId="0" applyNumberFormat="1" applyFont="1" applyFill="1" applyBorder="1" applyAlignment="1">
      <alignment horizontal="center" vertical="center" wrapText="1" readingOrder="1"/>
    </xf>
    <xf numFmtId="164" fontId="42" fillId="0" borderId="5" xfId="1" applyFont="1" applyFill="1" applyBorder="1" applyAlignment="1">
      <alignment horizontal="left" vertical="center" wrapText="1" readingOrder="1"/>
    </xf>
    <xf numFmtId="39" fontId="42" fillId="0" borderId="5" xfId="0" applyNumberFormat="1" applyFont="1" applyFill="1" applyBorder="1" applyAlignment="1">
      <alignment horizontal="center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9" fillId="18" borderId="25" xfId="0" applyNumberFormat="1" applyFont="1" applyFill="1" applyBorder="1" applyAlignment="1">
      <alignment horizontal="center" vertical="center" wrapText="1" readingOrder="1"/>
    </xf>
    <xf numFmtId="39" fontId="49" fillId="18" borderId="14" xfId="0" applyNumberFormat="1" applyFont="1" applyFill="1" applyBorder="1" applyAlignment="1">
      <alignment horizontal="center" vertical="center" wrapText="1" readingOrder="1"/>
    </xf>
    <xf numFmtId="39" fontId="49" fillId="18" borderId="49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0.92382117539394148</c:v>
                </c:pt>
                <c:pt idx="2">
                  <c:v>0.91983862874214917</c:v>
                </c:pt>
                <c:pt idx="3">
                  <c:v>0.89367304574692796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1.5581809296521494</c:v>
                </c:pt>
                <c:pt idx="2">
                  <c:v>0.93122178299834424</c:v>
                </c:pt>
                <c:pt idx="3">
                  <c:v>1.0560917018700919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1.1887873335092134</c:v>
                </c:pt>
                <c:pt idx="2">
                  <c:v>0.92459326620181037</c:v>
                </c:pt>
                <c:pt idx="3">
                  <c:v>0.96151380492233307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15871.68743607</c:v>
                </c:pt>
                <c:pt idx="1">
                  <c:v>15353.728221360001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19202.33848509</c:v>
                </c:pt>
                <c:pt idx="1">
                  <c:v>13014.81101757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35074.025921159999</c:v>
                </c:pt>
                <c:pt idx="1">
                  <c:v>28368.539238930003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98.478549999999998</c:v>
                </c:pt>
                <c:pt idx="1">
                  <c:v>4.0625</c:v>
                </c:pt>
                <c:pt idx="2">
                  <c:v>4.0625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95.199999999999989</c:v>
                </c:pt>
                <c:pt idx="1">
                  <c:v>3.2</c:v>
                </c:pt>
                <c:pt idx="2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83.519730209970916</c:v>
                </c:pt>
                <c:pt idx="1">
                  <c:v>79.868705559212671</c:v>
                </c:pt>
                <c:pt idx="2">
                  <c:v>75.456850949484149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87.913663208524611</c:v>
                </c:pt>
                <c:pt idx="1">
                  <c:v>60.633455752003904</c:v>
                </c:pt>
                <c:pt idx="2">
                  <c:v>59.923525492532534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91.75945989157141</c:v>
                </c:pt>
                <c:pt idx="1">
                  <c:v>59.318843324738111</c:v>
                </c:pt>
                <c:pt idx="2">
                  <c:v>57.569243192350008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61"/>
  <sheetViews>
    <sheetView showGridLines="0" tabSelected="1" topLeftCell="A19" zoomScaleNormal="100" workbookViewId="0">
      <selection activeCell="O33" sqref="O33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05" t="s">
        <v>347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132"/>
    </row>
    <row r="3" spans="2:26" ht="14.25" x14ac:dyDescent="0.2">
      <c r="B3" s="205" t="s">
        <v>348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133"/>
    </row>
    <row r="4" spans="2:26" ht="14.25" x14ac:dyDescent="0.2">
      <c r="B4" s="205" t="s">
        <v>396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132" t="str">
        <f>+TRIM(B4)</f>
        <v>Ejecución Presupuestal Acumulada a 30 de Noviembre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57" t="s">
        <v>9</v>
      </c>
      <c r="C6" s="158" t="s">
        <v>10</v>
      </c>
      <c r="D6" s="158" t="s">
        <v>11</v>
      </c>
      <c r="E6" s="158" t="s">
        <v>12</v>
      </c>
      <c r="F6" s="158" t="s">
        <v>13</v>
      </c>
      <c r="G6" s="158" t="s">
        <v>14</v>
      </c>
      <c r="H6" s="158" t="s">
        <v>17</v>
      </c>
      <c r="I6" s="158" t="s">
        <v>18</v>
      </c>
      <c r="J6" s="158" t="s">
        <v>19</v>
      </c>
      <c r="K6" s="158" t="s">
        <v>20</v>
      </c>
      <c r="L6" s="158" t="s">
        <v>21</v>
      </c>
      <c r="M6" s="158" t="s">
        <v>22</v>
      </c>
      <c r="N6" s="158" t="s">
        <v>23</v>
      </c>
      <c r="O6" s="196" t="s">
        <v>24</v>
      </c>
      <c r="P6" s="158" t="s">
        <v>25</v>
      </c>
      <c r="Q6" s="158" t="s">
        <v>26</v>
      </c>
      <c r="R6" s="158" t="s">
        <v>27</v>
      </c>
      <c r="S6" s="196" t="s">
        <v>28</v>
      </c>
      <c r="T6" s="159" t="s">
        <v>29</v>
      </c>
      <c r="U6" s="158" t="s">
        <v>30</v>
      </c>
      <c r="V6" s="160" t="s">
        <v>31</v>
      </c>
      <c r="W6" s="197" t="s">
        <v>342</v>
      </c>
      <c r="X6" s="161" t="s">
        <v>343</v>
      </c>
      <c r="Y6" s="162" t="s">
        <v>344</v>
      </c>
    </row>
    <row r="7" spans="2:26" ht="18" customHeight="1" x14ac:dyDescent="0.2">
      <c r="B7" s="242" t="s">
        <v>35</v>
      </c>
      <c r="C7" s="243" t="s">
        <v>36</v>
      </c>
      <c r="D7" s="243" t="s">
        <v>37</v>
      </c>
      <c r="E7" s="243" t="s">
        <v>36</v>
      </c>
      <c r="F7" s="243" t="s">
        <v>36</v>
      </c>
      <c r="G7" s="243"/>
      <c r="H7" s="243" t="s">
        <v>38</v>
      </c>
      <c r="I7" s="243">
        <v>10</v>
      </c>
      <c r="J7" s="243" t="s">
        <v>40</v>
      </c>
      <c r="K7" s="244" t="str">
        <f>+'datos iniciales'!O5</f>
        <v>SUELDOS DE PERSONAL DE NOMINA</v>
      </c>
      <c r="L7" s="244">
        <f>+'datos iniciales'!P5</f>
        <v>7487961949</v>
      </c>
      <c r="M7" s="244">
        <f>+'datos iniciales'!Q5</f>
        <v>547441232</v>
      </c>
      <c r="N7" s="244">
        <f>+'datos iniciales'!R5</f>
        <v>0</v>
      </c>
      <c r="O7" s="244">
        <f>+'datos iniciales'!S5</f>
        <v>8035403181</v>
      </c>
      <c r="P7" s="244">
        <f>+'datos iniciales'!T5</f>
        <v>0</v>
      </c>
      <c r="Q7" s="244">
        <f>+'datos iniciales'!U5</f>
        <v>8035403181</v>
      </c>
      <c r="R7" s="244">
        <f>+'datos iniciales'!V5</f>
        <v>0</v>
      </c>
      <c r="S7" s="244">
        <f>+'datos iniciales'!W5</f>
        <v>7445411593</v>
      </c>
      <c r="T7" s="244">
        <f>+'datos iniciales'!X5</f>
        <v>7445411593</v>
      </c>
      <c r="U7" s="244">
        <f>+'datos iniciales'!Y5</f>
        <v>7445411593</v>
      </c>
      <c r="V7" s="244">
        <f>+'datos iniciales'!Z5</f>
        <v>7445411593</v>
      </c>
      <c r="W7" s="245">
        <f t="shared" ref="W7:W12" si="0">+S7/O7*100</f>
        <v>92.657598197498587</v>
      </c>
      <c r="X7" s="245">
        <f>+T7/O7*100</f>
        <v>92.657598197498587</v>
      </c>
      <c r="Y7" s="246">
        <f t="shared" ref="Y7" si="1">+V7/O7*100</f>
        <v>92.657598197498587</v>
      </c>
    </row>
    <row r="8" spans="2:26" ht="18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842022075</v>
      </c>
      <c r="M8" s="141">
        <f>+'datos iniciales'!Q6</f>
        <v>186167983</v>
      </c>
      <c r="N8" s="141">
        <f>+'datos iniciales'!R6</f>
        <v>0</v>
      </c>
      <c r="O8" s="141">
        <f>+'datos iniciales'!S6</f>
        <v>1028190058</v>
      </c>
      <c r="P8" s="141">
        <f>+'datos iniciales'!T6</f>
        <v>0</v>
      </c>
      <c r="Q8" s="141">
        <f>+'datos iniciales'!U6</f>
        <v>1028190058</v>
      </c>
      <c r="R8" s="141">
        <f>+'datos iniciales'!V6</f>
        <v>0</v>
      </c>
      <c r="S8" s="141">
        <f>+'datos iniciales'!W6</f>
        <v>926592294</v>
      </c>
      <c r="T8" s="141">
        <f>+'datos iniciales'!X6</f>
        <v>926592294</v>
      </c>
      <c r="U8" s="141">
        <f>+'datos iniciales'!Y6</f>
        <v>926592294</v>
      </c>
      <c r="V8" s="141">
        <f>+'datos iniciales'!Z6</f>
        <v>926592294</v>
      </c>
      <c r="W8" s="184">
        <f t="shared" si="0"/>
        <v>90.118775881024902</v>
      </c>
      <c r="X8" s="184">
        <f t="shared" ref="X8:X11" si="2">+T8/O8*100</f>
        <v>90.118775881024902</v>
      </c>
      <c r="Y8" s="185">
        <f t="shared" ref="Y8:Y11" si="3">+V8/O8*100</f>
        <v>90.118775881024902</v>
      </c>
    </row>
    <row r="9" spans="2:26" ht="18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2123532060</v>
      </c>
      <c r="M9" s="141">
        <f>+'datos iniciales'!Q7</f>
        <v>554924161</v>
      </c>
      <c r="N9" s="141">
        <f>+'datos iniciales'!R7</f>
        <v>0</v>
      </c>
      <c r="O9" s="141">
        <f>+'datos iniciales'!S7</f>
        <v>2678456221</v>
      </c>
      <c r="P9" s="141">
        <f>+'datos iniciales'!T7</f>
        <v>0</v>
      </c>
      <c r="Q9" s="141">
        <f>+'datos iniciales'!U7</f>
        <v>2678456221</v>
      </c>
      <c r="R9" s="141">
        <f>+'datos iniciales'!V7</f>
        <v>0</v>
      </c>
      <c r="S9" s="141">
        <f>+'datos iniciales'!W7</f>
        <v>1580885334</v>
      </c>
      <c r="T9" s="141">
        <f>+'datos iniciales'!X7</f>
        <v>1580885334</v>
      </c>
      <c r="U9" s="141">
        <f>+'datos iniciales'!Y7</f>
        <v>1580885334</v>
      </c>
      <c r="V9" s="141">
        <f>+'datos iniciales'!Z7</f>
        <v>1580885334</v>
      </c>
      <c r="W9" s="184">
        <f t="shared" si="0"/>
        <v>59.022257732096797</v>
      </c>
      <c r="X9" s="184">
        <f t="shared" si="2"/>
        <v>59.022257732096797</v>
      </c>
      <c r="Y9" s="185">
        <f t="shared" si="3"/>
        <v>59.022257732096797</v>
      </c>
    </row>
    <row r="10" spans="2:26" ht="26.25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154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OTROS GASTOS PERSONALES - DISTRIBUCION PREVIO CONCEPTO DGPPN</v>
      </c>
      <c r="L10" s="141">
        <f>+'datos iniciales'!P8</f>
        <v>0</v>
      </c>
      <c r="M10" s="141">
        <f>+'datos iniciales'!Q8</f>
        <v>1848000000</v>
      </c>
      <c r="N10" s="141">
        <f>+'datos iniciales'!R8</f>
        <v>1848000000</v>
      </c>
      <c r="O10" s="141">
        <f>+'datos iniciales'!S8</f>
        <v>0</v>
      </c>
      <c r="P10" s="141">
        <f>+'datos iniciales'!T8</f>
        <v>0</v>
      </c>
      <c r="Q10" s="141">
        <f>+'datos iniciales'!U8</f>
        <v>0</v>
      </c>
      <c r="R10" s="141">
        <f>+'datos iniciales'!V8</f>
        <v>0</v>
      </c>
      <c r="S10" s="141">
        <f>+'datos iniciales'!W8</f>
        <v>0</v>
      </c>
      <c r="T10" s="141">
        <f>+'datos iniciales'!X8</f>
        <v>0</v>
      </c>
      <c r="U10" s="141">
        <f>+'datos iniciales'!Y8</f>
        <v>0</v>
      </c>
      <c r="V10" s="141">
        <f>+'datos iniciales'!Z8</f>
        <v>0</v>
      </c>
      <c r="W10" s="184">
        <v>0</v>
      </c>
      <c r="X10" s="184">
        <v>0</v>
      </c>
      <c r="Y10" s="185">
        <v>0</v>
      </c>
    </row>
    <row r="11" spans="2:26" ht="28.5" customHeight="1" x14ac:dyDescent="0.2">
      <c r="B11" s="139" t="s">
        <v>35</v>
      </c>
      <c r="C11" s="140" t="s">
        <v>36</v>
      </c>
      <c r="D11" s="140" t="s">
        <v>37</v>
      </c>
      <c r="E11" s="140" t="s">
        <v>36</v>
      </c>
      <c r="F11" s="140" t="s">
        <v>49</v>
      </c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HORAS EXTRAS, DIAS FESTIVOS E INDEMNIZACION POR VACACIONES</v>
      </c>
      <c r="L11" s="141">
        <f>+'datos iniciales'!P9</f>
        <v>283427174</v>
      </c>
      <c r="M11" s="141">
        <f>+'datos iniciales'!Q9</f>
        <v>0</v>
      </c>
      <c r="N11" s="141">
        <f>+'datos iniciales'!R9</f>
        <v>120000000</v>
      </c>
      <c r="O11" s="141">
        <f>+'datos iniciales'!S9</f>
        <v>163427174</v>
      </c>
      <c r="P11" s="141">
        <f>+'datos iniciales'!T9</f>
        <v>0</v>
      </c>
      <c r="Q11" s="141">
        <f>+'datos iniciales'!U9</f>
        <v>163427174</v>
      </c>
      <c r="R11" s="141">
        <f>+'datos iniciales'!V9</f>
        <v>0</v>
      </c>
      <c r="S11" s="141">
        <f>+'datos iniciales'!W9</f>
        <v>109221398</v>
      </c>
      <c r="T11" s="141">
        <f>+'datos iniciales'!X9</f>
        <v>109221398</v>
      </c>
      <c r="U11" s="141">
        <f>+'datos iniciales'!Y9</f>
        <v>109221398</v>
      </c>
      <c r="V11" s="141">
        <f>+'datos iniciales'!Z9</f>
        <v>109221398</v>
      </c>
      <c r="W11" s="184">
        <f t="shared" si="0"/>
        <v>66.831846459022785</v>
      </c>
      <c r="X11" s="184">
        <f t="shared" si="2"/>
        <v>66.831846459022785</v>
      </c>
      <c r="Y11" s="185">
        <f t="shared" si="3"/>
        <v>66.831846459022785</v>
      </c>
    </row>
    <row r="12" spans="2:26" ht="24.75" customHeight="1" x14ac:dyDescent="0.2">
      <c r="B12" s="139" t="s">
        <v>35</v>
      </c>
      <c r="C12" s="140" t="s">
        <v>36</v>
      </c>
      <c r="D12" s="140" t="s">
        <v>37</v>
      </c>
      <c r="E12" s="140" t="s">
        <v>52</v>
      </c>
      <c r="F12" s="140"/>
      <c r="G12" s="140"/>
      <c r="H12" s="140" t="s">
        <v>38</v>
      </c>
      <c r="I12" s="140">
        <v>10</v>
      </c>
      <c r="J12" s="140" t="s">
        <v>40</v>
      </c>
      <c r="K12" s="141" t="str">
        <f>+'datos iniciales'!O10</f>
        <v>SERVICIOS PERSONALES INDIRECTOS</v>
      </c>
      <c r="L12" s="141">
        <f>+'datos iniciales'!P10</f>
        <v>120799896</v>
      </c>
      <c r="M12" s="141">
        <f>+'datos iniciales'!Q10</f>
        <v>0</v>
      </c>
      <c r="N12" s="141">
        <f>+'datos iniciales'!R10</f>
        <v>0</v>
      </c>
      <c r="O12" s="141">
        <f>+'datos iniciales'!S10</f>
        <v>120799896</v>
      </c>
      <c r="P12" s="141">
        <f>+'datos iniciales'!T10</f>
        <v>0</v>
      </c>
      <c r="Q12" s="141">
        <f>+'datos iniciales'!U10</f>
        <v>77325420</v>
      </c>
      <c r="R12" s="141">
        <f>+'datos iniciales'!V10</f>
        <v>43474476</v>
      </c>
      <c r="S12" s="141">
        <f>+'datos iniciales'!W10</f>
        <v>56405949</v>
      </c>
      <c r="T12" s="141">
        <f>+'datos iniciales'!X10</f>
        <v>43698750</v>
      </c>
      <c r="U12" s="141">
        <f>+'datos iniciales'!Y10</f>
        <v>43698750</v>
      </c>
      <c r="V12" s="141">
        <f>+'datos iniciales'!Z10</f>
        <v>43698750</v>
      </c>
      <c r="W12" s="184">
        <f t="shared" si="0"/>
        <v>46.693706590608322</v>
      </c>
      <c r="X12" s="184">
        <f t="shared" ref="X12" si="4">+T12/O12*100</f>
        <v>36.174493064133102</v>
      </c>
      <c r="Y12" s="185">
        <f t="shared" ref="Y12" si="5">+V12/O12*100</f>
        <v>36.174493064133102</v>
      </c>
    </row>
    <row r="13" spans="2:26" ht="30" customHeight="1" thickBot="1" x14ac:dyDescent="0.25">
      <c r="B13" s="142" t="s">
        <v>35</v>
      </c>
      <c r="C13" s="143" t="s">
        <v>36</v>
      </c>
      <c r="D13" s="143" t="s">
        <v>37</v>
      </c>
      <c r="E13" s="143" t="s">
        <v>46</v>
      </c>
      <c r="F13" s="143"/>
      <c r="G13" s="143"/>
      <c r="H13" s="143" t="s">
        <v>38</v>
      </c>
      <c r="I13" s="143">
        <v>10</v>
      </c>
      <c r="J13" s="143" t="s">
        <v>40</v>
      </c>
      <c r="K13" s="144" t="str">
        <f>+'datos iniciales'!O11</f>
        <v>CONTRIBUCIONES INHERENTES A LA NOMINA SECTOR PRIVADO Y PUBLICO</v>
      </c>
      <c r="L13" s="144">
        <f>+'datos iniciales'!P11</f>
        <v>3089301793</v>
      </c>
      <c r="M13" s="144">
        <f>+'datos iniciales'!Q11</f>
        <v>679466624</v>
      </c>
      <c r="N13" s="144">
        <f>+'datos iniciales'!R11</f>
        <v>0</v>
      </c>
      <c r="O13" s="144">
        <f>+'datos iniciales'!S11</f>
        <v>3768768417</v>
      </c>
      <c r="P13" s="144">
        <f>+'datos iniciales'!T11</f>
        <v>0</v>
      </c>
      <c r="Q13" s="144">
        <f>+'datos iniciales'!U11</f>
        <v>3768768417</v>
      </c>
      <c r="R13" s="144">
        <f>+'datos iniciales'!V11</f>
        <v>0</v>
      </c>
      <c r="S13" s="144">
        <f>+'datos iniciales'!W11</f>
        <v>3401278417</v>
      </c>
      <c r="T13" s="144">
        <f>+'datos iniciales'!X11</f>
        <v>3401278417</v>
      </c>
      <c r="U13" s="144">
        <f>+'datos iniciales'!Y11</f>
        <v>3401278417</v>
      </c>
      <c r="V13" s="144">
        <f>+'datos iniciales'!Z11</f>
        <v>3363093217</v>
      </c>
      <c r="W13" s="186">
        <f t="shared" ref="W13" si="6">+S13/O13*100</f>
        <v>90.24906920939101</v>
      </c>
      <c r="X13" s="186">
        <f t="shared" ref="X13" si="7">+T13/O13*100</f>
        <v>90.24906920939101</v>
      </c>
      <c r="Y13" s="187">
        <f t="shared" ref="Y13" si="8">+V13/O13*100</f>
        <v>89.235868190518218</v>
      </c>
    </row>
    <row r="14" spans="2:26" ht="12.75" thickBot="1" x14ac:dyDescent="0.25">
      <c r="B14" s="145"/>
      <c r="C14" s="145"/>
      <c r="D14" s="145"/>
      <c r="E14" s="145"/>
      <c r="F14" s="145"/>
      <c r="G14" s="145"/>
      <c r="H14" s="145"/>
      <c r="I14" s="145"/>
      <c r="J14" s="145"/>
      <c r="K14" s="146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88"/>
      <c r="X14" s="188"/>
      <c r="Y14" s="188"/>
    </row>
    <row r="15" spans="2:26" ht="15" customHeight="1" x14ac:dyDescent="0.2">
      <c r="B15" s="136" t="s">
        <v>35</v>
      </c>
      <c r="C15" s="137">
        <v>2</v>
      </c>
      <c r="D15" s="137">
        <v>0</v>
      </c>
      <c r="E15" s="137">
        <v>3</v>
      </c>
      <c r="F15" s="137"/>
      <c r="G15" s="137"/>
      <c r="H15" s="137" t="s">
        <v>38</v>
      </c>
      <c r="I15" s="137">
        <v>10</v>
      </c>
      <c r="J15" s="137" t="s">
        <v>40</v>
      </c>
      <c r="K15" s="138" t="str">
        <f>+'datos iniciales'!O12</f>
        <v>IMPUESTOS Y MULTAS</v>
      </c>
      <c r="L15" s="138">
        <f>+'datos iniciales'!P12</f>
        <v>29000000</v>
      </c>
      <c r="M15" s="138">
        <f>+'datos iniciales'!Q12</f>
        <v>6801000</v>
      </c>
      <c r="N15" s="138">
        <f>+'datos iniciales'!R12</f>
        <v>0</v>
      </c>
      <c r="O15" s="138">
        <f>+'datos iniciales'!S12</f>
        <v>35801000</v>
      </c>
      <c r="P15" s="138">
        <f>+'datos iniciales'!T12</f>
        <v>0</v>
      </c>
      <c r="Q15" s="138">
        <f>+'datos iniciales'!U12</f>
        <v>35558700</v>
      </c>
      <c r="R15" s="138">
        <f>+'datos iniciales'!V12</f>
        <v>242300</v>
      </c>
      <c r="S15" s="138">
        <f>+'datos iniciales'!W12</f>
        <v>35558700</v>
      </c>
      <c r="T15" s="138">
        <f>+'datos iniciales'!X12</f>
        <v>35558700</v>
      </c>
      <c r="U15" s="138">
        <f>+'datos iniciales'!Y12</f>
        <v>35558700</v>
      </c>
      <c r="V15" s="138">
        <f>+'datos iniciales'!Z12</f>
        <v>35558700</v>
      </c>
      <c r="W15" s="182">
        <f>+S15/O15*100</f>
        <v>99.3232032624787</v>
      </c>
      <c r="X15" s="182">
        <f t="shared" ref="X15:X16" si="9">+T15/O15*100</f>
        <v>99.3232032624787</v>
      </c>
      <c r="Y15" s="183">
        <f t="shared" ref="Y15:Y16" si="10">+V15/O15*100</f>
        <v>99.3232032624787</v>
      </c>
    </row>
    <row r="16" spans="2:26" ht="17.25" customHeight="1" thickBot="1" x14ac:dyDescent="0.25">
      <c r="B16" s="142" t="s">
        <v>35</v>
      </c>
      <c r="C16" s="143">
        <v>2</v>
      </c>
      <c r="D16" s="143">
        <v>0</v>
      </c>
      <c r="E16" s="143">
        <v>4</v>
      </c>
      <c r="F16" s="143"/>
      <c r="G16" s="143"/>
      <c r="H16" s="143" t="s">
        <v>38</v>
      </c>
      <c r="I16" s="143">
        <v>10</v>
      </c>
      <c r="J16" s="143" t="s">
        <v>40</v>
      </c>
      <c r="K16" s="144" t="str">
        <f>+'datos iniciales'!O13</f>
        <v>ADQUISICION DE BIENES Y SERVICIOS</v>
      </c>
      <c r="L16" s="144">
        <f>+'datos iniciales'!P13</f>
        <v>2607974403</v>
      </c>
      <c r="M16" s="144">
        <f>+'datos iniciales'!Q13</f>
        <v>0</v>
      </c>
      <c r="N16" s="144">
        <f>+'datos iniciales'!R13</f>
        <v>21037846</v>
      </c>
      <c r="O16" s="144">
        <f>+'datos iniciales'!S13</f>
        <v>2586936557</v>
      </c>
      <c r="P16" s="144">
        <f>+'datos iniciales'!T13</f>
        <v>0</v>
      </c>
      <c r="Q16" s="144">
        <f>+'datos iniciales'!U13</f>
        <v>2508732998.3299999</v>
      </c>
      <c r="R16" s="144">
        <f>+'datos iniciales'!V13</f>
        <v>78203558.670000002</v>
      </c>
      <c r="S16" s="144">
        <f>+'datos iniciales'!W13</f>
        <v>2141216990.0699999</v>
      </c>
      <c r="T16" s="144">
        <f>+'datos iniciales'!X13</f>
        <v>1635964974.3599999</v>
      </c>
      <c r="U16" s="144">
        <f>+'datos iniciales'!Y13</f>
        <v>1635964974.3599999</v>
      </c>
      <c r="V16" s="144">
        <f>+'datos iniciales'!Z13</f>
        <v>1635964974.3599999</v>
      </c>
      <c r="W16" s="186">
        <f>+S16/O16*100</f>
        <v>82.770371166469999</v>
      </c>
      <c r="X16" s="186">
        <f t="shared" si="9"/>
        <v>63.239470250371511</v>
      </c>
      <c r="Y16" s="187">
        <f t="shared" si="10"/>
        <v>63.239470250371511</v>
      </c>
    </row>
    <row r="17" spans="2:25" ht="12.75" thickBot="1" x14ac:dyDescent="0.25">
      <c r="B17" s="145"/>
      <c r="C17" s="145"/>
      <c r="D17" s="145"/>
      <c r="E17" s="145"/>
      <c r="F17" s="145"/>
      <c r="G17" s="145"/>
      <c r="H17" s="145"/>
      <c r="I17" s="145"/>
      <c r="J17" s="145"/>
      <c r="K17" s="146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88"/>
      <c r="X17" s="188"/>
      <c r="Y17" s="188"/>
    </row>
    <row r="18" spans="2:25" ht="14.25" customHeight="1" x14ac:dyDescent="0.2">
      <c r="B18" s="136" t="s">
        <v>35</v>
      </c>
      <c r="C18" s="137">
        <v>3</v>
      </c>
      <c r="D18" s="137">
        <v>2</v>
      </c>
      <c r="E18" s="137">
        <v>1</v>
      </c>
      <c r="F18" s="137">
        <v>1</v>
      </c>
      <c r="G18" s="137"/>
      <c r="H18" s="137" t="s">
        <v>38</v>
      </c>
      <c r="I18" s="137">
        <v>11</v>
      </c>
      <c r="J18" s="137" t="s">
        <v>63</v>
      </c>
      <c r="K18" s="138" t="str">
        <f>+'datos iniciales'!O14</f>
        <v>CUOTA DE AUDITAJE CONTRANAL</v>
      </c>
      <c r="L18" s="138">
        <f>+'datos iniciales'!P14</f>
        <v>0</v>
      </c>
      <c r="M18" s="138">
        <f>+'datos iniciales'!Q14</f>
        <v>4776945</v>
      </c>
      <c r="N18" s="138">
        <f>+'datos iniciales'!R14</f>
        <v>0</v>
      </c>
      <c r="O18" s="138">
        <f>+'datos iniciales'!S14</f>
        <v>4776945</v>
      </c>
      <c r="P18" s="138">
        <f>+'datos iniciales'!T14</f>
        <v>0</v>
      </c>
      <c r="Q18" s="138">
        <f>+'datos iniciales'!U14</f>
        <v>0</v>
      </c>
      <c r="R18" s="138">
        <f>+'datos iniciales'!V14</f>
        <v>4776945</v>
      </c>
      <c r="S18" s="138">
        <f>+'datos iniciales'!W14</f>
        <v>0</v>
      </c>
      <c r="T18" s="138">
        <f>+'datos iniciales'!X14</f>
        <v>0</v>
      </c>
      <c r="U18" s="138">
        <f>+'datos iniciales'!Y14</f>
        <v>0</v>
      </c>
      <c r="V18" s="138">
        <f>+'datos iniciales'!Z14</f>
        <v>0</v>
      </c>
      <c r="W18" s="182">
        <f t="shared" ref="W18:W21" si="11">+S18/O18*100</f>
        <v>0</v>
      </c>
      <c r="X18" s="182">
        <f t="shared" ref="X18:X21" si="12">+T18/O18*100</f>
        <v>0</v>
      </c>
      <c r="Y18" s="183">
        <f t="shared" ref="Y18:Y21" si="13">+V18/O18*100</f>
        <v>0</v>
      </c>
    </row>
    <row r="19" spans="2:25" ht="14.25" customHeight="1" x14ac:dyDescent="0.2">
      <c r="B19" s="139" t="s">
        <v>35</v>
      </c>
      <c r="C19" s="140">
        <v>3</v>
      </c>
      <c r="D19" s="140">
        <v>2</v>
      </c>
      <c r="E19" s="140">
        <v>1</v>
      </c>
      <c r="F19" s="140">
        <v>1</v>
      </c>
      <c r="G19" s="140"/>
      <c r="H19" s="140" t="s">
        <v>38</v>
      </c>
      <c r="I19" s="140">
        <v>10</v>
      </c>
      <c r="J19" s="140" t="s">
        <v>40</v>
      </c>
      <c r="K19" s="141" t="str">
        <f>+'datos iniciales'!O15</f>
        <v>CUOTA DE AUDITAJE CONTRANAL</v>
      </c>
      <c r="L19" s="141">
        <f>+'datos iniciales'!P15</f>
        <v>30131244</v>
      </c>
      <c r="M19" s="141">
        <f>+'datos iniciales'!Q15</f>
        <v>0</v>
      </c>
      <c r="N19" s="141">
        <f>+'datos iniciales'!R15</f>
        <v>0</v>
      </c>
      <c r="O19" s="141">
        <f>+'datos iniciales'!S15</f>
        <v>30131244</v>
      </c>
      <c r="P19" s="141">
        <f>+'datos iniciales'!T15</f>
        <v>0</v>
      </c>
      <c r="Q19" s="141">
        <f>+'datos iniciales'!U15</f>
        <v>0</v>
      </c>
      <c r="R19" s="141">
        <f>+'datos iniciales'!V15</f>
        <v>30131244</v>
      </c>
      <c r="S19" s="141">
        <f>+'datos iniciales'!W15</f>
        <v>0</v>
      </c>
      <c r="T19" s="141">
        <f>+'datos iniciales'!X15</f>
        <v>0</v>
      </c>
      <c r="U19" s="141">
        <f>+'datos iniciales'!Y15</f>
        <v>0</v>
      </c>
      <c r="V19" s="141">
        <f>+'datos iniciales'!Z15</f>
        <v>0</v>
      </c>
      <c r="W19" s="184"/>
      <c r="X19" s="184"/>
      <c r="Y19" s="185"/>
    </row>
    <row r="20" spans="2:25" ht="15" customHeight="1" x14ac:dyDescent="0.2">
      <c r="B20" s="139" t="s">
        <v>35</v>
      </c>
      <c r="C20" s="140">
        <v>3</v>
      </c>
      <c r="D20" s="140">
        <v>5</v>
      </c>
      <c r="E20" s="140">
        <v>1</v>
      </c>
      <c r="F20" s="140">
        <v>1</v>
      </c>
      <c r="G20" s="140"/>
      <c r="H20" s="140" t="s">
        <v>38</v>
      </c>
      <c r="I20" s="140">
        <v>10</v>
      </c>
      <c r="J20" s="140" t="s">
        <v>40</v>
      </c>
      <c r="K20" s="141" t="str">
        <f>+'datos iniciales'!O16</f>
        <v>MESADAS PENSIONALES</v>
      </c>
      <c r="L20" s="141">
        <f>+'datos iniciales'!P16</f>
        <v>194594400</v>
      </c>
      <c r="M20" s="141">
        <f>+'datos iniciales'!Q16</f>
        <v>9459901</v>
      </c>
      <c r="N20" s="141">
        <f>+'datos iniciales'!R16</f>
        <v>0</v>
      </c>
      <c r="O20" s="141">
        <f>+'datos iniciales'!S16</f>
        <v>204054301</v>
      </c>
      <c r="P20" s="141">
        <f>+'datos iniciales'!T16</f>
        <v>0</v>
      </c>
      <c r="Q20" s="141">
        <f>+'datos iniciales'!U16</f>
        <v>204054301</v>
      </c>
      <c r="R20" s="141">
        <f>+'datos iniciales'!V16</f>
        <v>0</v>
      </c>
      <c r="S20" s="141">
        <f>+'datos iniciales'!W16</f>
        <v>175116761</v>
      </c>
      <c r="T20" s="141">
        <f>+'datos iniciales'!X16</f>
        <v>175116761</v>
      </c>
      <c r="U20" s="141">
        <f>+'datos iniciales'!Y16</f>
        <v>175116761</v>
      </c>
      <c r="V20" s="141">
        <f>+'datos iniciales'!Z16</f>
        <v>175116761</v>
      </c>
      <c r="W20" s="184">
        <f t="shared" si="11"/>
        <v>85.818706168805519</v>
      </c>
      <c r="X20" s="184">
        <f t="shared" si="12"/>
        <v>85.818706168805519</v>
      </c>
      <c r="Y20" s="185">
        <f t="shared" si="13"/>
        <v>85.818706168805519</v>
      </c>
    </row>
    <row r="21" spans="2:25" ht="14.25" customHeight="1" thickBot="1" x14ac:dyDescent="0.25">
      <c r="B21" s="142" t="s">
        <v>35</v>
      </c>
      <c r="C21" s="143">
        <v>3</v>
      </c>
      <c r="D21" s="143">
        <v>6</v>
      </c>
      <c r="E21" s="143">
        <v>1</v>
      </c>
      <c r="F21" s="143">
        <v>1</v>
      </c>
      <c r="G21" s="143"/>
      <c r="H21" s="143" t="s">
        <v>38</v>
      </c>
      <c r="I21" s="143">
        <v>10</v>
      </c>
      <c r="J21" s="143" t="s">
        <v>40</v>
      </c>
      <c r="K21" s="144" t="str">
        <f>+'datos iniciales'!O17</f>
        <v>SENTENCIAS Y CONCILIACIONES</v>
      </c>
      <c r="L21" s="144">
        <f>+'datos iniciales'!P17</f>
        <v>371730902</v>
      </c>
      <c r="M21" s="144">
        <f>+'datos iniciales'!Q17</f>
        <v>0</v>
      </c>
      <c r="N21" s="144">
        <f>+'datos iniciales'!R17</f>
        <v>0</v>
      </c>
      <c r="O21" s="144">
        <f>+'datos iniciales'!S17</f>
        <v>371730902</v>
      </c>
      <c r="P21" s="144">
        <f>+'datos iniciales'!T17</f>
        <v>0</v>
      </c>
      <c r="Q21" s="144">
        <f>+'datos iniciales'!U17</f>
        <v>4000000</v>
      </c>
      <c r="R21" s="144">
        <f>+'datos iniciales'!V17</f>
        <v>367730902</v>
      </c>
      <c r="S21" s="144">
        <f>+'datos iniciales'!W17</f>
        <v>0</v>
      </c>
      <c r="T21" s="144">
        <f>+'datos iniciales'!X17</f>
        <v>0</v>
      </c>
      <c r="U21" s="144">
        <f>+'datos iniciales'!Y17</f>
        <v>0</v>
      </c>
      <c r="V21" s="144">
        <f>+'datos iniciales'!Z17</f>
        <v>0</v>
      </c>
      <c r="W21" s="186">
        <f t="shared" si="11"/>
        <v>0</v>
      </c>
      <c r="X21" s="186">
        <f t="shared" si="12"/>
        <v>0</v>
      </c>
      <c r="Y21" s="187">
        <f t="shared" si="13"/>
        <v>0</v>
      </c>
    </row>
    <row r="22" spans="2:25" ht="14.25" customHeight="1" x14ac:dyDescent="0.2">
      <c r="B22" s="151"/>
      <c r="C22" s="151"/>
      <c r="D22" s="151"/>
      <c r="E22" s="151"/>
      <c r="F22" s="151"/>
      <c r="G22" s="151"/>
      <c r="H22" s="151"/>
      <c r="I22" s="151"/>
      <c r="J22" s="151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1"/>
      <c r="X22" s="241"/>
      <c r="Y22" s="241"/>
    </row>
    <row r="23" spans="2:25" ht="12.75" thickBot="1" x14ac:dyDescent="0.25">
      <c r="B23" s="145"/>
      <c r="C23" s="145"/>
      <c r="D23" s="145"/>
      <c r="E23" s="145"/>
      <c r="F23" s="145"/>
      <c r="G23" s="145"/>
      <c r="H23" s="145"/>
      <c r="I23" s="145"/>
      <c r="J23" s="145"/>
      <c r="K23" s="146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88"/>
      <c r="X23" s="188"/>
      <c r="Y23" s="188"/>
    </row>
    <row r="24" spans="2:25" ht="24" x14ac:dyDescent="0.2">
      <c r="B24" s="136" t="s">
        <v>71</v>
      </c>
      <c r="C24" s="137" t="s">
        <v>384</v>
      </c>
      <c r="D24" s="137" t="s">
        <v>73</v>
      </c>
      <c r="E24" s="137" t="s">
        <v>36</v>
      </c>
      <c r="F24" s="137" t="s">
        <v>1</v>
      </c>
      <c r="G24" s="137" t="s">
        <v>1</v>
      </c>
      <c r="H24" s="137" t="s">
        <v>38</v>
      </c>
      <c r="I24" s="137" t="s">
        <v>39</v>
      </c>
      <c r="J24" s="137" t="s">
        <v>40</v>
      </c>
      <c r="K24" s="148" t="s">
        <v>377</v>
      </c>
      <c r="L24" s="138">
        <f>+'datos iniciales'!P18</f>
        <v>2000000000</v>
      </c>
      <c r="M24" s="138">
        <f>+'datos iniciales'!Q18</f>
        <v>0</v>
      </c>
      <c r="N24" s="138">
        <f>+'datos iniciales'!R18</f>
        <v>0</v>
      </c>
      <c r="O24" s="138">
        <f>+'datos iniciales'!S18</f>
        <v>2000000000</v>
      </c>
      <c r="P24" s="138">
        <f>+'datos iniciales'!T18</f>
        <v>0</v>
      </c>
      <c r="Q24" s="138">
        <f>+'datos iniciales'!U18</f>
        <v>1976300000</v>
      </c>
      <c r="R24" s="138">
        <f>+'datos iniciales'!V18</f>
        <v>23700000</v>
      </c>
      <c r="S24" s="138">
        <f>+'datos iniciales'!W18</f>
        <v>1969571000</v>
      </c>
      <c r="T24" s="138">
        <f>+'datos iniciales'!X18</f>
        <v>81250000</v>
      </c>
      <c r="U24" s="138">
        <f>+'datos iniciales'!Y18</f>
        <v>81250000</v>
      </c>
      <c r="V24" s="138">
        <f>+'datos iniciales'!Z18</f>
        <v>81250000</v>
      </c>
      <c r="W24" s="182">
        <f t="shared" ref="W24:W32" si="14">+S24/O24*100</f>
        <v>98.478549999999998</v>
      </c>
      <c r="X24" s="182">
        <f t="shared" ref="X24:X32" si="15">+T24/O24*100</f>
        <v>4.0625</v>
      </c>
      <c r="Y24" s="183">
        <f t="shared" ref="Y24:Y32" si="16">+V24/O24*100</f>
        <v>4.0625</v>
      </c>
    </row>
    <row r="25" spans="2:25" ht="24" x14ac:dyDescent="0.2">
      <c r="B25" s="139" t="s">
        <v>71</v>
      </c>
      <c r="C25" s="140" t="s">
        <v>384</v>
      </c>
      <c r="D25" s="140" t="s">
        <v>73</v>
      </c>
      <c r="E25" s="140" t="s">
        <v>36</v>
      </c>
      <c r="F25" s="140" t="s">
        <v>1</v>
      </c>
      <c r="G25" s="140" t="s">
        <v>1</v>
      </c>
      <c r="H25" s="140" t="s">
        <v>38</v>
      </c>
      <c r="I25" s="140" t="s">
        <v>106</v>
      </c>
      <c r="J25" s="140" t="s">
        <v>40</v>
      </c>
      <c r="K25" s="149" t="s">
        <v>377</v>
      </c>
      <c r="L25" s="141">
        <f>+'datos iniciales'!P19</f>
        <v>500000000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500000000</v>
      </c>
      <c r="P25" s="141">
        <f>+'datos iniciales'!T19</f>
        <v>0</v>
      </c>
      <c r="Q25" s="141">
        <f>+'datos iniciales'!U19</f>
        <v>500000000</v>
      </c>
      <c r="R25" s="141">
        <f>+'datos iniciales'!V19</f>
        <v>0</v>
      </c>
      <c r="S25" s="141">
        <f>+'datos iniciales'!W19</f>
        <v>476000000</v>
      </c>
      <c r="T25" s="141">
        <f>+'datos iniciales'!X19</f>
        <v>16000000</v>
      </c>
      <c r="U25" s="141">
        <f>+'datos iniciales'!Y19</f>
        <v>16000000</v>
      </c>
      <c r="V25" s="141">
        <f>+'datos iniciales'!Z19</f>
        <v>16000000</v>
      </c>
      <c r="W25" s="184">
        <f t="shared" si="14"/>
        <v>95.199999999999989</v>
      </c>
      <c r="X25" s="184">
        <f t="shared" si="15"/>
        <v>3.2</v>
      </c>
      <c r="Y25" s="185">
        <f t="shared" si="16"/>
        <v>3.2</v>
      </c>
    </row>
    <row r="26" spans="2:25" ht="36" x14ac:dyDescent="0.2">
      <c r="B26" s="139" t="s">
        <v>71</v>
      </c>
      <c r="C26" s="140" t="s">
        <v>386</v>
      </c>
      <c r="D26" s="140" t="s">
        <v>73</v>
      </c>
      <c r="E26" s="140" t="s">
        <v>36</v>
      </c>
      <c r="F26" s="140" t="s">
        <v>1</v>
      </c>
      <c r="G26" s="140" t="s">
        <v>1</v>
      </c>
      <c r="H26" s="140" t="s">
        <v>38</v>
      </c>
      <c r="I26" s="140" t="s">
        <v>39</v>
      </c>
      <c r="J26" s="140" t="s">
        <v>40</v>
      </c>
      <c r="K26" s="149" t="s">
        <v>77</v>
      </c>
      <c r="L26" s="141">
        <f>+'datos iniciales'!P20</f>
        <v>3497281509</v>
      </c>
      <c r="M26" s="141">
        <f>+'datos iniciales'!Q20</f>
        <v>0</v>
      </c>
      <c r="N26" s="141">
        <f>+'datos iniciales'!R20</f>
        <v>0</v>
      </c>
      <c r="O26" s="141">
        <f>+'datos iniciales'!S20</f>
        <v>3497281509</v>
      </c>
      <c r="P26" s="141">
        <f>+'datos iniciales'!T20</f>
        <v>0</v>
      </c>
      <c r="Q26" s="141">
        <f>+'datos iniciales'!U20</f>
        <v>3439294443</v>
      </c>
      <c r="R26" s="141">
        <f>+'datos iniciales'!V20</f>
        <v>57987066</v>
      </c>
      <c r="S26" s="141">
        <f>+'datos iniciales'!W20</f>
        <v>2920920081</v>
      </c>
      <c r="T26" s="141">
        <f>+'datos iniciales'!X20</f>
        <v>2793233471</v>
      </c>
      <c r="U26" s="141">
        <f>+'datos iniciales'!Y20</f>
        <v>2793233471</v>
      </c>
      <c r="V26" s="141">
        <f>+'datos iniciales'!Z20</f>
        <v>2638938495.5300002</v>
      </c>
      <c r="W26" s="184">
        <f t="shared" si="14"/>
        <v>83.519730209970916</v>
      </c>
      <c r="X26" s="184">
        <f t="shared" si="15"/>
        <v>79.868705559212671</v>
      </c>
      <c r="Y26" s="185">
        <f t="shared" si="16"/>
        <v>75.456850949484149</v>
      </c>
    </row>
    <row r="27" spans="2:25" ht="36" x14ac:dyDescent="0.2">
      <c r="B27" s="139" t="s">
        <v>71</v>
      </c>
      <c r="C27" s="140" t="s">
        <v>386</v>
      </c>
      <c r="D27" s="140" t="s">
        <v>73</v>
      </c>
      <c r="E27" s="140" t="s">
        <v>36</v>
      </c>
      <c r="F27" s="140" t="s">
        <v>1</v>
      </c>
      <c r="G27" s="140" t="s">
        <v>1</v>
      </c>
      <c r="H27" s="140" t="s">
        <v>38</v>
      </c>
      <c r="I27" s="140" t="s">
        <v>62</v>
      </c>
      <c r="J27" s="140" t="s">
        <v>63</v>
      </c>
      <c r="K27" s="149" t="s">
        <v>77</v>
      </c>
      <c r="L27" s="141">
        <f>+'datos iniciales'!P21</f>
        <v>0</v>
      </c>
      <c r="M27" s="141">
        <f>+'datos iniciales'!Q21</f>
        <v>5015140505</v>
      </c>
      <c r="N27" s="141">
        <f>+'datos iniciales'!R21</f>
        <v>0</v>
      </c>
      <c r="O27" s="141">
        <f>+'datos iniciales'!S21</f>
        <v>5015140505</v>
      </c>
      <c r="P27" s="141">
        <f>+'datos iniciales'!T21</f>
        <v>0</v>
      </c>
      <c r="Q27" s="141">
        <f>+'datos iniciales'!U21</f>
        <v>4439720816</v>
      </c>
      <c r="R27" s="141">
        <f>+'datos iniciales'!V21</f>
        <v>575419689</v>
      </c>
      <c r="S27" s="141">
        <f>+'datos iniciales'!W21</f>
        <v>4408993733</v>
      </c>
      <c r="T27" s="141">
        <f>+'datos iniciales'!X21</f>
        <v>3040852999</v>
      </c>
      <c r="U27" s="141">
        <f>+'datos iniciales'!Y21</f>
        <v>3005248999</v>
      </c>
      <c r="V27" s="141">
        <f>+'datos iniciales'!Z21</f>
        <v>3005248999</v>
      </c>
      <c r="W27" s="184">
        <f t="shared" si="14"/>
        <v>87.913663208524611</v>
      </c>
      <c r="X27" s="184">
        <f t="shared" si="15"/>
        <v>60.633455752003904</v>
      </c>
      <c r="Y27" s="185">
        <f t="shared" si="16"/>
        <v>59.923525492532534</v>
      </c>
    </row>
    <row r="28" spans="2:25" ht="36" x14ac:dyDescent="0.2">
      <c r="B28" s="139" t="s">
        <v>71</v>
      </c>
      <c r="C28" s="140" t="s">
        <v>386</v>
      </c>
      <c r="D28" s="140" t="s">
        <v>73</v>
      </c>
      <c r="E28" s="140" t="s">
        <v>36</v>
      </c>
      <c r="F28" s="140"/>
      <c r="G28" s="140"/>
      <c r="H28" s="140" t="s">
        <v>38</v>
      </c>
      <c r="I28" s="140" t="s">
        <v>106</v>
      </c>
      <c r="J28" s="140" t="s">
        <v>40</v>
      </c>
      <c r="K28" s="149" t="s">
        <v>77</v>
      </c>
      <c r="L28" s="141">
        <f>+'datos iniciales'!P22</f>
        <v>1202718491</v>
      </c>
      <c r="M28" s="141">
        <f>+'datos iniciales'!Q22</f>
        <v>0</v>
      </c>
      <c r="N28" s="141">
        <f>+'datos iniciales'!R22</f>
        <v>0</v>
      </c>
      <c r="O28" s="141">
        <f>+'datos iniciales'!S22</f>
        <v>1202718491</v>
      </c>
      <c r="P28" s="141">
        <f>+'datos iniciales'!T22</f>
        <v>0</v>
      </c>
      <c r="Q28" s="141">
        <f>+'datos iniciales'!U22</f>
        <v>1158190491</v>
      </c>
      <c r="R28" s="141">
        <f>+'datos iniciales'!V22</f>
        <v>44528000</v>
      </c>
      <c r="S28" s="141">
        <f>+'datos iniciales'!W22</f>
        <v>1150707639.26</v>
      </c>
      <c r="T28" s="141">
        <f>+'datos iniciales'!X22</f>
        <v>1026489659.62</v>
      </c>
      <c r="U28" s="141">
        <f>+'datos iniciales'!Y22</f>
        <v>1026489659.62</v>
      </c>
      <c r="V28" s="141">
        <f>+'datos iniciales'!Z22</f>
        <v>995560619.62</v>
      </c>
      <c r="W28" s="184">
        <f t="shared" si="14"/>
        <v>95.675558983319902</v>
      </c>
      <c r="X28" s="184">
        <f t="shared" si="15"/>
        <v>85.347458054504955</v>
      </c>
      <c r="Y28" s="185">
        <f t="shared" si="16"/>
        <v>82.775863767775064</v>
      </c>
    </row>
    <row r="29" spans="2:25" ht="24" x14ac:dyDescent="0.2">
      <c r="B29" s="139" t="s">
        <v>71</v>
      </c>
      <c r="C29" s="140" t="s">
        <v>386</v>
      </c>
      <c r="D29" s="140" t="s">
        <v>73</v>
      </c>
      <c r="E29" s="140" t="s">
        <v>52</v>
      </c>
      <c r="F29" s="140"/>
      <c r="G29" s="140"/>
      <c r="H29" s="140" t="s">
        <v>38</v>
      </c>
      <c r="I29" s="140" t="s">
        <v>39</v>
      </c>
      <c r="J29" s="140" t="s">
        <v>40</v>
      </c>
      <c r="K29" s="149" t="s">
        <v>380</v>
      </c>
      <c r="L29" s="141">
        <f>+'datos iniciales'!P23</f>
        <v>653464481</v>
      </c>
      <c r="M29" s="141">
        <f>+'datos iniciales'!Q23</f>
        <v>0</v>
      </c>
      <c r="N29" s="141">
        <f>+'datos iniciales'!R23</f>
        <v>0</v>
      </c>
      <c r="O29" s="141">
        <f>+'datos iniciales'!S23</f>
        <v>653464481</v>
      </c>
      <c r="P29" s="141">
        <f>+'datos iniciales'!T23</f>
        <v>0</v>
      </c>
      <c r="Q29" s="141">
        <f>+'datos iniciales'!U23</f>
        <v>583393183</v>
      </c>
      <c r="R29" s="141">
        <f>+'datos iniciales'!V23</f>
        <v>70071298</v>
      </c>
      <c r="S29" s="141">
        <f>+'datos iniciales'!W23</f>
        <v>570051739</v>
      </c>
      <c r="T29" s="141">
        <f>+'datos iniciales'!X23</f>
        <v>504131865</v>
      </c>
      <c r="U29" s="141">
        <f>+'datos iniciales'!Y23</f>
        <v>494791865</v>
      </c>
      <c r="V29" s="141">
        <f>+'datos iniciales'!Z23</f>
        <v>481501865</v>
      </c>
      <c r="W29" s="184">
        <f t="shared" si="14"/>
        <v>87.235305907927383</v>
      </c>
      <c r="X29" s="184">
        <f t="shared" si="15"/>
        <v>77.147554252455237</v>
      </c>
      <c r="Y29" s="185">
        <f t="shared" si="16"/>
        <v>73.684473907924612</v>
      </c>
    </row>
    <row r="30" spans="2:25" ht="24" x14ac:dyDescent="0.2">
      <c r="B30" s="139" t="s">
        <v>71</v>
      </c>
      <c r="C30" s="140" t="s">
        <v>386</v>
      </c>
      <c r="D30" s="140" t="s">
        <v>73</v>
      </c>
      <c r="E30" s="140" t="s">
        <v>52</v>
      </c>
      <c r="F30" s="140" t="s">
        <v>1</v>
      </c>
      <c r="G30" s="140" t="s">
        <v>1</v>
      </c>
      <c r="H30" s="140" t="s">
        <v>38</v>
      </c>
      <c r="I30" s="140" t="s">
        <v>62</v>
      </c>
      <c r="J30" s="140" t="s">
        <v>63</v>
      </c>
      <c r="K30" s="149" t="s">
        <v>380</v>
      </c>
      <c r="L30" s="141">
        <f>+'datos iniciales'!P24</f>
        <v>0</v>
      </c>
      <c r="M30" s="141">
        <f>+'datos iniciales'!Q24</f>
        <v>3984859495</v>
      </c>
      <c r="N30" s="141">
        <f>+'datos iniciales'!R24</f>
        <v>0</v>
      </c>
      <c r="O30" s="141">
        <f>+'datos iniciales'!S24</f>
        <v>3984859495</v>
      </c>
      <c r="P30" s="141">
        <f>+'datos iniciales'!T24</f>
        <v>0</v>
      </c>
      <c r="Q30" s="141">
        <f>+'datos iniciales'!U24</f>
        <v>3807880287</v>
      </c>
      <c r="R30" s="141">
        <f>+'datos iniciales'!V24</f>
        <v>176979208</v>
      </c>
      <c r="S30" s="141">
        <f>+'datos iniciales'!W24</f>
        <v>3656485550.0500002</v>
      </c>
      <c r="T30" s="141">
        <f>+'datos iniciales'!X24</f>
        <v>2363772560.5500002</v>
      </c>
      <c r="U30" s="141">
        <f>+'datos iniciales'!Y24</f>
        <v>2295693416.5500002</v>
      </c>
      <c r="V30" s="141">
        <f>+'datos iniciales'!Z24</f>
        <v>2294053453.5500002</v>
      </c>
      <c r="W30" s="184">
        <f t="shared" si="14"/>
        <v>91.75945989157141</v>
      </c>
      <c r="X30" s="184">
        <f t="shared" si="15"/>
        <v>59.318843324738111</v>
      </c>
      <c r="Y30" s="185">
        <f t="shared" si="16"/>
        <v>57.569243192350008</v>
      </c>
    </row>
    <row r="31" spans="2:25" ht="24" x14ac:dyDescent="0.2">
      <c r="B31" s="139" t="s">
        <v>71</v>
      </c>
      <c r="C31" s="140" t="s">
        <v>389</v>
      </c>
      <c r="D31" s="140" t="s">
        <v>73</v>
      </c>
      <c r="E31" s="140" t="s">
        <v>36</v>
      </c>
      <c r="F31" s="140"/>
      <c r="G31" s="140"/>
      <c r="H31" s="140" t="s">
        <v>38</v>
      </c>
      <c r="I31" s="140" t="s">
        <v>39</v>
      </c>
      <c r="J31" s="140" t="s">
        <v>40</v>
      </c>
      <c r="K31" s="149" t="s">
        <v>378</v>
      </c>
      <c r="L31" s="141">
        <f>+'datos iniciales'!P25</f>
        <v>470097000</v>
      </c>
      <c r="M31" s="141">
        <f>+'datos iniciales'!Q25</f>
        <v>0</v>
      </c>
      <c r="N31" s="141">
        <f>+'datos iniciales'!R25</f>
        <v>0</v>
      </c>
      <c r="O31" s="141">
        <f>+'datos iniciales'!S25</f>
        <v>470097000</v>
      </c>
      <c r="P31" s="141">
        <f>+'datos iniciales'!T25</f>
        <v>0</v>
      </c>
      <c r="Q31" s="141">
        <f>+'datos iniciales'!U25</f>
        <v>470070856</v>
      </c>
      <c r="R31" s="141">
        <f>+'datos iniciales'!V25</f>
        <v>26144</v>
      </c>
      <c r="S31" s="141">
        <f>+'datos iniciales'!W25</f>
        <v>470070856</v>
      </c>
      <c r="T31" s="141">
        <f>+'datos iniciales'!X25</f>
        <v>322521114.30000001</v>
      </c>
      <c r="U31" s="141">
        <f>+'datos iniciales'!Y25</f>
        <v>322521114.30000001</v>
      </c>
      <c r="V31" s="141">
        <f>+'datos iniciales'!Z25</f>
        <v>322521114.30000001</v>
      </c>
      <c r="W31" s="184">
        <f t="shared" si="14"/>
        <v>99.994438594587919</v>
      </c>
      <c r="X31" s="184">
        <f t="shared" si="15"/>
        <v>68.607354290710219</v>
      </c>
      <c r="Y31" s="185">
        <f t="shared" si="16"/>
        <v>68.607354290710219</v>
      </c>
    </row>
    <row r="32" spans="2:25" ht="36" x14ac:dyDescent="0.2">
      <c r="B32" s="139" t="s">
        <v>71</v>
      </c>
      <c r="C32" s="140" t="s">
        <v>389</v>
      </c>
      <c r="D32" s="140" t="s">
        <v>73</v>
      </c>
      <c r="E32" s="140" t="s">
        <v>52</v>
      </c>
      <c r="F32" s="140"/>
      <c r="G32" s="140"/>
      <c r="H32" s="140" t="s">
        <v>38</v>
      </c>
      <c r="I32" s="140" t="s">
        <v>39</v>
      </c>
      <c r="J32" s="140" t="s">
        <v>40</v>
      </c>
      <c r="K32" s="149" t="s">
        <v>83</v>
      </c>
      <c r="L32" s="141">
        <f>+'datos iniciales'!P26</f>
        <v>2500000000</v>
      </c>
      <c r="M32" s="141">
        <f>+'datos iniciales'!Q26</f>
        <v>396893642</v>
      </c>
      <c r="N32" s="141">
        <f>+'datos iniciales'!R26</f>
        <v>0</v>
      </c>
      <c r="O32" s="141">
        <f>+'datos iniciales'!S26</f>
        <v>2896893642</v>
      </c>
      <c r="P32" s="141">
        <f>+'datos iniciales'!T26</f>
        <v>0</v>
      </c>
      <c r="Q32" s="141">
        <f>+'datos iniciales'!U26</f>
        <v>2889920847</v>
      </c>
      <c r="R32" s="141">
        <f>+'datos iniciales'!V26</f>
        <v>6972795</v>
      </c>
      <c r="S32" s="141">
        <f>+'datos iniciales'!W26</f>
        <v>2627413113</v>
      </c>
      <c r="T32" s="141">
        <f>+'datos iniciales'!X26</f>
        <v>2106208666.5</v>
      </c>
      <c r="U32" s="141">
        <f>+'datos iniciales'!Y26</f>
        <v>2106208666.5</v>
      </c>
      <c r="V32" s="141">
        <f>+'datos iniciales'!Z26</f>
        <v>2025896027.5</v>
      </c>
      <c r="W32" s="184">
        <f t="shared" si="14"/>
        <v>90.697603629867757</v>
      </c>
      <c r="X32" s="184">
        <f t="shared" si="15"/>
        <v>72.705764407901583</v>
      </c>
      <c r="Y32" s="185">
        <f t="shared" si="16"/>
        <v>69.933393415898152</v>
      </c>
    </row>
    <row r="33" spans="2:25" ht="36" x14ac:dyDescent="0.2">
      <c r="B33" s="139" t="s">
        <v>71</v>
      </c>
      <c r="C33" s="140" t="s">
        <v>389</v>
      </c>
      <c r="D33" s="140" t="s">
        <v>73</v>
      </c>
      <c r="E33" s="140" t="s">
        <v>52</v>
      </c>
      <c r="F33" s="140"/>
      <c r="G33" s="140"/>
      <c r="H33" s="140" t="s">
        <v>38</v>
      </c>
      <c r="I33" s="140" t="s">
        <v>106</v>
      </c>
      <c r="J33" s="140" t="s">
        <v>40</v>
      </c>
      <c r="K33" s="149" t="s">
        <v>83</v>
      </c>
      <c r="L33" s="141">
        <f>+'datos iniciales'!P27</f>
        <v>1000000000</v>
      </c>
      <c r="M33" s="141">
        <f>+'datos iniciales'!Q27</f>
        <v>0</v>
      </c>
      <c r="N33" s="141">
        <f>+'datos iniciales'!R27</f>
        <v>0</v>
      </c>
      <c r="O33" s="141">
        <f>+'datos iniciales'!S27</f>
        <v>1000000000</v>
      </c>
      <c r="P33" s="141">
        <f>+'datos iniciales'!T27</f>
        <v>0</v>
      </c>
      <c r="Q33" s="141">
        <f>+'datos iniciales'!U27</f>
        <v>946026090.77999997</v>
      </c>
      <c r="R33" s="141">
        <f>+'datos iniciales'!V27</f>
        <v>53973909.219999999</v>
      </c>
      <c r="S33" s="141">
        <f>+'datos iniciales'!W27</f>
        <v>887322090.77999997</v>
      </c>
      <c r="T33" s="141">
        <f>+'datos iniciales'!X27</f>
        <v>703550681.60000002</v>
      </c>
      <c r="U33" s="141">
        <f>+'datos iniciales'!Y27</f>
        <v>703550681.60000002</v>
      </c>
      <c r="V33" s="141">
        <f>+'datos iniciales'!Z27</f>
        <v>703550681.60000002</v>
      </c>
      <c r="W33" s="184">
        <f t="shared" ref="W33:W34" si="17">+S33/O33*100</f>
        <v>88.732209077999997</v>
      </c>
      <c r="X33" s="184">
        <f t="shared" ref="X33:X34" si="18">+T33/O33*100</f>
        <v>70.355068160000002</v>
      </c>
      <c r="Y33" s="185">
        <f t="shared" ref="Y33:Y34" si="19">+V33/O33*100</f>
        <v>70.355068160000002</v>
      </c>
    </row>
    <row r="34" spans="2:25" ht="36.75" thickBot="1" x14ac:dyDescent="0.25">
      <c r="B34" s="142" t="s">
        <v>71</v>
      </c>
      <c r="C34" s="143" t="s">
        <v>389</v>
      </c>
      <c r="D34" s="143" t="s">
        <v>73</v>
      </c>
      <c r="E34" s="143" t="s">
        <v>57</v>
      </c>
      <c r="F34" s="143"/>
      <c r="G34" s="143"/>
      <c r="H34" s="143" t="s">
        <v>38</v>
      </c>
      <c r="I34" s="143" t="s">
        <v>39</v>
      </c>
      <c r="J34" s="143" t="s">
        <v>40</v>
      </c>
      <c r="K34" s="150" t="s">
        <v>379</v>
      </c>
      <c r="L34" s="144">
        <f>+'datos iniciales'!P28</f>
        <v>500000000</v>
      </c>
      <c r="M34" s="144">
        <f>+'datos iniciales'!Q28</f>
        <v>0</v>
      </c>
      <c r="N34" s="144">
        <f>+'datos iniciales'!R28</f>
        <v>396893642</v>
      </c>
      <c r="O34" s="144">
        <f>+'datos iniciales'!S28</f>
        <v>103106358</v>
      </c>
      <c r="P34" s="144">
        <f>+'datos iniciales'!T28</f>
        <v>0</v>
      </c>
      <c r="Q34" s="144">
        <f>+'datos iniciales'!U28</f>
        <v>103106358</v>
      </c>
      <c r="R34" s="144">
        <f>+'datos iniciales'!V28</f>
        <v>0</v>
      </c>
      <c r="S34" s="144">
        <f>+'datos iniciales'!W28</f>
        <v>64802683</v>
      </c>
      <c r="T34" s="144">
        <f>+'datos iniciales'!X28</f>
        <v>56800000</v>
      </c>
      <c r="U34" s="144">
        <f>+'datos iniciales'!Y28</f>
        <v>56800000</v>
      </c>
      <c r="V34" s="144">
        <f>+'datos iniciales'!Z28</f>
        <v>51800000</v>
      </c>
      <c r="W34" s="186">
        <f t="shared" si="17"/>
        <v>62.850326844053598</v>
      </c>
      <c r="X34" s="186">
        <f t="shared" si="18"/>
        <v>55.088746321541102</v>
      </c>
      <c r="Y34" s="187">
        <f t="shared" si="19"/>
        <v>50.239384849574456</v>
      </c>
    </row>
    <row r="35" spans="2:25" ht="18" customHeight="1" thickBot="1" x14ac:dyDescent="0.25">
      <c r="B35" s="151" t="s">
        <v>1</v>
      </c>
      <c r="C35" s="151" t="s">
        <v>1</v>
      </c>
      <c r="D35" s="151" t="s">
        <v>1</v>
      </c>
      <c r="E35" s="151" t="s">
        <v>1</v>
      </c>
      <c r="F35" s="151" t="s">
        <v>1</v>
      </c>
      <c r="G35" s="151" t="s">
        <v>1</v>
      </c>
      <c r="H35" s="151" t="s">
        <v>1</v>
      </c>
      <c r="I35" s="151" t="s">
        <v>1</v>
      </c>
      <c r="J35" s="151" t="s">
        <v>1</v>
      </c>
      <c r="K35" s="152" t="s">
        <v>341</v>
      </c>
      <c r="L35" s="178">
        <f>+SUM(L7:L13)+SUM(L15:L16)+SUM(L18:L21)+SUM(L24:L34)</f>
        <v>29504037377</v>
      </c>
      <c r="M35" s="178">
        <f t="shared" ref="M35:V35" si="20">+SUM(M7:M13)+SUM(M15:M16)+SUM(M18:M21)+SUM(M24:M34)</f>
        <v>13233931488</v>
      </c>
      <c r="N35" s="178">
        <f t="shared" si="20"/>
        <v>2385931488</v>
      </c>
      <c r="O35" s="178">
        <f t="shared" si="20"/>
        <v>40352037377</v>
      </c>
      <c r="P35" s="178">
        <f t="shared" si="20"/>
        <v>0</v>
      </c>
      <c r="Q35" s="178">
        <f t="shared" si="20"/>
        <v>38817819842.110001</v>
      </c>
      <c r="R35" s="178">
        <f t="shared" si="20"/>
        <v>1534217534.8900001</v>
      </c>
      <c r="S35" s="178">
        <f t="shared" si="20"/>
        <v>35074025921.160004</v>
      </c>
      <c r="T35" s="178">
        <f t="shared" si="20"/>
        <v>28368539238.93</v>
      </c>
      <c r="U35" s="178">
        <f t="shared" si="20"/>
        <v>28255516094.93</v>
      </c>
      <c r="V35" s="178">
        <f t="shared" si="20"/>
        <v>27931864277.459999</v>
      </c>
      <c r="W35" s="247">
        <f t="shared" ref="W35" si="21">+S35/O35*100</f>
        <v>86.920086818594257</v>
      </c>
      <c r="X35" s="248">
        <f t="shared" ref="X35" si="22">+T35/O35*100</f>
        <v>70.302619354480484</v>
      </c>
      <c r="Y35" s="249">
        <f t="shared" ref="Y35" si="23">+V35/O35*100</f>
        <v>69.220455999529534</v>
      </c>
    </row>
    <row r="36" spans="2:25" x14ac:dyDescent="0.2">
      <c r="T36" s="153"/>
      <c r="U36" s="153"/>
      <c r="W36" s="154"/>
      <c r="X36" s="154"/>
      <c r="Y36" s="154"/>
    </row>
    <row r="37" spans="2:25" x14ac:dyDescent="0.2">
      <c r="Q37" s="155"/>
      <c r="R37" s="155"/>
      <c r="W37" s="154"/>
      <c r="X37" s="154"/>
      <c r="Y37" s="154"/>
    </row>
    <row r="38" spans="2:25" ht="14.25" customHeight="1" thickBot="1" x14ac:dyDescent="0.25">
      <c r="K38" s="156"/>
      <c r="W38" s="154"/>
      <c r="X38" s="154"/>
      <c r="Y38" s="154"/>
    </row>
    <row r="39" spans="2:25" ht="17.25" customHeight="1" thickBot="1" x14ac:dyDescent="0.25">
      <c r="K39" s="202" t="s">
        <v>333</v>
      </c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4"/>
    </row>
    <row r="40" spans="2:25" ht="38.25" customHeight="1" thickBot="1" x14ac:dyDescent="0.25">
      <c r="K40" s="157" t="s">
        <v>20</v>
      </c>
      <c r="L40" s="158" t="s">
        <v>21</v>
      </c>
      <c r="M40" s="158" t="s">
        <v>22</v>
      </c>
      <c r="N40" s="158" t="s">
        <v>23</v>
      </c>
      <c r="O40" s="196" t="s">
        <v>24</v>
      </c>
      <c r="P40" s="158" t="s">
        <v>25</v>
      </c>
      <c r="Q40" s="158" t="s">
        <v>26</v>
      </c>
      <c r="R40" s="158" t="s">
        <v>27</v>
      </c>
      <c r="S40" s="196" t="s">
        <v>28</v>
      </c>
      <c r="T40" s="159" t="s">
        <v>29</v>
      </c>
      <c r="U40" s="158" t="s">
        <v>30</v>
      </c>
      <c r="V40" s="160" t="s">
        <v>31</v>
      </c>
      <c r="W40" s="197" t="s">
        <v>342</v>
      </c>
      <c r="X40" s="161" t="s">
        <v>343</v>
      </c>
      <c r="Y40" s="162" t="s">
        <v>344</v>
      </c>
    </row>
    <row r="41" spans="2:25" ht="15" customHeight="1" x14ac:dyDescent="0.2">
      <c r="K41" s="163" t="s">
        <v>334</v>
      </c>
      <c r="L41" s="164">
        <f>SUM(L7:L13)</f>
        <v>13947044947</v>
      </c>
      <c r="M41" s="164">
        <f t="shared" ref="M41:V41" si="24">SUM(M7:M13)</f>
        <v>3816000000</v>
      </c>
      <c r="N41" s="164">
        <f t="shared" si="24"/>
        <v>1968000000</v>
      </c>
      <c r="O41" s="164">
        <f t="shared" si="24"/>
        <v>15795044947</v>
      </c>
      <c r="P41" s="164">
        <f t="shared" si="24"/>
        <v>0</v>
      </c>
      <c r="Q41" s="164">
        <f t="shared" si="24"/>
        <v>15751570471</v>
      </c>
      <c r="R41" s="164">
        <f t="shared" si="24"/>
        <v>43474476</v>
      </c>
      <c r="S41" s="164">
        <f t="shared" si="24"/>
        <v>13519794985</v>
      </c>
      <c r="T41" s="164">
        <f t="shared" si="24"/>
        <v>13507087786</v>
      </c>
      <c r="U41" s="164">
        <f t="shared" si="24"/>
        <v>13507087786</v>
      </c>
      <c r="V41" s="164">
        <f t="shared" si="24"/>
        <v>13468902586</v>
      </c>
      <c r="W41" s="182">
        <f>+S41/O41*100</f>
        <v>85.595166271228976</v>
      </c>
      <c r="X41" s="182">
        <f>+T41/O41*100</f>
        <v>85.514715730932068</v>
      </c>
      <c r="Y41" s="183">
        <f>+V41/O41*100</f>
        <v>85.272961433124564</v>
      </c>
    </row>
    <row r="42" spans="2:25" ht="16.5" customHeight="1" x14ac:dyDescent="0.2">
      <c r="K42" s="165" t="s">
        <v>335</v>
      </c>
      <c r="L42" s="166">
        <f>SUM(L15:L16)</f>
        <v>2636974403</v>
      </c>
      <c r="M42" s="166">
        <f t="shared" ref="M42:V42" si="25">SUM(M15:M16)</f>
        <v>6801000</v>
      </c>
      <c r="N42" s="166">
        <f t="shared" si="25"/>
        <v>21037846</v>
      </c>
      <c r="O42" s="166">
        <f t="shared" si="25"/>
        <v>2622737557</v>
      </c>
      <c r="P42" s="166">
        <f t="shared" si="25"/>
        <v>0</v>
      </c>
      <c r="Q42" s="166">
        <f t="shared" si="25"/>
        <v>2544291698.3299999</v>
      </c>
      <c r="R42" s="166">
        <f t="shared" si="25"/>
        <v>78445858.670000002</v>
      </c>
      <c r="S42" s="166">
        <f t="shared" si="25"/>
        <v>2176775690.0699997</v>
      </c>
      <c r="T42" s="166">
        <f t="shared" si="25"/>
        <v>1671523674.3599999</v>
      </c>
      <c r="U42" s="166">
        <f t="shared" si="25"/>
        <v>1671523674.3599999</v>
      </c>
      <c r="V42" s="166">
        <f t="shared" si="25"/>
        <v>1671523674.3599999</v>
      </c>
      <c r="W42" s="184">
        <f>+S42/O42*100</f>
        <v>82.996321315499415</v>
      </c>
      <c r="X42" s="184">
        <f>+T42/O42*100</f>
        <v>63.732021905842551</v>
      </c>
      <c r="Y42" s="185">
        <f>+V42/O42*100</f>
        <v>63.732021905842551</v>
      </c>
    </row>
    <row r="43" spans="2:25" ht="15.75" customHeight="1" thickBot="1" x14ac:dyDescent="0.25">
      <c r="K43" s="167" t="s">
        <v>336</v>
      </c>
      <c r="L43" s="168">
        <f t="shared" ref="L43:V43" si="26">SUM(L18:L21)</f>
        <v>596456546</v>
      </c>
      <c r="M43" s="168">
        <f t="shared" ref="M43:V43" si="27">SUM(M18:M21)</f>
        <v>14236846</v>
      </c>
      <c r="N43" s="168">
        <f t="shared" si="27"/>
        <v>0</v>
      </c>
      <c r="O43" s="168">
        <f t="shared" si="27"/>
        <v>610693392</v>
      </c>
      <c r="P43" s="168">
        <f t="shared" si="27"/>
        <v>0</v>
      </c>
      <c r="Q43" s="168">
        <f t="shared" si="27"/>
        <v>208054301</v>
      </c>
      <c r="R43" s="168">
        <f t="shared" si="27"/>
        <v>402639091</v>
      </c>
      <c r="S43" s="168">
        <f t="shared" si="27"/>
        <v>175116761</v>
      </c>
      <c r="T43" s="168">
        <f t="shared" si="27"/>
        <v>175116761</v>
      </c>
      <c r="U43" s="168">
        <f t="shared" si="27"/>
        <v>175116761</v>
      </c>
      <c r="V43" s="168">
        <f t="shared" si="27"/>
        <v>175116761</v>
      </c>
      <c r="W43" s="186">
        <f>+S43/O43*100</f>
        <v>28.675070549969206</v>
      </c>
      <c r="X43" s="186">
        <f>+T43/O43*100</f>
        <v>28.675070549969206</v>
      </c>
      <c r="Y43" s="187">
        <f>+V43/O43*100</f>
        <v>28.675070549969206</v>
      </c>
    </row>
    <row r="44" spans="2:25" ht="17.25" customHeight="1" thickBot="1" x14ac:dyDescent="0.25">
      <c r="K44" s="157" t="s">
        <v>337</v>
      </c>
      <c r="L44" s="193">
        <f>SUM(L41:L43)</f>
        <v>17180475896</v>
      </c>
      <c r="M44" s="193">
        <f t="shared" ref="M44:U44" si="28">SUM(M41:M43)</f>
        <v>3837037846</v>
      </c>
      <c r="N44" s="193">
        <f t="shared" si="28"/>
        <v>1989037846</v>
      </c>
      <c r="O44" s="193">
        <f t="shared" si="28"/>
        <v>19028475896</v>
      </c>
      <c r="P44" s="193">
        <f t="shared" si="28"/>
        <v>0</v>
      </c>
      <c r="Q44" s="193">
        <f t="shared" si="28"/>
        <v>18503916470.330002</v>
      </c>
      <c r="R44" s="193">
        <f t="shared" si="28"/>
        <v>524559425.67000002</v>
      </c>
      <c r="S44" s="193">
        <f t="shared" si="28"/>
        <v>15871687436.07</v>
      </c>
      <c r="T44" s="193">
        <f t="shared" si="28"/>
        <v>15353728221.360001</v>
      </c>
      <c r="U44" s="193">
        <f t="shared" si="28"/>
        <v>15353728221.360001</v>
      </c>
      <c r="V44" s="194">
        <f>SUM(V41:V43)</f>
        <v>15315543021.360001</v>
      </c>
      <c r="W44" s="195">
        <f>+S44/O44*100</f>
        <v>83.410187567394232</v>
      </c>
      <c r="X44" s="195">
        <f>+T44/O44*100</f>
        <v>80.688166016425555</v>
      </c>
      <c r="Y44" s="195">
        <f>+V44/O44*100</f>
        <v>80.487492035972792</v>
      </c>
    </row>
    <row r="45" spans="2:25" ht="14.25" customHeight="1" thickBot="1" x14ac:dyDescent="0.25">
      <c r="K45" s="169"/>
      <c r="W45" s="189"/>
      <c r="X45" s="189"/>
      <c r="Y45" s="189"/>
    </row>
    <row r="46" spans="2:25" ht="15.75" customHeight="1" thickBot="1" x14ac:dyDescent="0.25">
      <c r="K46" s="163" t="s">
        <v>338</v>
      </c>
      <c r="L46" s="164">
        <f>SUM(L24:L26)+SUM(L28:L29)+SUM(L31:L34)</f>
        <v>12323561481</v>
      </c>
      <c r="M46" s="164">
        <f t="shared" ref="M46:V46" si="29">SUM(M24:M26)+SUM(M28:M29)+SUM(M31:M34)</f>
        <v>396893642</v>
      </c>
      <c r="N46" s="164">
        <f t="shared" si="29"/>
        <v>396893642</v>
      </c>
      <c r="O46" s="164">
        <f t="shared" si="29"/>
        <v>12323561481</v>
      </c>
      <c r="P46" s="164">
        <f t="shared" si="29"/>
        <v>0</v>
      </c>
      <c r="Q46" s="164">
        <f t="shared" si="29"/>
        <v>12066302268.779999</v>
      </c>
      <c r="R46" s="164">
        <f t="shared" si="29"/>
        <v>257259212.22</v>
      </c>
      <c r="S46" s="164">
        <f t="shared" si="29"/>
        <v>11136859202.040001</v>
      </c>
      <c r="T46" s="164">
        <f t="shared" si="29"/>
        <v>7610185458.0200005</v>
      </c>
      <c r="U46" s="164">
        <f t="shared" si="29"/>
        <v>7600845458.0200005</v>
      </c>
      <c r="V46" s="164">
        <f t="shared" si="29"/>
        <v>7317018803.5500002</v>
      </c>
      <c r="W46" s="190">
        <f>+S46/O46*100</f>
        <v>90.370460026595296</v>
      </c>
      <c r="X46" s="190">
        <f>+T46/O46*100</f>
        <v>61.753134187329664</v>
      </c>
      <c r="Y46" s="191">
        <f>+V46/O46*100</f>
        <v>59.37422241801692</v>
      </c>
    </row>
    <row r="47" spans="2:25" ht="15.75" customHeight="1" thickBot="1" x14ac:dyDescent="0.25">
      <c r="K47" s="163" t="s">
        <v>339</v>
      </c>
      <c r="L47" s="201">
        <f>+L27+L30</f>
        <v>0</v>
      </c>
      <c r="M47" s="201">
        <f t="shared" ref="M47:V47" si="30">+M27+M30</f>
        <v>9000000000</v>
      </c>
      <c r="N47" s="201">
        <f t="shared" si="30"/>
        <v>0</v>
      </c>
      <c r="O47" s="201">
        <f t="shared" si="30"/>
        <v>9000000000</v>
      </c>
      <c r="P47" s="201">
        <f t="shared" si="30"/>
        <v>0</v>
      </c>
      <c r="Q47" s="201">
        <f t="shared" si="30"/>
        <v>8247601103</v>
      </c>
      <c r="R47" s="201">
        <f t="shared" si="30"/>
        <v>752398897</v>
      </c>
      <c r="S47" s="201">
        <f t="shared" si="30"/>
        <v>8065479283.0500002</v>
      </c>
      <c r="T47" s="201">
        <f t="shared" si="30"/>
        <v>5404625559.5500002</v>
      </c>
      <c r="U47" s="201">
        <f t="shared" si="30"/>
        <v>5300942415.5500002</v>
      </c>
      <c r="V47" s="201">
        <f t="shared" si="30"/>
        <v>5299302452.5500002</v>
      </c>
      <c r="W47" s="190">
        <f>+S47/O47*100</f>
        <v>89.616436478333341</v>
      </c>
      <c r="X47" s="190">
        <f>+T47/O47*100</f>
        <v>60.051395106111116</v>
      </c>
      <c r="Y47" s="191">
        <f>+V47/O47*100</f>
        <v>58.881138361666672</v>
      </c>
    </row>
    <row r="48" spans="2:25" ht="16.5" customHeight="1" thickBot="1" x14ac:dyDescent="0.25">
      <c r="K48" s="170" t="s">
        <v>340</v>
      </c>
      <c r="L48" s="198">
        <f>SUM(L46:L47)</f>
        <v>12323561481</v>
      </c>
      <c r="M48" s="198">
        <f t="shared" ref="M48:V48" si="31">SUM(M46:M47)</f>
        <v>9396893642</v>
      </c>
      <c r="N48" s="198">
        <f t="shared" si="31"/>
        <v>396893642</v>
      </c>
      <c r="O48" s="198">
        <f t="shared" si="31"/>
        <v>21323561481</v>
      </c>
      <c r="P48" s="198">
        <f t="shared" si="31"/>
        <v>0</v>
      </c>
      <c r="Q48" s="198">
        <f t="shared" si="31"/>
        <v>20313903371.779999</v>
      </c>
      <c r="R48" s="198">
        <f t="shared" si="31"/>
        <v>1009658109.22</v>
      </c>
      <c r="S48" s="198">
        <f t="shared" si="31"/>
        <v>19202338485.09</v>
      </c>
      <c r="T48" s="198">
        <f t="shared" si="31"/>
        <v>13014811017.57</v>
      </c>
      <c r="U48" s="198">
        <f t="shared" si="31"/>
        <v>12901787873.57</v>
      </c>
      <c r="V48" s="198">
        <f t="shared" si="31"/>
        <v>12616321256.1</v>
      </c>
      <c r="W48" s="199">
        <f>+S48/O48*100</f>
        <v>90.052210566231722</v>
      </c>
      <c r="X48" s="199">
        <f>+T48/O48*100</f>
        <v>61.034884013942168</v>
      </c>
      <c r="Y48" s="200">
        <f>+V48/O48*100</f>
        <v>59.166107253432131</v>
      </c>
    </row>
    <row r="49" spans="11:25" ht="14.25" customHeight="1" thickBot="1" x14ac:dyDescent="0.25">
      <c r="K49" s="156"/>
      <c r="W49" s="192"/>
      <c r="X49" s="192"/>
      <c r="Y49" s="192"/>
    </row>
    <row r="50" spans="11:25" ht="17.25" customHeight="1" thickBot="1" x14ac:dyDescent="0.25">
      <c r="K50" s="171" t="s">
        <v>341</v>
      </c>
      <c r="L50" s="179">
        <f t="shared" ref="L50:V50" si="32">+L48+L44</f>
        <v>29504037377</v>
      </c>
      <c r="M50" s="179">
        <f>+M48+M44</f>
        <v>13233931488</v>
      </c>
      <c r="N50" s="179">
        <f t="shared" si="32"/>
        <v>2385931488</v>
      </c>
      <c r="O50" s="179">
        <f t="shared" si="32"/>
        <v>40352037377</v>
      </c>
      <c r="P50" s="179">
        <f t="shared" si="32"/>
        <v>0</v>
      </c>
      <c r="Q50" s="179">
        <f t="shared" si="32"/>
        <v>38817819842.110001</v>
      </c>
      <c r="R50" s="179">
        <f t="shared" si="32"/>
        <v>1534217534.8900001</v>
      </c>
      <c r="S50" s="179">
        <f t="shared" si="32"/>
        <v>35074025921.160004</v>
      </c>
      <c r="T50" s="179">
        <f t="shared" si="32"/>
        <v>28368539238.93</v>
      </c>
      <c r="U50" s="179">
        <f t="shared" si="32"/>
        <v>28255516094.93</v>
      </c>
      <c r="V50" s="179">
        <f t="shared" si="32"/>
        <v>27931864277.459999</v>
      </c>
      <c r="W50" s="180">
        <f>+S50/O50*100</f>
        <v>86.920086818594257</v>
      </c>
      <c r="X50" s="180">
        <f>+T50/O50*100</f>
        <v>70.302619354480484</v>
      </c>
      <c r="Y50" s="181">
        <f>+V50/O50*100</f>
        <v>69.220455999529534</v>
      </c>
    </row>
    <row r="51" spans="11:25" ht="7.5" customHeight="1" x14ac:dyDescent="0.2"/>
    <row r="52" spans="11:25" ht="12.75" customHeight="1" x14ac:dyDescent="0.2">
      <c r="K52" s="172" t="s">
        <v>373</v>
      </c>
      <c r="M52" s="155"/>
      <c r="N52" s="155"/>
      <c r="O52" s="155"/>
      <c r="P52" s="155"/>
      <c r="U52" s="153"/>
    </row>
    <row r="53" spans="11:25" ht="14.25" customHeight="1" x14ac:dyDescent="0.2">
      <c r="K53" s="172"/>
      <c r="Q53" s="155"/>
      <c r="S53" s="155"/>
    </row>
    <row r="54" spans="11:25" x14ac:dyDescent="0.2">
      <c r="Q54" s="155"/>
      <c r="S54" s="155"/>
    </row>
    <row r="55" spans="11:25" x14ac:dyDescent="0.2">
      <c r="Q55" s="155"/>
      <c r="S55" s="155"/>
    </row>
    <row r="56" spans="11:25" x14ac:dyDescent="0.2">
      <c r="L56" s="155"/>
      <c r="Q56" s="155"/>
      <c r="S56" s="155"/>
    </row>
    <row r="58" spans="11:25" ht="15.75" x14ac:dyDescent="0.25">
      <c r="M58" s="173"/>
      <c r="N58" s="174"/>
      <c r="O58" s="174"/>
      <c r="P58" s="174"/>
      <c r="Q58" s="175"/>
      <c r="R58" s="173"/>
      <c r="S58" s="173"/>
      <c r="T58" s="174"/>
      <c r="U58" s="174"/>
      <c r="V58" s="174"/>
    </row>
    <row r="59" spans="11:25" ht="15.75" x14ac:dyDescent="0.25">
      <c r="M59" s="176" t="s">
        <v>374</v>
      </c>
      <c r="N59" s="176" t="s">
        <v>371</v>
      </c>
      <c r="O59" s="176"/>
      <c r="P59" s="176"/>
      <c r="Q59" s="177"/>
      <c r="R59" s="176"/>
      <c r="S59" s="176" t="s">
        <v>375</v>
      </c>
      <c r="T59" s="176" t="s">
        <v>382</v>
      </c>
      <c r="U59" s="176"/>
      <c r="V59" s="176"/>
    </row>
    <row r="60" spans="11:25" ht="15.75" x14ac:dyDescent="0.25">
      <c r="M60" s="176"/>
      <c r="N60" s="176" t="s">
        <v>392</v>
      </c>
      <c r="O60" s="176"/>
      <c r="P60" s="176"/>
      <c r="Q60" s="176"/>
      <c r="R60" s="176"/>
      <c r="S60" s="176"/>
      <c r="T60" s="176" t="s">
        <v>372</v>
      </c>
      <c r="U60" s="176"/>
      <c r="V60" s="176"/>
    </row>
    <row r="61" spans="11:25" ht="15.75" x14ac:dyDescent="0.25">
      <c r="M61" s="173"/>
      <c r="N61" s="173"/>
      <c r="O61" s="173"/>
      <c r="P61" s="173"/>
      <c r="Q61" s="173"/>
      <c r="R61" s="173"/>
      <c r="S61" s="173"/>
      <c r="T61" s="173"/>
      <c r="U61" s="173"/>
      <c r="V61" s="173"/>
    </row>
  </sheetData>
  <mergeCells count="4">
    <mergeCell ref="K39:Y39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06" t="s">
        <v>347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</row>
    <row r="3" spans="1:23" x14ac:dyDescent="0.2">
      <c r="A3" s="206" t="s">
        <v>348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</row>
    <row r="4" spans="1:23" x14ac:dyDescent="0.2">
      <c r="A4" s="206" t="s">
        <v>349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32" t="s">
        <v>381</v>
      </c>
      <c r="E4" s="233"/>
      <c r="F4" s="233"/>
      <c r="G4" s="233"/>
      <c r="H4" s="233"/>
      <c r="I4" s="233"/>
      <c r="J4" s="233"/>
      <c r="K4" s="234"/>
    </row>
    <row r="5" spans="2:11" ht="21" x14ac:dyDescent="0.25">
      <c r="B5" s="235" t="s">
        <v>351</v>
      </c>
      <c r="C5" s="237" t="s">
        <v>352</v>
      </c>
      <c r="D5" s="236" t="s">
        <v>353</v>
      </c>
      <c r="E5" s="238"/>
      <c r="F5" s="238"/>
      <c r="G5" s="238"/>
      <c r="H5" s="238" t="s">
        <v>354</v>
      </c>
      <c r="I5" s="238"/>
      <c r="J5" s="238"/>
      <c r="K5" s="239"/>
    </row>
    <row r="6" spans="2:11" ht="21" x14ac:dyDescent="0.25">
      <c r="B6" s="236"/>
      <c r="C6" s="225"/>
      <c r="D6" s="236" t="s">
        <v>355</v>
      </c>
      <c r="E6" s="238"/>
      <c r="F6" s="238" t="s">
        <v>356</v>
      </c>
      <c r="G6" s="238"/>
      <c r="H6" s="238" t="s">
        <v>355</v>
      </c>
      <c r="I6" s="238"/>
      <c r="J6" s="238" t="s">
        <v>356</v>
      </c>
      <c r="K6" s="239"/>
    </row>
    <row r="7" spans="2:11" ht="21" x14ac:dyDescent="0.35">
      <c r="B7" s="236"/>
      <c r="C7" s="225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NOVIEMBRE 2017'!L44/1000000</f>
        <v>17180.475896</v>
      </c>
      <c r="D8" s="98">
        <v>0.92409060294914513</v>
      </c>
      <c r="E8" s="91">
        <f>D8*C8</f>
        <v>15876.316329687894</v>
      </c>
      <c r="F8" s="90">
        <f>+G8/C8</f>
        <v>0.92382117539394148</v>
      </c>
      <c r="G8" s="91">
        <f>+'EJE NOVIEMBRE 2017'!S44/1000000</f>
        <v>15871.68743607</v>
      </c>
      <c r="H8" s="90">
        <v>0.91983862874214917</v>
      </c>
      <c r="I8" s="91">
        <f>+C8*H8</f>
        <v>15803.265389314187</v>
      </c>
      <c r="J8" s="90">
        <f>+K8/C8</f>
        <v>0.89367304574692796</v>
      </c>
      <c r="K8" s="99">
        <f>+'EJE NOVIEMBRE 2017'!T44/1000000</f>
        <v>15353.728221360001</v>
      </c>
    </row>
    <row r="9" spans="2:11" ht="21" x14ac:dyDescent="0.25">
      <c r="B9" s="105" t="s">
        <v>360</v>
      </c>
      <c r="C9" s="128">
        <f>+'EJE NOVIEMBRE 2017'!L48/1000000</f>
        <v>12323.561481000001</v>
      </c>
      <c r="D9" s="98">
        <v>0.94046695163515126</v>
      </c>
      <c r="E9" s="91">
        <f>D9*C9</f>
        <v>11589.90229932444</v>
      </c>
      <c r="F9" s="90">
        <f>+G9/C9</f>
        <v>1.5581809296521494</v>
      </c>
      <c r="G9" s="91">
        <f>+'EJE NOVIEMBRE 2017'!S48/1000000</f>
        <v>19202.33848509</v>
      </c>
      <c r="H9" s="90">
        <v>0.93122178299834424</v>
      </c>
      <c r="I9" s="91">
        <f>H9*C9</f>
        <v>11475.968895226537</v>
      </c>
      <c r="J9" s="90">
        <f>+K9/C9</f>
        <v>1.0560917018700919</v>
      </c>
      <c r="K9" s="100">
        <f>+'EJE NOVIEMBRE 2017'!T48/1000000</f>
        <v>13014.81101757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1.1887873335092134</v>
      </c>
      <c r="G10" s="102">
        <f>SUM(G8:G9)</f>
        <v>35074.025921159999</v>
      </c>
      <c r="H10" s="103">
        <f>+I10/C10</f>
        <v>0.92459326620181037</v>
      </c>
      <c r="I10" s="102">
        <f>SUM(I8:I9)</f>
        <v>27279.234284540726</v>
      </c>
      <c r="J10" s="103">
        <f>+K10/C10</f>
        <v>0.96151380492233307</v>
      </c>
      <c r="K10" s="104">
        <f>SUM(K8:K9)</f>
        <v>28368.539238930003</v>
      </c>
    </row>
    <row r="11" spans="2:11" x14ac:dyDescent="0.25">
      <c r="B11" s="217" t="s">
        <v>362</v>
      </c>
      <c r="C11" s="217"/>
      <c r="D11" s="217"/>
      <c r="E11" s="217"/>
      <c r="F11" s="217"/>
      <c r="G11" s="217"/>
      <c r="H11" s="217"/>
      <c r="I11" s="217"/>
      <c r="J11" s="217"/>
      <c r="K11" s="217"/>
    </row>
    <row r="12" spans="2:11" ht="20.25" customHeight="1" x14ac:dyDescent="0.25">
      <c r="B12" s="231" t="s">
        <v>365</v>
      </c>
      <c r="C12" s="231"/>
      <c r="D12" s="85"/>
      <c r="E12" s="217" t="s">
        <v>363</v>
      </c>
      <c r="F12" s="217"/>
      <c r="G12" s="85"/>
      <c r="H12" s="69"/>
      <c r="I12" s="217" t="s">
        <v>364</v>
      </c>
      <c r="J12" s="217"/>
      <c r="K12" s="84"/>
    </row>
    <row r="15" spans="2:11" x14ac:dyDescent="0.25">
      <c r="D15" s="216"/>
      <c r="E15" s="216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29"/>
      <c r="C18" s="227" t="s">
        <v>28</v>
      </c>
      <c r="D18" s="227"/>
      <c r="E18" s="228" t="s">
        <v>29</v>
      </c>
      <c r="F18" s="228"/>
    </row>
    <row r="19" spans="2:6" ht="29.25" customHeight="1" thickBot="1" x14ac:dyDescent="0.3">
      <c r="B19" s="230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0.92382117539394148</v>
      </c>
      <c r="E20" s="86">
        <f>+H8</f>
        <v>0.91983862874214917</v>
      </c>
      <c r="F20" s="86">
        <f>+J8</f>
        <v>0.89367304574692796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1.5581809296521494</v>
      </c>
      <c r="E21" s="86">
        <f>+H9</f>
        <v>0.93122178299834424</v>
      </c>
      <c r="F21" s="86">
        <f>+J9</f>
        <v>1.0560917018700919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1.1887873335092134</v>
      </c>
      <c r="E22" s="86">
        <f>+H10</f>
        <v>0.92459326620181037</v>
      </c>
      <c r="F22" s="86">
        <f>+J10</f>
        <v>0.96151380492233307</v>
      </c>
    </row>
    <row r="57" spans="2:8" ht="15.75" thickBot="1" x14ac:dyDescent="0.3"/>
    <row r="58" spans="2:8" ht="24" thickBot="1" x14ac:dyDescent="0.4">
      <c r="B58" s="87"/>
      <c r="C58" s="218" t="str">
        <f>+MID(D4,13,35)</f>
        <v xml:space="preserve">Ejecucion a 31 de enero de 2016 </v>
      </c>
      <c r="D58" s="219"/>
      <c r="E58" s="219"/>
      <c r="F58" s="219"/>
      <c r="G58" s="220"/>
      <c r="H58" s="92"/>
    </row>
    <row r="59" spans="2:8" ht="42.75" customHeight="1" x14ac:dyDescent="0.25">
      <c r="B59" s="221" t="s">
        <v>351</v>
      </c>
      <c r="C59" s="223" t="s">
        <v>352</v>
      </c>
      <c r="D59" s="224" t="s">
        <v>353</v>
      </c>
      <c r="E59" s="224"/>
      <c r="F59" s="224" t="s">
        <v>354</v>
      </c>
      <c r="G59" s="225"/>
      <c r="H59" s="92"/>
    </row>
    <row r="60" spans="2:8" ht="21" x14ac:dyDescent="0.35">
      <c r="B60" s="222"/>
      <c r="C60" s="223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0.92382117539394148</v>
      </c>
      <c r="E61" s="91">
        <f>+G8</f>
        <v>15871.68743607</v>
      </c>
      <c r="F61" s="90">
        <f>+G61/C61</f>
        <v>0.89367304574692796</v>
      </c>
      <c r="G61" s="99">
        <f>+K8</f>
        <v>15353.728221360001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1.5581809296521494</v>
      </c>
      <c r="E62" s="91">
        <f>+G9</f>
        <v>19202.33848509</v>
      </c>
      <c r="F62" s="90">
        <f>+G62/C62</f>
        <v>1.0560917018700919</v>
      </c>
      <c r="G62" s="100">
        <f>+K9</f>
        <v>13014.81101757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1.1887873335092134</v>
      </c>
      <c r="E63" s="102">
        <f>SUM(E61:E62)</f>
        <v>35074.025921159999</v>
      </c>
      <c r="F63" s="103">
        <f>+G63/C63</f>
        <v>0.96151380492233307</v>
      </c>
      <c r="G63" s="104">
        <f>SUM(G61:G62)</f>
        <v>28368.539238930003</v>
      </c>
      <c r="H63" s="92"/>
    </row>
    <row r="64" spans="2:8" ht="35.25" customHeight="1" x14ac:dyDescent="0.25">
      <c r="B64" s="226" t="s">
        <v>362</v>
      </c>
      <c r="C64" s="226"/>
      <c r="D64" s="226"/>
      <c r="E64" s="226"/>
      <c r="F64" s="226"/>
      <c r="G64" s="226"/>
      <c r="H64" s="92"/>
    </row>
    <row r="65" spans="2:7" x14ac:dyDescent="0.25">
      <c r="B65" s="217"/>
      <c r="C65" s="217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10"/>
      <c r="C69" s="212" t="s">
        <v>28</v>
      </c>
      <c r="D69" s="213"/>
      <c r="E69" s="212" t="s">
        <v>29</v>
      </c>
      <c r="F69" s="213"/>
    </row>
    <row r="70" spans="2:7" ht="15.75" thickBot="1" x14ac:dyDescent="0.3">
      <c r="B70" s="211"/>
      <c r="C70" s="214"/>
      <c r="D70" s="215"/>
      <c r="E70" s="214"/>
      <c r="F70" s="215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0.92382117539394148</v>
      </c>
      <c r="D71" s="75">
        <f>+E61</f>
        <v>15871.68743607</v>
      </c>
      <c r="E71" s="74">
        <f t="shared" si="0"/>
        <v>0.89367304574692796</v>
      </c>
      <c r="F71" s="75">
        <f t="shared" si="0"/>
        <v>15353.728221360001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1.5581809296521494</v>
      </c>
      <c r="D72" s="75">
        <f t="shared" si="0"/>
        <v>19202.33848509</v>
      </c>
      <c r="E72" s="74">
        <f t="shared" si="0"/>
        <v>1.0560917018700919</v>
      </c>
      <c r="F72" s="75">
        <f t="shared" si="0"/>
        <v>13014.81101757</v>
      </c>
    </row>
    <row r="73" spans="2:7" ht="21.75" thickTop="1" thickBot="1" x14ac:dyDescent="0.3">
      <c r="B73" s="73" t="str">
        <f>+B22</f>
        <v>Total : 25.133</v>
      </c>
      <c r="C73" s="74">
        <f t="shared" si="0"/>
        <v>1.1887873335092134</v>
      </c>
      <c r="D73" s="75">
        <f t="shared" si="0"/>
        <v>35074.025921159999</v>
      </c>
      <c r="E73" s="74">
        <f t="shared" si="0"/>
        <v>0.96151380492233307</v>
      </c>
      <c r="F73" s="75">
        <f t="shared" si="0"/>
        <v>28368.539238930003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07" t="s">
        <v>376</v>
      </c>
      <c r="C110" s="208"/>
      <c r="D110" s="209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NOVIEMBRE 2017'!W24</f>
        <v>98.478549999999998</v>
      </c>
      <c r="F111" s="122">
        <f>+'EJE NOVIEMBRE 2017'!X24</f>
        <v>4.0625</v>
      </c>
      <c r="G111" s="123">
        <f>+'EJE NOVIEMBRE 2017'!Y24</f>
        <v>4.0625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NOVIEMBRE 2017'!W25</f>
        <v>95.199999999999989</v>
      </c>
      <c r="F112" s="124">
        <f>+'EJE NOVIEMBRE 2017'!X25</f>
        <v>3.2</v>
      </c>
      <c r="G112" s="125">
        <f>+'EJE NOVIEMBRE 2017'!Y25</f>
        <v>3.2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NOVIEMBRE 2017'!W26</f>
        <v>83.519730209970916</v>
      </c>
      <c r="F113" s="124">
        <f>+'EJE NOVIEMBRE 2017'!X26</f>
        <v>79.868705559212671</v>
      </c>
      <c r="G113" s="125">
        <f>+'EJE NOVIEMBRE 2017'!Y26</f>
        <v>75.456850949484149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NOVIEMBRE 2017'!W27</f>
        <v>87.913663208524611</v>
      </c>
      <c r="F114" s="124">
        <f>+'EJE NOVIEMBRE 2017'!X27</f>
        <v>60.633455752003904</v>
      </c>
      <c r="G114" s="125">
        <f>+'EJE NOVIEMBRE 2017'!Y27</f>
        <v>59.923525492532534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NOVIEMBRE 2017'!W30</f>
        <v>91.75945989157141</v>
      </c>
      <c r="F115" s="126">
        <f>+'EJE NOVIEMBRE 2017'!X30</f>
        <v>59.318843324738111</v>
      </c>
      <c r="G115" s="127">
        <f>+'EJE NOVIEMBRE 2017'!Y30</f>
        <v>57.569243192350008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9"/>
  <sheetViews>
    <sheetView topLeftCell="A22" workbookViewId="0">
      <selection activeCell="O19" sqref="O1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547441232</v>
      </c>
      <c r="R5" s="7">
        <v>0</v>
      </c>
      <c r="S5" s="7">
        <v>8035403181</v>
      </c>
      <c r="T5" s="7">
        <v>0</v>
      </c>
      <c r="U5" s="7">
        <v>8035403181</v>
      </c>
      <c r="V5" s="7">
        <v>0</v>
      </c>
      <c r="W5" s="7">
        <v>7445411593</v>
      </c>
      <c r="X5" s="7">
        <v>7445411593</v>
      </c>
      <c r="Y5" s="7">
        <v>7445411593</v>
      </c>
      <c r="Z5" s="7">
        <v>7445411593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186167983</v>
      </c>
      <c r="R6" s="7">
        <v>0</v>
      </c>
      <c r="S6" s="7">
        <v>1028190058</v>
      </c>
      <c r="T6" s="7">
        <v>0</v>
      </c>
      <c r="U6" s="7">
        <v>1028190058</v>
      </c>
      <c r="V6" s="7">
        <v>0</v>
      </c>
      <c r="W6" s="7">
        <v>926592294</v>
      </c>
      <c r="X6" s="7">
        <v>926592294</v>
      </c>
      <c r="Y6" s="7">
        <v>926592294</v>
      </c>
      <c r="Z6" s="7">
        <v>926592294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554924161</v>
      </c>
      <c r="R7" s="7">
        <v>0</v>
      </c>
      <c r="S7" s="7">
        <v>2678456221</v>
      </c>
      <c r="T7" s="7">
        <v>0</v>
      </c>
      <c r="U7" s="7">
        <v>2678456221</v>
      </c>
      <c r="V7" s="7">
        <v>0</v>
      </c>
      <c r="W7" s="7">
        <v>1580885334</v>
      </c>
      <c r="X7" s="7">
        <v>1580885334</v>
      </c>
      <c r="Y7" s="7">
        <v>1580885334</v>
      </c>
      <c r="Z7" s="7">
        <v>1580885334</v>
      </c>
    </row>
    <row r="8" spans="1:26" ht="33.75" x14ac:dyDescent="0.25">
      <c r="A8" s="4" t="s">
        <v>32</v>
      </c>
      <c r="B8" s="5" t="s">
        <v>33</v>
      </c>
      <c r="C8" s="6" t="s">
        <v>393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394</v>
      </c>
      <c r="P8" s="7">
        <v>0</v>
      </c>
      <c r="Q8" s="7">
        <v>1848000000</v>
      </c>
      <c r="R8" s="7">
        <v>1848000000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283427174</v>
      </c>
      <c r="Q9" s="7">
        <v>0</v>
      </c>
      <c r="R9" s="7">
        <v>120000000</v>
      </c>
      <c r="S9" s="7">
        <v>163427174</v>
      </c>
      <c r="T9" s="7">
        <v>0</v>
      </c>
      <c r="U9" s="7">
        <v>163427174</v>
      </c>
      <c r="V9" s="7">
        <v>0</v>
      </c>
      <c r="W9" s="7">
        <v>109221398</v>
      </c>
      <c r="X9" s="7">
        <v>109221398</v>
      </c>
      <c r="Y9" s="7">
        <v>109221398</v>
      </c>
      <c r="Z9" s="7">
        <v>109221398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53</v>
      </c>
      <c r="P10" s="7">
        <v>120799896</v>
      </c>
      <c r="Q10" s="7">
        <v>0</v>
      </c>
      <c r="R10" s="7">
        <v>0</v>
      </c>
      <c r="S10" s="7">
        <v>120799896</v>
      </c>
      <c r="T10" s="7">
        <v>0</v>
      </c>
      <c r="U10" s="7">
        <v>77325420</v>
      </c>
      <c r="V10" s="7">
        <v>43474476</v>
      </c>
      <c r="W10" s="7">
        <v>56405949</v>
      </c>
      <c r="X10" s="7">
        <v>43698750</v>
      </c>
      <c r="Y10" s="7">
        <v>43698750</v>
      </c>
      <c r="Z10" s="7">
        <v>43698750</v>
      </c>
    </row>
    <row r="11" spans="1:26" ht="33.75" x14ac:dyDescent="0.25">
      <c r="A11" s="4" t="s">
        <v>32</v>
      </c>
      <c r="B11" s="5" t="s">
        <v>33</v>
      </c>
      <c r="C11" s="6" t="s">
        <v>54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55</v>
      </c>
      <c r="P11" s="7">
        <v>3089301793</v>
      </c>
      <c r="Q11" s="7">
        <v>679466624</v>
      </c>
      <c r="R11" s="7">
        <v>0</v>
      </c>
      <c r="S11" s="7">
        <v>3768768417</v>
      </c>
      <c r="T11" s="7">
        <v>0</v>
      </c>
      <c r="U11" s="7">
        <v>3768768417</v>
      </c>
      <c r="V11" s="7">
        <v>0</v>
      </c>
      <c r="W11" s="7">
        <v>3401278417</v>
      </c>
      <c r="X11" s="7">
        <v>3401278417</v>
      </c>
      <c r="Y11" s="7">
        <v>3401278417</v>
      </c>
      <c r="Z11" s="7">
        <v>3363093217</v>
      </c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29000000</v>
      </c>
      <c r="Q12" s="7">
        <v>6801000</v>
      </c>
      <c r="R12" s="7">
        <v>0</v>
      </c>
      <c r="S12" s="7">
        <v>35801000</v>
      </c>
      <c r="T12" s="7">
        <v>0</v>
      </c>
      <c r="U12" s="7">
        <v>35558700</v>
      </c>
      <c r="V12" s="7">
        <v>242300</v>
      </c>
      <c r="W12" s="7">
        <v>35558700</v>
      </c>
      <c r="X12" s="7">
        <v>35558700</v>
      </c>
      <c r="Y12" s="7">
        <v>35558700</v>
      </c>
      <c r="Z12" s="7">
        <v>35558700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2607974403</v>
      </c>
      <c r="Q13" s="7">
        <v>0</v>
      </c>
      <c r="R13" s="7">
        <v>21037846</v>
      </c>
      <c r="S13" s="7">
        <v>2586936557</v>
      </c>
      <c r="T13" s="7">
        <v>0</v>
      </c>
      <c r="U13" s="7">
        <v>2508732998.3299999</v>
      </c>
      <c r="V13" s="7">
        <v>78203558.670000002</v>
      </c>
      <c r="W13" s="7">
        <v>2141216990.0699999</v>
      </c>
      <c r="X13" s="7">
        <v>1635964974.3599999</v>
      </c>
      <c r="Y13" s="7">
        <v>1635964974.3599999</v>
      </c>
      <c r="Z13" s="7">
        <v>1635964974.3599999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57</v>
      </c>
      <c r="F14" s="4" t="s">
        <v>52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64</v>
      </c>
      <c r="P14" s="7">
        <v>0</v>
      </c>
      <c r="Q14" s="7">
        <v>4776945</v>
      </c>
      <c r="R14" s="7">
        <v>0</v>
      </c>
      <c r="S14" s="7">
        <v>4776945</v>
      </c>
      <c r="T14" s="7">
        <v>0</v>
      </c>
      <c r="U14" s="7">
        <v>0</v>
      </c>
      <c r="V14" s="7">
        <v>4776945</v>
      </c>
      <c r="W14" s="7">
        <v>0</v>
      </c>
      <c r="X14" s="7">
        <v>0</v>
      </c>
      <c r="Y14" s="7">
        <v>0</v>
      </c>
      <c r="Z14" s="7">
        <v>0</v>
      </c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30131244</v>
      </c>
      <c r="Q15" s="7">
        <v>0</v>
      </c>
      <c r="R15" s="7">
        <v>0</v>
      </c>
      <c r="S15" s="7">
        <v>30131244</v>
      </c>
      <c r="T15" s="7">
        <v>0</v>
      </c>
      <c r="U15" s="7">
        <v>0</v>
      </c>
      <c r="V15" s="7">
        <v>30131244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194594400</v>
      </c>
      <c r="Q16" s="7">
        <v>9459901</v>
      </c>
      <c r="R16" s="7">
        <v>0</v>
      </c>
      <c r="S16" s="7">
        <v>204054301</v>
      </c>
      <c r="T16" s="7">
        <v>0</v>
      </c>
      <c r="U16" s="7">
        <v>204054301</v>
      </c>
      <c r="V16" s="7">
        <v>0</v>
      </c>
      <c r="W16" s="7">
        <v>175116761</v>
      </c>
      <c r="X16" s="7">
        <v>175116761</v>
      </c>
      <c r="Y16" s="7">
        <v>175116761</v>
      </c>
      <c r="Z16" s="7">
        <v>175116761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371730902</v>
      </c>
      <c r="Q17" s="7">
        <v>0</v>
      </c>
      <c r="R17" s="7">
        <v>0</v>
      </c>
      <c r="S17" s="7">
        <v>371730902</v>
      </c>
      <c r="T17" s="7">
        <v>0</v>
      </c>
      <c r="U17" s="7">
        <v>4000000</v>
      </c>
      <c r="V17" s="7">
        <v>367730902</v>
      </c>
      <c r="W17" s="7">
        <v>0</v>
      </c>
      <c r="X17" s="7">
        <v>0</v>
      </c>
      <c r="Y17" s="7">
        <v>0</v>
      </c>
      <c r="Z17" s="7">
        <v>0</v>
      </c>
    </row>
    <row r="18" spans="1:26" ht="33.75" x14ac:dyDescent="0.25">
      <c r="A18" s="4" t="s">
        <v>32</v>
      </c>
      <c r="B18" s="5" t="s">
        <v>33</v>
      </c>
      <c r="C18" s="6" t="s">
        <v>383</v>
      </c>
      <c r="D18" s="4" t="s">
        <v>71</v>
      </c>
      <c r="E18" s="4" t="s">
        <v>384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377</v>
      </c>
      <c r="P18" s="7">
        <v>2000000000</v>
      </c>
      <c r="Q18" s="7">
        <v>0</v>
      </c>
      <c r="R18" s="7">
        <v>0</v>
      </c>
      <c r="S18" s="7">
        <v>2000000000</v>
      </c>
      <c r="T18" s="7">
        <v>0</v>
      </c>
      <c r="U18" s="7">
        <v>1976300000</v>
      </c>
      <c r="V18" s="7">
        <v>23700000</v>
      </c>
      <c r="W18" s="7">
        <v>1969571000</v>
      </c>
      <c r="X18" s="7">
        <v>81250000</v>
      </c>
      <c r="Y18" s="7">
        <v>81250000</v>
      </c>
      <c r="Z18" s="7">
        <v>81250000</v>
      </c>
    </row>
    <row r="19" spans="1:26" ht="33.75" x14ac:dyDescent="0.25">
      <c r="A19" s="4" t="s">
        <v>32</v>
      </c>
      <c r="B19" s="5" t="s">
        <v>33</v>
      </c>
      <c r="C19" s="6" t="s">
        <v>383</v>
      </c>
      <c r="D19" s="4" t="s">
        <v>71</v>
      </c>
      <c r="E19" s="4" t="s">
        <v>384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106</v>
      </c>
      <c r="N19" s="4" t="s">
        <v>40</v>
      </c>
      <c r="O19" s="5" t="s">
        <v>377</v>
      </c>
      <c r="P19" s="7">
        <v>500000000</v>
      </c>
      <c r="Q19" s="7">
        <v>0</v>
      </c>
      <c r="R19" s="7">
        <v>0</v>
      </c>
      <c r="S19" s="7">
        <v>500000000</v>
      </c>
      <c r="T19" s="7">
        <v>0</v>
      </c>
      <c r="U19" s="7">
        <v>500000000</v>
      </c>
      <c r="V19" s="7">
        <v>0</v>
      </c>
      <c r="W19" s="7">
        <v>476000000</v>
      </c>
      <c r="X19" s="7">
        <v>16000000</v>
      </c>
      <c r="Y19" s="7">
        <v>16000000</v>
      </c>
      <c r="Z19" s="7">
        <v>16000000</v>
      </c>
    </row>
    <row r="20" spans="1:26" ht="56.25" x14ac:dyDescent="0.25">
      <c r="A20" s="4" t="s">
        <v>32</v>
      </c>
      <c r="B20" s="5" t="s">
        <v>33</v>
      </c>
      <c r="C20" s="6" t="s">
        <v>385</v>
      </c>
      <c r="D20" s="4" t="s">
        <v>71</v>
      </c>
      <c r="E20" s="4" t="s">
        <v>386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77</v>
      </c>
      <c r="P20" s="7">
        <v>3497281509</v>
      </c>
      <c r="Q20" s="7">
        <v>0</v>
      </c>
      <c r="R20" s="7">
        <v>0</v>
      </c>
      <c r="S20" s="7">
        <v>3497281509</v>
      </c>
      <c r="T20" s="7">
        <v>0</v>
      </c>
      <c r="U20" s="7">
        <v>3439294443</v>
      </c>
      <c r="V20" s="7">
        <v>57987066</v>
      </c>
      <c r="W20" s="7">
        <v>2920920081</v>
      </c>
      <c r="X20" s="7">
        <v>2793233471</v>
      </c>
      <c r="Y20" s="7">
        <v>2793233471</v>
      </c>
      <c r="Z20" s="7">
        <v>2638938495.5300002</v>
      </c>
    </row>
    <row r="21" spans="1:26" ht="56.25" x14ac:dyDescent="0.25">
      <c r="A21" s="4" t="s">
        <v>32</v>
      </c>
      <c r="B21" s="5" t="s">
        <v>33</v>
      </c>
      <c r="C21" s="6" t="s">
        <v>385</v>
      </c>
      <c r="D21" s="4" t="s">
        <v>71</v>
      </c>
      <c r="E21" s="4" t="s">
        <v>386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62</v>
      </c>
      <c r="N21" s="4" t="s">
        <v>63</v>
      </c>
      <c r="O21" s="5" t="s">
        <v>77</v>
      </c>
      <c r="P21" s="7">
        <v>0</v>
      </c>
      <c r="Q21" s="7">
        <v>5015140505</v>
      </c>
      <c r="R21" s="7">
        <v>0</v>
      </c>
      <c r="S21" s="7">
        <v>5015140505</v>
      </c>
      <c r="T21" s="7">
        <v>0</v>
      </c>
      <c r="U21" s="7">
        <v>4439720816</v>
      </c>
      <c r="V21" s="7">
        <v>575419689</v>
      </c>
      <c r="W21" s="7">
        <v>4408993733</v>
      </c>
      <c r="X21" s="7">
        <v>3040852999</v>
      </c>
      <c r="Y21" s="7">
        <v>3005248999</v>
      </c>
      <c r="Z21" s="7">
        <v>3005248999</v>
      </c>
    </row>
    <row r="22" spans="1:26" ht="56.25" x14ac:dyDescent="0.25">
      <c r="A22" s="4" t="s">
        <v>32</v>
      </c>
      <c r="B22" s="5" t="s">
        <v>33</v>
      </c>
      <c r="C22" s="6" t="s">
        <v>385</v>
      </c>
      <c r="D22" s="4" t="s">
        <v>71</v>
      </c>
      <c r="E22" s="4" t="s">
        <v>386</v>
      </c>
      <c r="F22" s="4" t="s">
        <v>73</v>
      </c>
      <c r="G22" s="4" t="s">
        <v>36</v>
      </c>
      <c r="H22" s="4"/>
      <c r="I22" s="4"/>
      <c r="J22" s="4"/>
      <c r="K22" s="4"/>
      <c r="L22" s="4" t="s">
        <v>38</v>
      </c>
      <c r="M22" s="4" t="s">
        <v>106</v>
      </c>
      <c r="N22" s="4" t="s">
        <v>40</v>
      </c>
      <c r="O22" s="5" t="s">
        <v>77</v>
      </c>
      <c r="P22" s="7">
        <v>1202718491</v>
      </c>
      <c r="Q22" s="7">
        <v>0</v>
      </c>
      <c r="R22" s="7">
        <v>0</v>
      </c>
      <c r="S22" s="7">
        <v>1202718491</v>
      </c>
      <c r="T22" s="7">
        <v>0</v>
      </c>
      <c r="U22" s="7">
        <v>1158190491</v>
      </c>
      <c r="V22" s="7">
        <v>44528000</v>
      </c>
      <c r="W22" s="7">
        <v>1150707639.26</v>
      </c>
      <c r="X22" s="7">
        <v>1026489659.62</v>
      </c>
      <c r="Y22" s="7">
        <v>1026489659.62</v>
      </c>
      <c r="Z22" s="7">
        <v>995560619.62</v>
      </c>
    </row>
    <row r="23" spans="1:26" ht="45" x14ac:dyDescent="0.25">
      <c r="A23" s="4" t="s">
        <v>32</v>
      </c>
      <c r="B23" s="5" t="s">
        <v>33</v>
      </c>
      <c r="C23" s="6" t="s">
        <v>387</v>
      </c>
      <c r="D23" s="4" t="s">
        <v>71</v>
      </c>
      <c r="E23" s="4" t="s">
        <v>386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380</v>
      </c>
      <c r="P23" s="7">
        <v>653464481</v>
      </c>
      <c r="Q23" s="7">
        <v>0</v>
      </c>
      <c r="R23" s="7">
        <v>0</v>
      </c>
      <c r="S23" s="7">
        <v>653464481</v>
      </c>
      <c r="T23" s="7">
        <v>0</v>
      </c>
      <c r="U23" s="7">
        <v>583393183</v>
      </c>
      <c r="V23" s="7">
        <v>70071298</v>
      </c>
      <c r="W23" s="7">
        <v>570051739</v>
      </c>
      <c r="X23" s="7">
        <v>504131865</v>
      </c>
      <c r="Y23" s="7">
        <v>494791865</v>
      </c>
      <c r="Z23" s="7">
        <v>481501865</v>
      </c>
    </row>
    <row r="24" spans="1:26" ht="45" x14ac:dyDescent="0.25">
      <c r="A24" s="4" t="s">
        <v>32</v>
      </c>
      <c r="B24" s="5" t="s">
        <v>33</v>
      </c>
      <c r="C24" s="6" t="s">
        <v>387</v>
      </c>
      <c r="D24" s="4" t="s">
        <v>71</v>
      </c>
      <c r="E24" s="4" t="s">
        <v>386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62</v>
      </c>
      <c r="N24" s="4" t="s">
        <v>63</v>
      </c>
      <c r="O24" s="5" t="s">
        <v>380</v>
      </c>
      <c r="P24" s="7">
        <v>0</v>
      </c>
      <c r="Q24" s="7">
        <v>3984859495</v>
      </c>
      <c r="R24" s="7">
        <v>0</v>
      </c>
      <c r="S24" s="7">
        <v>3984859495</v>
      </c>
      <c r="T24" s="7">
        <v>0</v>
      </c>
      <c r="U24" s="7">
        <v>3807880287</v>
      </c>
      <c r="V24" s="7">
        <v>176979208</v>
      </c>
      <c r="W24" s="7">
        <v>3656485550.0500002</v>
      </c>
      <c r="X24" s="7">
        <v>2363772560.5500002</v>
      </c>
      <c r="Y24" s="7">
        <v>2295693416.5500002</v>
      </c>
      <c r="Z24" s="7">
        <v>2294053453.5500002</v>
      </c>
    </row>
    <row r="25" spans="1:26" ht="33.75" x14ac:dyDescent="0.25">
      <c r="A25" s="4" t="s">
        <v>32</v>
      </c>
      <c r="B25" s="5" t="s">
        <v>33</v>
      </c>
      <c r="C25" s="6" t="s">
        <v>388</v>
      </c>
      <c r="D25" s="4" t="s">
        <v>71</v>
      </c>
      <c r="E25" s="4" t="s">
        <v>389</v>
      </c>
      <c r="F25" s="4" t="s">
        <v>73</v>
      </c>
      <c r="G25" s="4" t="s">
        <v>36</v>
      </c>
      <c r="H25" s="4"/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378</v>
      </c>
      <c r="P25" s="7">
        <v>470097000</v>
      </c>
      <c r="Q25" s="7">
        <v>0</v>
      </c>
      <c r="R25" s="7">
        <v>0</v>
      </c>
      <c r="S25" s="7">
        <v>470097000</v>
      </c>
      <c r="T25" s="7">
        <v>0</v>
      </c>
      <c r="U25" s="7">
        <v>470070856</v>
      </c>
      <c r="V25" s="7">
        <v>26144</v>
      </c>
      <c r="W25" s="7">
        <v>470070856</v>
      </c>
      <c r="X25" s="7">
        <v>322521114.30000001</v>
      </c>
      <c r="Y25" s="7">
        <v>322521114.30000001</v>
      </c>
      <c r="Z25" s="7">
        <v>322521114.30000001</v>
      </c>
    </row>
    <row r="26" spans="1:26" ht="45" x14ac:dyDescent="0.25">
      <c r="A26" s="4" t="s">
        <v>32</v>
      </c>
      <c r="B26" s="5" t="s">
        <v>33</v>
      </c>
      <c r="C26" s="6" t="s">
        <v>390</v>
      </c>
      <c r="D26" s="4" t="s">
        <v>71</v>
      </c>
      <c r="E26" s="4" t="s">
        <v>389</v>
      </c>
      <c r="F26" s="4" t="s">
        <v>73</v>
      </c>
      <c r="G26" s="4" t="s">
        <v>52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83</v>
      </c>
      <c r="P26" s="7">
        <v>2500000000</v>
      </c>
      <c r="Q26" s="7">
        <v>396893642</v>
      </c>
      <c r="R26" s="7">
        <v>0</v>
      </c>
      <c r="S26" s="7">
        <v>2896893642</v>
      </c>
      <c r="T26" s="7">
        <v>0</v>
      </c>
      <c r="U26" s="7">
        <v>2889920847</v>
      </c>
      <c r="V26" s="7">
        <v>6972795</v>
      </c>
      <c r="W26" s="7">
        <v>2627413113</v>
      </c>
      <c r="X26" s="7">
        <v>2106208666.5</v>
      </c>
      <c r="Y26" s="7">
        <v>2106208666.5</v>
      </c>
      <c r="Z26" s="7">
        <v>2025896027.5</v>
      </c>
    </row>
    <row r="27" spans="1:26" ht="13.5" customHeight="1" x14ac:dyDescent="0.25">
      <c r="A27" s="4" t="s">
        <v>32</v>
      </c>
      <c r="B27" s="5" t="s">
        <v>33</v>
      </c>
      <c r="C27" s="6" t="s">
        <v>390</v>
      </c>
      <c r="D27" s="4" t="s">
        <v>71</v>
      </c>
      <c r="E27" s="4" t="s">
        <v>389</v>
      </c>
      <c r="F27" s="4" t="s">
        <v>73</v>
      </c>
      <c r="G27" s="4" t="s">
        <v>52</v>
      </c>
      <c r="H27" s="4"/>
      <c r="I27" s="4"/>
      <c r="J27" s="4"/>
      <c r="K27" s="4"/>
      <c r="L27" s="4" t="s">
        <v>38</v>
      </c>
      <c r="M27" s="4" t="s">
        <v>106</v>
      </c>
      <c r="N27" s="4" t="s">
        <v>40</v>
      </c>
      <c r="O27" s="5" t="s">
        <v>83</v>
      </c>
      <c r="P27" s="7">
        <v>1000000000</v>
      </c>
      <c r="Q27" s="7">
        <v>0</v>
      </c>
      <c r="R27" s="7">
        <v>0</v>
      </c>
      <c r="S27" s="7">
        <v>1000000000</v>
      </c>
      <c r="T27" s="7">
        <v>0</v>
      </c>
      <c r="U27" s="7">
        <v>946026090.77999997</v>
      </c>
      <c r="V27" s="7">
        <v>53973909.219999999</v>
      </c>
      <c r="W27" s="7">
        <v>887322090.77999997</v>
      </c>
      <c r="X27" s="7">
        <v>703550681.60000002</v>
      </c>
      <c r="Y27" s="7">
        <v>703550681.60000002</v>
      </c>
      <c r="Z27" s="7">
        <v>703550681.60000002</v>
      </c>
    </row>
    <row r="28" spans="1:26" ht="67.5" x14ac:dyDescent="0.25">
      <c r="A28" s="4" t="s">
        <v>32</v>
      </c>
      <c r="B28" s="5" t="s">
        <v>33</v>
      </c>
      <c r="C28" s="6" t="s">
        <v>391</v>
      </c>
      <c r="D28" s="4" t="s">
        <v>71</v>
      </c>
      <c r="E28" s="4" t="s">
        <v>389</v>
      </c>
      <c r="F28" s="4" t="s">
        <v>73</v>
      </c>
      <c r="G28" s="4" t="s">
        <v>57</v>
      </c>
      <c r="H28" s="4"/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379</v>
      </c>
      <c r="P28" s="7">
        <v>500000000</v>
      </c>
      <c r="Q28" s="7">
        <v>0</v>
      </c>
      <c r="R28" s="7">
        <v>396893642</v>
      </c>
      <c r="S28" s="7">
        <v>103106358</v>
      </c>
      <c r="T28" s="7">
        <v>0</v>
      </c>
      <c r="U28" s="7">
        <v>103106358</v>
      </c>
      <c r="V28" s="7">
        <v>0</v>
      </c>
      <c r="W28" s="7">
        <v>64802683</v>
      </c>
      <c r="X28" s="7">
        <v>56800000</v>
      </c>
      <c r="Y28" s="7">
        <v>56800000</v>
      </c>
      <c r="Z28" s="7">
        <v>51800000</v>
      </c>
    </row>
    <row r="29" spans="1:26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5" t="s">
        <v>1</v>
      </c>
      <c r="P29" s="7">
        <v>29504037377</v>
      </c>
      <c r="Q29" s="7">
        <v>13233931488</v>
      </c>
      <c r="R29" s="7">
        <v>2385931488</v>
      </c>
      <c r="S29" s="7">
        <v>40352037377</v>
      </c>
      <c r="T29" s="7">
        <v>0</v>
      </c>
      <c r="U29" s="7">
        <v>38817819842.110001</v>
      </c>
      <c r="V29" s="7">
        <v>1534217534.8900001</v>
      </c>
      <c r="W29" s="7">
        <v>35074025921.160004</v>
      </c>
      <c r="X29" s="7">
        <v>28368539238.93</v>
      </c>
      <c r="Y29" s="7">
        <v>28255516094.93</v>
      </c>
      <c r="Z29" s="7">
        <v>27931864277.459999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NOVIEMBRE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2017-12-04T22:33:18Z</cp:lastPrinted>
  <dcterms:created xsi:type="dcterms:W3CDTF">2015-08-03T13:34:35Z</dcterms:created>
  <dcterms:modified xsi:type="dcterms:W3CDTF">2017-12-04T22:34:05Z</dcterms:modified>
</cp:coreProperties>
</file>