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ENERO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ENERO 2017'!$B$6:$Y$44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L44" i="4" l="1"/>
  <c r="M41" i="4"/>
  <c r="N41" i="4"/>
  <c r="O41" i="4"/>
  <c r="P41" i="4"/>
  <c r="Q41" i="4"/>
  <c r="R41" i="4"/>
  <c r="S41" i="4"/>
  <c r="T41" i="4"/>
  <c r="U41" i="4"/>
  <c r="V41" i="4"/>
  <c r="L41" i="4"/>
  <c r="L22" i="4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1" i="4"/>
  <c r="N21" i="4"/>
  <c r="O21" i="4"/>
  <c r="P21" i="4"/>
  <c r="Q21" i="4"/>
  <c r="R21" i="4"/>
  <c r="S21" i="4"/>
  <c r="T21" i="4"/>
  <c r="U21" i="4"/>
  <c r="V21" i="4"/>
  <c r="L21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22" i="4"/>
  <c r="K23" i="4"/>
  <c r="K24" i="4"/>
  <c r="K25" i="4"/>
  <c r="K26" i="4"/>
  <c r="K27" i="4"/>
  <c r="K28" i="4"/>
  <c r="K29" i="4"/>
  <c r="K21" i="4"/>
  <c r="K18" i="4"/>
  <c r="K19" i="4"/>
  <c r="K17" i="4"/>
  <c r="K15" i="4"/>
  <c r="K14" i="4"/>
  <c r="K8" i="4"/>
  <c r="K9" i="4"/>
  <c r="K10" i="4"/>
  <c r="K11" i="4"/>
  <c r="K12" i="4"/>
  <c r="L7" i="4" l="1"/>
  <c r="M7" i="4"/>
  <c r="N7" i="4"/>
  <c r="O7" i="4"/>
  <c r="P7" i="4"/>
  <c r="Q7" i="4"/>
  <c r="R7" i="4"/>
  <c r="S7" i="4"/>
  <c r="T7" i="4"/>
  <c r="U7" i="4"/>
  <c r="V7" i="4"/>
  <c r="O30" i="4" l="1"/>
  <c r="U30" i="4"/>
  <c r="V30" i="4"/>
  <c r="M30" i="4"/>
  <c r="L37" i="4"/>
  <c r="L38" i="4"/>
  <c r="S30" i="4"/>
  <c r="R30" i="4"/>
  <c r="T30" i="4"/>
  <c r="L30" i="4"/>
  <c r="L36" i="4"/>
  <c r="Q30" i="4"/>
  <c r="N30" i="4"/>
  <c r="P30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7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7" i="4"/>
  <c r="X37" i="4" s="1"/>
  <c r="S37" i="4"/>
  <c r="Y17" i="4"/>
  <c r="X18" i="4"/>
  <c r="T38" i="4"/>
  <c r="X19" i="4"/>
  <c r="U38" i="4"/>
  <c r="Q38" i="4"/>
  <c r="M38" i="4"/>
  <c r="X11" i="4"/>
  <c r="M37" i="4"/>
  <c r="P37" i="4"/>
  <c r="X15" i="4"/>
  <c r="Y26" i="4"/>
  <c r="Q37" i="4"/>
  <c r="U37" i="4"/>
  <c r="P36" i="4"/>
  <c r="M36" i="4"/>
  <c r="Y15" i="4"/>
  <c r="Y21" i="4"/>
  <c r="G111" i="7" s="1"/>
  <c r="R42" i="4"/>
  <c r="N42" i="4"/>
  <c r="R38" i="4"/>
  <c r="S38" i="4"/>
  <c r="T36" i="4"/>
  <c r="X29" i="4"/>
  <c r="Y28" i="4"/>
  <c r="Y24" i="4"/>
  <c r="G114" i="7" s="1"/>
  <c r="X21" i="4"/>
  <c r="F111" i="7" s="1"/>
  <c r="X17" i="4"/>
  <c r="O38" i="4"/>
  <c r="N38" i="4"/>
  <c r="W14" i="4"/>
  <c r="W23" i="4"/>
  <c r="E113" i="7" s="1"/>
  <c r="X27" i="4"/>
  <c r="F115" i="7" s="1"/>
  <c r="X26" i="4"/>
  <c r="X25" i="4"/>
  <c r="X24" i="4"/>
  <c r="F114" i="7" s="1"/>
  <c r="X22" i="4"/>
  <c r="F112" i="7" s="1"/>
  <c r="V36" i="4"/>
  <c r="N37" i="4"/>
  <c r="R37" i="4"/>
  <c r="Y10" i="4"/>
  <c r="X10" i="4"/>
  <c r="Q36" i="4"/>
  <c r="R36" i="4"/>
  <c r="Y19" i="4"/>
  <c r="V38" i="4"/>
  <c r="O36" i="4"/>
  <c r="U36" i="4"/>
  <c r="X12" i="4"/>
  <c r="Y12" i="4"/>
  <c r="N36" i="4"/>
  <c r="V37" i="4"/>
  <c r="Y14" i="4"/>
  <c r="P38" i="4"/>
  <c r="S36" i="4"/>
  <c r="X14" i="4"/>
  <c r="T39" i="4" l="1"/>
  <c r="K8" i="7" s="1"/>
  <c r="G61" i="7" s="1"/>
  <c r="F71" i="7" s="1"/>
  <c r="S42" i="4"/>
  <c r="G9" i="7" s="1"/>
  <c r="E62" i="7" s="1"/>
  <c r="L42" i="5"/>
  <c r="W42" i="5" s="1"/>
  <c r="W40" i="5"/>
  <c r="S42" i="5"/>
  <c r="P42" i="5"/>
  <c r="S40" i="5"/>
  <c r="Q39" i="4"/>
  <c r="W38" i="4"/>
  <c r="O42" i="4"/>
  <c r="W42" i="4" s="1"/>
  <c r="X38" i="4"/>
  <c r="Y37" i="4"/>
  <c r="W37" i="4"/>
  <c r="Y36" i="4"/>
  <c r="L39" i="4"/>
  <c r="C8" i="7" s="1"/>
  <c r="L42" i="4"/>
  <c r="C9" i="7" s="1"/>
  <c r="C62" i="7" s="1"/>
  <c r="U39" i="4"/>
  <c r="U42" i="4"/>
  <c r="M39" i="4"/>
  <c r="P39" i="4"/>
  <c r="Y38" i="4"/>
  <c r="R39" i="4"/>
  <c r="R44" i="4" s="1"/>
  <c r="P42" i="4"/>
  <c r="W41" i="4"/>
  <c r="N39" i="4"/>
  <c r="N44" i="4" s="1"/>
  <c r="W30" i="4"/>
  <c r="Q42" i="4"/>
  <c r="M42" i="4"/>
  <c r="V39" i="4"/>
  <c r="X41" i="4"/>
  <c r="T42" i="4"/>
  <c r="O39" i="4"/>
  <c r="X36" i="4"/>
  <c r="W36" i="4"/>
  <c r="S39" i="4"/>
  <c r="Y41" i="4"/>
  <c r="V42" i="4"/>
  <c r="X30" i="4"/>
  <c r="Y30" i="4"/>
  <c r="Q44" i="4" l="1"/>
  <c r="T42" i="5"/>
  <c r="V42" i="5"/>
  <c r="U42" i="5"/>
  <c r="U44" i="4"/>
  <c r="I9" i="7"/>
  <c r="P44" i="4"/>
  <c r="E9" i="7"/>
  <c r="F9" i="7"/>
  <c r="D21" i="7" s="1"/>
  <c r="M44" i="4"/>
  <c r="C61" i="7"/>
  <c r="C10" i="7"/>
  <c r="E8" i="7"/>
  <c r="I8" i="7"/>
  <c r="J8" i="7"/>
  <c r="F20" i="7" s="1"/>
  <c r="G8" i="7"/>
  <c r="S44" i="4"/>
  <c r="W39" i="4"/>
  <c r="X42" i="4"/>
  <c r="T44" i="4"/>
  <c r="K9" i="7"/>
  <c r="O44" i="4"/>
  <c r="X39" i="4"/>
  <c r="V44" i="4"/>
  <c r="Y42" i="4"/>
  <c r="D72" i="7"/>
  <c r="D62" i="7"/>
  <c r="C72" i="7" s="1"/>
  <c r="Y39" i="4"/>
  <c r="E10" i="7" l="1"/>
  <c r="D10" i="7" s="1"/>
  <c r="C22" i="7" s="1"/>
  <c r="I10" i="7"/>
  <c r="H10" i="7" s="1"/>
  <c r="E22" i="7" s="1"/>
  <c r="Y44" i="4"/>
  <c r="X44" i="4"/>
  <c r="G62" i="7"/>
  <c r="J9" i="7"/>
  <c r="F21" i="7" s="1"/>
  <c r="K10" i="7"/>
  <c r="J10" i="7" s="1"/>
  <c r="F22" i="7" s="1"/>
  <c r="W44" i="4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<sst xmlns="http://schemas.openxmlformats.org/spreadsheetml/2006/main" count="3042" uniqueCount="395">
  <si>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</si>
  <si>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</si>
  <si>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</si>
  <si>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</si>
  <si>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</si>
  <si>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</si>
  <si>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</si>
  <si>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</si>
  <si>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</si>
  <si>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</si>
  <si>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</si>
  <si>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</si>
  <si>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</si>
  <si>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</si>
  <si>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</si>
  <si>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</si>
  <si>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</si>
  <si>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</si>
  <si>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</si>
  <si>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</si>
  <si>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</si>
  <si>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</si>
  <si>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</si>
  <si>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</si>
  <si>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</si>
  <si>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</si>
  <si>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</si>
  <si>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</si>
  <si>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</si>
  <si>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</si>
  <si>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</si>
  <si>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</si>
  <si>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</si>
  <si>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</si>
  <si>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</si>
  <si>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</si>
  <si>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</si>
  <si>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</si>
  <si>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</si>
  <si>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</si>
  <si>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</si>
  <si>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</si>
  <si>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</si>
  <si>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</si>
  <si>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</si>
  <si>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</si>
  <si>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</si>
  <si>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</si>
  <si>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</si>
  <si>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</si>
  <si>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</si>
  <si>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</si>
  <si>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</si>
  <si>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</si>
  <si>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</si>
  <si>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</si>
  <si>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</si>
  <si>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</si>
  <si>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</si>
  <si>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</si>
  <si>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</si>
  <si>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</si>
  <si>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</si>
  <si>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</si>
  <si>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</si>
  <si>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</si>
  <si>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</si>
  <si>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</si>
  <si>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</si>
  <si>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</si>
  <si>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</si>
  <si>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</si>
  <si>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</si>
  <si>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</si>
  <si>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</si>
  <si>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</si>
  <si>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</si>
  <si>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</si>
  <si>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</si>
  <si>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</si>
  <si>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</si>
  <si>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</si>
  <si>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</si>
  <si>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</si>
  <si>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</si>
  <si>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</si>
  <si>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</si>
  <si>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</si>
  <si>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</si>
  <si>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</si>
  <si>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</si>
  <si>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</si>
  <si>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</si>
  <si>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</si>
  <si>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</si>
  <si>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</si>
  <si>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</si>
  <si>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</si>
  <si>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</si>
  <si>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</si>
  <si>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</si>
  <si>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</si>
  <si>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</si>
  <si>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</si>
  <si>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</si>
  <si>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</si>
  <si>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</si>
  <si>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</si>
  <si>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</si>
  <si>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</si>
  <si>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</si>
  <si>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</si>
  <si>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</si>
  <si>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</si>
  <si>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</si>
  <si>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</si>
  <si>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</si>
  <si>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</si>
  <si>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</si>
  <si>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</si>
  <si>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</si>
  <si>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</si>
  <si>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</si>
  <si>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</si>
  <si>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</si>
  <si>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</si>
  <si>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</si>
  <si>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</si>
  <si>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</si>
  <si>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</si>
  <si>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</si>
  <si>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</si>
  <si>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</si>
  <si>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</si>
  <si>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</si>
  <si>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</si>
  <si>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</si>
  <si>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</si>
  <si>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</si>
  <si>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</si>
  <si>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</si>
  <si>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</si>
  <si>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</si>
  <si>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</si>
  <si>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</si>
  <si>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</si>
  <si>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</si>
  <si>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</si>
  <si>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</si>
  <si>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</si>
  <si>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</si>
  <si>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</si>
  <si>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</si>
  <si>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</si>
  <si>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</si>
  <si>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</si>
  <si>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</si>
  <si>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</si>
  <si>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</si>
  <si>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</si>
  <si>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</si>
  <si>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</si>
  <si>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</si>
  <si>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</si>
  <si>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</si>
  <si>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</si>
  <si>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</si>
  <si>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</si>
  <si>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</si>
  <si>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</si>
  <si>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</si>
  <si>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</si>
  <si>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</si>
  <si>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</si>
  <si>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</si>
  <si>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</si>
  <si>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</si>
  <si>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</si>
  <si>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</si>
  <si>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</si>
  <si>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</si>
  <si>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</si>
  <si>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</si>
  <si>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</si>
  <si>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</si>
  <si>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</si>
  <si>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</si>
  <si>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</si>
  <si>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</si>
  <si>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</si>
  <si>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</si>
  <si>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</si>
  <si>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</si>
  <si>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</si>
  <si>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</si>
  <si>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</si>
  <si>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</si>
  <si>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</si>
  <si>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</si>
  <si>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</si>
  <si>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</si>
  <si>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</si>
  <si>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</si>
  <si>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</si>
  <si>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</si>
  <si>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</si>
  <si>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</si>
  <si>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</si>
  <si>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</si>
  <si>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</si>
  <si>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</si>
  <si>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</si>
  <si>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</si>
  <si>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</si>
  <si>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</si>
  <si>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</si>
  <si>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</si>
  <si>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</si>
  <si>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</si>
  <si>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</si>
  <si>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</si>
  <si>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</si>
  <si>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</si>
  <si>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</si>
  <si>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</si>
  <si>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</si>
  <si>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</si>
  <si>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</si>
  <si>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</si>
  <si>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</si>
  <si>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</si>
  <si>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</si>
  <si>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</si>
  <si>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</si>
  <si>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</si>
  <si>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</si>
  <si>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</si>
  <si>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</si>
  <si>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</si>
  <si>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</si>
  <si>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</si>
  <si>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</si>
  <si>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</si>
  <si>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</si>
  <si>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</si>
  <si>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</si>
  <si>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</si>
  <si>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</si>
  <si>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</si>
  <si>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</si>
  <si>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</si>
  <si>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</si>
  <si>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</si>
  <si>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</si>
  <si>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</si>
  <si>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</si>
  <si>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</si>
  <si>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</si>
  <si>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</si>
  <si>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</si>
  <si>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</si>
  <si>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</si>
  <si>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</si>
  <si>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</si>
  <si>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</si>
  <si>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</si>
  <si>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</si>
  <si>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</si>
  <si>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</si>
  <si>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</si>
  <si>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</si>
  <si>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</si>
  <si>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</si>
  <si>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</si>
  <si>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</si>
  <si>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</si>
  <si>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</si>
  <si>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</si>
  <si>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</si>
  <si>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</si>
  <si>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</si>
  <si>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</si>
  <si>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</si>
  <si>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</si>
  <si>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</si>
  <si>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</si>
  <si>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</si>
  <si>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</si>
  <si>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</si>
  <si>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</si>
  <si>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</si>
  <si>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</si>
  <si>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</si>
  <si>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</si>
  <si>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</si>
  <si>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</si>
  <si>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</si>
  <si>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</si>
  <si>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</si>
  <si>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</si>
  <si>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</si>
  <si>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</si>
  <si>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</si>
  <si>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</si>
  <si>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</si>
  <si>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</si>
  <si>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</si>
  <si>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</si>
  <si>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</si>
  <si>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</si>
  <si>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</si>
  <si>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</si>
  <si>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</si>
  <si>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</si>
  <si>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</si>
  <si>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</si>
  <si>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</si>
  <si>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</si>
  <si>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</si>
  <si>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</si>
  <si>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</si>
  <si>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</si>
  <si>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</si>
  <si>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</si>
  <si>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</si>
  <si>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</si>
  <si>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</si>
  <si>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</si>
  <si>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</si>
  <si>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</si>
  <si>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</si>
  <si>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</si>
  <si>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</si>
  <si>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</si>
  <si>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</si>
  <si>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</si>
  <si>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</si>
  <si>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</si>
  <si>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</si>
  <si>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</si>
  <si>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</si>
  <si>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</si>
  <si>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</si>
  <si>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</si>
  <si>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</si>
  <si>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</si>
  <si>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</si>
  <si>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</si>
  <si>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</si>
  <si>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</si>
  <si>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</si>
  <si>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</si>
  <si>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</si>
  <si>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</si>
  <si>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</si>
  <si>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</si>
  <si>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</si>
  <si>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</si>
  <si>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</si>
  <si>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</si>
  <si>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</si>
  <si>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</si>
  <si>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</si>
  <si>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</si>
  <si>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</si>
  <si>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</si>
  <si>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</si>
  <si>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</si>
  <si>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</si>
  <si>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</si>
  <si>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</si>
  <si>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</si>
  <si>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</si>
  <si>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</si>
  <si>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</si>
  <si>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</si>
  <si>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</si>
  <si>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</si>
  <si>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</si>
  <si>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</si>
  <si>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</si>
  <si>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</si>
  <si>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</si>
  <si>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</si>
  <si>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Ejecución Presupuestal Acumulada a 31 de enero  de 2017</t>
  </si>
  <si>
    <t>Enero-Enero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</si>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</sst>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  <numFmt numFmtId="170" formatCode="#,##0.00_ ;\-#,##0.00\ "/>
  </numFmts>
  <fonts count="5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6" fontId="26" fillId="0" borderId="29" xfId="2" applyNumberFormat="1" applyFont="1" applyFill="1" applyBorder="1" applyAlignment="1">
      <alignment horizontal="center" vertical="center"/>
    </xf>
    <xf numFmtId="165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19" xfId="1" applyNumberFormat="1" applyFont="1" applyFill="1" applyBorder="1" applyAlignment="1">
      <alignment horizontal="left" vertical="center"/>
    </xf>
    <xf numFmtId="165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38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19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5" fontId="30" fillId="0" borderId="19" xfId="1" applyNumberFormat="1" applyFont="1" applyFill="1" applyBorder="1" applyAlignment="1">
      <alignment vertical="center"/>
    </xf>
    <xf numFmtId="165" fontId="30" fillId="0" borderId="21" xfId="1" applyNumberFormat="1" applyFont="1" applyFill="1" applyBorder="1" applyAlignment="1">
      <alignment vertical="center"/>
    </xf>
    <xf numFmtId="0" fontId="36" fillId="0" borderId="1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8" fillId="0" borderId="1" xfId="0" applyNumberFormat="1" applyFont="1" applyFill="1" applyBorder="1" applyAlignment="1">
      <alignment horizontal="center" vertical="center" wrapText="1" readingOrder="1"/>
    </xf>
    <xf numFmtId="0" fontId="38" fillId="0" borderId="1" xfId="0" applyNumberFormat="1" applyFont="1" applyFill="1" applyBorder="1" applyAlignment="1">
      <alignment horizontal="left" vertical="center" wrapText="1" readingOrder="1"/>
    </xf>
    <xf numFmtId="0" fontId="38" fillId="0" borderId="1" xfId="0" applyNumberFormat="1" applyFont="1" applyFill="1" applyBorder="1" applyAlignment="1">
      <alignment vertical="center" wrapText="1" readingOrder="1"/>
    </xf>
    <xf numFmtId="164" fontId="38" fillId="0" borderId="1" xfId="0" applyNumberFormat="1" applyFont="1" applyFill="1" applyBorder="1" applyAlignment="1">
      <alignment horizontal="right" vertical="center" wrapText="1" readingOrder="1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0" fontId="42" fillId="0" borderId="0" xfId="0" applyFont="1" applyFill="1" applyBorder="1" applyAlignment="1"/>
    <xf numFmtId="0" fontId="42" fillId="0" borderId="0" xfId="0" applyFont="1" applyFill="1" applyBorder="1" applyAlignment="1">
      <alignment horizontal="center"/>
    </xf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44" fillId="0" borderId="0" xfId="0" applyFont="1" applyFill="1" applyBorder="1"/>
    <xf numFmtId="0" fontId="39" fillId="0" borderId="47" xfId="0" applyNumberFormat="1" applyFont="1" applyFill="1" applyBorder="1" applyAlignment="1">
      <alignment horizontal="center" vertical="center" wrapText="1" readingOrder="1"/>
    </xf>
    <xf numFmtId="0" fontId="39" fillId="0" borderId="23" xfId="0" applyNumberFormat="1" applyFont="1" applyFill="1" applyBorder="1" applyAlignment="1">
      <alignment horizontal="center" vertical="center" wrapText="1" readingOrder="1"/>
    </xf>
    <xf numFmtId="0" fontId="39" fillId="0" borderId="24" xfId="0" applyNumberFormat="1" applyFont="1" applyFill="1" applyBorder="1" applyAlignment="1">
      <alignment horizontal="center" vertical="center" wrapText="1" readingOrder="1"/>
    </xf>
    <xf numFmtId="0" fontId="45" fillId="0" borderId="8" xfId="0" applyNumberFormat="1" applyFont="1" applyFill="1" applyBorder="1" applyAlignment="1">
      <alignment horizontal="center" vertical="center" wrapText="1" readingOrder="1"/>
    </xf>
    <xf numFmtId="0" fontId="45" fillId="0" borderId="10" xfId="0" applyNumberFormat="1" applyFont="1" applyFill="1" applyBorder="1" applyAlignment="1">
      <alignment horizontal="center" vertical="center" wrapText="1" readingOrder="1"/>
    </xf>
    <xf numFmtId="43" fontId="45" fillId="0" borderId="10" xfId="1" applyFont="1" applyFill="1" applyBorder="1" applyAlignment="1">
      <alignment horizontal="left" vertical="center" wrapText="1" readingOrder="1"/>
    </xf>
    <xf numFmtId="0" fontId="45" fillId="0" borderId="12" xfId="0" applyNumberFormat="1" applyFont="1" applyFill="1" applyBorder="1" applyAlignment="1">
      <alignment horizontal="center" vertical="center" wrapText="1" readingOrder="1"/>
    </xf>
    <xf numFmtId="0" fontId="45" fillId="0" borderId="2" xfId="0" applyNumberFormat="1" applyFont="1" applyFill="1" applyBorder="1" applyAlignment="1">
      <alignment horizontal="center" vertical="center" wrapText="1" readingOrder="1"/>
    </xf>
    <xf numFmtId="43" fontId="45" fillId="0" borderId="2" xfId="1" applyFont="1" applyFill="1" applyBorder="1" applyAlignment="1">
      <alignment horizontal="left" vertical="center" wrapText="1" readingOrder="1"/>
    </xf>
    <xf numFmtId="0" fontId="45" fillId="0" borderId="13" xfId="0" applyNumberFormat="1" applyFont="1" applyFill="1" applyBorder="1" applyAlignment="1">
      <alignment horizontal="center" vertical="center" wrapText="1" readingOrder="1"/>
    </xf>
    <xf numFmtId="0" fontId="45" fillId="0" borderId="20" xfId="0" applyNumberFormat="1" applyFont="1" applyFill="1" applyBorder="1" applyAlignment="1">
      <alignment horizontal="center" vertical="center" wrapText="1" readingOrder="1"/>
    </xf>
    <xf numFmtId="43" fontId="45" fillId="0" borderId="20" xfId="1" applyFont="1" applyFill="1" applyBorder="1" applyAlignment="1">
      <alignment horizontal="left" vertical="center" wrapText="1" readingOrder="1"/>
    </xf>
    <xf numFmtId="0" fontId="45" fillId="0" borderId="22" xfId="0" applyNumberFormat="1" applyFont="1" applyFill="1" applyBorder="1" applyAlignment="1">
      <alignment horizontal="center" vertical="center" wrapText="1" readingOrder="1"/>
    </xf>
    <xf numFmtId="0" fontId="45" fillId="0" borderId="22" xfId="0" applyNumberFormat="1" applyFont="1" applyFill="1" applyBorder="1" applyAlignment="1">
      <alignment horizontal="left" vertical="center" wrapText="1" readingOrder="1"/>
    </xf>
    <xf numFmtId="164" fontId="45" fillId="0" borderId="22" xfId="0" applyNumberFormat="1" applyFont="1" applyFill="1" applyBorder="1" applyAlignment="1">
      <alignment horizontal="right" vertical="center" wrapText="1" readingOrder="1"/>
    </xf>
    <xf numFmtId="0" fontId="45" fillId="0" borderId="10" xfId="0" applyNumberFormat="1" applyFont="1" applyFill="1" applyBorder="1" applyAlignment="1">
      <alignment horizontal="left" vertical="center" wrapText="1" readingOrder="1"/>
    </xf>
    <xf numFmtId="0" fontId="45" fillId="0" borderId="2" xfId="0" applyNumberFormat="1" applyFont="1" applyFill="1" applyBorder="1" applyAlignment="1">
      <alignment horizontal="left" vertical="center" wrapText="1" readingOrder="1"/>
    </xf>
    <xf numFmtId="0" fontId="45" fillId="0" borderId="20" xfId="0" applyNumberFormat="1" applyFont="1" applyFill="1" applyBorder="1" applyAlignment="1">
      <alignment horizontal="left" vertical="center" wrapText="1" readingOrder="1"/>
    </xf>
    <xf numFmtId="0" fontId="45" fillId="0" borderId="0" xfId="0" applyNumberFormat="1" applyFont="1" applyFill="1" applyBorder="1" applyAlignment="1">
      <alignment horizontal="center" vertical="center" wrapText="1" readingOrder="1"/>
    </xf>
    <xf numFmtId="4" fontId="46" fillId="0" borderId="49" xfId="0" applyNumberFormat="1" applyFont="1" applyFill="1" applyBorder="1" applyAlignment="1" applyProtection="1">
      <alignment horizontal="center" vertical="center"/>
    </xf>
    <xf numFmtId="170" fontId="40" fillId="0" borderId="0" xfId="0" applyNumberFormat="1" applyFont="1" applyFill="1" applyBorder="1"/>
    <xf numFmtId="39" fontId="39" fillId="0" borderId="0" xfId="0" applyNumberFormat="1" applyFont="1" applyFill="1" applyBorder="1" applyAlignment="1">
      <alignment horizontal="right" vertical="center" wrapText="1" readingOrder="1"/>
    </xf>
    <xf numFmtId="39" fontId="40" fillId="0" borderId="0" xfId="0" applyNumberFormat="1" applyFont="1" applyFill="1" applyBorder="1"/>
    <xf numFmtId="4" fontId="47" fillId="0" borderId="0" xfId="0" applyNumberFormat="1" applyFont="1" applyFill="1" applyBorder="1" applyAlignment="1" applyProtection="1">
      <alignment horizontal="center"/>
    </xf>
    <xf numFmtId="0" fontId="39" fillId="0" borderId="15" xfId="0" applyNumberFormat="1" applyFont="1" applyFill="1" applyBorder="1" applyAlignment="1">
      <alignment horizontal="center" vertical="center" wrapText="1" readingOrder="1"/>
    </xf>
    <xf numFmtId="0" fontId="39" fillId="0" borderId="16" xfId="0" applyNumberFormat="1" applyFont="1" applyFill="1" applyBorder="1" applyAlignment="1">
      <alignment horizontal="center" vertical="center" wrapText="1" readingOrder="1"/>
    </xf>
    <xf numFmtId="0" fontId="45" fillId="0" borderId="8" xfId="0" applyNumberFormat="1" applyFont="1" applyFill="1" applyBorder="1" applyAlignment="1">
      <alignment horizontal="left" vertical="center" wrapText="1" readingOrder="1"/>
    </xf>
    <xf numFmtId="39" fontId="40" fillId="0" borderId="10" xfId="0" applyNumberFormat="1" applyFont="1" applyFill="1" applyBorder="1"/>
    <xf numFmtId="0" fontId="45" fillId="0" borderId="4" xfId="0" applyNumberFormat="1" applyFont="1" applyFill="1" applyBorder="1" applyAlignment="1">
      <alignment horizontal="left" vertical="center" wrapText="1" readingOrder="1"/>
    </xf>
    <xf numFmtId="39" fontId="40" fillId="0" borderId="5" xfId="0" applyNumberFormat="1" applyFont="1" applyFill="1" applyBorder="1"/>
    <xf numFmtId="0" fontId="45" fillId="0" borderId="25" xfId="0" applyNumberFormat="1" applyFont="1" applyFill="1" applyBorder="1" applyAlignment="1">
      <alignment horizontal="left" vertical="center" wrapText="1" readingOrder="1"/>
    </xf>
    <xf numFmtId="39" fontId="40" fillId="0" borderId="14" xfId="0" applyNumberFormat="1" applyFont="1" applyFill="1" applyBorder="1"/>
    <xf numFmtId="4" fontId="47" fillId="0" borderId="0" xfId="0" applyNumberFormat="1" applyFont="1" applyFill="1" applyBorder="1" applyAlignment="1" applyProtection="1"/>
    <xf numFmtId="4" fontId="46" fillId="0" borderId="9" xfId="0" applyNumberFormat="1" applyFont="1" applyFill="1" applyBorder="1" applyAlignment="1" applyProtection="1">
      <alignment horizontal="center"/>
    </xf>
    <xf numFmtId="4" fontId="46" fillId="0" borderId="9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/>
    <xf numFmtId="0" fontId="49" fillId="0" borderId="0" xfId="0" applyFont="1" applyFill="1" applyBorder="1"/>
    <xf numFmtId="0" fontId="49" fillId="0" borderId="40" xfId="0" applyFont="1" applyFill="1" applyBorder="1"/>
    <xf numFmtId="164" fontId="50" fillId="0" borderId="40" xfId="0" applyNumberFormat="1" applyFont="1" applyFill="1" applyBorder="1" applyAlignment="1">
      <alignment horizontal="right" vertical="center" wrapText="1" readingOrder="1"/>
    </xf>
    <xf numFmtId="0" fontId="51" fillId="0" borderId="0" xfId="0" applyFont="1" applyFill="1" applyBorder="1"/>
    <xf numFmtId="39" fontId="51" fillId="0" borderId="0" xfId="0" applyNumberFormat="1" applyFont="1" applyFill="1" applyBorder="1"/>
    <xf numFmtId="39" fontId="45" fillId="0" borderId="10" xfId="0" applyNumberFormat="1" applyFont="1" applyFill="1" applyBorder="1" applyAlignment="1">
      <alignment horizontal="center" vertical="center" wrapText="1" readingOrder="1"/>
    </xf>
    <xf numFmtId="39" fontId="45" fillId="0" borderId="11" xfId="0" applyNumberFormat="1" applyFont="1" applyFill="1" applyBorder="1" applyAlignment="1">
      <alignment horizontal="center" vertical="center" wrapText="1" readingOrder="1"/>
    </xf>
    <xf numFmtId="39" fontId="45" fillId="0" borderId="2" xfId="0" applyNumberFormat="1" applyFont="1" applyFill="1" applyBorder="1" applyAlignment="1">
      <alignment horizontal="center" vertical="center" wrapText="1" readingOrder="1"/>
    </xf>
    <xf numFmtId="39" fontId="45" fillId="0" borderId="19" xfId="0" applyNumberFormat="1" applyFont="1" applyFill="1" applyBorder="1" applyAlignment="1">
      <alignment horizontal="center" vertical="center" wrapText="1" readingOrder="1"/>
    </xf>
    <xf numFmtId="39" fontId="45" fillId="0" borderId="20" xfId="0" applyNumberFormat="1" applyFont="1" applyFill="1" applyBorder="1" applyAlignment="1">
      <alignment horizontal="center" vertical="center" wrapText="1" readingOrder="1"/>
    </xf>
    <xf numFmtId="39" fontId="45" fillId="0" borderId="21" xfId="0" applyNumberFormat="1" applyFont="1" applyFill="1" applyBorder="1" applyAlignment="1">
      <alignment horizontal="center" vertical="center" wrapText="1" readingOrder="1"/>
    </xf>
    <xf numFmtId="2" fontId="40" fillId="0" borderId="0" xfId="0" applyNumberFormat="1" applyFont="1" applyFill="1" applyBorder="1" applyAlignment="1">
      <alignment horizontal="center"/>
    </xf>
    <xf numFmtId="39" fontId="39" fillId="0" borderId="0" xfId="0" applyNumberFormat="1" applyFont="1" applyFill="1" applyBorder="1" applyAlignment="1">
      <alignment horizontal="center" vertical="center" wrapText="1" readingOrder="1"/>
    </xf>
    <xf numFmtId="39" fontId="40" fillId="0" borderId="26" xfId="0" applyNumberFormat="1" applyFont="1" applyFill="1" applyBorder="1" applyAlignment="1">
      <alignment horizontal="center"/>
    </xf>
    <xf numFmtId="39" fontId="40" fillId="0" borderId="11" xfId="0" applyNumberFormat="1" applyFont="1" applyFill="1" applyBorder="1" applyAlignment="1">
      <alignment horizontal="center"/>
    </xf>
    <xf numFmtId="39" fontId="40" fillId="0" borderId="0" xfId="0" applyNumberFormat="1" applyFont="1" applyFill="1" applyBorder="1" applyAlignment="1">
      <alignment horizontal="center"/>
    </xf>
    <xf numFmtId="39" fontId="53" fillId="17" borderId="16" xfId="0" applyNumberFormat="1" applyFont="1" applyFill="1" applyBorder="1"/>
    <xf numFmtId="39" fontId="53" fillId="17" borderId="17" xfId="0" applyNumberFormat="1" applyFont="1" applyFill="1" applyBorder="1"/>
    <xf numFmtId="39" fontId="53" fillId="17" borderId="17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39" fontId="53" fillId="18" borderId="16" xfId="0" applyNumberFormat="1" applyFont="1" applyFill="1" applyBorder="1"/>
    <xf numFmtId="39" fontId="53" fillId="18" borderId="27" xfId="0" applyNumberFormat="1" applyFont="1" applyFill="1" applyBorder="1" applyAlignment="1">
      <alignment horizontal="center"/>
    </xf>
    <xf numFmtId="39" fontId="53" fillId="18" borderId="17" xfId="0" applyNumberFormat="1" applyFont="1" applyFill="1" applyBorder="1" applyAlignment="1">
      <alignment horizontal="center"/>
    </xf>
    <xf numFmtId="0" fontId="39" fillId="18" borderId="16" xfId="0" applyNumberFormat="1" applyFont="1" applyFill="1" applyBorder="1" applyAlignment="1">
      <alignment horizontal="center" vertical="center" wrapText="1" readingOrder="1"/>
    </xf>
    <xf numFmtId="0" fontId="39" fillId="18" borderId="23" xfId="0" applyNumberFormat="1" applyFont="1" applyFill="1" applyBorder="1" applyAlignment="1">
      <alignment horizontal="center" vertical="center" wrapText="1" readingOrder="1"/>
    </xf>
    <xf numFmtId="0" fontId="42" fillId="18" borderId="23" xfId="0" applyFont="1" applyFill="1" applyBorder="1" applyAlignment="1">
      <alignment horizontal="center" vertical="center" wrapText="1"/>
    </xf>
    <xf numFmtId="0" fontId="42" fillId="18" borderId="16" xfId="0" applyFont="1" applyFill="1" applyBorder="1" applyAlignment="1">
      <alignment horizontal="center" vertical="center" wrapText="1"/>
    </xf>
    <xf numFmtId="0" fontId="39" fillId="19" borderId="23" xfId="0" applyNumberFormat="1" applyFont="1" applyFill="1" applyBorder="1" applyAlignment="1">
      <alignment horizontal="center" vertical="center" wrapText="1" readingOrder="1"/>
    </xf>
    <xf numFmtId="0" fontId="42" fillId="19" borderId="23" xfId="0" applyFont="1" applyFill="1" applyBorder="1" applyAlignment="1">
      <alignment horizontal="center" vertical="center" wrapText="1"/>
    </xf>
    <xf numFmtId="0" fontId="39" fillId="19" borderId="16" xfId="0" applyNumberFormat="1" applyFont="1" applyFill="1" applyBorder="1" applyAlignment="1">
      <alignment horizontal="center" vertical="center" wrapText="1" readingOrder="1"/>
    </xf>
    <xf numFmtId="0" fontId="42" fillId="19" borderId="16" xfId="0" applyFont="1" applyFill="1" applyBorder="1" applyAlignment="1">
      <alignment horizontal="center" vertical="center" wrapText="1"/>
    </xf>
    <xf numFmtId="0" fontId="39" fillId="20" borderId="23" xfId="0" applyNumberFormat="1" applyFont="1" applyFill="1" applyBorder="1" applyAlignment="1">
      <alignment horizontal="center" vertical="center" wrapText="1" readingOrder="1"/>
    </xf>
    <xf numFmtId="0" fontId="42" fillId="20" borderId="24" xfId="0" applyFont="1" applyFill="1" applyBorder="1" applyAlignment="1">
      <alignment horizontal="center" vertical="center" wrapText="1"/>
    </xf>
    <xf numFmtId="0" fontId="42" fillId="20" borderId="17" xfId="0" applyFont="1" applyFill="1" applyBorder="1" applyAlignment="1">
      <alignment horizontal="center" vertical="center" wrapText="1"/>
    </xf>
    <xf numFmtId="0" fontId="39" fillId="20" borderId="16" xfId="0" applyNumberFormat="1" applyFont="1" applyFill="1" applyBorder="1" applyAlignment="1">
      <alignment horizontal="center" vertical="center" wrapText="1" readingOrder="1"/>
    </xf>
    <xf numFmtId="4" fontId="48" fillId="21" borderId="6" xfId="0" applyNumberFormat="1" applyFont="1" applyFill="1" applyBorder="1" applyAlignment="1" applyProtection="1">
      <alignment horizontal="center" vertical="center"/>
    </xf>
    <xf numFmtId="4" fontId="48" fillId="21" borderId="7" xfId="0" applyNumberFormat="1" applyFont="1" applyFill="1" applyBorder="1" applyAlignment="1" applyProtection="1">
      <alignment horizontal="center" vertical="center"/>
    </xf>
    <xf numFmtId="4" fontId="48" fillId="21" borderId="18" xfId="0" applyNumberFormat="1" applyFont="1" applyFill="1" applyBorder="1" applyAlignment="1" applyProtection="1">
      <alignment horizontal="center" vertical="center"/>
    </xf>
    <xf numFmtId="39" fontId="52" fillId="21" borderId="48" xfId="0" applyNumberFormat="1" applyFont="1" applyFill="1" applyBorder="1" applyAlignment="1">
      <alignment horizontal="right" vertical="center" wrapText="1" readingOrder="1"/>
    </xf>
    <xf numFmtId="39" fontId="52" fillId="21" borderId="14" xfId="0" applyNumberFormat="1" applyFont="1" applyFill="1" applyBorder="1" applyAlignment="1">
      <alignment horizontal="center" vertical="center" wrapText="1" readingOrder="1"/>
    </xf>
    <xf numFmtId="39" fontId="52" fillId="21" borderId="6" xfId="0" applyNumberFormat="1" applyFont="1" applyFill="1" applyBorder="1" applyAlignment="1">
      <alignment horizontal="right" vertical="center" wrapText="1" readingOrder="1"/>
    </xf>
    <xf numFmtId="39" fontId="52" fillId="21" borderId="6" xfId="0" applyNumberFormat="1" applyFont="1" applyFill="1" applyBorder="1" applyAlignment="1">
      <alignment horizontal="center" vertical="center" wrapText="1" readingOrder="1"/>
    </xf>
    <xf numFmtId="39" fontId="52" fillId="21" borderId="9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0.14375482473072934</c:v>
                </c:pt>
                <c:pt idx="2">
                  <c:v>0.91983862874214917</c:v>
                </c:pt>
                <c:pt idx="3">
                  <c:v>6.6457988644297805E-2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0.17498913110668479</c:v>
                </c:pt>
                <c:pt idx="2">
                  <c:v>0.93122178299834424</c:v>
                </c:pt>
                <c:pt idx="3">
                  <c:v>2.2383071332526587E-2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0.15680110344919862</c:v>
                </c:pt>
                <c:pt idx="2">
                  <c:v>0.92459326620181037</c:v>
                </c:pt>
                <c:pt idx="3">
                  <c:v>4.8048306392301114E-2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643456"/>
        <c:axId val="110645248"/>
        <c:axId val="0"/>
      </c:bar3DChart>
      <c:catAx>
        <c:axId val="110643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0645248"/>
        <c:crosses val="autoZero"/>
        <c:auto val="1"/>
        <c:lblAlgn val="ctr"/>
        <c:lblOffset val="100"/>
        <c:noMultiLvlLbl val="0"/>
      </c:catAx>
      <c:valAx>
        <c:axId val="11064524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064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2469.7763012200003</c:v>
                </c:pt>
                <c:pt idx="1">
                  <c:v>1141.7798720000001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2156.4893156999997</c:v>
                </c:pt>
                <c:pt idx="1">
                  <c:v>275.83915569999999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4626.26561692</c:v>
                </c:pt>
                <c:pt idx="1">
                  <c:v>1417.6190277000001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760704"/>
        <c:axId val="110762240"/>
        <c:axId val="0"/>
      </c:bar3DChart>
      <c:catAx>
        <c:axId val="1107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762240"/>
        <c:crosses val="autoZero"/>
        <c:auto val="1"/>
        <c:lblAlgn val="ctr"/>
        <c:lblOffset val="100"/>
        <c:noMultiLvlLbl val="0"/>
      </c:catAx>
      <c:valAx>
        <c:axId val="1107622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076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21.642397903977251</c:v>
                </c:pt>
                <c:pt idx="1">
                  <c:v>5.3844570279915658</c:v>
                </c:pt>
                <c:pt idx="2">
                  <c:v>5.3844570279915658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39.725442510054499</c:v>
                </c:pt>
                <c:pt idx="1">
                  <c:v>6.5821113246690738E-2</c:v>
                </c:pt>
                <c:pt idx="2">
                  <c:v>6.5821113246690738E-2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19.183515719999999</c:v>
                </c:pt>
                <c:pt idx="1">
                  <c:v>3.46951572</c:v>
                </c:pt>
                <c:pt idx="2">
                  <c:v>3.46951572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892160"/>
        <c:axId val="110893696"/>
        <c:axId val="0"/>
      </c:bar3DChart>
      <c:catAx>
        <c:axId val="11089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0893696"/>
        <c:crosses val="autoZero"/>
        <c:auto val="1"/>
        <c:lblAlgn val="ctr"/>
        <c:lblOffset val="100"/>
        <c:noMultiLvlLbl val="0"/>
      </c:catAx>
      <c:valAx>
        <c:axId val="1108936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0892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5"/>
  <sheetViews>
    <sheetView showGridLines="0" tabSelected="1" topLeftCell="A17" zoomScaleNormal="100" workbookViewId="0">
      <selection activeCell="A41" sqref="A41"/>
    </sheetView>
  </sheetViews>
  <sheetFormatPr baseColWidth="10" defaultRowHeight="12"/>
  <cols>
    <col min="1" max="2" width="6.28515625" style="138" customWidth="1"/>
    <col min="3" max="6" width="5.28515625" style="138" customWidth="1"/>
    <col min="7" max="7" width="5" style="138" customWidth="1"/>
    <col min="8" max="8" width="8.7109375" style="138" customWidth="1"/>
    <col min="9" max="9" width="5" style="138" customWidth="1"/>
    <col min="10" max="10" width="5.28515625" style="138" customWidth="1"/>
    <col min="11" max="11" width="46.140625" style="138" customWidth="1"/>
    <col min="12" max="12" width="19.28515625" style="138" bestFit="1" customWidth="1"/>
    <col min="13" max="13" width="16.28515625" style="138" bestFit="1" customWidth="1"/>
    <col min="14" max="14" width="15.7109375" style="138" customWidth="1"/>
    <col min="15" max="15" width="19.85546875" style="138" customWidth="1"/>
    <col min="16" max="16" width="18.140625" style="138" bestFit="1" customWidth="1"/>
    <col min="17" max="17" width="19.28515625" style="138" bestFit="1" customWidth="1"/>
    <col min="18" max="19" width="18.140625" style="138" bestFit="1" customWidth="1"/>
    <col min="20" max="20" width="19.28515625" style="138" customWidth="1"/>
    <col min="21" max="22" width="18.140625" style="138" bestFit="1" customWidth="1"/>
    <col min="23" max="25" width="11.7109375" style="138" customWidth="1"/>
    <col min="26" max="31" width="0" style="138" hidden="1" customWidth="1"/>
    <col min="32" max="16384" width="11.42578125" style="138"/>
  </cols>
  <sheetData>
    <row r="1" spans="2:26">
      <c r="B1" s="137" t="s">
        <v>1</v>
      </c>
      <c r="C1" s="137" t="s">
        <v>1</v>
      </c>
      <c r="D1" s="137" t="s">
        <v>1</v>
      </c>
      <c r="E1" s="137" t="s">
        <v>1</v>
      </c>
      <c r="F1" s="137" t="s">
        <v>1</v>
      </c>
      <c r="G1" s="137" t="s">
        <v>1</v>
      </c>
      <c r="H1" s="137" t="s">
        <v>1</v>
      </c>
      <c r="I1" s="137" t="s">
        <v>1</v>
      </c>
      <c r="J1" s="137" t="s">
        <v>1</v>
      </c>
      <c r="K1" s="137" t="s">
        <v>1</v>
      </c>
      <c r="L1" s="137" t="s">
        <v>1</v>
      </c>
      <c r="M1" s="137" t="s">
        <v>1</v>
      </c>
      <c r="N1" s="137" t="s">
        <v>1</v>
      </c>
      <c r="O1" s="137" t="s">
        <v>1</v>
      </c>
      <c r="P1" s="137" t="s">
        <v>1</v>
      </c>
      <c r="Q1" s="137" t="s">
        <v>1</v>
      </c>
      <c r="R1" s="137" t="s">
        <v>1</v>
      </c>
      <c r="S1" s="137" t="s">
        <v>1</v>
      </c>
      <c r="T1" s="137" t="s">
        <v>1</v>
      </c>
      <c r="U1" s="137" t="s">
        <v>1</v>
      </c>
      <c r="V1" s="137" t="s">
        <v>1</v>
      </c>
    </row>
    <row r="2" spans="2:26" ht="14.25">
      <c r="B2" s="198" t="s">
        <v>347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39"/>
    </row>
    <row r="3" spans="2:26" ht="14.25">
      <c r="B3" s="198" t="s">
        <v>348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40"/>
    </row>
    <row r="4" spans="2:26" ht="14.25">
      <c r="B4" s="198" t="s">
        <v>384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39" t="str">
        <f>+TRIM(B4)</f>
        <v>Ejecución Presupuestal Acumulada a 31 de enero de 2017</v>
      </c>
    </row>
    <row r="5" spans="2:26" ht="15" thickBot="1">
      <c r="B5" s="141" t="s">
        <v>1</v>
      </c>
      <c r="C5" s="141" t="s">
        <v>1</v>
      </c>
      <c r="D5" s="141" t="s">
        <v>1</v>
      </c>
      <c r="E5" s="141" t="s">
        <v>1</v>
      </c>
      <c r="F5" s="141" t="s">
        <v>1</v>
      </c>
      <c r="G5" s="141" t="s">
        <v>1</v>
      </c>
      <c r="H5" s="141" t="s">
        <v>1</v>
      </c>
      <c r="I5" s="141" t="s">
        <v>1</v>
      </c>
      <c r="J5" s="141" t="s">
        <v>1</v>
      </c>
      <c r="K5" s="141" t="s">
        <v>1</v>
      </c>
      <c r="L5" s="141" t="s">
        <v>1</v>
      </c>
      <c r="M5" s="141" t="s">
        <v>1</v>
      </c>
      <c r="N5" s="141" t="s">
        <v>1</v>
      </c>
      <c r="O5" s="141" t="s">
        <v>1</v>
      </c>
      <c r="P5" s="141" t="s">
        <v>1</v>
      </c>
      <c r="Q5" s="141" t="s">
        <v>1</v>
      </c>
      <c r="R5" s="141" t="s">
        <v>1</v>
      </c>
      <c r="S5" s="141" t="s">
        <v>1</v>
      </c>
      <c r="T5" s="141" t="s">
        <v>1</v>
      </c>
      <c r="U5" s="141" t="s">
        <v>1</v>
      </c>
      <c r="V5" s="141" t="s">
        <v>1</v>
      </c>
      <c r="W5" s="142"/>
      <c r="X5" s="142"/>
      <c r="Y5" s="142"/>
    </row>
    <row r="6" spans="2:26" ht="39" customHeight="1" thickBot="1">
      <c r="B6" s="143" t="s">
        <v>9</v>
      </c>
      <c r="C6" s="144" t="s">
        <v>10</v>
      </c>
      <c r="D6" s="144" t="s">
        <v>11</v>
      </c>
      <c r="E6" s="144" t="s">
        <v>12</v>
      </c>
      <c r="F6" s="144" t="s">
        <v>13</v>
      </c>
      <c r="G6" s="144" t="s">
        <v>14</v>
      </c>
      <c r="H6" s="145" t="s">
        <v>17</v>
      </c>
      <c r="I6" s="143" t="s">
        <v>18</v>
      </c>
      <c r="J6" s="144" t="s">
        <v>19</v>
      </c>
      <c r="K6" s="144" t="s">
        <v>20</v>
      </c>
      <c r="L6" s="144" t="s">
        <v>21</v>
      </c>
      <c r="M6" s="144" t="s">
        <v>22</v>
      </c>
      <c r="N6" s="144" t="s">
        <v>23</v>
      </c>
      <c r="O6" s="237" t="s">
        <v>24</v>
      </c>
      <c r="P6" s="144" t="s">
        <v>25</v>
      </c>
      <c r="Q6" s="144" t="s">
        <v>26</v>
      </c>
      <c r="R6" s="144" t="s">
        <v>27</v>
      </c>
      <c r="S6" s="237" t="s">
        <v>28</v>
      </c>
      <c r="T6" s="240" t="s">
        <v>29</v>
      </c>
      <c r="U6" s="144" t="s">
        <v>30</v>
      </c>
      <c r="V6" s="244" t="s">
        <v>31</v>
      </c>
      <c r="W6" s="238" t="s">
        <v>342</v>
      </c>
      <c r="X6" s="241" t="s">
        <v>343</v>
      </c>
      <c r="Y6" s="245" t="s">
        <v>344</v>
      </c>
    </row>
    <row r="7" spans="2:26" ht="18" customHeight="1">
      <c r="B7" s="146" t="s">
        <v>35</v>
      </c>
      <c r="C7" s="147">
        <v>1</v>
      </c>
      <c r="D7" s="147">
        <v>0</v>
      </c>
      <c r="E7" s="147">
        <v>1</v>
      </c>
      <c r="F7" s="147">
        <v>1</v>
      </c>
      <c r="G7" s="147"/>
      <c r="H7" s="147" t="s">
        <v>38</v>
      </c>
      <c r="I7" s="147">
        <v>10</v>
      </c>
      <c r="J7" s="147" t="s">
        <v>40</v>
      </c>
      <c r="K7" s="148" t="str">
        <f>+'datos iniciales'!O5</f>
        <v>SUELDOS DE PERSONAL DE NOMINA</v>
      </c>
      <c r="L7" s="148">
        <f>+'datos iniciales'!P5</f>
        <v>7487961949</v>
      </c>
      <c r="M7" s="148">
        <f>+'datos iniciales'!Q5</f>
        <v>0</v>
      </c>
      <c r="N7" s="148">
        <f>+'datos iniciales'!R5</f>
        <v>0</v>
      </c>
      <c r="O7" s="148">
        <f>+'datos iniciales'!S5</f>
        <v>7487961949</v>
      </c>
      <c r="P7" s="148">
        <f>+'datos iniciales'!T5</f>
        <v>0</v>
      </c>
      <c r="Q7" s="148">
        <f>+'datos iniciales'!U5</f>
        <v>7487961949</v>
      </c>
      <c r="R7" s="148">
        <f>+'datos iniciales'!V5</f>
        <v>0</v>
      </c>
      <c r="S7" s="148">
        <f>+'datos iniciales'!W5</f>
        <v>571309073</v>
      </c>
      <c r="T7" s="148">
        <f>+'datos iniciales'!X5</f>
        <v>571309073</v>
      </c>
      <c r="U7" s="148">
        <f>+'datos iniciales'!Y5</f>
        <v>571309073</v>
      </c>
      <c r="V7" s="148">
        <f>+'datos iniciales'!Z5</f>
        <v>571309073</v>
      </c>
      <c r="W7" s="184">
        <f t="shared" ref="W7:W12" si="0">+S7/O7*100</f>
        <v>7.6297005365565065</v>
      </c>
      <c r="X7" s="184">
        <f>+T7/O7*100</f>
        <v>7.6297005365565065</v>
      </c>
      <c r="Y7" s="185">
        <f t="shared" ref="Y7" si="1">+V7/O7*100</f>
        <v>7.6297005365565065</v>
      </c>
    </row>
    <row r="8" spans="2:26" ht="18" customHeight="1">
      <c r="B8" s="149" t="s">
        <v>35</v>
      </c>
      <c r="C8" s="150">
        <v>1</v>
      </c>
      <c r="D8" s="150">
        <v>0</v>
      </c>
      <c r="E8" s="150">
        <v>1</v>
      </c>
      <c r="F8" s="150">
        <v>4</v>
      </c>
      <c r="G8" s="150"/>
      <c r="H8" s="150" t="s">
        <v>38</v>
      </c>
      <c r="I8" s="150">
        <v>10</v>
      </c>
      <c r="J8" s="150" t="s">
        <v>40</v>
      </c>
      <c r="K8" s="151" t="str">
        <f>+'datos iniciales'!O6</f>
        <v>PRIMA TECNICA</v>
      </c>
      <c r="L8" s="151">
        <f>+'datos iniciales'!P6</f>
        <v>842022075</v>
      </c>
      <c r="M8" s="151">
        <f>+'datos iniciales'!Q6</f>
        <v>0</v>
      </c>
      <c r="N8" s="151">
        <f>+'datos iniciales'!R6</f>
        <v>0</v>
      </c>
      <c r="O8" s="151">
        <f>+'datos iniciales'!S6</f>
        <v>842022075</v>
      </c>
      <c r="P8" s="151">
        <f>+'datos iniciales'!T6</f>
        <v>0</v>
      </c>
      <c r="Q8" s="151">
        <f>+'datos iniciales'!U6</f>
        <v>842022075</v>
      </c>
      <c r="R8" s="151">
        <f>+'datos iniciales'!V6</f>
        <v>0</v>
      </c>
      <c r="S8" s="151">
        <f>+'datos iniciales'!W6</f>
        <v>69546461</v>
      </c>
      <c r="T8" s="151">
        <f>+'datos iniciales'!X6</f>
        <v>69546461</v>
      </c>
      <c r="U8" s="151">
        <f>+'datos iniciales'!Y6</f>
        <v>69546461</v>
      </c>
      <c r="V8" s="151">
        <f>+'datos iniciales'!Z6</f>
        <v>69546461</v>
      </c>
      <c r="W8" s="186">
        <f t="shared" si="0"/>
        <v>8.2594581620677818</v>
      </c>
      <c r="X8" s="186">
        <f t="shared" ref="X8:X11" si="2">+T8/O8*100</f>
        <v>8.2594581620677818</v>
      </c>
      <c r="Y8" s="187">
        <f t="shared" ref="Y8:Y11" si="3">+V8/O8*100</f>
        <v>8.2594581620677818</v>
      </c>
    </row>
    <row r="9" spans="2:26" ht="18" customHeight="1">
      <c r="B9" s="149" t="s">
        <v>35</v>
      </c>
      <c r="C9" s="150">
        <v>1</v>
      </c>
      <c r="D9" s="150">
        <v>0</v>
      </c>
      <c r="E9" s="150">
        <v>1</v>
      </c>
      <c r="F9" s="150">
        <v>5</v>
      </c>
      <c r="G9" s="150"/>
      <c r="H9" s="150" t="s">
        <v>38</v>
      </c>
      <c r="I9" s="150">
        <v>10</v>
      </c>
      <c r="J9" s="150" t="s">
        <v>40</v>
      </c>
      <c r="K9" s="151" t="str">
        <f>+'datos iniciales'!O7</f>
        <v>OTROS</v>
      </c>
      <c r="L9" s="151">
        <f>+'datos iniciales'!P7</f>
        <v>2123532060</v>
      </c>
      <c r="M9" s="151">
        <f>+'datos iniciales'!Q7</f>
        <v>0</v>
      </c>
      <c r="N9" s="151">
        <f>+'datos iniciales'!R7</f>
        <v>0</v>
      </c>
      <c r="O9" s="151">
        <f>+'datos iniciales'!S7</f>
        <v>2123532060</v>
      </c>
      <c r="P9" s="151">
        <f>+'datos iniciales'!T7</f>
        <v>0</v>
      </c>
      <c r="Q9" s="151">
        <f>+'datos iniciales'!U7</f>
        <v>2123532060</v>
      </c>
      <c r="R9" s="151">
        <f>+'datos iniciales'!V7</f>
        <v>0</v>
      </c>
      <c r="S9" s="151">
        <f>+'datos iniciales'!W7</f>
        <v>73482877</v>
      </c>
      <c r="T9" s="151">
        <f>+'datos iniciales'!X7</f>
        <v>73482877</v>
      </c>
      <c r="U9" s="151">
        <f>+'datos iniciales'!Y7</f>
        <v>73482877</v>
      </c>
      <c r="V9" s="151">
        <f>+'datos iniciales'!Z7</f>
        <v>73482877</v>
      </c>
      <c r="W9" s="186">
        <f t="shared" si="0"/>
        <v>3.4604081748593898</v>
      </c>
      <c r="X9" s="186">
        <f t="shared" si="2"/>
        <v>3.4604081748593898</v>
      </c>
      <c r="Y9" s="187">
        <f t="shared" si="3"/>
        <v>3.4604081748593898</v>
      </c>
    </row>
    <row r="10" spans="2:26" ht="21" customHeight="1">
      <c r="B10" s="149" t="s">
        <v>35</v>
      </c>
      <c r="C10" s="150">
        <v>1</v>
      </c>
      <c r="D10" s="150">
        <v>0</v>
      </c>
      <c r="E10" s="150">
        <v>1</v>
      </c>
      <c r="F10" s="150">
        <v>9</v>
      </c>
      <c r="G10" s="150"/>
      <c r="H10" s="150" t="s">
        <v>38</v>
      </c>
      <c r="I10" s="150">
        <v>10</v>
      </c>
      <c r="J10" s="150" t="s">
        <v>40</v>
      </c>
      <c r="K10" s="151" t="str">
        <f>+'datos iniciales'!O8</f>
        <v>HORAS EXTRAS, DIAS FESTIVOS E INDEMNIZACION POR VACACIONES</v>
      </c>
      <c r="L10" s="151">
        <f>+'datos iniciales'!P8</f>
        <v>283427174</v>
      </c>
      <c r="M10" s="151">
        <f>+'datos iniciales'!Q8</f>
        <v>0</v>
      </c>
      <c r="N10" s="151">
        <f>+'datos iniciales'!R8</f>
        <v>0</v>
      </c>
      <c r="O10" s="151">
        <f>+'datos iniciales'!S8</f>
        <v>283427174</v>
      </c>
      <c r="P10" s="151">
        <f>+'datos iniciales'!T8</f>
        <v>0</v>
      </c>
      <c r="Q10" s="151">
        <f>+'datos iniciales'!U8</f>
        <v>283427174</v>
      </c>
      <c r="R10" s="151">
        <f>+'datos iniciales'!V8</f>
        <v>0</v>
      </c>
      <c r="S10" s="151">
        <f>+'datos iniciales'!W8</f>
        <v>6637989</v>
      </c>
      <c r="T10" s="151">
        <f>+'datos iniciales'!X8</f>
        <v>6637989</v>
      </c>
      <c r="U10" s="151">
        <f>+'datos iniciales'!Y8</f>
        <v>6637989</v>
      </c>
      <c r="V10" s="151">
        <f>+'datos iniciales'!Z8</f>
        <v>6637989</v>
      </c>
      <c r="W10" s="186">
        <f t="shared" si="0"/>
        <v>2.3420439565897095</v>
      </c>
      <c r="X10" s="186">
        <f t="shared" si="2"/>
        <v>2.3420439565897095</v>
      </c>
      <c r="Y10" s="187">
        <f t="shared" si="3"/>
        <v>2.3420439565897095</v>
      </c>
    </row>
    <row r="11" spans="2:26" ht="18" customHeight="1">
      <c r="B11" s="149" t="s">
        <v>35</v>
      </c>
      <c r="C11" s="150">
        <v>1</v>
      </c>
      <c r="D11" s="150">
        <v>0</v>
      </c>
      <c r="E11" s="150">
        <v>2</v>
      </c>
      <c r="F11" s="150"/>
      <c r="G11" s="150"/>
      <c r="H11" s="150" t="s">
        <v>38</v>
      </c>
      <c r="I11" s="150">
        <v>10</v>
      </c>
      <c r="J11" s="150" t="s">
        <v>40</v>
      </c>
      <c r="K11" s="151" t="str">
        <f>+'datos iniciales'!O9</f>
        <v>SERVICIOS PERSONALES INDIRECTOS</v>
      </c>
      <c r="L11" s="151">
        <f>+'datos iniciales'!P9</f>
        <v>120799896</v>
      </c>
      <c r="M11" s="151">
        <f>+'datos iniciales'!Q9</f>
        <v>0</v>
      </c>
      <c r="N11" s="151">
        <f>+'datos iniciales'!R9</f>
        <v>0</v>
      </c>
      <c r="O11" s="151">
        <f>+'datos iniciales'!S9</f>
        <v>120799896</v>
      </c>
      <c r="P11" s="151">
        <f>+'datos iniciales'!T9</f>
        <v>0</v>
      </c>
      <c r="Q11" s="151">
        <f>+'datos iniciales'!U9</f>
        <v>12802420</v>
      </c>
      <c r="R11" s="151">
        <f>+'datos iniciales'!V9</f>
        <v>107997476</v>
      </c>
      <c r="S11" s="151">
        <f>+'datos iniciales'!W9</f>
        <v>8055000</v>
      </c>
      <c r="T11" s="151">
        <f>+'datos iniciales'!X9</f>
        <v>0</v>
      </c>
      <c r="U11" s="151">
        <f>+'datos iniciales'!Y9</f>
        <v>0</v>
      </c>
      <c r="V11" s="151">
        <f>+'datos iniciales'!Z9</f>
        <v>0</v>
      </c>
      <c r="W11" s="186">
        <f t="shared" si="0"/>
        <v>6.6680520983229989</v>
      </c>
      <c r="X11" s="186">
        <f t="shared" si="2"/>
        <v>0</v>
      </c>
      <c r="Y11" s="187">
        <f t="shared" si="3"/>
        <v>0</v>
      </c>
    </row>
    <row r="12" spans="2:26" ht="24.75" customHeight="1" thickBot="1">
      <c r="B12" s="152" t="s">
        <v>35</v>
      </c>
      <c r="C12" s="153">
        <v>1</v>
      </c>
      <c r="D12" s="153">
        <v>0</v>
      </c>
      <c r="E12" s="153">
        <v>5</v>
      </c>
      <c r="F12" s="153"/>
      <c r="G12" s="153"/>
      <c r="H12" s="153" t="s">
        <v>38</v>
      </c>
      <c r="I12" s="153">
        <v>10</v>
      </c>
      <c r="J12" s="153" t="s">
        <v>40</v>
      </c>
      <c r="K12" s="154" t="str">
        <f>+'datos iniciales'!O10</f>
        <v>CONTRIBUCIONES INHERENTES A LA NOMINA SECTOR PRIVADO Y PUBLICO</v>
      </c>
      <c r="L12" s="154">
        <f>+'datos iniciales'!P10</f>
        <v>3089301793</v>
      </c>
      <c r="M12" s="154">
        <f>+'datos iniciales'!Q10</f>
        <v>0</v>
      </c>
      <c r="N12" s="154">
        <f>+'datos iniciales'!R10</f>
        <v>0</v>
      </c>
      <c r="O12" s="154">
        <f>+'datos iniciales'!S10</f>
        <v>3089301793</v>
      </c>
      <c r="P12" s="154">
        <f>+'datos iniciales'!T10</f>
        <v>0</v>
      </c>
      <c r="Q12" s="154">
        <f>+'datos iniciales'!U10</f>
        <v>3089301793</v>
      </c>
      <c r="R12" s="154">
        <f>+'datos iniciales'!V10</f>
        <v>0</v>
      </c>
      <c r="S12" s="154">
        <f>+'datos iniciales'!W10</f>
        <v>338596387</v>
      </c>
      <c r="T12" s="154">
        <f>+'datos iniciales'!X10</f>
        <v>338596387</v>
      </c>
      <c r="U12" s="154">
        <f>+'datos iniciales'!Y10</f>
        <v>338596387</v>
      </c>
      <c r="V12" s="154">
        <f>+'datos iniciales'!Z10</f>
        <v>275979035.10000002</v>
      </c>
      <c r="W12" s="188">
        <f t="shared" si="0"/>
        <v>10.960288430454423</v>
      </c>
      <c r="X12" s="188">
        <f t="shared" ref="X12" si="4">+T12/O12*100</f>
        <v>10.960288430454423</v>
      </c>
      <c r="Y12" s="189">
        <f t="shared" ref="Y12" si="5">+V12/O12*100</f>
        <v>8.9333789183477172</v>
      </c>
    </row>
    <row r="13" spans="2:26" ht="12.75" thickBot="1">
      <c r="B13" s="155"/>
      <c r="C13" s="155"/>
      <c r="D13" s="155"/>
      <c r="E13" s="155"/>
      <c r="F13" s="155"/>
      <c r="G13" s="155"/>
      <c r="H13" s="155"/>
      <c r="I13" s="155"/>
      <c r="J13" s="155"/>
      <c r="K13" s="156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90"/>
      <c r="X13" s="190"/>
      <c r="Y13" s="190"/>
    </row>
    <row r="14" spans="2:26" ht="15" customHeight="1">
      <c r="B14" s="146" t="s">
        <v>35</v>
      </c>
      <c r="C14" s="147">
        <v>2</v>
      </c>
      <c r="D14" s="147">
        <v>0</v>
      </c>
      <c r="E14" s="147">
        <v>3</v>
      </c>
      <c r="F14" s="147"/>
      <c r="G14" s="147"/>
      <c r="H14" s="147" t="s">
        <v>38</v>
      </c>
      <c r="I14" s="147">
        <v>10</v>
      </c>
      <c r="J14" s="147" t="s">
        <v>40</v>
      </c>
      <c r="K14" s="148" t="str">
        <f>+'datos iniciales'!O11</f>
        <v>IMPUESTOS Y MULTAS</v>
      </c>
      <c r="L14" s="148">
        <f>+'datos iniciales'!P11</f>
        <v>29000000</v>
      </c>
      <c r="M14" s="148">
        <f>+'datos iniciales'!Q11</f>
        <v>0</v>
      </c>
      <c r="N14" s="148">
        <f>+'datos iniciales'!R11</f>
        <v>0</v>
      </c>
      <c r="O14" s="148">
        <f>+'datos iniciales'!S11</f>
        <v>29000000</v>
      </c>
      <c r="P14" s="148">
        <f>+'datos iniciales'!T11</f>
        <v>0</v>
      </c>
      <c r="Q14" s="148">
        <f>+'datos iniciales'!U11</f>
        <v>29000000</v>
      </c>
      <c r="R14" s="148">
        <f>+'datos iniciales'!V11</f>
        <v>0</v>
      </c>
      <c r="S14" s="148">
        <f>+'datos iniciales'!W11</f>
        <v>28567000</v>
      </c>
      <c r="T14" s="148">
        <f>+'datos iniciales'!X11</f>
        <v>28567000</v>
      </c>
      <c r="U14" s="148">
        <f>+'datos iniciales'!Y11</f>
        <v>28567000</v>
      </c>
      <c r="V14" s="148">
        <f>+'datos iniciales'!Z11</f>
        <v>28567000</v>
      </c>
      <c r="W14" s="184">
        <f>+S14/O14*100</f>
        <v>98.506896551724139</v>
      </c>
      <c r="X14" s="184">
        <f t="shared" ref="X14:X15" si="6">+T14/O14*100</f>
        <v>98.506896551724139</v>
      </c>
      <c r="Y14" s="185">
        <f t="shared" ref="Y14:Y15" si="7">+V14/O14*100</f>
        <v>98.506896551724139</v>
      </c>
    </row>
    <row r="15" spans="2:26" ht="17.25" customHeight="1" thickBot="1">
      <c r="B15" s="152" t="s">
        <v>35</v>
      </c>
      <c r="C15" s="153">
        <v>2</v>
      </c>
      <c r="D15" s="153">
        <v>0</v>
      </c>
      <c r="E15" s="153">
        <v>4</v>
      </c>
      <c r="F15" s="153"/>
      <c r="G15" s="153"/>
      <c r="H15" s="153" t="s">
        <v>38</v>
      </c>
      <c r="I15" s="153">
        <v>10</v>
      </c>
      <c r="J15" s="153" t="s">
        <v>40</v>
      </c>
      <c r="K15" s="154" t="str">
        <f>+'datos iniciales'!O12</f>
        <v>ADQUISICION DE BIENES Y SERVICIOS</v>
      </c>
      <c r="L15" s="154">
        <f>+'datos iniciales'!P12</f>
        <v>2607974403</v>
      </c>
      <c r="M15" s="154">
        <f>+'datos iniciales'!Q12</f>
        <v>0</v>
      </c>
      <c r="N15" s="154">
        <f>+'datos iniciales'!R12</f>
        <v>0</v>
      </c>
      <c r="O15" s="154">
        <f>+'datos iniciales'!S12</f>
        <v>2607974403</v>
      </c>
      <c r="P15" s="154">
        <f>+'datos iniciales'!T12</f>
        <v>0</v>
      </c>
      <c r="Q15" s="154">
        <f>+'datos iniciales'!U12</f>
        <v>1694376385.22</v>
      </c>
      <c r="R15" s="154">
        <f>+'datos iniciales'!V12</f>
        <v>913598017.77999997</v>
      </c>
      <c r="S15" s="154">
        <f>+'datos iniciales'!W12</f>
        <v>1356883506.22</v>
      </c>
      <c r="T15" s="154">
        <f>+'datos iniciales'!X12</f>
        <v>36942077</v>
      </c>
      <c r="U15" s="154">
        <f>+'datos iniciales'!Y12</f>
        <v>36942077</v>
      </c>
      <c r="V15" s="154">
        <f>+'datos iniciales'!Z12</f>
        <v>36942077</v>
      </c>
      <c r="W15" s="188">
        <f>+S15/O15*100</f>
        <v>52.028252449838178</v>
      </c>
      <c r="X15" s="188">
        <f t="shared" si="6"/>
        <v>1.4165045852254095</v>
      </c>
      <c r="Y15" s="189">
        <f t="shared" si="7"/>
        <v>1.4165045852254095</v>
      </c>
    </row>
    <row r="16" spans="2:26" ht="12.75" thickBot="1">
      <c r="B16" s="155"/>
      <c r="C16" s="155"/>
      <c r="D16" s="155"/>
      <c r="E16" s="155"/>
      <c r="F16" s="155"/>
      <c r="G16" s="155"/>
      <c r="H16" s="155"/>
      <c r="I16" s="155"/>
      <c r="J16" s="155"/>
      <c r="K16" s="156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90"/>
      <c r="X16" s="190"/>
      <c r="Y16" s="190"/>
    </row>
    <row r="17" spans="2:25" ht="14.25" customHeight="1">
      <c r="B17" s="146" t="s">
        <v>35</v>
      </c>
      <c r="C17" s="147">
        <v>3</v>
      </c>
      <c r="D17" s="147">
        <v>2</v>
      </c>
      <c r="E17" s="147">
        <v>1</v>
      </c>
      <c r="F17" s="147">
        <v>1</v>
      </c>
      <c r="G17" s="147"/>
      <c r="H17" s="147" t="s">
        <v>38</v>
      </c>
      <c r="I17" s="147">
        <v>11</v>
      </c>
      <c r="J17" s="147" t="s">
        <v>63</v>
      </c>
      <c r="K17" s="148" t="str">
        <f>+'datos iniciales'!O13</f>
        <v>CUOTA DE AUDITAJE CONTRANAL</v>
      </c>
      <c r="L17" s="148">
        <f>+'datos iniciales'!P13</f>
        <v>30131244</v>
      </c>
      <c r="M17" s="148">
        <f>+'datos iniciales'!Q13</f>
        <v>0</v>
      </c>
      <c r="N17" s="148">
        <f>+'datos iniciales'!R13</f>
        <v>0</v>
      </c>
      <c r="O17" s="148">
        <f>+'datos iniciales'!S13</f>
        <v>30131244</v>
      </c>
      <c r="P17" s="148">
        <f>+'datos iniciales'!T13</f>
        <v>0</v>
      </c>
      <c r="Q17" s="148">
        <f>+'datos iniciales'!U13</f>
        <v>0</v>
      </c>
      <c r="R17" s="148">
        <f>+'datos iniciales'!V13</f>
        <v>30131244</v>
      </c>
      <c r="S17" s="148">
        <f>+'datos iniciales'!W13</f>
        <v>0</v>
      </c>
      <c r="T17" s="148">
        <f>+'datos iniciales'!X13</f>
        <v>0</v>
      </c>
      <c r="U17" s="148">
        <f>+'datos iniciales'!Y13</f>
        <v>0</v>
      </c>
      <c r="V17" s="148">
        <f>+'datos iniciales'!Z13</f>
        <v>0</v>
      </c>
      <c r="W17" s="184">
        <f t="shared" ref="W17:W19" si="8">+S17/O17*100</f>
        <v>0</v>
      </c>
      <c r="X17" s="184">
        <f t="shared" ref="X17:X19" si="9">+T17/O17*100</f>
        <v>0</v>
      </c>
      <c r="Y17" s="185">
        <f t="shared" ref="Y17:Y19" si="10">+V17/O17*100</f>
        <v>0</v>
      </c>
    </row>
    <row r="18" spans="2:25" ht="15" customHeight="1">
      <c r="B18" s="149" t="s">
        <v>35</v>
      </c>
      <c r="C18" s="150">
        <v>3</v>
      </c>
      <c r="D18" s="150">
        <v>5</v>
      </c>
      <c r="E18" s="150">
        <v>1</v>
      </c>
      <c r="F18" s="150">
        <v>1</v>
      </c>
      <c r="G18" s="150"/>
      <c r="H18" s="150" t="s">
        <v>38</v>
      </c>
      <c r="I18" s="150">
        <v>10</v>
      </c>
      <c r="J18" s="150" t="s">
        <v>40</v>
      </c>
      <c r="K18" s="151" t="str">
        <f>+'datos iniciales'!O14</f>
        <v>MESADAS PENSIONALES</v>
      </c>
      <c r="L18" s="151">
        <f>+'datos iniciales'!P14</f>
        <v>194594400</v>
      </c>
      <c r="M18" s="151">
        <f>+'datos iniciales'!Q14</f>
        <v>0</v>
      </c>
      <c r="N18" s="151">
        <f>+'datos iniciales'!R14</f>
        <v>0</v>
      </c>
      <c r="O18" s="151">
        <f>+'datos iniciales'!S14</f>
        <v>194594400</v>
      </c>
      <c r="P18" s="151">
        <f>+'datos iniciales'!T14</f>
        <v>0</v>
      </c>
      <c r="Q18" s="151">
        <f>+'datos iniciales'!U14</f>
        <v>194594400</v>
      </c>
      <c r="R18" s="151">
        <f>+'datos iniciales'!V14</f>
        <v>0</v>
      </c>
      <c r="S18" s="151">
        <f>+'datos iniciales'!W14</f>
        <v>16698008</v>
      </c>
      <c r="T18" s="151">
        <f>+'datos iniciales'!X14</f>
        <v>16698008</v>
      </c>
      <c r="U18" s="151">
        <f>+'datos iniciales'!Y14</f>
        <v>16698008</v>
      </c>
      <c r="V18" s="151">
        <f>+'datos iniciales'!Z14</f>
        <v>15000000</v>
      </c>
      <c r="W18" s="186">
        <f t="shared" si="8"/>
        <v>8.5809293587071362</v>
      </c>
      <c r="X18" s="186">
        <f t="shared" si="9"/>
        <v>8.5809293587071362</v>
      </c>
      <c r="Y18" s="187">
        <f t="shared" si="10"/>
        <v>7.7083410416743758</v>
      </c>
    </row>
    <row r="19" spans="2:25" ht="14.25" customHeight="1" thickBot="1">
      <c r="B19" s="152" t="s">
        <v>35</v>
      </c>
      <c r="C19" s="153">
        <v>3</v>
      </c>
      <c r="D19" s="153">
        <v>6</v>
      </c>
      <c r="E19" s="153">
        <v>1</v>
      </c>
      <c r="F19" s="153">
        <v>1</v>
      </c>
      <c r="G19" s="153"/>
      <c r="H19" s="153" t="s">
        <v>38</v>
      </c>
      <c r="I19" s="153">
        <v>10</v>
      </c>
      <c r="J19" s="153" t="s">
        <v>40</v>
      </c>
      <c r="K19" s="154" t="str">
        <f>+'datos iniciales'!O15</f>
        <v>SENTENCIAS Y CONCILIACIONES</v>
      </c>
      <c r="L19" s="154">
        <f>+'datos iniciales'!P15</f>
        <v>371730902</v>
      </c>
      <c r="M19" s="154">
        <f>+'datos iniciales'!Q15</f>
        <v>0</v>
      </c>
      <c r="N19" s="154">
        <f>+'datos iniciales'!R15</f>
        <v>0</v>
      </c>
      <c r="O19" s="154">
        <f>+'datos iniciales'!S15</f>
        <v>371730902</v>
      </c>
      <c r="P19" s="154">
        <f>+'datos iniciales'!T15</f>
        <v>0</v>
      </c>
      <c r="Q19" s="154">
        <f>+'datos iniciales'!U15</f>
        <v>0</v>
      </c>
      <c r="R19" s="154">
        <f>+'datos iniciales'!V15</f>
        <v>371730902</v>
      </c>
      <c r="S19" s="154">
        <f>+'datos iniciales'!W15</f>
        <v>0</v>
      </c>
      <c r="T19" s="154">
        <f>+'datos iniciales'!X15</f>
        <v>0</v>
      </c>
      <c r="U19" s="154">
        <f>+'datos iniciales'!Y15</f>
        <v>0</v>
      </c>
      <c r="V19" s="154">
        <f>+'datos iniciales'!Z15</f>
        <v>0</v>
      </c>
      <c r="W19" s="188">
        <f t="shared" si="8"/>
        <v>0</v>
      </c>
      <c r="X19" s="188">
        <f t="shared" si="9"/>
        <v>0</v>
      </c>
      <c r="Y19" s="189">
        <f t="shared" si="10"/>
        <v>0</v>
      </c>
    </row>
    <row r="20" spans="2:25" ht="12.75" thickBot="1">
      <c r="B20" s="155"/>
      <c r="C20" s="155"/>
      <c r="D20" s="155"/>
      <c r="E20" s="155"/>
      <c r="F20" s="155"/>
      <c r="G20" s="155"/>
      <c r="H20" s="155"/>
      <c r="I20" s="155"/>
      <c r="J20" s="155"/>
      <c r="K20" s="156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90"/>
      <c r="X20" s="190"/>
      <c r="Y20" s="190"/>
    </row>
    <row r="21" spans="2:25" ht="24">
      <c r="B21" s="146" t="s">
        <v>71</v>
      </c>
      <c r="C21" s="147" t="s">
        <v>387</v>
      </c>
      <c r="D21" s="147">
        <v>1000</v>
      </c>
      <c r="E21" s="147">
        <v>1</v>
      </c>
      <c r="F21" s="147" t="s">
        <v>1</v>
      </c>
      <c r="G21" s="147" t="s">
        <v>1</v>
      </c>
      <c r="H21" s="147" t="s">
        <v>38</v>
      </c>
      <c r="I21" s="147">
        <v>10</v>
      </c>
      <c r="J21" s="147" t="s">
        <v>40</v>
      </c>
      <c r="K21" s="158" t="str">
        <f>+'datos iniciales'!O16</f>
        <v>FORTALECIMIENTO DE LOS SISTEMAS DE INFORMACIÓN DEL EMPLEO PÚBLICO EN COLOMBIA</v>
      </c>
      <c r="L21" s="148">
        <f>+'datos iniciales'!P16</f>
        <v>2000000000</v>
      </c>
      <c r="M21" s="148">
        <f>+'datos iniciales'!Q16</f>
        <v>0</v>
      </c>
      <c r="N21" s="148">
        <f>+'datos iniciales'!R16</f>
        <v>0</v>
      </c>
      <c r="O21" s="148">
        <f>+'datos iniciales'!S16</f>
        <v>2000000000</v>
      </c>
      <c r="P21" s="148">
        <f>+'datos iniciales'!T16</f>
        <v>0</v>
      </c>
      <c r="Q21" s="148">
        <f>+'datos iniciales'!U16</f>
        <v>2000000000</v>
      </c>
      <c r="R21" s="148">
        <f>+'datos iniciales'!V16</f>
        <v>0</v>
      </c>
      <c r="S21" s="148">
        <f>+'datos iniciales'!W16</f>
        <v>99000000</v>
      </c>
      <c r="T21" s="148">
        <f>+'datos iniciales'!X16</f>
        <v>0</v>
      </c>
      <c r="U21" s="148">
        <f>+'datos iniciales'!Y16</f>
        <v>0</v>
      </c>
      <c r="V21" s="148">
        <f>+'datos iniciales'!Z16</f>
        <v>0</v>
      </c>
      <c r="W21" s="184">
        <f t="shared" ref="W21:W29" si="11">+S21/O21*100</f>
        <v>4.95</v>
      </c>
      <c r="X21" s="184">
        <f t="shared" ref="X21:X29" si="12">+T21/O21*100</f>
        <v>0</v>
      </c>
      <c r="Y21" s="185">
        <f t="shared" ref="Y21:Y29" si="13">+V21/O21*100</f>
        <v>0</v>
      </c>
    </row>
    <row r="22" spans="2:25" ht="24">
      <c r="B22" s="149" t="s">
        <v>71</v>
      </c>
      <c r="C22" s="150" t="s">
        <v>387</v>
      </c>
      <c r="D22" s="150">
        <v>1000</v>
      </c>
      <c r="E22" s="150">
        <v>1</v>
      </c>
      <c r="F22" s="150" t="s">
        <v>1</v>
      </c>
      <c r="G22" s="150" t="s">
        <v>1</v>
      </c>
      <c r="H22" s="150" t="s">
        <v>38</v>
      </c>
      <c r="I22" s="150">
        <v>13</v>
      </c>
      <c r="J22" s="150" t="s">
        <v>40</v>
      </c>
      <c r="K22" s="159" t="str">
        <f>+'datos iniciales'!O17</f>
        <v>FORTALECIMIENTO DE LOS SISTEMAS DE INFORMACIÓN DEL EMPLEO PÚBLICO EN COLOMBIA</v>
      </c>
      <c r="L22" s="151">
        <f>+'datos iniciales'!P17</f>
        <v>500000000</v>
      </c>
      <c r="M22" s="151">
        <f>+'datos iniciales'!Q17</f>
        <v>0</v>
      </c>
      <c r="N22" s="151">
        <f>+'datos iniciales'!R17</f>
        <v>0</v>
      </c>
      <c r="O22" s="151">
        <f>+'datos iniciales'!S17</f>
        <v>500000000</v>
      </c>
      <c r="P22" s="151">
        <f>+'datos iniciales'!T17</f>
        <v>0</v>
      </c>
      <c r="Q22" s="151">
        <f>+'datos iniciales'!U17</f>
        <v>500000000</v>
      </c>
      <c r="R22" s="151">
        <f>+'datos iniciales'!V17</f>
        <v>0</v>
      </c>
      <c r="S22" s="151">
        <f>+'datos iniciales'!W17</f>
        <v>0</v>
      </c>
      <c r="T22" s="151">
        <f>+'datos iniciales'!X17</f>
        <v>0</v>
      </c>
      <c r="U22" s="151">
        <f>+'datos iniciales'!Y17</f>
        <v>0</v>
      </c>
      <c r="V22" s="151">
        <f>+'datos iniciales'!Z17</f>
        <v>0</v>
      </c>
      <c r="W22" s="186">
        <f t="shared" si="11"/>
        <v>0</v>
      </c>
      <c r="X22" s="186">
        <f t="shared" si="12"/>
        <v>0</v>
      </c>
      <c r="Y22" s="187">
        <f t="shared" si="13"/>
        <v>0</v>
      </c>
    </row>
    <row r="23" spans="2:25" ht="36">
      <c r="B23" s="149" t="s">
        <v>71</v>
      </c>
      <c r="C23" s="150" t="s">
        <v>389</v>
      </c>
      <c r="D23" s="150">
        <v>1000</v>
      </c>
      <c r="E23" s="150">
        <v>1</v>
      </c>
      <c r="F23" s="150" t="s">
        <v>1</v>
      </c>
      <c r="G23" s="150" t="s">
        <v>1</v>
      </c>
      <c r="H23" s="150" t="s">
        <v>38</v>
      </c>
      <c r="I23" s="150">
        <v>10</v>
      </c>
      <c r="J23" s="150" t="s">
        <v>40</v>
      </c>
      <c r="K23" s="159" t="str">
        <f>+'datos iniciales'!O18</f>
        <v>MEJORAMIENTO FORTALECIMIENTO DE LA CAPACIDAD INSTITUCIONAL PARA EL DESARROLLO DE POLITICAS PUBLICAS. NACIONAL</v>
      </c>
      <c r="L23" s="151">
        <f>+'datos iniciales'!P18</f>
        <v>3497281509</v>
      </c>
      <c r="M23" s="151">
        <f>+'datos iniciales'!Q18</f>
        <v>0</v>
      </c>
      <c r="N23" s="151">
        <f>+'datos iniciales'!R18</f>
        <v>0</v>
      </c>
      <c r="O23" s="151">
        <f>+'datos iniciales'!S18</f>
        <v>3497281509</v>
      </c>
      <c r="P23" s="151">
        <f>+'datos iniciales'!T18</f>
        <v>0</v>
      </c>
      <c r="Q23" s="151">
        <f>+'datos iniciales'!U18</f>
        <v>3490867639</v>
      </c>
      <c r="R23" s="151">
        <f>+'datos iniciales'!V18</f>
        <v>6413870</v>
      </c>
      <c r="S23" s="151">
        <f>+'datos iniciales'!W18</f>
        <v>756895580</v>
      </c>
      <c r="T23" s="151">
        <f>+'datos iniciales'!X18</f>
        <v>188309620</v>
      </c>
      <c r="U23" s="151">
        <f>+'datos iniciales'!Y18</f>
        <v>188309620</v>
      </c>
      <c r="V23" s="151">
        <f>+'datos iniciales'!Z18</f>
        <v>188309620</v>
      </c>
      <c r="W23" s="186">
        <f t="shared" si="11"/>
        <v>21.642397903977251</v>
      </c>
      <c r="X23" s="186">
        <f t="shared" si="12"/>
        <v>5.3844570279915658</v>
      </c>
      <c r="Y23" s="187">
        <f t="shared" si="13"/>
        <v>5.3844570279915658</v>
      </c>
    </row>
    <row r="24" spans="2:25" ht="36">
      <c r="B24" s="149" t="s">
        <v>71</v>
      </c>
      <c r="C24" s="150" t="s">
        <v>389</v>
      </c>
      <c r="D24" s="150">
        <v>1000</v>
      </c>
      <c r="E24" s="150">
        <v>1</v>
      </c>
      <c r="F24" s="150" t="s">
        <v>1</v>
      </c>
      <c r="G24" s="150" t="s">
        <v>1</v>
      </c>
      <c r="H24" s="150" t="s">
        <v>38</v>
      </c>
      <c r="I24" s="150">
        <v>13</v>
      </c>
      <c r="J24" s="150" t="s">
        <v>40</v>
      </c>
      <c r="K24" s="159" t="str">
        <f>+'datos iniciales'!O19</f>
        <v>MEJORAMIENTO FORTALECIMIENTO DE LA CAPACIDAD INSTITUCIONAL PARA EL DESARROLLO DE POLITICAS PUBLICAS. NACIONAL</v>
      </c>
      <c r="L24" s="151">
        <f>+'datos iniciales'!P19</f>
        <v>1202718491</v>
      </c>
      <c r="M24" s="151">
        <f>+'datos iniciales'!Q19</f>
        <v>0</v>
      </c>
      <c r="N24" s="151">
        <f>+'datos iniciales'!R19</f>
        <v>0</v>
      </c>
      <c r="O24" s="151">
        <f>+'datos iniciales'!S19</f>
        <v>1202718491</v>
      </c>
      <c r="P24" s="151">
        <f>+'datos iniciales'!T19</f>
        <v>0</v>
      </c>
      <c r="Q24" s="151">
        <f>+'datos iniciales'!U19</f>
        <v>868868500</v>
      </c>
      <c r="R24" s="151">
        <f>+'datos iniciales'!V19</f>
        <v>333849991</v>
      </c>
      <c r="S24" s="151">
        <f>+'datos iniciales'!W19</f>
        <v>477785242.69999999</v>
      </c>
      <c r="T24" s="151">
        <f>+'datos iniciales'!X19</f>
        <v>791642.7</v>
      </c>
      <c r="U24" s="151">
        <f>+'datos iniciales'!Y19</f>
        <v>791642.7</v>
      </c>
      <c r="V24" s="151">
        <f>+'datos iniciales'!Z19</f>
        <v>791642.7</v>
      </c>
      <c r="W24" s="186">
        <f t="shared" si="11"/>
        <v>39.725442510054499</v>
      </c>
      <c r="X24" s="186">
        <f t="shared" si="12"/>
        <v>6.5821113246690738E-2</v>
      </c>
      <c r="Y24" s="187">
        <f t="shared" si="13"/>
        <v>6.5821113246690738E-2</v>
      </c>
    </row>
    <row r="25" spans="2:25" ht="24">
      <c r="B25" s="149" t="s">
        <v>71</v>
      </c>
      <c r="C25" s="150" t="s">
        <v>389</v>
      </c>
      <c r="D25" s="150">
        <v>1000</v>
      </c>
      <c r="E25" s="150">
        <v>2</v>
      </c>
      <c r="F25" s="150"/>
      <c r="G25" s="150"/>
      <c r="H25" s="150" t="s">
        <v>38</v>
      </c>
      <c r="I25" s="150">
        <v>10</v>
      </c>
      <c r="J25" s="150" t="s">
        <v>40</v>
      </c>
      <c r="K25" s="159" t="str">
        <f>+'datos iniciales'!O20</f>
        <v>DESARROLLO CAPACIDAD INSTITUCIONAL DE LAS ENTIDADES PÚBLICAS DEL ORDEN TERRITORIAL</v>
      </c>
      <c r="L25" s="151">
        <f>+'datos iniciales'!P20</f>
        <v>653464481</v>
      </c>
      <c r="M25" s="151">
        <f>+'datos iniciales'!Q20</f>
        <v>0</v>
      </c>
      <c r="N25" s="151">
        <f>+'datos iniciales'!R20</f>
        <v>0</v>
      </c>
      <c r="O25" s="151">
        <f>+'datos iniciales'!S20</f>
        <v>653464481</v>
      </c>
      <c r="P25" s="151">
        <f>+'datos iniciales'!T20</f>
        <v>0</v>
      </c>
      <c r="Q25" s="151">
        <f>+'datos iniciales'!U20</f>
        <v>351573250</v>
      </c>
      <c r="R25" s="151">
        <f>+'datos iniciales'!V20</f>
        <v>301891231</v>
      </c>
      <c r="S25" s="151">
        <f>+'datos iniciales'!W20</f>
        <v>262859600</v>
      </c>
      <c r="T25" s="151">
        <f>+'datos iniciales'!X20</f>
        <v>0</v>
      </c>
      <c r="U25" s="151">
        <f>+'datos iniciales'!Y20</f>
        <v>0</v>
      </c>
      <c r="V25" s="151">
        <f>+'datos iniciales'!Z20</f>
        <v>0</v>
      </c>
      <c r="W25" s="186">
        <f t="shared" si="11"/>
        <v>40.225537522367652</v>
      </c>
      <c r="X25" s="186">
        <f t="shared" si="12"/>
        <v>0</v>
      </c>
      <c r="Y25" s="187">
        <f t="shared" si="13"/>
        <v>0</v>
      </c>
    </row>
    <row r="26" spans="2:25" ht="24">
      <c r="B26" s="149" t="s">
        <v>71</v>
      </c>
      <c r="C26" s="150" t="s">
        <v>392</v>
      </c>
      <c r="D26" s="150">
        <v>1000</v>
      </c>
      <c r="E26" s="150">
        <v>1</v>
      </c>
      <c r="F26" s="150"/>
      <c r="G26" s="150"/>
      <c r="H26" s="150" t="s">
        <v>38</v>
      </c>
      <c r="I26" s="150">
        <v>10</v>
      </c>
      <c r="J26" s="150" t="s">
        <v>40</v>
      </c>
      <c r="K26" s="159" t="str">
        <f>+'datos iniciales'!O21</f>
        <v>MEJORAMIENTO DE LA INFRAESTRUCTURA PROPIA DEL SECTOR</v>
      </c>
      <c r="L26" s="151">
        <f>+'datos iniciales'!P21</f>
        <v>470097000</v>
      </c>
      <c r="M26" s="151">
        <f>+'datos iniciales'!Q21</f>
        <v>0</v>
      </c>
      <c r="N26" s="151">
        <f>+'datos iniciales'!R21</f>
        <v>0</v>
      </c>
      <c r="O26" s="151">
        <f>+'datos iniciales'!S21</f>
        <v>470097000</v>
      </c>
      <c r="P26" s="151">
        <f>+'datos iniciales'!T21</f>
        <v>0</v>
      </c>
      <c r="Q26" s="151">
        <f>+'datos iniciales'!U21</f>
        <v>470095599</v>
      </c>
      <c r="R26" s="151">
        <f>+'datos iniciales'!V21</f>
        <v>1401</v>
      </c>
      <c r="S26" s="151">
        <f>+'datos iniciales'!W21</f>
        <v>25361000</v>
      </c>
      <c r="T26" s="151">
        <f>+'datos iniciales'!X21</f>
        <v>0</v>
      </c>
      <c r="U26" s="151">
        <f>+'datos iniciales'!Y21</f>
        <v>0</v>
      </c>
      <c r="V26" s="151">
        <f>+'datos iniciales'!Z21</f>
        <v>0</v>
      </c>
      <c r="W26" s="186">
        <f t="shared" si="11"/>
        <v>5.3948440428252038</v>
      </c>
      <c r="X26" s="186">
        <f t="shared" si="12"/>
        <v>0</v>
      </c>
      <c r="Y26" s="187">
        <f t="shared" si="13"/>
        <v>0</v>
      </c>
    </row>
    <row r="27" spans="2:25" ht="36">
      <c r="B27" s="149" t="s">
        <v>71</v>
      </c>
      <c r="C27" s="150" t="s">
        <v>392</v>
      </c>
      <c r="D27" s="150">
        <v>1000</v>
      </c>
      <c r="E27" s="150">
        <v>2</v>
      </c>
      <c r="F27" s="150" t="s">
        <v>1</v>
      </c>
      <c r="G27" s="150" t="s">
        <v>1</v>
      </c>
      <c r="H27" s="150" t="s">
        <v>38</v>
      </c>
      <c r="I27" s="150">
        <v>10</v>
      </c>
      <c r="J27" s="150" t="s">
        <v>40</v>
      </c>
      <c r="K27" s="159" t="str">
        <f>+'datos iniciales'!O22</f>
        <v>MEJORAMIENTO DE LA GESTION DE LAS POLITICAS PUBLICAS A TRAVES DE LAS TECNOLOGIAS DE INFORMACION TICS</v>
      </c>
      <c r="L27" s="151">
        <f>+'datos iniciales'!P22</f>
        <v>2500000000</v>
      </c>
      <c r="M27" s="151">
        <f>+'datos iniciales'!Q22</f>
        <v>0</v>
      </c>
      <c r="N27" s="151">
        <f>+'datos iniciales'!R22</f>
        <v>0</v>
      </c>
      <c r="O27" s="151">
        <f>+'datos iniciales'!S22</f>
        <v>2500000000</v>
      </c>
      <c r="P27" s="151">
        <f>+'datos iniciales'!T22</f>
        <v>0</v>
      </c>
      <c r="Q27" s="151">
        <f>+'datos iniciales'!U22</f>
        <v>1826788457</v>
      </c>
      <c r="R27" s="151">
        <f>+'datos iniciales'!V22</f>
        <v>673211543</v>
      </c>
      <c r="S27" s="151">
        <f>+'datos iniciales'!W22</f>
        <v>479587893</v>
      </c>
      <c r="T27" s="151">
        <f>+'datos iniciales'!X22</f>
        <v>86737893</v>
      </c>
      <c r="U27" s="151">
        <f>+'datos iniciales'!Y22</f>
        <v>86737893</v>
      </c>
      <c r="V27" s="151">
        <f>+'datos iniciales'!Z22</f>
        <v>86737893</v>
      </c>
      <c r="W27" s="186">
        <f t="shared" si="11"/>
        <v>19.183515719999999</v>
      </c>
      <c r="X27" s="186">
        <f t="shared" si="12"/>
        <v>3.46951572</v>
      </c>
      <c r="Y27" s="187">
        <f t="shared" si="13"/>
        <v>3.46951572</v>
      </c>
    </row>
    <row r="28" spans="2:25" ht="36">
      <c r="B28" s="149" t="s">
        <v>71</v>
      </c>
      <c r="C28" s="150" t="s">
        <v>392</v>
      </c>
      <c r="D28" s="150">
        <v>1000</v>
      </c>
      <c r="E28" s="150">
        <v>2</v>
      </c>
      <c r="F28" s="150"/>
      <c r="G28" s="150"/>
      <c r="H28" s="150" t="s">
        <v>38</v>
      </c>
      <c r="I28" s="150">
        <v>13</v>
      </c>
      <c r="J28" s="150" t="s">
        <v>40</v>
      </c>
      <c r="K28" s="159" t="str">
        <f>+'datos iniciales'!O23</f>
        <v>MEJORAMIENTO DE LA GESTION DE LAS POLITICAS PUBLICAS A TRAVES DE LAS TECNOLOGIAS DE INFORMACION TICS</v>
      </c>
      <c r="L28" s="151">
        <f>+'datos iniciales'!P23</f>
        <v>1000000000</v>
      </c>
      <c r="M28" s="151">
        <f>+'datos iniciales'!Q23</f>
        <v>0</v>
      </c>
      <c r="N28" s="151">
        <f>+'datos iniciales'!R23</f>
        <v>0</v>
      </c>
      <c r="O28" s="151">
        <f>+'datos iniciales'!S23</f>
        <v>1000000000</v>
      </c>
      <c r="P28" s="151">
        <f>+'datos iniciales'!T23</f>
        <v>0</v>
      </c>
      <c r="Q28" s="151">
        <f>+'datos iniciales'!U23</f>
        <v>0</v>
      </c>
      <c r="R28" s="151">
        <f>+'datos iniciales'!V23</f>
        <v>1000000000</v>
      </c>
      <c r="S28" s="151">
        <f>+'datos iniciales'!W23</f>
        <v>0</v>
      </c>
      <c r="T28" s="151">
        <f>+'datos iniciales'!X23</f>
        <v>0</v>
      </c>
      <c r="U28" s="151">
        <f>+'datos iniciales'!Y23</f>
        <v>0</v>
      </c>
      <c r="V28" s="151">
        <f>+'datos iniciales'!Z23</f>
        <v>0</v>
      </c>
      <c r="W28" s="186">
        <f t="shared" si="11"/>
        <v>0</v>
      </c>
      <c r="X28" s="186">
        <f t="shared" si="12"/>
        <v>0</v>
      </c>
      <c r="Y28" s="187">
        <f t="shared" si="13"/>
        <v>0</v>
      </c>
    </row>
    <row r="29" spans="2:25" ht="36.75" thickBot="1">
      <c r="B29" s="152" t="s">
        <v>71</v>
      </c>
      <c r="C29" s="153" t="s">
        <v>392</v>
      </c>
      <c r="D29" s="153">
        <v>1000</v>
      </c>
      <c r="E29" s="153">
        <v>3</v>
      </c>
      <c r="F29" s="153"/>
      <c r="G29" s="153"/>
      <c r="H29" s="153" t="s">
        <v>38</v>
      </c>
      <c r="I29" s="153">
        <v>10</v>
      </c>
      <c r="J29" s="153" t="s">
        <v>40</v>
      </c>
      <c r="K29" s="160" t="str">
        <f>+'datos iniciales'!O24</f>
        <v>MEJORAMIENTO TECNOLÓGICO Y OPERATIVO DE LA GESTIÓN DOCUMENTAL DEL DEPARTAMENTO ADMINISTRATIVO DE LA FUNCIÓN PÚBLICA</v>
      </c>
      <c r="L29" s="154">
        <f>+'datos iniciales'!P24</f>
        <v>500000000</v>
      </c>
      <c r="M29" s="154">
        <f>+'datos iniciales'!Q24</f>
        <v>0</v>
      </c>
      <c r="N29" s="154">
        <f>+'datos iniciales'!R24</f>
        <v>0</v>
      </c>
      <c r="O29" s="154">
        <f>+'datos iniciales'!S24</f>
        <v>500000000</v>
      </c>
      <c r="P29" s="154">
        <f>+'datos iniciales'!T24</f>
        <v>0</v>
      </c>
      <c r="Q29" s="154">
        <f>+'datos iniciales'!U24</f>
        <v>112500000</v>
      </c>
      <c r="R29" s="154">
        <f>+'datos iniciales'!V24</f>
        <v>387500000</v>
      </c>
      <c r="S29" s="154">
        <f>+'datos iniciales'!W24</f>
        <v>55000000</v>
      </c>
      <c r="T29" s="154">
        <f>+'datos iniciales'!X24</f>
        <v>0</v>
      </c>
      <c r="U29" s="154">
        <f>+'datos iniciales'!Y24</f>
        <v>0</v>
      </c>
      <c r="V29" s="154">
        <f>+'datos iniciales'!Z24</f>
        <v>0</v>
      </c>
      <c r="W29" s="188">
        <f t="shared" si="11"/>
        <v>11</v>
      </c>
      <c r="X29" s="188">
        <f t="shared" si="12"/>
        <v>0</v>
      </c>
      <c r="Y29" s="189">
        <f t="shared" si="13"/>
        <v>0</v>
      </c>
    </row>
    <row r="30" spans="2:25" ht="18" customHeight="1" thickBot="1">
      <c r="B30" s="161" t="s">
        <v>1</v>
      </c>
      <c r="C30" s="161" t="s">
        <v>1</v>
      </c>
      <c r="D30" s="161" t="s">
        <v>1</v>
      </c>
      <c r="E30" s="161" t="s">
        <v>1</v>
      </c>
      <c r="F30" s="161" t="s">
        <v>1</v>
      </c>
      <c r="G30" s="161" t="s">
        <v>1</v>
      </c>
      <c r="H30" s="161" t="s">
        <v>1</v>
      </c>
      <c r="I30" s="161" t="s">
        <v>1</v>
      </c>
      <c r="J30" s="161" t="s">
        <v>1</v>
      </c>
      <c r="K30" s="162" t="s">
        <v>341</v>
      </c>
      <c r="L30" s="251">
        <f t="shared" ref="L30:V30" si="14">+SUM(L7:L12)+SUM(L14:L15)+SUM(L17:L19)+SUM(L21:L29)</f>
        <v>29504037377</v>
      </c>
      <c r="M30" s="251">
        <f t="shared" si="14"/>
        <v>0</v>
      </c>
      <c r="N30" s="251">
        <f t="shared" si="14"/>
        <v>0</v>
      </c>
      <c r="O30" s="251">
        <f t="shared" si="14"/>
        <v>29504037377</v>
      </c>
      <c r="P30" s="251">
        <f t="shared" si="14"/>
        <v>0</v>
      </c>
      <c r="Q30" s="251">
        <f t="shared" si="14"/>
        <v>25377711701.220001</v>
      </c>
      <c r="R30" s="251">
        <f t="shared" si="14"/>
        <v>4126325675.7799997</v>
      </c>
      <c r="S30" s="251">
        <f t="shared" si="14"/>
        <v>4626265616.9200001</v>
      </c>
      <c r="T30" s="251">
        <f t="shared" si="14"/>
        <v>1417619027.7</v>
      </c>
      <c r="U30" s="251">
        <f t="shared" si="14"/>
        <v>1417619027.7</v>
      </c>
      <c r="V30" s="251">
        <f t="shared" si="14"/>
        <v>1353303667.8</v>
      </c>
      <c r="W30" s="252">
        <f t="shared" ref="W30" si="15">+S30/O30*100</f>
        <v>15.680110344919862</v>
      </c>
      <c r="X30" s="252">
        <f t="shared" ref="X30" si="16">+T30/O30*100</f>
        <v>4.8048306392301114</v>
      </c>
      <c r="Y30" s="252">
        <f t="shared" ref="Y30" si="17">+V30/O30*100</f>
        <v>4.5868423040128521</v>
      </c>
    </row>
    <row r="31" spans="2:25">
      <c r="T31" s="163"/>
      <c r="U31" s="163"/>
      <c r="W31" s="164"/>
      <c r="X31" s="164"/>
      <c r="Y31" s="164"/>
    </row>
    <row r="32" spans="2:25">
      <c r="Q32" s="165"/>
      <c r="R32" s="165"/>
      <c r="W32" s="164"/>
      <c r="X32" s="164"/>
      <c r="Y32" s="164"/>
    </row>
    <row r="33" spans="11:25" ht="14.25" customHeight="1" thickBot="1">
      <c r="K33" s="166"/>
      <c r="W33" s="164"/>
      <c r="X33" s="164"/>
      <c r="Y33" s="164"/>
    </row>
    <row r="34" spans="11:25" ht="17.25" customHeight="1" thickBot="1">
      <c r="K34" s="248" t="s">
        <v>333</v>
      </c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50"/>
    </row>
    <row r="35" spans="11:25" ht="38.25" customHeight="1" thickBot="1">
      <c r="K35" s="167" t="s">
        <v>20</v>
      </c>
      <c r="L35" s="168" t="s">
        <v>21</v>
      </c>
      <c r="M35" s="168" t="s">
        <v>22</v>
      </c>
      <c r="N35" s="168" t="s">
        <v>23</v>
      </c>
      <c r="O35" s="236" t="s">
        <v>24</v>
      </c>
      <c r="P35" s="168" t="s">
        <v>25</v>
      </c>
      <c r="Q35" s="168" t="s">
        <v>26</v>
      </c>
      <c r="R35" s="168" t="s">
        <v>27</v>
      </c>
      <c r="S35" s="236" t="s">
        <v>28</v>
      </c>
      <c r="T35" s="242" t="s">
        <v>29</v>
      </c>
      <c r="U35" s="168" t="s">
        <v>30</v>
      </c>
      <c r="V35" s="247" t="s">
        <v>31</v>
      </c>
      <c r="W35" s="239" t="s">
        <v>342</v>
      </c>
      <c r="X35" s="243" t="s">
        <v>343</v>
      </c>
      <c r="Y35" s="246" t="s">
        <v>344</v>
      </c>
    </row>
    <row r="36" spans="11:25" ht="15" customHeight="1">
      <c r="K36" s="169" t="s">
        <v>334</v>
      </c>
      <c r="L36" s="170">
        <f t="shared" ref="L36:V36" si="18">SUM(L7:L12)</f>
        <v>13947044947</v>
      </c>
      <c r="M36" s="170">
        <f t="shared" si="18"/>
        <v>0</v>
      </c>
      <c r="N36" s="170">
        <f t="shared" si="18"/>
        <v>0</v>
      </c>
      <c r="O36" s="170">
        <f t="shared" si="18"/>
        <v>13947044947</v>
      </c>
      <c r="P36" s="170">
        <f t="shared" si="18"/>
        <v>0</v>
      </c>
      <c r="Q36" s="170">
        <f t="shared" si="18"/>
        <v>13839047471</v>
      </c>
      <c r="R36" s="170">
        <f t="shared" si="18"/>
        <v>107997476</v>
      </c>
      <c r="S36" s="170">
        <f t="shared" si="18"/>
        <v>1067627787</v>
      </c>
      <c r="T36" s="170">
        <f t="shared" si="18"/>
        <v>1059572787</v>
      </c>
      <c r="U36" s="170">
        <f t="shared" si="18"/>
        <v>1059572787</v>
      </c>
      <c r="V36" s="170">
        <f t="shared" si="18"/>
        <v>996955435.10000002</v>
      </c>
      <c r="W36" s="184">
        <f>+S36/O36*100</f>
        <v>7.6548673289365574</v>
      </c>
      <c r="X36" s="184">
        <f>+T36/O36*100</f>
        <v>7.597113159285497</v>
      </c>
      <c r="Y36" s="185">
        <f>+V36/O36*100</f>
        <v>7.1481481481454932</v>
      </c>
    </row>
    <row r="37" spans="11:25" ht="16.5" customHeight="1">
      <c r="K37" s="171" t="s">
        <v>335</v>
      </c>
      <c r="L37" s="172">
        <f t="shared" ref="L37:V37" si="19">SUM(L14:L15)</f>
        <v>2636974403</v>
      </c>
      <c r="M37" s="172">
        <f t="shared" si="19"/>
        <v>0</v>
      </c>
      <c r="N37" s="172">
        <f t="shared" si="19"/>
        <v>0</v>
      </c>
      <c r="O37" s="172">
        <f t="shared" si="19"/>
        <v>2636974403</v>
      </c>
      <c r="P37" s="172">
        <f t="shared" si="19"/>
        <v>0</v>
      </c>
      <c r="Q37" s="172">
        <f t="shared" si="19"/>
        <v>1723376385.22</v>
      </c>
      <c r="R37" s="172">
        <f t="shared" si="19"/>
        <v>913598017.77999997</v>
      </c>
      <c r="S37" s="172">
        <f t="shared" si="19"/>
        <v>1385450506.22</v>
      </c>
      <c r="T37" s="172">
        <f t="shared" si="19"/>
        <v>65509077</v>
      </c>
      <c r="U37" s="172">
        <f t="shared" si="19"/>
        <v>65509077</v>
      </c>
      <c r="V37" s="172">
        <f t="shared" si="19"/>
        <v>65509077</v>
      </c>
      <c r="W37" s="186">
        <f>+S37/O37*100</f>
        <v>52.539399117557529</v>
      </c>
      <c r="X37" s="186">
        <f>+T37/O37*100</f>
        <v>2.4842515318113234</v>
      </c>
      <c r="Y37" s="187">
        <f>+V37/O37*100</f>
        <v>2.4842515318113234</v>
      </c>
    </row>
    <row r="38" spans="11:25" ht="15.75" customHeight="1" thickBot="1">
      <c r="K38" s="173" t="s">
        <v>336</v>
      </c>
      <c r="L38" s="174">
        <f t="shared" ref="L38:V38" si="20">SUM(L17:L19)</f>
        <v>596456546</v>
      </c>
      <c r="M38" s="174">
        <f t="shared" si="20"/>
        <v>0</v>
      </c>
      <c r="N38" s="174">
        <f t="shared" si="20"/>
        <v>0</v>
      </c>
      <c r="O38" s="174">
        <f t="shared" si="20"/>
        <v>596456546</v>
      </c>
      <c r="P38" s="174">
        <f t="shared" si="20"/>
        <v>0</v>
      </c>
      <c r="Q38" s="174">
        <f t="shared" si="20"/>
        <v>194594400</v>
      </c>
      <c r="R38" s="174">
        <f t="shared" si="20"/>
        <v>401862146</v>
      </c>
      <c r="S38" s="174">
        <f t="shared" si="20"/>
        <v>16698008</v>
      </c>
      <c r="T38" s="174">
        <f t="shared" si="20"/>
        <v>16698008</v>
      </c>
      <c r="U38" s="174">
        <f t="shared" si="20"/>
        <v>16698008</v>
      </c>
      <c r="V38" s="174">
        <f t="shared" si="20"/>
        <v>15000000</v>
      </c>
      <c r="W38" s="188">
        <f>+S38/O38*100</f>
        <v>2.7995347040754917</v>
      </c>
      <c r="X38" s="188">
        <f>+T38/O38*100</f>
        <v>2.7995347040754917</v>
      </c>
      <c r="Y38" s="189">
        <f>+V38/O38*100</f>
        <v>2.5148521045823178</v>
      </c>
    </row>
    <row r="39" spans="11:25" ht="17.25" customHeight="1" thickBot="1">
      <c r="K39" s="167" t="s">
        <v>337</v>
      </c>
      <c r="L39" s="195">
        <f>SUM(L36:L38)</f>
        <v>17180475896</v>
      </c>
      <c r="M39" s="195">
        <f t="shared" ref="M39:U39" si="21">SUM(M36:M38)</f>
        <v>0</v>
      </c>
      <c r="N39" s="195">
        <f t="shared" si="21"/>
        <v>0</v>
      </c>
      <c r="O39" s="195">
        <f t="shared" si="21"/>
        <v>17180475896</v>
      </c>
      <c r="P39" s="195">
        <f t="shared" si="21"/>
        <v>0</v>
      </c>
      <c r="Q39" s="195">
        <f t="shared" si="21"/>
        <v>15757018256.219999</v>
      </c>
      <c r="R39" s="195">
        <f t="shared" si="21"/>
        <v>1423457639.78</v>
      </c>
      <c r="S39" s="195">
        <f t="shared" si="21"/>
        <v>2469776301.2200003</v>
      </c>
      <c r="T39" s="195">
        <f t="shared" si="21"/>
        <v>1141779872</v>
      </c>
      <c r="U39" s="195">
        <f t="shared" si="21"/>
        <v>1141779872</v>
      </c>
      <c r="V39" s="196">
        <f>SUM(V36:V38)</f>
        <v>1077464512.0999999</v>
      </c>
      <c r="W39" s="197">
        <f>+S39/O39*100</f>
        <v>14.375482473072934</v>
      </c>
      <c r="X39" s="197">
        <f>+T39/O39*100</f>
        <v>6.6457988644297794</v>
      </c>
      <c r="Y39" s="197">
        <f>+V39/O39*100</f>
        <v>6.271447418699605</v>
      </c>
    </row>
    <row r="40" spans="11:25" ht="14.25" customHeight="1" thickBot="1">
      <c r="K40" s="175"/>
      <c r="W40" s="191"/>
      <c r="X40" s="191"/>
      <c r="Y40" s="191"/>
    </row>
    <row r="41" spans="11:25" ht="15.75" customHeight="1" thickBot="1">
      <c r="K41" s="169" t="s">
        <v>338</v>
      </c>
      <c r="L41" s="170">
        <f>SUM(L21:L29)</f>
        <v>12323561481</v>
      </c>
      <c r="M41" s="170">
        <f t="shared" ref="M41:V41" si="22">SUM(M21:M29)</f>
        <v>0</v>
      </c>
      <c r="N41" s="170">
        <f t="shared" si="22"/>
        <v>0</v>
      </c>
      <c r="O41" s="170">
        <f t="shared" si="22"/>
        <v>12323561481</v>
      </c>
      <c r="P41" s="170">
        <f t="shared" si="22"/>
        <v>0</v>
      </c>
      <c r="Q41" s="170">
        <f t="shared" si="22"/>
        <v>9620693445</v>
      </c>
      <c r="R41" s="170">
        <f t="shared" si="22"/>
        <v>2702868036</v>
      </c>
      <c r="S41" s="170">
        <f t="shared" si="22"/>
        <v>2156489315.6999998</v>
      </c>
      <c r="T41" s="170">
        <f t="shared" si="22"/>
        <v>275839155.69999999</v>
      </c>
      <c r="U41" s="170">
        <f t="shared" si="22"/>
        <v>275839155.69999999</v>
      </c>
      <c r="V41" s="170">
        <f t="shared" si="22"/>
        <v>275839155.69999999</v>
      </c>
      <c r="W41" s="192">
        <f>+S41/O41*100</f>
        <v>17.498913110668482</v>
      </c>
      <c r="X41" s="192">
        <f>+T41/O41*100</f>
        <v>2.2383071332526585</v>
      </c>
      <c r="Y41" s="193">
        <f>+V41/O41*100</f>
        <v>2.2383071332526585</v>
      </c>
    </row>
    <row r="42" spans="11:25" ht="16.5" customHeight="1" thickBot="1">
      <c r="K42" s="176" t="s">
        <v>340</v>
      </c>
      <c r="L42" s="233">
        <f t="shared" ref="L42:V42" si="23">SUM(L41:L41)</f>
        <v>12323561481</v>
      </c>
      <c r="M42" s="233">
        <f t="shared" si="23"/>
        <v>0</v>
      </c>
      <c r="N42" s="233">
        <f t="shared" si="23"/>
        <v>0</v>
      </c>
      <c r="O42" s="233">
        <f t="shared" si="23"/>
        <v>12323561481</v>
      </c>
      <c r="P42" s="233">
        <f t="shared" si="23"/>
        <v>0</v>
      </c>
      <c r="Q42" s="233">
        <f t="shared" si="23"/>
        <v>9620693445</v>
      </c>
      <c r="R42" s="233">
        <f t="shared" si="23"/>
        <v>2702868036</v>
      </c>
      <c r="S42" s="233">
        <f t="shared" si="23"/>
        <v>2156489315.6999998</v>
      </c>
      <c r="T42" s="233">
        <f t="shared" si="23"/>
        <v>275839155.69999999</v>
      </c>
      <c r="U42" s="233">
        <f t="shared" si="23"/>
        <v>275839155.69999999</v>
      </c>
      <c r="V42" s="233">
        <f t="shared" si="23"/>
        <v>275839155.69999999</v>
      </c>
      <c r="W42" s="234">
        <f>+S42/O42*100</f>
        <v>17.498913110668482</v>
      </c>
      <c r="X42" s="234">
        <f>+T42/O42*100</f>
        <v>2.2383071332526585</v>
      </c>
      <c r="Y42" s="235">
        <f>+V42/O42*100</f>
        <v>2.2383071332526585</v>
      </c>
    </row>
    <row r="43" spans="11:25" ht="14.25" customHeight="1" thickBot="1">
      <c r="K43" s="166"/>
      <c r="W43" s="194"/>
      <c r="X43" s="194"/>
      <c r="Y43" s="194"/>
    </row>
    <row r="44" spans="11:25" ht="17.25" customHeight="1" thickBot="1">
      <c r="K44" s="177" t="s">
        <v>341</v>
      </c>
      <c r="L44" s="253">
        <f t="shared" ref="L44:V44" si="24">+L42+L39</f>
        <v>29504037377</v>
      </c>
      <c r="M44" s="253">
        <f t="shared" si="24"/>
        <v>0</v>
      </c>
      <c r="N44" s="253">
        <f t="shared" si="24"/>
        <v>0</v>
      </c>
      <c r="O44" s="253">
        <f t="shared" si="24"/>
        <v>29504037377</v>
      </c>
      <c r="P44" s="253">
        <f t="shared" si="24"/>
        <v>0</v>
      </c>
      <c r="Q44" s="253">
        <f t="shared" si="24"/>
        <v>25377711701.220001</v>
      </c>
      <c r="R44" s="253">
        <f t="shared" si="24"/>
        <v>4126325675.7799997</v>
      </c>
      <c r="S44" s="253">
        <f t="shared" si="24"/>
        <v>4626265616.9200001</v>
      </c>
      <c r="T44" s="253">
        <f t="shared" si="24"/>
        <v>1417619027.7</v>
      </c>
      <c r="U44" s="253">
        <f t="shared" si="24"/>
        <v>1417619027.7</v>
      </c>
      <c r="V44" s="253">
        <f t="shared" si="24"/>
        <v>1353303667.8</v>
      </c>
      <c r="W44" s="254">
        <f>+S44/O44*100</f>
        <v>15.680110344919862</v>
      </c>
      <c r="X44" s="254">
        <f>+T44/O44*100</f>
        <v>4.8048306392301114</v>
      </c>
      <c r="Y44" s="255">
        <f>+V44/O44*100</f>
        <v>4.5868423040128521</v>
      </c>
    </row>
    <row r="45" spans="11:25" ht="7.5" customHeight="1"/>
    <row r="46" spans="11:25" ht="12.75" customHeight="1">
      <c r="K46" s="178" t="s">
        <v>373</v>
      </c>
      <c r="M46" s="165"/>
      <c r="N46" s="165"/>
      <c r="O46" s="165"/>
      <c r="P46" s="165"/>
    </row>
    <row r="47" spans="11:25" ht="14.25" customHeight="1">
      <c r="K47" s="178"/>
      <c r="Q47" s="165"/>
      <c r="S47" s="165"/>
    </row>
    <row r="48" spans="11:25">
      <c r="Q48" s="165"/>
      <c r="S48" s="165"/>
    </row>
    <row r="49" spans="12:22">
      <c r="Q49" s="165"/>
      <c r="S49" s="165"/>
    </row>
    <row r="50" spans="12:22">
      <c r="L50" s="165"/>
      <c r="Q50" s="165"/>
      <c r="S50" s="165"/>
    </row>
    <row r="52" spans="12:22" ht="15.75">
      <c r="M52" s="179"/>
      <c r="N52" s="180"/>
      <c r="O52" s="180"/>
      <c r="P52" s="180"/>
      <c r="Q52" s="181"/>
      <c r="R52" s="179"/>
      <c r="S52" s="179"/>
      <c r="T52" s="180"/>
      <c r="U52" s="180"/>
      <c r="V52" s="180"/>
    </row>
    <row r="53" spans="12:22" ht="15.75">
      <c r="M53" s="182" t="s">
        <v>375</v>
      </c>
      <c r="N53" s="182" t="s">
        <v>371</v>
      </c>
      <c r="O53" s="182"/>
      <c r="P53" s="182"/>
      <c r="Q53" s="183"/>
      <c r="R53" s="182"/>
      <c r="S53" s="182" t="s">
        <v>376</v>
      </c>
      <c r="T53" s="182" t="s">
        <v>383</v>
      </c>
      <c r="U53" s="182"/>
      <c r="V53" s="182"/>
    </row>
    <row r="54" spans="12:22" ht="15.75">
      <c r="M54" s="182"/>
      <c r="N54" s="182" t="s">
        <v>374</v>
      </c>
      <c r="O54" s="182"/>
      <c r="P54" s="182"/>
      <c r="Q54" s="182"/>
      <c r="R54" s="182"/>
      <c r="S54" s="182"/>
      <c r="T54" s="182" t="s">
        <v>372</v>
      </c>
      <c r="U54" s="182"/>
      <c r="V54" s="182"/>
    </row>
    <row r="55" spans="12:22" ht="15.75">
      <c r="M55" s="179"/>
      <c r="N55" s="179"/>
      <c r="O55" s="179"/>
      <c r="P55" s="179"/>
      <c r="Q55" s="179"/>
      <c r="R55" s="179"/>
      <c r="S55" s="179"/>
      <c r="T55" s="179"/>
      <c r="U55" s="179"/>
      <c r="V55" s="17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199" t="s">
        <v>347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1:23">
      <c r="A3" s="199" t="s">
        <v>348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1:23">
      <c r="A4" s="199" t="s">
        <v>349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225" t="s">
        <v>382</v>
      </c>
      <c r="E4" s="226"/>
      <c r="F4" s="226"/>
      <c r="G4" s="226"/>
      <c r="H4" s="226"/>
      <c r="I4" s="226"/>
      <c r="J4" s="226"/>
      <c r="K4" s="227"/>
    </row>
    <row r="5" spans="2:11" ht="21">
      <c r="B5" s="228" t="s">
        <v>351</v>
      </c>
      <c r="C5" s="230" t="s">
        <v>352</v>
      </c>
      <c r="D5" s="229" t="s">
        <v>353</v>
      </c>
      <c r="E5" s="231"/>
      <c r="F5" s="231"/>
      <c r="G5" s="231"/>
      <c r="H5" s="231" t="s">
        <v>354</v>
      </c>
      <c r="I5" s="231"/>
      <c r="J5" s="231"/>
      <c r="K5" s="232"/>
    </row>
    <row r="6" spans="2:11" ht="21">
      <c r="B6" s="229"/>
      <c r="C6" s="218"/>
      <c r="D6" s="229" t="s">
        <v>355</v>
      </c>
      <c r="E6" s="231"/>
      <c r="F6" s="231" t="s">
        <v>356</v>
      </c>
      <c r="G6" s="231"/>
      <c r="H6" s="231" t="s">
        <v>355</v>
      </c>
      <c r="I6" s="231"/>
      <c r="J6" s="231" t="s">
        <v>356</v>
      </c>
      <c r="K6" s="232"/>
    </row>
    <row r="7" spans="2:11" ht="21">
      <c r="B7" s="229"/>
      <c r="C7" s="218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 ENERO 2017'!L39/1000000</f>
        <v>17180.475896</v>
      </c>
      <c r="D8" s="98">
        <v>0.92409060294914513</v>
      </c>
      <c r="E8" s="91">
        <f>D8*C8</f>
        <v>15876.316329687894</v>
      </c>
      <c r="F8" s="90">
        <f>+G8/C8</f>
        <v>0.14375482473072934</v>
      </c>
      <c r="G8" s="91">
        <f>+'EJE ENERO 2017'!S39/1000000</f>
        <v>2469.7763012200003</v>
      </c>
      <c r="H8" s="90">
        <v>0.91983862874214917</v>
      </c>
      <c r="I8" s="91">
        <f>+C8*H8</f>
        <v>15803.265389314187</v>
      </c>
      <c r="J8" s="90">
        <f>+K8/C8</f>
        <v>6.6457988644297805E-2</v>
      </c>
      <c r="K8" s="99">
        <f>+'EJE ENERO 2017'!T39/1000000</f>
        <v>1141.7798720000001</v>
      </c>
    </row>
    <row r="9" spans="2:11" ht="21">
      <c r="B9" s="105" t="s">
        <v>360</v>
      </c>
      <c r="C9" s="128">
        <f>+'EJE ENERO 2017'!L42/1000000</f>
        <v>12323.561481000001</v>
      </c>
      <c r="D9" s="98">
        <v>0.94046695163515126</v>
      </c>
      <c r="E9" s="91">
        <f>D9*C9</f>
        <v>11589.90229932444</v>
      </c>
      <c r="F9" s="90">
        <f>+G9/C9</f>
        <v>0.17498913110668479</v>
      </c>
      <c r="G9" s="91">
        <f>+'EJE ENERO 2017'!S42/1000000</f>
        <v>2156.4893156999997</v>
      </c>
      <c r="H9" s="90">
        <v>0.93122178299834424</v>
      </c>
      <c r="I9" s="91">
        <f>H9*C9</f>
        <v>11475.968895226537</v>
      </c>
      <c r="J9" s="90">
        <f>+K9/C9</f>
        <v>2.2383071332526587E-2</v>
      </c>
      <c r="K9" s="100">
        <f>+'EJE ENERO 2017'!T42/1000000</f>
        <v>275.83915569999999</v>
      </c>
    </row>
    <row r="10" spans="2:11" ht="21.75" thickBot="1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0.15680110344919862</v>
      </c>
      <c r="G10" s="102">
        <f>SUM(G8:G9)</f>
        <v>4626.26561692</v>
      </c>
      <c r="H10" s="103">
        <f>+I10/C10</f>
        <v>0.92459326620181037</v>
      </c>
      <c r="I10" s="102">
        <f>SUM(I8:I9)</f>
        <v>27279.234284540726</v>
      </c>
      <c r="J10" s="103">
        <f>+K10/C10</f>
        <v>4.8048306392301114E-2</v>
      </c>
      <c r="K10" s="104">
        <f>SUM(K8:K9)</f>
        <v>1417.6190277000001</v>
      </c>
    </row>
    <row r="11" spans="2:11">
      <c r="B11" s="210" t="s">
        <v>362</v>
      </c>
      <c r="C11" s="210"/>
      <c r="D11" s="210"/>
      <c r="E11" s="210"/>
      <c r="F11" s="210"/>
      <c r="G11" s="210"/>
      <c r="H11" s="210"/>
      <c r="I11" s="210"/>
      <c r="J11" s="210"/>
      <c r="K11" s="210"/>
    </row>
    <row r="12" spans="2:11" ht="20.25" customHeight="1">
      <c r="B12" s="224" t="s">
        <v>365</v>
      </c>
      <c r="C12" s="224"/>
      <c r="D12" s="85"/>
      <c r="E12" s="210" t="s">
        <v>363</v>
      </c>
      <c r="F12" s="210"/>
      <c r="G12" s="85"/>
      <c r="H12" s="69"/>
      <c r="I12" s="210" t="s">
        <v>364</v>
      </c>
      <c r="J12" s="210"/>
      <c r="K12" s="84"/>
    </row>
    <row r="15" spans="2:11">
      <c r="D15" s="209"/>
      <c r="E15" s="209"/>
      <c r="J15" s="79"/>
    </row>
    <row r="16" spans="2:11">
      <c r="I16" s="70"/>
      <c r="J16" s="80"/>
    </row>
    <row r="17" spans="2:6" ht="15.75" thickBot="1"/>
    <row r="18" spans="2:6" ht="21" thickBot="1">
      <c r="B18" s="222"/>
      <c r="C18" s="220" t="s">
        <v>28</v>
      </c>
      <c r="D18" s="220"/>
      <c r="E18" s="221" t="s">
        <v>29</v>
      </c>
      <c r="F18" s="221"/>
    </row>
    <row r="19" spans="2:6" ht="29.25" customHeight="1" thickBot="1">
      <c r="B19" s="22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0.14375482473072934</v>
      </c>
      <c r="E20" s="86">
        <f>+H8</f>
        <v>0.91983862874214917</v>
      </c>
      <c r="F20" s="86">
        <f>+J8</f>
        <v>6.6457988644297805E-2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0.17498913110668479</v>
      </c>
      <c r="E21" s="86">
        <f>+H9</f>
        <v>0.93122178299834424</v>
      </c>
      <c r="F21" s="86">
        <f>+J9</f>
        <v>2.2383071332526587E-2</v>
      </c>
    </row>
    <row r="22" spans="2:6" ht="21" thickBot="1">
      <c r="B22" s="76" t="s">
        <v>369</v>
      </c>
      <c r="C22" s="86">
        <f>+D10</f>
        <v>0.93093085119339447</v>
      </c>
      <c r="D22" s="86">
        <f>+F10</f>
        <v>0.15680110344919862</v>
      </c>
      <c r="E22" s="86">
        <f>+H10</f>
        <v>0.92459326620181037</v>
      </c>
      <c r="F22" s="86">
        <f>+J10</f>
        <v>4.8048306392301114E-2</v>
      </c>
    </row>
    <row r="57" spans="2:8" ht="15.75" thickBot="1"/>
    <row r="58" spans="2:8" ht="24" thickBot="1">
      <c r="B58" s="87"/>
      <c r="C58" s="211" t="str">
        <f>+MID(D4,13,35)</f>
        <v xml:space="preserve">Ejecucion a 31 de enero de 2016 </v>
      </c>
      <c r="D58" s="212"/>
      <c r="E58" s="212"/>
      <c r="F58" s="212"/>
      <c r="G58" s="213"/>
      <c r="H58" s="92"/>
    </row>
    <row r="59" spans="2:8" ht="42.75" customHeight="1">
      <c r="B59" s="214" t="s">
        <v>351</v>
      </c>
      <c r="C59" s="216" t="s">
        <v>352</v>
      </c>
      <c r="D59" s="217" t="s">
        <v>353</v>
      </c>
      <c r="E59" s="217"/>
      <c r="F59" s="217" t="s">
        <v>354</v>
      </c>
      <c r="G59" s="218"/>
      <c r="H59" s="92"/>
    </row>
    <row r="60" spans="2:8" ht="21">
      <c r="B60" s="215"/>
      <c r="C60" s="216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17180.475896</v>
      </c>
      <c r="D61" s="90">
        <f>+E61/C61</f>
        <v>0.14375482473072934</v>
      </c>
      <c r="E61" s="91">
        <f>+G8</f>
        <v>2469.7763012200003</v>
      </c>
      <c r="F61" s="90">
        <f>+G61/C61</f>
        <v>6.6457988644297805E-2</v>
      </c>
      <c r="G61" s="99">
        <f>+K8</f>
        <v>1141.7798720000001</v>
      </c>
      <c r="H61" s="92"/>
    </row>
    <row r="62" spans="2:8" ht="21">
      <c r="B62" s="112" t="s">
        <v>360</v>
      </c>
      <c r="C62" s="110">
        <f>+C9</f>
        <v>12323.561481000001</v>
      </c>
      <c r="D62" s="90">
        <f>+E62/C62</f>
        <v>0.17498913110668479</v>
      </c>
      <c r="E62" s="91">
        <f>+G9</f>
        <v>2156.4893156999997</v>
      </c>
      <c r="F62" s="90">
        <f>+G62/C62</f>
        <v>2.2383071332526587E-2</v>
      </c>
      <c r="G62" s="100">
        <f>+K9</f>
        <v>275.83915569999999</v>
      </c>
      <c r="H62" s="92"/>
    </row>
    <row r="63" spans="2:8" ht="21.75" thickBot="1">
      <c r="B63" s="113" t="s">
        <v>361</v>
      </c>
      <c r="C63" s="111">
        <f>SUM(C61:C62)</f>
        <v>29504.037377000001</v>
      </c>
      <c r="D63" s="103">
        <f>+E63/C63</f>
        <v>0.15680110344919862</v>
      </c>
      <c r="E63" s="102">
        <f>SUM(E61:E62)</f>
        <v>4626.26561692</v>
      </c>
      <c r="F63" s="103">
        <f>+G63/C63</f>
        <v>4.8048306392301114E-2</v>
      </c>
      <c r="G63" s="104">
        <f>SUM(G61:G62)</f>
        <v>1417.6190277000001</v>
      </c>
      <c r="H63" s="92"/>
    </row>
    <row r="64" spans="2:8" ht="35.25" customHeight="1">
      <c r="B64" s="219" t="s">
        <v>362</v>
      </c>
      <c r="C64" s="219"/>
      <c r="D64" s="219"/>
      <c r="E64" s="219"/>
      <c r="F64" s="219"/>
      <c r="G64" s="219"/>
      <c r="H64" s="92"/>
    </row>
    <row r="65" spans="2:7">
      <c r="B65" s="210"/>
      <c r="C65" s="210"/>
      <c r="D65" s="67"/>
      <c r="E65" s="67"/>
      <c r="F65" s="68"/>
      <c r="G65" s="67"/>
    </row>
    <row r="68" spans="2:7" ht="15.75" thickBot="1"/>
    <row r="69" spans="2:7" ht="21.75" customHeight="1" thickTop="1">
      <c r="B69" s="203"/>
      <c r="C69" s="205" t="s">
        <v>28</v>
      </c>
      <c r="D69" s="206"/>
      <c r="E69" s="205" t="s">
        <v>29</v>
      </c>
      <c r="F69" s="206"/>
    </row>
    <row r="70" spans="2:7" ht="15.75" thickBot="1">
      <c r="B70" s="204"/>
      <c r="C70" s="207"/>
      <c r="D70" s="208"/>
      <c r="E70" s="207"/>
      <c r="F70" s="208"/>
    </row>
    <row r="71" spans="2:7" ht="21.75" thickTop="1" thickBot="1">
      <c r="B71" s="73" t="str">
        <f>+B20</f>
        <v>Funcionamiento : 15.839</v>
      </c>
      <c r="C71" s="74">
        <f t="shared" ref="C71:F73" si="0">+D61</f>
        <v>0.14375482473072934</v>
      </c>
      <c r="D71" s="75">
        <f>+E61</f>
        <v>2469.7763012200003</v>
      </c>
      <c r="E71" s="74">
        <f t="shared" si="0"/>
        <v>6.6457988644297805E-2</v>
      </c>
      <c r="F71" s="75">
        <f t="shared" si="0"/>
        <v>1141.7798720000001</v>
      </c>
    </row>
    <row r="72" spans="2:7" ht="21.75" thickTop="1" thickBot="1">
      <c r="B72" s="73" t="str">
        <f>+B21</f>
        <v>Inversión : 9.294</v>
      </c>
      <c r="C72" s="74">
        <f t="shared" si="0"/>
        <v>0.17498913110668479</v>
      </c>
      <c r="D72" s="75">
        <f t="shared" si="0"/>
        <v>2156.4893156999997</v>
      </c>
      <c r="E72" s="74">
        <f t="shared" si="0"/>
        <v>2.2383071332526587E-2</v>
      </c>
      <c r="F72" s="75">
        <f t="shared" si="0"/>
        <v>275.83915569999999</v>
      </c>
    </row>
    <row r="73" spans="2:7" ht="21.75" thickTop="1" thickBot="1">
      <c r="B73" s="73" t="str">
        <f>+B22</f>
        <v>Total : 25.133</v>
      </c>
      <c r="C73" s="74">
        <f t="shared" si="0"/>
        <v>0.15680110344919862</v>
      </c>
      <c r="D73" s="75">
        <f t="shared" si="0"/>
        <v>4626.26561692</v>
      </c>
      <c r="E73" s="74">
        <f t="shared" si="0"/>
        <v>4.8048306392301114E-2</v>
      </c>
      <c r="F73" s="75">
        <f t="shared" si="0"/>
        <v>1417.6190277000001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00" t="s">
        <v>377</v>
      </c>
      <c r="C110" s="201"/>
      <c r="D110" s="202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 ENERO 2017'!W21</f>
        <v>4.95</v>
      </c>
      <c r="F111" s="122">
        <f>+'EJE ENERO 2017'!X21</f>
        <v>0</v>
      </c>
      <c r="G111" s="123">
        <f>+'EJE ENERO 2017'!Y21</f>
        <v>0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>
        <f>+'EJE ENERO 2017'!W22</f>
        <v>0</v>
      </c>
      <c r="F112" s="124">
        <f>+'EJE ENERO 2017'!X22</f>
        <v>0</v>
      </c>
      <c r="G112" s="125">
        <f>+'EJE ENERO 2017'!Y22</f>
        <v>0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 ENERO 2017'!W23</f>
        <v>21.642397903977251</v>
      </c>
      <c r="F113" s="124">
        <f>+'EJE ENERO 2017'!X23</f>
        <v>5.3844570279915658</v>
      </c>
      <c r="G113" s="125">
        <f>+'EJE ENERO 2017'!Y23</f>
        <v>5.3844570279915658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>
        <f>+'EJE ENERO 2017'!W24</f>
        <v>39.725442510054499</v>
      </c>
      <c r="F114" s="124">
        <f>+'EJE ENERO 2017'!X24</f>
        <v>6.5821113246690738E-2</v>
      </c>
      <c r="G114" s="125">
        <f>+'EJE ENERO 2017'!Y24</f>
        <v>6.5821113246690738E-2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>
        <f>+'EJE ENERO 2017'!W27</f>
        <v>19.183515719999999</v>
      </c>
      <c r="F115" s="126">
        <f>+'EJE ENERO 2017'!X27</f>
        <v>3.46951572</v>
      </c>
      <c r="G115" s="127">
        <f>+'EJE ENERO 2017'!Y27</f>
        <v>3.46951572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K19" workbookViewId="0">
      <selection activeCell="X25" sqref="X25"/>
    </sheetView>
  </sheetViews>
  <sheetFormatPr baseColWidth="10" defaultRowHeight="15"/>
  <cols>
    <col min="1" max="1" width="13.42578125" style="132" customWidth="1"/>
    <col min="2" max="2" width="27" style="132" customWidth="1"/>
    <col min="3" max="3" width="21.5703125" style="132" customWidth="1"/>
    <col min="4" max="11" width="5.42578125" style="132" customWidth="1"/>
    <col min="12" max="12" width="9.5703125" style="132" customWidth="1"/>
    <col min="13" max="13" width="8" style="132" customWidth="1"/>
    <col min="14" max="14" width="9.5703125" style="132" customWidth="1"/>
    <col min="15" max="15" width="27.5703125" style="132" customWidth="1"/>
    <col min="16" max="26" width="18.85546875" style="132" customWidth="1"/>
    <col min="27" max="27" width="0" style="132" hidden="1" customWidth="1"/>
    <col min="28" max="28" width="0.42578125" style="132" customWidth="1"/>
    <col min="29" max="16384" width="11.42578125" style="132"/>
  </cols>
  <sheetData>
    <row r="1" spans="1:26">
      <c r="A1" s="130" t="s">
        <v>0</v>
      </c>
      <c r="B1" s="130">
        <v>2017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  <c r="W1" s="131" t="s">
        <v>1</v>
      </c>
      <c r="X1" s="131" t="s">
        <v>1</v>
      </c>
      <c r="Y1" s="131" t="s">
        <v>1</v>
      </c>
      <c r="Z1" s="131" t="s">
        <v>1</v>
      </c>
    </row>
    <row r="2" spans="1:26">
      <c r="A2" s="130" t="s">
        <v>2</v>
      </c>
      <c r="B2" s="130" t="s">
        <v>3</v>
      </c>
      <c r="C2" s="131" t="s">
        <v>1</v>
      </c>
      <c r="D2" s="131" t="s">
        <v>1</v>
      </c>
      <c r="E2" s="131" t="s">
        <v>1</v>
      </c>
      <c r="F2" s="131" t="s">
        <v>1</v>
      </c>
      <c r="G2" s="131" t="s">
        <v>1</v>
      </c>
      <c r="H2" s="131" t="s">
        <v>1</v>
      </c>
      <c r="I2" s="131" t="s">
        <v>1</v>
      </c>
      <c r="J2" s="131" t="s">
        <v>1</v>
      </c>
      <c r="K2" s="131" t="s">
        <v>1</v>
      </c>
      <c r="L2" s="131" t="s">
        <v>1</v>
      </c>
      <c r="M2" s="131" t="s">
        <v>1</v>
      </c>
      <c r="N2" s="131" t="s">
        <v>1</v>
      </c>
      <c r="O2" s="131" t="s">
        <v>1</v>
      </c>
      <c r="P2" s="131" t="s">
        <v>1</v>
      </c>
      <c r="Q2" s="131" t="s">
        <v>1</v>
      </c>
      <c r="R2" s="131" t="s">
        <v>1</v>
      </c>
      <c r="S2" s="131" t="s">
        <v>1</v>
      </c>
      <c r="T2" s="131" t="s">
        <v>1</v>
      </c>
      <c r="U2" s="131" t="s">
        <v>1</v>
      </c>
      <c r="V2" s="131" t="s">
        <v>1</v>
      </c>
      <c r="W2" s="131" t="s">
        <v>1</v>
      </c>
      <c r="X2" s="131" t="s">
        <v>1</v>
      </c>
      <c r="Y2" s="131" t="s">
        <v>1</v>
      </c>
      <c r="Z2" s="131" t="s">
        <v>1</v>
      </c>
    </row>
    <row r="3" spans="1:26">
      <c r="A3" s="130" t="s">
        <v>4</v>
      </c>
      <c r="B3" s="130" t="s">
        <v>385</v>
      </c>
      <c r="C3" s="131" t="s">
        <v>1</v>
      </c>
      <c r="D3" s="131" t="s">
        <v>1</v>
      </c>
      <c r="E3" s="131" t="s">
        <v>1</v>
      </c>
      <c r="F3" s="131" t="s">
        <v>1</v>
      </c>
      <c r="G3" s="131" t="s">
        <v>1</v>
      </c>
      <c r="H3" s="131" t="s">
        <v>1</v>
      </c>
      <c r="I3" s="131" t="s">
        <v>1</v>
      </c>
      <c r="J3" s="131" t="s">
        <v>1</v>
      </c>
      <c r="K3" s="131" t="s">
        <v>1</v>
      </c>
      <c r="L3" s="131" t="s">
        <v>1</v>
      </c>
      <c r="M3" s="131" t="s">
        <v>1</v>
      </c>
      <c r="N3" s="131" t="s">
        <v>1</v>
      </c>
      <c r="O3" s="131" t="s">
        <v>1</v>
      </c>
      <c r="P3" s="131" t="s">
        <v>1</v>
      </c>
      <c r="Q3" s="131" t="s">
        <v>1</v>
      </c>
      <c r="R3" s="131" t="s">
        <v>1</v>
      </c>
      <c r="S3" s="131" t="s">
        <v>1</v>
      </c>
      <c r="T3" s="131" t="s">
        <v>1</v>
      </c>
      <c r="U3" s="131" t="s">
        <v>1</v>
      </c>
      <c r="V3" s="131" t="s">
        <v>1</v>
      </c>
      <c r="W3" s="131" t="s">
        <v>1</v>
      </c>
      <c r="X3" s="131" t="s">
        <v>1</v>
      </c>
      <c r="Y3" s="131" t="s">
        <v>1</v>
      </c>
      <c r="Z3" s="131" t="s">
        <v>1</v>
      </c>
    </row>
    <row r="4" spans="1:26" ht="24">
      <c r="A4" s="130" t="s">
        <v>6</v>
      </c>
      <c r="B4" s="130" t="s">
        <v>7</v>
      </c>
      <c r="C4" s="130" t="s">
        <v>8</v>
      </c>
      <c r="D4" s="130" t="s">
        <v>9</v>
      </c>
      <c r="E4" s="130" t="s">
        <v>10</v>
      </c>
      <c r="F4" s="130" t="s">
        <v>11</v>
      </c>
      <c r="G4" s="130" t="s">
        <v>12</v>
      </c>
      <c r="H4" s="130" t="s">
        <v>13</v>
      </c>
      <c r="I4" s="130" t="s">
        <v>14</v>
      </c>
      <c r="J4" s="130" t="s">
        <v>15</v>
      </c>
      <c r="K4" s="130" t="s">
        <v>16</v>
      </c>
      <c r="L4" s="130" t="s">
        <v>17</v>
      </c>
      <c r="M4" s="130" t="s">
        <v>18</v>
      </c>
      <c r="N4" s="130" t="s">
        <v>19</v>
      </c>
      <c r="O4" s="130" t="s">
        <v>20</v>
      </c>
      <c r="P4" s="130" t="s">
        <v>21</v>
      </c>
      <c r="Q4" s="130" t="s">
        <v>22</v>
      </c>
      <c r="R4" s="130" t="s">
        <v>23</v>
      </c>
      <c r="S4" s="130" t="s">
        <v>24</v>
      </c>
      <c r="T4" s="130" t="s">
        <v>25</v>
      </c>
      <c r="U4" s="130" t="s">
        <v>26</v>
      </c>
      <c r="V4" s="130" t="s">
        <v>27</v>
      </c>
      <c r="W4" s="130" t="s">
        <v>28</v>
      </c>
      <c r="X4" s="130" t="s">
        <v>29</v>
      </c>
      <c r="Y4" s="130" t="s">
        <v>30</v>
      </c>
      <c r="Z4" s="130" t="s">
        <v>31</v>
      </c>
    </row>
    <row r="5" spans="1:26" ht="22.5">
      <c r="A5" s="133" t="s">
        <v>32</v>
      </c>
      <c r="B5" s="134" t="s">
        <v>33</v>
      </c>
      <c r="C5" s="135" t="s">
        <v>34</v>
      </c>
      <c r="D5" s="133" t="s">
        <v>35</v>
      </c>
      <c r="E5" s="133" t="s">
        <v>36</v>
      </c>
      <c r="F5" s="133" t="s">
        <v>37</v>
      </c>
      <c r="G5" s="133" t="s">
        <v>36</v>
      </c>
      <c r="H5" s="133" t="s">
        <v>36</v>
      </c>
      <c r="I5" s="133"/>
      <c r="J5" s="133"/>
      <c r="K5" s="133"/>
      <c r="L5" s="133" t="s">
        <v>38</v>
      </c>
      <c r="M5" s="133" t="s">
        <v>39</v>
      </c>
      <c r="N5" s="133" t="s">
        <v>40</v>
      </c>
      <c r="O5" s="134" t="s">
        <v>41</v>
      </c>
      <c r="P5" s="136">
        <v>7487961949</v>
      </c>
      <c r="Q5" s="136">
        <v>0</v>
      </c>
      <c r="R5" s="136">
        <v>0</v>
      </c>
      <c r="S5" s="136">
        <v>7487961949</v>
      </c>
      <c r="T5" s="136">
        <v>0</v>
      </c>
      <c r="U5" s="136">
        <v>7487961949</v>
      </c>
      <c r="V5" s="136">
        <v>0</v>
      </c>
      <c r="W5" s="136">
        <v>571309073</v>
      </c>
      <c r="X5" s="136">
        <v>571309073</v>
      </c>
      <c r="Y5" s="136">
        <v>571309073</v>
      </c>
      <c r="Z5" s="136">
        <v>571309073</v>
      </c>
    </row>
    <row r="6" spans="1:26" ht="22.5">
      <c r="A6" s="133" t="s">
        <v>32</v>
      </c>
      <c r="B6" s="134" t="s">
        <v>33</v>
      </c>
      <c r="C6" s="135" t="s">
        <v>42</v>
      </c>
      <c r="D6" s="133" t="s">
        <v>35</v>
      </c>
      <c r="E6" s="133" t="s">
        <v>36</v>
      </c>
      <c r="F6" s="133" t="s">
        <v>37</v>
      </c>
      <c r="G6" s="133" t="s">
        <v>36</v>
      </c>
      <c r="H6" s="133" t="s">
        <v>43</v>
      </c>
      <c r="I6" s="133"/>
      <c r="J6" s="133"/>
      <c r="K6" s="133"/>
      <c r="L6" s="133" t="s">
        <v>38</v>
      </c>
      <c r="M6" s="133" t="s">
        <v>39</v>
      </c>
      <c r="N6" s="133" t="s">
        <v>40</v>
      </c>
      <c r="O6" s="134" t="s">
        <v>44</v>
      </c>
      <c r="P6" s="136">
        <v>842022075</v>
      </c>
      <c r="Q6" s="136">
        <v>0</v>
      </c>
      <c r="R6" s="136">
        <v>0</v>
      </c>
      <c r="S6" s="136">
        <v>842022075</v>
      </c>
      <c r="T6" s="136">
        <v>0</v>
      </c>
      <c r="U6" s="136">
        <v>842022075</v>
      </c>
      <c r="V6" s="136">
        <v>0</v>
      </c>
      <c r="W6" s="136">
        <v>69546461</v>
      </c>
      <c r="X6" s="136">
        <v>69546461</v>
      </c>
      <c r="Y6" s="136">
        <v>69546461</v>
      </c>
      <c r="Z6" s="136">
        <v>69546461</v>
      </c>
    </row>
    <row r="7" spans="1:26" ht="22.5">
      <c r="A7" s="133" t="s">
        <v>32</v>
      </c>
      <c r="B7" s="134" t="s">
        <v>33</v>
      </c>
      <c r="C7" s="135" t="s">
        <v>45</v>
      </c>
      <c r="D7" s="133" t="s">
        <v>35</v>
      </c>
      <c r="E7" s="133" t="s">
        <v>36</v>
      </c>
      <c r="F7" s="133" t="s">
        <v>37</v>
      </c>
      <c r="G7" s="133" t="s">
        <v>36</v>
      </c>
      <c r="H7" s="133" t="s">
        <v>46</v>
      </c>
      <c r="I7" s="133"/>
      <c r="J7" s="133"/>
      <c r="K7" s="133"/>
      <c r="L7" s="133" t="s">
        <v>38</v>
      </c>
      <c r="M7" s="133" t="s">
        <v>39</v>
      </c>
      <c r="N7" s="133" t="s">
        <v>40</v>
      </c>
      <c r="O7" s="134" t="s">
        <v>47</v>
      </c>
      <c r="P7" s="136">
        <v>2123532060</v>
      </c>
      <c r="Q7" s="136">
        <v>0</v>
      </c>
      <c r="R7" s="136">
        <v>0</v>
      </c>
      <c r="S7" s="136">
        <v>2123532060</v>
      </c>
      <c r="T7" s="136">
        <v>0</v>
      </c>
      <c r="U7" s="136">
        <v>2123532060</v>
      </c>
      <c r="V7" s="136">
        <v>0</v>
      </c>
      <c r="W7" s="136">
        <v>73482877</v>
      </c>
      <c r="X7" s="136">
        <v>73482877</v>
      </c>
      <c r="Y7" s="136">
        <v>73482877</v>
      </c>
      <c r="Z7" s="136">
        <v>73482877</v>
      </c>
    </row>
    <row r="8" spans="1:26" ht="33.75">
      <c r="A8" s="133" t="s">
        <v>32</v>
      </c>
      <c r="B8" s="134" t="s">
        <v>33</v>
      </c>
      <c r="C8" s="135" t="s">
        <v>48</v>
      </c>
      <c r="D8" s="133" t="s">
        <v>35</v>
      </c>
      <c r="E8" s="133" t="s">
        <v>36</v>
      </c>
      <c r="F8" s="133" t="s">
        <v>37</v>
      </c>
      <c r="G8" s="133" t="s">
        <v>36</v>
      </c>
      <c r="H8" s="133" t="s">
        <v>49</v>
      </c>
      <c r="I8" s="133"/>
      <c r="J8" s="133"/>
      <c r="K8" s="133"/>
      <c r="L8" s="133" t="s">
        <v>38</v>
      </c>
      <c r="M8" s="133" t="s">
        <v>39</v>
      </c>
      <c r="N8" s="133" t="s">
        <v>40</v>
      </c>
      <c r="O8" s="134" t="s">
        <v>50</v>
      </c>
      <c r="P8" s="136">
        <v>283427174</v>
      </c>
      <c r="Q8" s="136">
        <v>0</v>
      </c>
      <c r="R8" s="136">
        <v>0</v>
      </c>
      <c r="S8" s="136">
        <v>283427174</v>
      </c>
      <c r="T8" s="136">
        <v>0</v>
      </c>
      <c r="U8" s="136">
        <v>283427174</v>
      </c>
      <c r="V8" s="136">
        <v>0</v>
      </c>
      <c r="W8" s="136">
        <v>6637989</v>
      </c>
      <c r="X8" s="136">
        <v>6637989</v>
      </c>
      <c r="Y8" s="136">
        <v>6637989</v>
      </c>
      <c r="Z8" s="136">
        <v>6637989</v>
      </c>
    </row>
    <row r="9" spans="1:26" ht="22.5">
      <c r="A9" s="133" t="s">
        <v>32</v>
      </c>
      <c r="B9" s="134" t="s">
        <v>33</v>
      </c>
      <c r="C9" s="135" t="s">
        <v>51</v>
      </c>
      <c r="D9" s="133" t="s">
        <v>35</v>
      </c>
      <c r="E9" s="133" t="s">
        <v>36</v>
      </c>
      <c r="F9" s="133" t="s">
        <v>37</v>
      </c>
      <c r="G9" s="133" t="s">
        <v>52</v>
      </c>
      <c r="H9" s="133"/>
      <c r="I9" s="133"/>
      <c r="J9" s="133"/>
      <c r="K9" s="133"/>
      <c r="L9" s="133" t="s">
        <v>38</v>
      </c>
      <c r="M9" s="133" t="s">
        <v>39</v>
      </c>
      <c r="N9" s="133" t="s">
        <v>40</v>
      </c>
      <c r="O9" s="134" t="s">
        <v>53</v>
      </c>
      <c r="P9" s="136">
        <v>120799896</v>
      </c>
      <c r="Q9" s="136">
        <v>0</v>
      </c>
      <c r="R9" s="136">
        <v>0</v>
      </c>
      <c r="S9" s="136">
        <v>120799896</v>
      </c>
      <c r="T9" s="136">
        <v>0</v>
      </c>
      <c r="U9" s="136">
        <v>12802420</v>
      </c>
      <c r="V9" s="136">
        <v>107997476</v>
      </c>
      <c r="W9" s="136">
        <v>8055000</v>
      </c>
      <c r="X9" s="136">
        <v>0</v>
      </c>
      <c r="Y9" s="136">
        <v>0</v>
      </c>
      <c r="Z9" s="136">
        <v>0</v>
      </c>
    </row>
    <row r="10" spans="1:26" ht="33.75">
      <c r="A10" s="133" t="s">
        <v>32</v>
      </c>
      <c r="B10" s="134" t="s">
        <v>33</v>
      </c>
      <c r="C10" s="135" t="s">
        <v>54</v>
      </c>
      <c r="D10" s="133" t="s">
        <v>35</v>
      </c>
      <c r="E10" s="133" t="s">
        <v>36</v>
      </c>
      <c r="F10" s="133" t="s">
        <v>37</v>
      </c>
      <c r="G10" s="133" t="s">
        <v>46</v>
      </c>
      <c r="H10" s="133"/>
      <c r="I10" s="133"/>
      <c r="J10" s="133"/>
      <c r="K10" s="133"/>
      <c r="L10" s="133" t="s">
        <v>38</v>
      </c>
      <c r="M10" s="133" t="s">
        <v>39</v>
      </c>
      <c r="N10" s="133" t="s">
        <v>40</v>
      </c>
      <c r="O10" s="134" t="s">
        <v>55</v>
      </c>
      <c r="P10" s="136">
        <v>3089301793</v>
      </c>
      <c r="Q10" s="136">
        <v>0</v>
      </c>
      <c r="R10" s="136">
        <v>0</v>
      </c>
      <c r="S10" s="136">
        <v>3089301793</v>
      </c>
      <c r="T10" s="136">
        <v>0</v>
      </c>
      <c r="U10" s="136">
        <v>3089301793</v>
      </c>
      <c r="V10" s="136">
        <v>0</v>
      </c>
      <c r="W10" s="136">
        <v>338596387</v>
      </c>
      <c r="X10" s="136">
        <v>338596387</v>
      </c>
      <c r="Y10" s="136">
        <v>338596387</v>
      </c>
      <c r="Z10" s="136">
        <v>275979035.10000002</v>
      </c>
    </row>
    <row r="11" spans="1:26" ht="22.5">
      <c r="A11" s="133" t="s">
        <v>32</v>
      </c>
      <c r="B11" s="134" t="s">
        <v>33</v>
      </c>
      <c r="C11" s="135" t="s">
        <v>56</v>
      </c>
      <c r="D11" s="133" t="s">
        <v>35</v>
      </c>
      <c r="E11" s="133" t="s">
        <v>52</v>
      </c>
      <c r="F11" s="133" t="s">
        <v>37</v>
      </c>
      <c r="G11" s="133" t="s">
        <v>57</v>
      </c>
      <c r="H11" s="133"/>
      <c r="I11" s="133"/>
      <c r="J11" s="133"/>
      <c r="K11" s="133"/>
      <c r="L11" s="133" t="s">
        <v>38</v>
      </c>
      <c r="M11" s="133" t="s">
        <v>39</v>
      </c>
      <c r="N11" s="133" t="s">
        <v>40</v>
      </c>
      <c r="O11" s="134" t="s">
        <v>58</v>
      </c>
      <c r="P11" s="136">
        <v>29000000</v>
      </c>
      <c r="Q11" s="136">
        <v>0</v>
      </c>
      <c r="R11" s="136">
        <v>0</v>
      </c>
      <c r="S11" s="136">
        <v>29000000</v>
      </c>
      <c r="T11" s="136">
        <v>0</v>
      </c>
      <c r="U11" s="136">
        <v>29000000</v>
      </c>
      <c r="V11" s="136">
        <v>0</v>
      </c>
      <c r="W11" s="136">
        <v>28567000</v>
      </c>
      <c r="X11" s="136">
        <v>28567000</v>
      </c>
      <c r="Y11" s="136">
        <v>28567000</v>
      </c>
      <c r="Z11" s="136">
        <v>28567000</v>
      </c>
    </row>
    <row r="12" spans="1:26" ht="22.5">
      <c r="A12" s="133" t="s">
        <v>32</v>
      </c>
      <c r="B12" s="134" t="s">
        <v>33</v>
      </c>
      <c r="C12" s="135" t="s">
        <v>59</v>
      </c>
      <c r="D12" s="133" t="s">
        <v>35</v>
      </c>
      <c r="E12" s="133" t="s">
        <v>52</v>
      </c>
      <c r="F12" s="133" t="s">
        <v>37</v>
      </c>
      <c r="G12" s="133" t="s">
        <v>43</v>
      </c>
      <c r="H12" s="133"/>
      <c r="I12" s="133"/>
      <c r="J12" s="133"/>
      <c r="K12" s="133"/>
      <c r="L12" s="133" t="s">
        <v>38</v>
      </c>
      <c r="M12" s="133" t="s">
        <v>39</v>
      </c>
      <c r="N12" s="133" t="s">
        <v>40</v>
      </c>
      <c r="O12" s="134" t="s">
        <v>60</v>
      </c>
      <c r="P12" s="136">
        <v>2607974403</v>
      </c>
      <c r="Q12" s="136">
        <v>0</v>
      </c>
      <c r="R12" s="136">
        <v>0</v>
      </c>
      <c r="S12" s="136">
        <v>2607974403</v>
      </c>
      <c r="T12" s="136">
        <v>0</v>
      </c>
      <c r="U12" s="136">
        <v>1694376385.22</v>
      </c>
      <c r="V12" s="136">
        <v>913598017.77999997</v>
      </c>
      <c r="W12" s="136">
        <v>1356883506.22</v>
      </c>
      <c r="X12" s="136">
        <v>36942077</v>
      </c>
      <c r="Y12" s="136">
        <v>36942077</v>
      </c>
      <c r="Z12" s="136">
        <v>36942077</v>
      </c>
    </row>
    <row r="13" spans="1:26" ht="22.5">
      <c r="A13" s="133" t="s">
        <v>32</v>
      </c>
      <c r="B13" s="134" t="s">
        <v>33</v>
      </c>
      <c r="C13" s="135" t="s">
        <v>61</v>
      </c>
      <c r="D13" s="133" t="s">
        <v>35</v>
      </c>
      <c r="E13" s="133" t="s">
        <v>57</v>
      </c>
      <c r="F13" s="133" t="s">
        <v>52</v>
      </c>
      <c r="G13" s="133" t="s">
        <v>36</v>
      </c>
      <c r="H13" s="133" t="s">
        <v>36</v>
      </c>
      <c r="I13" s="133"/>
      <c r="J13" s="133"/>
      <c r="K13" s="133"/>
      <c r="L13" s="133" t="s">
        <v>38</v>
      </c>
      <c r="M13" s="133" t="s">
        <v>62</v>
      </c>
      <c r="N13" s="133" t="s">
        <v>63</v>
      </c>
      <c r="O13" s="134" t="s">
        <v>64</v>
      </c>
      <c r="P13" s="136">
        <v>30131244</v>
      </c>
      <c r="Q13" s="136">
        <v>0</v>
      </c>
      <c r="R13" s="136">
        <v>0</v>
      </c>
      <c r="S13" s="136">
        <v>30131244</v>
      </c>
      <c r="T13" s="136">
        <v>0</v>
      </c>
      <c r="U13" s="136">
        <v>0</v>
      </c>
      <c r="V13" s="136">
        <v>30131244</v>
      </c>
      <c r="W13" s="136">
        <v>0</v>
      </c>
      <c r="X13" s="136">
        <v>0</v>
      </c>
      <c r="Y13" s="136">
        <v>0</v>
      </c>
      <c r="Z13" s="136">
        <v>0</v>
      </c>
    </row>
    <row r="14" spans="1:26" ht="22.5">
      <c r="A14" s="133" t="s">
        <v>32</v>
      </c>
      <c r="B14" s="134" t="s">
        <v>33</v>
      </c>
      <c r="C14" s="135" t="s">
        <v>65</v>
      </c>
      <c r="D14" s="133" t="s">
        <v>35</v>
      </c>
      <c r="E14" s="133" t="s">
        <v>57</v>
      </c>
      <c r="F14" s="133" t="s">
        <v>46</v>
      </c>
      <c r="G14" s="133" t="s">
        <v>36</v>
      </c>
      <c r="H14" s="133" t="s">
        <v>36</v>
      </c>
      <c r="I14" s="133"/>
      <c r="J14" s="133"/>
      <c r="K14" s="133"/>
      <c r="L14" s="133" t="s">
        <v>38</v>
      </c>
      <c r="M14" s="133" t="s">
        <v>39</v>
      </c>
      <c r="N14" s="133" t="s">
        <v>40</v>
      </c>
      <c r="O14" s="134" t="s">
        <v>66</v>
      </c>
      <c r="P14" s="136">
        <v>194594400</v>
      </c>
      <c r="Q14" s="136">
        <v>0</v>
      </c>
      <c r="R14" s="136">
        <v>0</v>
      </c>
      <c r="S14" s="136">
        <v>194594400</v>
      </c>
      <c r="T14" s="136">
        <v>0</v>
      </c>
      <c r="U14" s="136">
        <v>194594400</v>
      </c>
      <c r="V14" s="136">
        <v>0</v>
      </c>
      <c r="W14" s="136">
        <v>16698008</v>
      </c>
      <c r="X14" s="136">
        <v>16698008</v>
      </c>
      <c r="Y14" s="136">
        <v>16698008</v>
      </c>
      <c r="Z14" s="136">
        <v>15000000</v>
      </c>
    </row>
    <row r="15" spans="1:26" ht="22.5">
      <c r="A15" s="133" t="s">
        <v>32</v>
      </c>
      <c r="B15" s="134" t="s">
        <v>33</v>
      </c>
      <c r="C15" s="135" t="s">
        <v>67</v>
      </c>
      <c r="D15" s="133" t="s">
        <v>35</v>
      </c>
      <c r="E15" s="133" t="s">
        <v>57</v>
      </c>
      <c r="F15" s="133" t="s">
        <v>68</v>
      </c>
      <c r="G15" s="133" t="s">
        <v>36</v>
      </c>
      <c r="H15" s="133" t="s">
        <v>36</v>
      </c>
      <c r="I15" s="133"/>
      <c r="J15" s="133"/>
      <c r="K15" s="133"/>
      <c r="L15" s="133" t="s">
        <v>38</v>
      </c>
      <c r="M15" s="133" t="s">
        <v>39</v>
      </c>
      <c r="N15" s="133" t="s">
        <v>40</v>
      </c>
      <c r="O15" s="134" t="s">
        <v>69</v>
      </c>
      <c r="P15" s="136">
        <v>371730902</v>
      </c>
      <c r="Q15" s="136">
        <v>0</v>
      </c>
      <c r="R15" s="136">
        <v>0</v>
      </c>
      <c r="S15" s="136">
        <v>371730902</v>
      </c>
      <c r="T15" s="136">
        <v>0</v>
      </c>
      <c r="U15" s="136">
        <v>0</v>
      </c>
      <c r="V15" s="136">
        <v>371730902</v>
      </c>
      <c r="W15" s="136">
        <v>0</v>
      </c>
      <c r="X15" s="136">
        <v>0</v>
      </c>
      <c r="Y15" s="136">
        <v>0</v>
      </c>
      <c r="Z15" s="136">
        <v>0</v>
      </c>
    </row>
    <row r="16" spans="1:26" ht="33.75">
      <c r="A16" s="133" t="s">
        <v>32</v>
      </c>
      <c r="B16" s="134" t="s">
        <v>33</v>
      </c>
      <c r="C16" s="135" t="s">
        <v>386</v>
      </c>
      <c r="D16" s="133" t="s">
        <v>71</v>
      </c>
      <c r="E16" s="133" t="s">
        <v>387</v>
      </c>
      <c r="F16" s="133" t="s">
        <v>73</v>
      </c>
      <c r="G16" s="133" t="s">
        <v>36</v>
      </c>
      <c r="H16" s="133"/>
      <c r="I16" s="133"/>
      <c r="J16" s="133"/>
      <c r="K16" s="133"/>
      <c r="L16" s="133" t="s">
        <v>38</v>
      </c>
      <c r="M16" s="133" t="s">
        <v>39</v>
      </c>
      <c r="N16" s="133" t="s">
        <v>40</v>
      </c>
      <c r="O16" s="134" t="s">
        <v>378</v>
      </c>
      <c r="P16" s="136">
        <v>2000000000</v>
      </c>
      <c r="Q16" s="136">
        <v>0</v>
      </c>
      <c r="R16" s="136">
        <v>0</v>
      </c>
      <c r="S16" s="136">
        <v>2000000000</v>
      </c>
      <c r="T16" s="136">
        <v>0</v>
      </c>
      <c r="U16" s="136">
        <v>2000000000</v>
      </c>
      <c r="V16" s="136">
        <v>0</v>
      </c>
      <c r="W16" s="136">
        <v>99000000</v>
      </c>
      <c r="X16" s="136">
        <v>0</v>
      </c>
      <c r="Y16" s="136">
        <v>0</v>
      </c>
      <c r="Z16" s="136">
        <v>0</v>
      </c>
    </row>
    <row r="17" spans="1:26" ht="33.75">
      <c r="A17" s="133" t="s">
        <v>32</v>
      </c>
      <c r="B17" s="134" t="s">
        <v>33</v>
      </c>
      <c r="C17" s="135" t="s">
        <v>386</v>
      </c>
      <c r="D17" s="133" t="s">
        <v>71</v>
      </c>
      <c r="E17" s="133" t="s">
        <v>387</v>
      </c>
      <c r="F17" s="133" t="s">
        <v>73</v>
      </c>
      <c r="G17" s="133" t="s">
        <v>36</v>
      </c>
      <c r="H17" s="133"/>
      <c r="I17" s="133"/>
      <c r="J17" s="133"/>
      <c r="K17" s="133"/>
      <c r="L17" s="133" t="s">
        <v>38</v>
      </c>
      <c r="M17" s="133" t="s">
        <v>106</v>
      </c>
      <c r="N17" s="133" t="s">
        <v>40</v>
      </c>
      <c r="O17" s="134" t="s">
        <v>378</v>
      </c>
      <c r="P17" s="136">
        <v>500000000</v>
      </c>
      <c r="Q17" s="136">
        <v>0</v>
      </c>
      <c r="R17" s="136">
        <v>0</v>
      </c>
      <c r="S17" s="136">
        <v>500000000</v>
      </c>
      <c r="T17" s="136">
        <v>0</v>
      </c>
      <c r="U17" s="136">
        <v>500000000</v>
      </c>
      <c r="V17" s="136">
        <v>0</v>
      </c>
      <c r="W17" s="136">
        <v>0</v>
      </c>
      <c r="X17" s="136">
        <v>0</v>
      </c>
      <c r="Y17" s="136">
        <v>0</v>
      </c>
      <c r="Z17" s="136">
        <v>0</v>
      </c>
    </row>
    <row r="18" spans="1:26" ht="56.25">
      <c r="A18" s="133" t="s">
        <v>32</v>
      </c>
      <c r="B18" s="134" t="s">
        <v>33</v>
      </c>
      <c r="C18" s="135" t="s">
        <v>388</v>
      </c>
      <c r="D18" s="133" t="s">
        <v>71</v>
      </c>
      <c r="E18" s="133" t="s">
        <v>389</v>
      </c>
      <c r="F18" s="133" t="s">
        <v>73</v>
      </c>
      <c r="G18" s="133" t="s">
        <v>36</v>
      </c>
      <c r="H18" s="133"/>
      <c r="I18" s="133"/>
      <c r="J18" s="133"/>
      <c r="K18" s="133"/>
      <c r="L18" s="133" t="s">
        <v>38</v>
      </c>
      <c r="M18" s="133" t="s">
        <v>39</v>
      </c>
      <c r="N18" s="133" t="s">
        <v>40</v>
      </c>
      <c r="O18" s="134" t="s">
        <v>77</v>
      </c>
      <c r="P18" s="136">
        <v>3497281509</v>
      </c>
      <c r="Q18" s="136">
        <v>0</v>
      </c>
      <c r="R18" s="136">
        <v>0</v>
      </c>
      <c r="S18" s="136">
        <v>3497281509</v>
      </c>
      <c r="T18" s="136">
        <v>0</v>
      </c>
      <c r="U18" s="136">
        <v>3490867639</v>
      </c>
      <c r="V18" s="136">
        <v>6413870</v>
      </c>
      <c r="W18" s="136">
        <v>756895580</v>
      </c>
      <c r="X18" s="136">
        <v>188309620</v>
      </c>
      <c r="Y18" s="136">
        <v>188309620</v>
      </c>
      <c r="Z18" s="136">
        <v>188309620</v>
      </c>
    </row>
    <row r="19" spans="1:26" ht="56.25">
      <c r="A19" s="133" t="s">
        <v>32</v>
      </c>
      <c r="B19" s="134" t="s">
        <v>33</v>
      </c>
      <c r="C19" s="135" t="s">
        <v>388</v>
      </c>
      <c r="D19" s="133" t="s">
        <v>71</v>
      </c>
      <c r="E19" s="133" t="s">
        <v>389</v>
      </c>
      <c r="F19" s="133" t="s">
        <v>73</v>
      </c>
      <c r="G19" s="133" t="s">
        <v>36</v>
      </c>
      <c r="H19" s="133"/>
      <c r="I19" s="133"/>
      <c r="J19" s="133"/>
      <c r="K19" s="133"/>
      <c r="L19" s="133" t="s">
        <v>38</v>
      </c>
      <c r="M19" s="133" t="s">
        <v>106</v>
      </c>
      <c r="N19" s="133" t="s">
        <v>40</v>
      </c>
      <c r="O19" s="134" t="s">
        <v>77</v>
      </c>
      <c r="P19" s="136">
        <v>1202718491</v>
      </c>
      <c r="Q19" s="136">
        <v>0</v>
      </c>
      <c r="R19" s="136">
        <v>0</v>
      </c>
      <c r="S19" s="136">
        <v>1202718491</v>
      </c>
      <c r="T19" s="136">
        <v>0</v>
      </c>
      <c r="U19" s="136">
        <v>868868500</v>
      </c>
      <c r="V19" s="136">
        <v>333849991</v>
      </c>
      <c r="W19" s="136">
        <v>477785242.69999999</v>
      </c>
      <c r="X19" s="136">
        <v>791642.7</v>
      </c>
      <c r="Y19" s="136">
        <v>791642.7</v>
      </c>
      <c r="Z19" s="136">
        <v>791642.7</v>
      </c>
    </row>
    <row r="20" spans="1:26" ht="45">
      <c r="A20" s="133" t="s">
        <v>32</v>
      </c>
      <c r="B20" s="134" t="s">
        <v>33</v>
      </c>
      <c r="C20" s="135" t="s">
        <v>390</v>
      </c>
      <c r="D20" s="133" t="s">
        <v>71</v>
      </c>
      <c r="E20" s="133" t="s">
        <v>389</v>
      </c>
      <c r="F20" s="133" t="s">
        <v>73</v>
      </c>
      <c r="G20" s="133" t="s">
        <v>52</v>
      </c>
      <c r="H20" s="133"/>
      <c r="I20" s="133"/>
      <c r="J20" s="133"/>
      <c r="K20" s="133"/>
      <c r="L20" s="133" t="s">
        <v>38</v>
      </c>
      <c r="M20" s="133" t="s">
        <v>39</v>
      </c>
      <c r="N20" s="133" t="s">
        <v>40</v>
      </c>
      <c r="O20" s="134" t="s">
        <v>381</v>
      </c>
      <c r="P20" s="136">
        <v>653464481</v>
      </c>
      <c r="Q20" s="136">
        <v>0</v>
      </c>
      <c r="R20" s="136">
        <v>0</v>
      </c>
      <c r="S20" s="136">
        <v>653464481</v>
      </c>
      <c r="T20" s="136">
        <v>0</v>
      </c>
      <c r="U20" s="136">
        <v>351573250</v>
      </c>
      <c r="V20" s="136">
        <v>301891231</v>
      </c>
      <c r="W20" s="136">
        <v>262859600</v>
      </c>
      <c r="X20" s="136">
        <v>0</v>
      </c>
      <c r="Y20" s="136">
        <v>0</v>
      </c>
      <c r="Z20" s="136">
        <v>0</v>
      </c>
    </row>
    <row r="21" spans="1:26" ht="33.75">
      <c r="A21" s="133" t="s">
        <v>32</v>
      </c>
      <c r="B21" s="134" t="s">
        <v>33</v>
      </c>
      <c r="C21" s="135" t="s">
        <v>391</v>
      </c>
      <c r="D21" s="133" t="s">
        <v>71</v>
      </c>
      <c r="E21" s="133" t="s">
        <v>392</v>
      </c>
      <c r="F21" s="133" t="s">
        <v>73</v>
      </c>
      <c r="G21" s="133" t="s">
        <v>36</v>
      </c>
      <c r="H21" s="133"/>
      <c r="I21" s="133"/>
      <c r="J21" s="133"/>
      <c r="K21" s="133"/>
      <c r="L21" s="133" t="s">
        <v>38</v>
      </c>
      <c r="M21" s="133" t="s">
        <v>39</v>
      </c>
      <c r="N21" s="133" t="s">
        <v>40</v>
      </c>
      <c r="O21" s="134" t="s">
        <v>379</v>
      </c>
      <c r="P21" s="136">
        <v>470097000</v>
      </c>
      <c r="Q21" s="136">
        <v>0</v>
      </c>
      <c r="R21" s="136">
        <v>0</v>
      </c>
      <c r="S21" s="136">
        <v>470097000</v>
      </c>
      <c r="T21" s="136">
        <v>0</v>
      </c>
      <c r="U21" s="136">
        <v>470095599</v>
      </c>
      <c r="V21" s="136">
        <v>1401</v>
      </c>
      <c r="W21" s="136">
        <v>25361000</v>
      </c>
      <c r="X21" s="136">
        <v>0</v>
      </c>
      <c r="Y21" s="136">
        <v>0</v>
      </c>
      <c r="Z21" s="136">
        <v>0</v>
      </c>
    </row>
    <row r="22" spans="1:26" ht="45">
      <c r="A22" s="133" t="s">
        <v>32</v>
      </c>
      <c r="B22" s="134" t="s">
        <v>33</v>
      </c>
      <c r="C22" s="135" t="s">
        <v>393</v>
      </c>
      <c r="D22" s="133" t="s">
        <v>71</v>
      </c>
      <c r="E22" s="133" t="s">
        <v>392</v>
      </c>
      <c r="F22" s="133" t="s">
        <v>73</v>
      </c>
      <c r="G22" s="133" t="s">
        <v>52</v>
      </c>
      <c r="H22" s="133"/>
      <c r="I22" s="133"/>
      <c r="J22" s="133"/>
      <c r="K22" s="133"/>
      <c r="L22" s="133" t="s">
        <v>38</v>
      </c>
      <c r="M22" s="133" t="s">
        <v>39</v>
      </c>
      <c r="N22" s="133" t="s">
        <v>40</v>
      </c>
      <c r="O22" s="134" t="s">
        <v>83</v>
      </c>
      <c r="P22" s="136">
        <v>2500000000</v>
      </c>
      <c r="Q22" s="136">
        <v>0</v>
      </c>
      <c r="R22" s="136">
        <v>0</v>
      </c>
      <c r="S22" s="136">
        <v>2500000000</v>
      </c>
      <c r="T22" s="136">
        <v>0</v>
      </c>
      <c r="U22" s="136">
        <v>1826788457</v>
      </c>
      <c r="V22" s="136">
        <v>673211543</v>
      </c>
      <c r="W22" s="136">
        <v>479587893</v>
      </c>
      <c r="X22" s="136">
        <v>86737893</v>
      </c>
      <c r="Y22" s="136">
        <v>86737893</v>
      </c>
      <c r="Z22" s="136">
        <v>86737893</v>
      </c>
    </row>
    <row r="23" spans="1:26" ht="45">
      <c r="A23" s="133" t="s">
        <v>32</v>
      </c>
      <c r="B23" s="134" t="s">
        <v>33</v>
      </c>
      <c r="C23" s="135" t="s">
        <v>393</v>
      </c>
      <c r="D23" s="133" t="s">
        <v>71</v>
      </c>
      <c r="E23" s="133" t="s">
        <v>392</v>
      </c>
      <c r="F23" s="133" t="s">
        <v>73</v>
      </c>
      <c r="G23" s="133" t="s">
        <v>52</v>
      </c>
      <c r="H23" s="133"/>
      <c r="I23" s="133"/>
      <c r="J23" s="133"/>
      <c r="K23" s="133"/>
      <c r="L23" s="133" t="s">
        <v>38</v>
      </c>
      <c r="M23" s="133" t="s">
        <v>106</v>
      </c>
      <c r="N23" s="133" t="s">
        <v>40</v>
      </c>
      <c r="O23" s="134" t="s">
        <v>83</v>
      </c>
      <c r="P23" s="136">
        <v>1000000000</v>
      </c>
      <c r="Q23" s="136">
        <v>0</v>
      </c>
      <c r="R23" s="136">
        <v>0</v>
      </c>
      <c r="S23" s="136">
        <v>1000000000</v>
      </c>
      <c r="T23" s="136">
        <v>0</v>
      </c>
      <c r="U23" s="136">
        <v>0</v>
      </c>
      <c r="V23" s="136">
        <v>1000000000</v>
      </c>
      <c r="W23" s="136">
        <v>0</v>
      </c>
      <c r="X23" s="136">
        <v>0</v>
      </c>
      <c r="Y23" s="136">
        <v>0</v>
      </c>
      <c r="Z23" s="136">
        <v>0</v>
      </c>
    </row>
    <row r="24" spans="1:26" ht="67.5">
      <c r="A24" s="133" t="s">
        <v>32</v>
      </c>
      <c r="B24" s="134" t="s">
        <v>33</v>
      </c>
      <c r="C24" s="135" t="s">
        <v>394</v>
      </c>
      <c r="D24" s="133" t="s">
        <v>71</v>
      </c>
      <c r="E24" s="133" t="s">
        <v>392</v>
      </c>
      <c r="F24" s="133" t="s">
        <v>73</v>
      </c>
      <c r="G24" s="133" t="s">
        <v>57</v>
      </c>
      <c r="H24" s="133"/>
      <c r="I24" s="133"/>
      <c r="J24" s="133"/>
      <c r="K24" s="133"/>
      <c r="L24" s="133" t="s">
        <v>38</v>
      </c>
      <c r="M24" s="133" t="s">
        <v>39</v>
      </c>
      <c r="N24" s="133" t="s">
        <v>40</v>
      </c>
      <c r="O24" s="134" t="s">
        <v>380</v>
      </c>
      <c r="P24" s="136">
        <v>500000000</v>
      </c>
      <c r="Q24" s="136">
        <v>0</v>
      </c>
      <c r="R24" s="136">
        <v>0</v>
      </c>
      <c r="S24" s="136">
        <v>500000000</v>
      </c>
      <c r="T24" s="136">
        <v>0</v>
      </c>
      <c r="U24" s="136">
        <v>112500000</v>
      </c>
      <c r="V24" s="136">
        <v>387500000</v>
      </c>
      <c r="W24" s="136">
        <v>55000000</v>
      </c>
      <c r="X24" s="136">
        <v>0</v>
      </c>
      <c r="Y24" s="136">
        <v>0</v>
      </c>
      <c r="Z24" s="136">
        <v>0</v>
      </c>
    </row>
    <row r="25" spans="1:26">
      <c r="A25" s="133" t="s">
        <v>1</v>
      </c>
      <c r="B25" s="134" t="s">
        <v>1</v>
      </c>
      <c r="C25" s="135" t="s">
        <v>1</v>
      </c>
      <c r="D25" s="133" t="s">
        <v>1</v>
      </c>
      <c r="E25" s="133" t="s">
        <v>1</v>
      </c>
      <c r="F25" s="133" t="s">
        <v>1</v>
      </c>
      <c r="G25" s="133" t="s">
        <v>1</v>
      </c>
      <c r="H25" s="133" t="s">
        <v>1</v>
      </c>
      <c r="I25" s="133" t="s">
        <v>1</v>
      </c>
      <c r="J25" s="133" t="s">
        <v>1</v>
      </c>
      <c r="K25" s="133" t="s">
        <v>1</v>
      </c>
      <c r="L25" s="133" t="s">
        <v>1</v>
      </c>
      <c r="M25" s="133" t="s">
        <v>1</v>
      </c>
      <c r="N25" s="133" t="s">
        <v>1</v>
      </c>
      <c r="O25" s="134" t="s">
        <v>1</v>
      </c>
      <c r="P25" s="136">
        <v>29504037377</v>
      </c>
      <c r="Q25" s="136">
        <v>0</v>
      </c>
      <c r="R25" s="136">
        <v>0</v>
      </c>
      <c r="S25" s="136">
        <v>29504037377</v>
      </c>
      <c r="T25" s="136">
        <v>0</v>
      </c>
      <c r="U25" s="136">
        <v>25377711701.220001</v>
      </c>
      <c r="V25" s="136">
        <v>4126325675.7800002</v>
      </c>
      <c r="W25" s="136">
        <v>4626265616.9200001</v>
      </c>
      <c r="X25" s="136">
        <v>1417619027.7</v>
      </c>
      <c r="Y25" s="136">
        <v>1417619027.7</v>
      </c>
      <c r="Z25" s="136">
        <v>1353303667.8</v>
      </c>
    </row>
    <row r="26" spans="1:26" ht="0" hidden="1" customHeight="1"/>
    <row r="27" spans="1:26" ht="13.5" customHeight="1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ENERO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2017-02-10T13:32:01Z</cp:lastPrinted>
  <dcterms:created xsi:type="dcterms:W3CDTF">2015-08-03T13:34:35Z</dcterms:created>
  <dcterms:modified xsi:type="dcterms:W3CDTF">2017-02-10T13:32:12Z</dcterms:modified>
</cp:coreProperties>
</file>