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ABRIL 2017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2" hidden="1">'EJE ABRIL 2017'!$B$6:$Y$47</definedName>
    <definedName name="_xlnm._FilterDatabase" localSheetId="1" hidden="1">'EJE DESAGREGADA'!$A$4:$Z$134</definedName>
    <definedName name="_xlnm._FilterDatabase" localSheetId="3" hidden="1">'EJE JUL 2015 (2)'!$A$6:$W$42</definedName>
  </definedNames>
  <calcPr calcId="162913"/>
</workbook>
</file>

<file path=xl/calcChain.xml><?xml version="1.0" encoding="utf-8"?>
<calcChain xmlns="http://schemas.openxmlformats.org/spreadsheetml/2006/main">
  <c r="W30" i="4" l="1"/>
  <c r="X30" i="4"/>
  <c r="Y30" i="4"/>
  <c r="W31" i="4"/>
  <c r="X31" i="4"/>
  <c r="Y31" i="4"/>
  <c r="M32" i="4"/>
  <c r="N32" i="4"/>
  <c r="O32" i="4"/>
  <c r="P32" i="4"/>
  <c r="Q32" i="4"/>
  <c r="R32" i="4"/>
  <c r="S32" i="4"/>
  <c r="T32" i="4"/>
  <c r="U32" i="4"/>
  <c r="V32" i="4"/>
  <c r="L32" i="4"/>
  <c r="M44" i="4" l="1"/>
  <c r="N44" i="4"/>
  <c r="U44" i="4"/>
  <c r="V44" i="4"/>
  <c r="Y44" i="4" s="1"/>
  <c r="L22" i="4"/>
  <c r="M22" i="4"/>
  <c r="N22" i="4"/>
  <c r="O22" i="4"/>
  <c r="P22" i="4"/>
  <c r="Q22" i="4"/>
  <c r="R22" i="4"/>
  <c r="S22" i="4"/>
  <c r="T22" i="4"/>
  <c r="U22" i="4"/>
  <c r="V22" i="4"/>
  <c r="L23" i="4"/>
  <c r="M23" i="4"/>
  <c r="N23" i="4"/>
  <c r="O23" i="4"/>
  <c r="P23" i="4"/>
  <c r="Q23" i="4"/>
  <c r="R23" i="4"/>
  <c r="S23" i="4"/>
  <c r="T23" i="4"/>
  <c r="U23" i="4"/>
  <c r="V23" i="4"/>
  <c r="L24" i="4"/>
  <c r="L44" i="4" s="1"/>
  <c r="M24" i="4"/>
  <c r="N24" i="4"/>
  <c r="O24" i="4"/>
  <c r="O44" i="4" s="1"/>
  <c r="P24" i="4"/>
  <c r="P44" i="4" s="1"/>
  <c r="Q24" i="4"/>
  <c r="Q44" i="4" s="1"/>
  <c r="R24" i="4"/>
  <c r="R44" i="4" s="1"/>
  <c r="S24" i="4"/>
  <c r="S44" i="4" s="1"/>
  <c r="W44" i="4" s="1"/>
  <c r="T24" i="4"/>
  <c r="T44" i="4" s="1"/>
  <c r="U24" i="4"/>
  <c r="V24" i="4"/>
  <c r="L25" i="4"/>
  <c r="M25" i="4"/>
  <c r="N25" i="4"/>
  <c r="O25" i="4"/>
  <c r="P25" i="4"/>
  <c r="Q25" i="4"/>
  <c r="R25" i="4"/>
  <c r="S25" i="4"/>
  <c r="T25" i="4"/>
  <c r="U25" i="4"/>
  <c r="V25" i="4"/>
  <c r="L26" i="4"/>
  <c r="M26" i="4"/>
  <c r="N26" i="4"/>
  <c r="O26" i="4"/>
  <c r="P26" i="4"/>
  <c r="Q26" i="4"/>
  <c r="R26" i="4"/>
  <c r="S26" i="4"/>
  <c r="T26" i="4"/>
  <c r="U26" i="4"/>
  <c r="V26" i="4"/>
  <c r="L27" i="4"/>
  <c r="M27" i="4"/>
  <c r="N27" i="4"/>
  <c r="O27" i="4"/>
  <c r="P27" i="4"/>
  <c r="Q27" i="4"/>
  <c r="R27" i="4"/>
  <c r="S27" i="4"/>
  <c r="T27" i="4"/>
  <c r="U27" i="4"/>
  <c r="V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L30" i="4"/>
  <c r="M30" i="4"/>
  <c r="N30" i="4"/>
  <c r="O30" i="4"/>
  <c r="P30" i="4"/>
  <c r="Q30" i="4"/>
  <c r="R30" i="4"/>
  <c r="S30" i="4"/>
  <c r="T30" i="4"/>
  <c r="U30" i="4"/>
  <c r="V30" i="4"/>
  <c r="L31" i="4"/>
  <c r="M31" i="4"/>
  <c r="N31" i="4"/>
  <c r="O31" i="4"/>
  <c r="P31" i="4"/>
  <c r="Q31" i="4"/>
  <c r="R31" i="4"/>
  <c r="S31" i="4"/>
  <c r="T31" i="4"/>
  <c r="U31" i="4"/>
  <c r="V31" i="4"/>
  <c r="X44" i="4" l="1"/>
  <c r="M21" i="4"/>
  <c r="M43" i="4" s="1"/>
  <c r="M45" i="4" s="1"/>
  <c r="N21" i="4"/>
  <c r="N43" i="4" s="1"/>
  <c r="N45" i="4" s="1"/>
  <c r="O21" i="4"/>
  <c r="O43" i="4" s="1"/>
  <c r="O45" i="4" s="1"/>
  <c r="P21" i="4"/>
  <c r="P43" i="4" s="1"/>
  <c r="P45" i="4" s="1"/>
  <c r="Q21" i="4"/>
  <c r="Q43" i="4" s="1"/>
  <c r="Q45" i="4" s="1"/>
  <c r="R21" i="4"/>
  <c r="R43" i="4" s="1"/>
  <c r="R45" i="4" s="1"/>
  <c r="S21" i="4"/>
  <c r="S43" i="4" s="1"/>
  <c r="S45" i="4" s="1"/>
  <c r="T21" i="4"/>
  <c r="T43" i="4" s="1"/>
  <c r="T45" i="4" s="1"/>
  <c r="U21" i="4"/>
  <c r="U43" i="4" s="1"/>
  <c r="U45" i="4" s="1"/>
  <c r="V21" i="4"/>
  <c r="V43" i="4" s="1"/>
  <c r="V45" i="4" s="1"/>
  <c r="L21" i="4"/>
  <c r="L43" i="4" s="1"/>
  <c r="L45" i="4" s="1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M17" i="4"/>
  <c r="N17" i="4"/>
  <c r="O17" i="4"/>
  <c r="P17" i="4"/>
  <c r="Q17" i="4"/>
  <c r="R17" i="4"/>
  <c r="S17" i="4"/>
  <c r="T17" i="4"/>
  <c r="U17" i="4"/>
  <c r="V17" i="4"/>
  <c r="L17" i="4"/>
  <c r="L15" i="4"/>
  <c r="M15" i="4"/>
  <c r="N15" i="4"/>
  <c r="O15" i="4"/>
  <c r="P15" i="4"/>
  <c r="Q15" i="4"/>
  <c r="R15" i="4"/>
  <c r="S15" i="4"/>
  <c r="T15" i="4"/>
  <c r="U15" i="4"/>
  <c r="V15" i="4"/>
  <c r="M14" i="4"/>
  <c r="N14" i="4"/>
  <c r="O14" i="4"/>
  <c r="P14" i="4"/>
  <c r="Q14" i="4"/>
  <c r="R14" i="4"/>
  <c r="S14" i="4"/>
  <c r="T14" i="4"/>
  <c r="U14" i="4"/>
  <c r="V14" i="4"/>
  <c r="L14" i="4"/>
  <c r="L8" i="4"/>
  <c r="M8" i="4"/>
  <c r="N8" i="4"/>
  <c r="O8" i="4"/>
  <c r="P8" i="4"/>
  <c r="Q8" i="4"/>
  <c r="R8" i="4"/>
  <c r="S8" i="4"/>
  <c r="T8" i="4"/>
  <c r="U8" i="4"/>
  <c r="V8" i="4"/>
  <c r="L9" i="4"/>
  <c r="M9" i="4"/>
  <c r="N9" i="4"/>
  <c r="O9" i="4"/>
  <c r="P9" i="4"/>
  <c r="Q9" i="4"/>
  <c r="R9" i="4"/>
  <c r="S9" i="4"/>
  <c r="T9" i="4"/>
  <c r="U9" i="4"/>
  <c r="V9" i="4"/>
  <c r="L10" i="4"/>
  <c r="M10" i="4"/>
  <c r="N10" i="4"/>
  <c r="O10" i="4"/>
  <c r="P10" i="4"/>
  <c r="Q10" i="4"/>
  <c r="R10" i="4"/>
  <c r="S10" i="4"/>
  <c r="T10" i="4"/>
  <c r="U10" i="4"/>
  <c r="V10" i="4"/>
  <c r="L11" i="4"/>
  <c r="M11" i="4"/>
  <c r="N11" i="4"/>
  <c r="O11" i="4"/>
  <c r="P11" i="4"/>
  <c r="Q11" i="4"/>
  <c r="R11" i="4"/>
  <c r="S11" i="4"/>
  <c r="T11" i="4"/>
  <c r="U11" i="4"/>
  <c r="V11" i="4"/>
  <c r="L12" i="4"/>
  <c r="M12" i="4"/>
  <c r="N12" i="4"/>
  <c r="O12" i="4"/>
  <c r="P12" i="4"/>
  <c r="Q12" i="4"/>
  <c r="R12" i="4"/>
  <c r="S12" i="4"/>
  <c r="T12" i="4"/>
  <c r="U12" i="4"/>
  <c r="V12" i="4"/>
  <c r="K18" i="4"/>
  <c r="K19" i="4"/>
  <c r="K17" i="4"/>
  <c r="K15" i="4"/>
  <c r="K14" i="4"/>
  <c r="K8" i="4"/>
  <c r="K9" i="4"/>
  <c r="K10" i="4"/>
  <c r="K11" i="4"/>
  <c r="K12" i="4"/>
  <c r="L7" i="4" l="1"/>
  <c r="M7" i="4"/>
  <c r="N7" i="4"/>
  <c r="O7" i="4"/>
  <c r="P7" i="4"/>
  <c r="Q7" i="4"/>
  <c r="R7" i="4"/>
  <c r="S7" i="4"/>
  <c r="T7" i="4"/>
  <c r="U7" i="4"/>
  <c r="V7" i="4"/>
  <c r="L39" i="4" l="1"/>
  <c r="L40" i="4"/>
  <c r="L38" i="4"/>
  <c r="W24" i="4"/>
  <c r="E114" i="7" s="1"/>
  <c r="W25" i="4"/>
  <c r="Y25" i="4"/>
  <c r="W26" i="4"/>
  <c r="W27" i="4"/>
  <c r="E115" i="7" s="1"/>
  <c r="W28" i="4"/>
  <c r="W29" i="4"/>
  <c r="Y29" i="4"/>
  <c r="Y27" i="4"/>
  <c r="G115" i="7" s="1"/>
  <c r="T39" i="4"/>
  <c r="X7" i="4"/>
  <c r="Y7" i="4"/>
  <c r="W8" i="4"/>
  <c r="Y8" i="4"/>
  <c r="W9" i="4"/>
  <c r="X9" i="4"/>
  <c r="W10" i="4"/>
  <c r="W12" i="4"/>
  <c r="W18" i="4"/>
  <c r="Y18" i="4"/>
  <c r="W19" i="4"/>
  <c r="W17" i="4"/>
  <c r="X8" i="4"/>
  <c r="W11" i="4"/>
  <c r="Y9" i="4"/>
  <c r="W21" i="4"/>
  <c r="E111" i="7" s="1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N36" i="5" s="1"/>
  <c r="V36" i="5" s="1"/>
  <c r="O35" i="5"/>
  <c r="S35" i="5" s="1"/>
  <c r="P35" i="5"/>
  <c r="Q35" i="5"/>
  <c r="R35" i="5"/>
  <c r="M34" i="5"/>
  <c r="N34" i="5"/>
  <c r="O34" i="5"/>
  <c r="P34" i="5"/>
  <c r="T34" i="5" s="1"/>
  <c r="Q34" i="5"/>
  <c r="R34" i="5"/>
  <c r="M33" i="5"/>
  <c r="N33" i="5"/>
  <c r="O33" i="5"/>
  <c r="O36" i="5" s="1"/>
  <c r="S36" i="5" s="1"/>
  <c r="P33" i="5"/>
  <c r="Q33" i="5"/>
  <c r="Q36" i="5" s="1"/>
  <c r="R33" i="5"/>
  <c r="M36" i="5"/>
  <c r="M39" i="5"/>
  <c r="N39" i="5"/>
  <c r="O39" i="5"/>
  <c r="O40" i="5" s="1"/>
  <c r="P39" i="5"/>
  <c r="P40" i="5" s="1"/>
  <c r="Q39" i="5"/>
  <c r="R39" i="5"/>
  <c r="U39" i="5" s="1"/>
  <c r="M38" i="5"/>
  <c r="N38" i="5"/>
  <c r="N40" i="5" s="1"/>
  <c r="O38" i="5"/>
  <c r="P38" i="5"/>
  <c r="Q38" i="5"/>
  <c r="Q40" i="5" s="1"/>
  <c r="Q42" i="5" s="1"/>
  <c r="R38" i="5"/>
  <c r="R40" i="5" s="1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T39" i="5" s="1"/>
  <c r="L38" i="5"/>
  <c r="T38" i="5" s="1"/>
  <c r="L35" i="5"/>
  <c r="W35" i="5" s="1"/>
  <c r="L34" i="5"/>
  <c r="L33" i="5"/>
  <c r="V33" i="5" s="1"/>
  <c r="R36" i="5"/>
  <c r="U36" i="5" s="1"/>
  <c r="M40" i="5"/>
  <c r="M42" i="5" s="1"/>
  <c r="V35" i="5"/>
  <c r="T35" i="5"/>
  <c r="W39" i="5"/>
  <c r="U35" i="5"/>
  <c r="S39" i="5"/>
  <c r="T33" i="5"/>
  <c r="W34" i="5"/>
  <c r="U34" i="5"/>
  <c r="W33" i="5"/>
  <c r="U33" i="5"/>
  <c r="V34" i="5"/>
  <c r="S34" i="5"/>
  <c r="V39" i="5"/>
  <c r="L36" i="5"/>
  <c r="W36" i="5" s="1"/>
  <c r="B72" i="7"/>
  <c r="B71" i="7"/>
  <c r="B73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Q141" i="2" s="1"/>
  <c r="R139" i="2"/>
  <c r="S139" i="2"/>
  <c r="T139" i="2"/>
  <c r="U139" i="2"/>
  <c r="V139" i="2"/>
  <c r="W139" i="2"/>
  <c r="W143" i="2" s="1"/>
  <c r="X139" i="2"/>
  <c r="Y139" i="2"/>
  <c r="Z139" i="2"/>
  <c r="AA139" i="2"/>
  <c r="AA141" i="2"/>
  <c r="AB139" i="2"/>
  <c r="AB141" i="2" s="1"/>
  <c r="P139" i="2"/>
  <c r="P143" i="2" s="1"/>
  <c r="Q138" i="2"/>
  <c r="Q143" i="2" s="1"/>
  <c r="R138" i="2"/>
  <c r="S138" i="2"/>
  <c r="T138" i="2"/>
  <c r="U138" i="2"/>
  <c r="V138" i="2"/>
  <c r="W138" i="2"/>
  <c r="X138" i="2"/>
  <c r="Y138" i="2"/>
  <c r="Z138" i="2"/>
  <c r="Z143" i="2" s="1"/>
  <c r="P138" i="2"/>
  <c r="Q137" i="2"/>
  <c r="R137" i="2"/>
  <c r="R143" i="2" s="1"/>
  <c r="S137" i="2"/>
  <c r="S143" i="2" s="1"/>
  <c r="T137" i="2"/>
  <c r="T143" i="2" s="1"/>
  <c r="U137" i="2"/>
  <c r="U143" i="2" s="1"/>
  <c r="V137" i="2"/>
  <c r="V143" i="2"/>
  <c r="W137" i="2"/>
  <c r="X137" i="2"/>
  <c r="Y137" i="2"/>
  <c r="Y143" i="2" s="1"/>
  <c r="Z137" i="2"/>
  <c r="P137" i="2"/>
  <c r="Q136" i="2"/>
  <c r="R136" i="2"/>
  <c r="R141" i="2" s="1"/>
  <c r="S136" i="2"/>
  <c r="T136" i="2"/>
  <c r="T141" i="2" s="1"/>
  <c r="U136" i="2"/>
  <c r="V136" i="2"/>
  <c r="W136" i="2"/>
  <c r="X136" i="2"/>
  <c r="X141" i="2" s="1"/>
  <c r="Y136" i="2"/>
  <c r="Y141" i="2" s="1"/>
  <c r="Z136" i="2"/>
  <c r="P136" i="2"/>
  <c r="P141" i="2" s="1"/>
  <c r="X143" i="2"/>
  <c r="W141" i="2"/>
  <c r="S141" i="2"/>
  <c r="Z141" i="2"/>
  <c r="V141" i="2"/>
  <c r="U141" i="2"/>
  <c r="O42" i="5" l="1"/>
  <c r="V40" i="5"/>
  <c r="N42" i="5"/>
  <c r="U40" i="5"/>
  <c r="R42" i="5"/>
  <c r="T40" i="5"/>
  <c r="V38" i="5"/>
  <c r="L40" i="5"/>
  <c r="S38" i="5"/>
  <c r="P36" i="5"/>
  <c r="T36" i="5" s="1"/>
  <c r="U38" i="5"/>
  <c r="W38" i="5"/>
  <c r="S33" i="5"/>
  <c r="Y11" i="4"/>
  <c r="X28" i="4"/>
  <c r="W15" i="4"/>
  <c r="X23" i="4"/>
  <c r="F113" i="7" s="1"/>
  <c r="Y22" i="4"/>
  <c r="G112" i="7" s="1"/>
  <c r="Y23" i="4"/>
  <c r="G113" i="7" s="1"/>
  <c r="W22" i="4"/>
  <c r="E112" i="7" s="1"/>
  <c r="O39" i="4"/>
  <c r="X39" i="4" s="1"/>
  <c r="S39" i="4"/>
  <c r="Y17" i="4"/>
  <c r="X18" i="4"/>
  <c r="T40" i="4"/>
  <c r="X19" i="4"/>
  <c r="U40" i="4"/>
  <c r="Q40" i="4"/>
  <c r="M40" i="4"/>
  <c r="X11" i="4"/>
  <c r="M39" i="4"/>
  <c r="P39" i="4"/>
  <c r="X15" i="4"/>
  <c r="Y26" i="4"/>
  <c r="Q39" i="4"/>
  <c r="U39" i="4"/>
  <c r="P38" i="4"/>
  <c r="M38" i="4"/>
  <c r="Y15" i="4"/>
  <c r="Y21" i="4"/>
  <c r="G111" i="7" s="1"/>
  <c r="R40" i="4"/>
  <c r="S40" i="4"/>
  <c r="T38" i="4"/>
  <c r="X29" i="4"/>
  <c r="Y28" i="4"/>
  <c r="Y24" i="4"/>
  <c r="G114" i="7" s="1"/>
  <c r="X21" i="4"/>
  <c r="F111" i="7" s="1"/>
  <c r="X17" i="4"/>
  <c r="O40" i="4"/>
  <c r="N40" i="4"/>
  <c r="W14" i="4"/>
  <c r="W23" i="4"/>
  <c r="E113" i="7" s="1"/>
  <c r="X27" i="4"/>
  <c r="F115" i="7" s="1"/>
  <c r="X26" i="4"/>
  <c r="X25" i="4"/>
  <c r="X24" i="4"/>
  <c r="F114" i="7" s="1"/>
  <c r="X22" i="4"/>
  <c r="F112" i="7" s="1"/>
  <c r="V38" i="4"/>
  <c r="N39" i="4"/>
  <c r="R39" i="4"/>
  <c r="Y10" i="4"/>
  <c r="X10" i="4"/>
  <c r="Q38" i="4"/>
  <c r="R38" i="4"/>
  <c r="Y19" i="4"/>
  <c r="V40" i="4"/>
  <c r="O38" i="4"/>
  <c r="U38" i="4"/>
  <c r="X12" i="4"/>
  <c r="Y12" i="4"/>
  <c r="N38" i="4"/>
  <c r="V39" i="4"/>
  <c r="Y14" i="4"/>
  <c r="P40" i="4"/>
  <c r="S38" i="4"/>
  <c r="X14" i="4"/>
  <c r="T41" i="4" l="1"/>
  <c r="G9" i="7"/>
  <c r="E62" i="7" s="1"/>
  <c r="L42" i="5"/>
  <c r="W42" i="5" s="1"/>
  <c r="W40" i="5"/>
  <c r="S42" i="5"/>
  <c r="P42" i="5"/>
  <c r="S40" i="5"/>
  <c r="Q41" i="4"/>
  <c r="Q47" i="4" s="1"/>
  <c r="W40" i="4"/>
  <c r="W45" i="4"/>
  <c r="X40" i="4"/>
  <c r="Y39" i="4"/>
  <c r="W39" i="4"/>
  <c r="Y38" i="4"/>
  <c r="L41" i="4"/>
  <c r="C8" i="7" s="1"/>
  <c r="U41" i="4"/>
  <c r="U47" i="4" s="1"/>
  <c r="M41" i="4"/>
  <c r="M47" i="4" s="1"/>
  <c r="P41" i="4"/>
  <c r="P47" i="4" s="1"/>
  <c r="Y40" i="4"/>
  <c r="R41" i="4"/>
  <c r="R47" i="4" s="1"/>
  <c r="W43" i="4"/>
  <c r="N41" i="4"/>
  <c r="N47" i="4" s="1"/>
  <c r="W32" i="4"/>
  <c r="V41" i="4"/>
  <c r="V47" i="4" s="1"/>
  <c r="X43" i="4"/>
  <c r="O41" i="4"/>
  <c r="O47" i="4" s="1"/>
  <c r="X38" i="4"/>
  <c r="W38" i="4"/>
  <c r="S41" i="4"/>
  <c r="S47" i="4" s="1"/>
  <c r="Y43" i="4"/>
  <c r="X32" i="4"/>
  <c r="Y32" i="4"/>
  <c r="K8" i="7" l="1"/>
  <c r="G61" i="7" s="1"/>
  <c r="F71" i="7" s="1"/>
  <c r="T47" i="4"/>
  <c r="C9" i="7"/>
  <c r="C62" i="7" s="1"/>
  <c r="D62" i="7" s="1"/>
  <c r="C72" i="7" s="1"/>
  <c r="L47" i="4"/>
  <c r="T42" i="5"/>
  <c r="V42" i="5"/>
  <c r="U42" i="5"/>
  <c r="C61" i="7"/>
  <c r="E8" i="7"/>
  <c r="I8" i="7"/>
  <c r="G8" i="7"/>
  <c r="W41" i="4"/>
  <c r="X45" i="4"/>
  <c r="K9" i="7"/>
  <c r="X41" i="4"/>
  <c r="Y45" i="4"/>
  <c r="D72" i="7"/>
  <c r="Y41" i="4"/>
  <c r="J8" i="7" l="1"/>
  <c r="F20" i="7" s="1"/>
  <c r="I9" i="7"/>
  <c r="I10" i="7" s="1"/>
  <c r="H10" i="7" s="1"/>
  <c r="E22" i="7" s="1"/>
  <c r="C10" i="7"/>
  <c r="F9" i="7"/>
  <c r="D21" i="7" s="1"/>
  <c r="E9" i="7"/>
  <c r="E10" i="7" s="1"/>
  <c r="Y47" i="4"/>
  <c r="X47" i="4"/>
  <c r="G62" i="7"/>
  <c r="J9" i="7"/>
  <c r="F21" i="7" s="1"/>
  <c r="K10" i="7"/>
  <c r="W47" i="4"/>
  <c r="E61" i="7"/>
  <c r="G10" i="7"/>
  <c r="F8" i="7"/>
  <c r="D20" i="7" s="1"/>
  <c r="C63" i="7"/>
  <c r="F61" i="7"/>
  <c r="E71" i="7" s="1"/>
  <c r="J10" i="7" l="1"/>
  <c r="F22" i="7" s="1"/>
  <c r="F10" i="7"/>
  <c r="D22" i="7" s="1"/>
  <c r="D10" i="7"/>
  <c r="C22" i="7" s="1"/>
  <c r="D71" i="7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<sst xmlns="http://schemas.openxmlformats.org/spreadsheetml/2006/main" count="3117" uniqueCount="395">
  <si>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</si>
  <si>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</si>
  <si>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</si>
  <si>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</si>
  <si>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</si>
  <si>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</si>
  <si>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</si>
  <si>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</si>
  <si>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</si>
  <si>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</si>
  <si>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</si>
  <si>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</si>
  <si>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</si>
  <si>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</si>
  <si>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</si>
  <si>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</si>
  <si>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</si>
  <si>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</si>
  <si>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</si>
  <si>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</si>
  <si>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</si>
  <si>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</si>
  <si>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</si>
  <si>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</si>
  <si>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</si>
  <si>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</si>
  <si>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</si>
  <si>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</si>
  <si>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</si>
  <si>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</si>
  <si>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</si>
  <si>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</si>
  <si>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</si>
  <si>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</si>
  <si>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</si>
  <si>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</si>
  <si>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</si>
  <si>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</si>
  <si>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</si>
  <si>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</si>
  <si>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</si>
  <si>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</si>
  <si>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</si>
  <si>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</si>
  <si>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</si>
  <si>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</si>
  <si>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</si>
  <si>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</si>
  <si>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</si>
  <si>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</si>
  <si>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</si>
  <si>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</si>
  <si>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</si>
  <si>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</si>
  <si>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</si>
  <si>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</si>
  <si>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</si>
  <si>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</si>
  <si>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</si>
  <si>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</si>
  <si>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</si>
  <si>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</si>
  <si>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</si>
  <si>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</si>
  <si>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</si>
  <si>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</si>
  <si>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</si>
  <si>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</si>
  <si>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</si>
  <si>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</si>
  <si>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</si>
  <si>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</si>
  <si>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</si>
  <si>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</si>
  <si>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</si>
  <si>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</si>
  <si>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</si>
  <si>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</si>
  <si>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</si>
  <si>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</si>
  <si>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</si>
  <si>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</si>
  <si>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</si>
  <si>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</si>
  <si>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</si>
  <si>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</si>
  <si>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</si>
  <si>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</si>
  <si>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</si>
  <si>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</si>
  <si>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</si>
  <si>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</si>
  <si>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</si>
  <si>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</si>
  <si>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</si>
  <si>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</si>
  <si>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</si>
  <si>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</si>
  <si>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</si>
  <si>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</si>
  <si>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</si>
  <si>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</si>
  <si>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</si>
  <si>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</si>
  <si>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</si>
  <si>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</si>
  <si>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</si>
  <si>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</si>
  <si>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</si>
  <si>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</si>
  <si>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</si>
  <si>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</si>
  <si>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</si>
  <si>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</si>
  <si>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</si>
  <si>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</si>
  <si>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</si>
  <si>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</si>
  <si>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</si>
  <si>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</si>
  <si>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</si>
  <si>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</si>
  <si>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</si>
  <si>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</si>
  <si>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</si>
  <si>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</si>
  <si>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</si>
  <si>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</si>
  <si>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</si>
  <si>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</si>
  <si>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</si>
  <si>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</si>
  <si>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</si>
  <si>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</si>
  <si>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</si>
  <si>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</si>
  <si>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</si>
  <si>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</si>
  <si>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</si>
  <si>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</si>
  <si>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</si>
  <si>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</si>
  <si>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</si>
  <si>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</si>
  <si>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</si>
  <si>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</si>
  <si>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</si>
  <si>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</si>
  <si>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</si>
  <si>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</si>
  <si>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</si>
  <si>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</si>
  <si>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</si>
  <si>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</si>
  <si>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</si>
  <si>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</si>
  <si>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</si>
  <si>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</si>
  <si>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</si>
  <si>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</si>
  <si>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</si>
  <si>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</si>
  <si>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</si>
  <si>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</si>
  <si>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</si>
  <si>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</si>
  <si>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</si>
  <si>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</si>
  <si>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</si>
  <si>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</si>
  <si>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</si>
  <si>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</si>
  <si>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</si>
  <si>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</si>
  <si>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</si>
  <si>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</si>
  <si>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</si>
  <si>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</si>
  <si>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</si>
  <si>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</si>
  <si>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</si>
  <si>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</si>
  <si>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</si>
  <si>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</si>
  <si>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</si>
  <si>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</si>
  <si>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</si>
  <si>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</si>
  <si>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</si>
  <si>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</si>
  <si>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</si>
  <si>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</si>
  <si>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</si>
  <si>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</si>
  <si>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</si>
  <si>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</si>
  <si>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</si>
  <si>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</si>
  <si>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</si>
  <si>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</si>
  <si>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</si>
  <si>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</si>
  <si>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</si>
  <si>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</si>
  <si>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</si>
  <si>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</si>
  <si>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</si>
  <si>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</si>
  <si>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</si>
  <si>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</si>
  <si>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</si>
  <si>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</si>
  <si>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</si>
  <si>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</si>
  <si>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</si>
  <si>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</si>
  <si>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</si>
  <si>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</si>
  <si>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</si>
  <si>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</si>
  <si>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</si>
  <si>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</si>
  <si>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</si>
  <si>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</si>
  <si>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</si>
  <si>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</si>
  <si>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</si>
  <si>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</si>
  <si>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</si>
  <si>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</si>
  <si>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</si>
  <si>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</si>
  <si>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</si>
  <si>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</si>
  <si>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</si>
  <si>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</si>
  <si>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</si>
  <si>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</si>
  <si>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</si>
  <si>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</si>
  <si>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</si>
  <si>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</si>
  <si>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</si>
  <si>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</si>
  <si>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</si>
  <si>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</si>
  <si>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</si>
  <si>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</si>
  <si>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</si>
  <si>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</si>
  <si>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</si>
  <si>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</si>
  <si>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</si>
  <si>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</si>
  <si>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</si>
  <si>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</si>
  <si>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</si>
  <si>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</si>
  <si>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</si>
  <si>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</si>
  <si>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</si>
  <si>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</si>
  <si>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</si>
  <si>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</si>
  <si>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</si>
  <si>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</si>
  <si>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</si>
  <si>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</si>
  <si>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</si>
  <si>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</si>
  <si>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</si>
  <si>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</si>
  <si>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</si>
  <si>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</si>
  <si>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</si>
  <si>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</si>
  <si>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</si>
  <si>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</si>
  <si>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</si>
  <si>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</si>
  <si>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</si>
  <si>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</si>
  <si>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</si>
  <si>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</si>
  <si>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</si>
  <si>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</si>
  <si>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</si>
  <si>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</si>
  <si>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</si>
  <si>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</si>
  <si>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</si>
  <si>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</si>
  <si>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</si>
  <si>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</si>
  <si>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</si>
  <si>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</si>
  <si>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</si>
  <si>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</si>
  <si>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</si>
  <si>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</si>
  <si>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</si>
  <si>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</si>
  <si>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</si>
  <si>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</si>
  <si>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</si>
  <si>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</si>
  <si>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</si>
  <si>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</si>
  <si>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</si>
  <si>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</si>
  <si>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</si>
  <si>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</si>
  <si>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</si>
  <si>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</si>
  <si>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</si>
  <si>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</si>
  <si>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</si>
  <si>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</si>
  <si>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</si>
  <si>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</si>
  <si>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</si>
  <si>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</si>
  <si>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</si>
  <si>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</si>
  <si>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</si>
  <si>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</si>
  <si>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</si>
  <si>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</si>
  <si>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</si>
  <si>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</si>
  <si>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</si>
  <si>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</si>
  <si>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</si>
  <si>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</si>
  <si>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</si>
  <si>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</si>
  <si>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</si>
  <si>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</si>
  <si>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</si>
  <si>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</si>
  <si>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</si>
  <si>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</si>
  <si>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</si>
  <si>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</si>
  <si>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</si>
  <si>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</si>
  <si>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</si>
  <si>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</si>
  <si>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</si>
  <si>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</si>
  <si>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</si>
  <si>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</si>
  <si>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</si>
  <si>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</si>
  <si>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</si>
  <si>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</si>
  <si>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</si>
  <si>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</si>
  <si>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</si>
  <si>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</si>
  <si>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</si>
  <si>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</si>
  <si>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</si>
  <si>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</si>
  <si>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</si>
  <si>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</si>
  <si>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</si>
  <si>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</si>
  <si>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</si>
  <si>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</si>
  <si>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</si>
  <si>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</si>
  <si>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</si>
  <si>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</si>
  <si>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</si>
  <si>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</si>
  <si>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</si>
  <si>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</si>
  <si>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FORTALECIMIENTO DE LOS SISTEMAS DE INFORMACIÓN DEL EMPLEO PÚBLICO EN COLOMBIA</t>
  </si>
  <si>
    <t>MEJORAMIENTO DE LA INFRAESTRUCTURA PROPIA DEL SECTOR</t>
  </si>
  <si>
    <t>MEJORAMIENTO TECNOLÓGICO Y OPERATIVO DE LA GESTIÓN DOCUMENTAL DEL DEPARTAMENTO ADMINISTRATIVO DE LA FUNCIÓN PÚBLICA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</si>
  <si>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</si>
  <si>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</si>
  <si>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</si>
  <si>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C-0501-1000-1</t>
  </si>
  <si>
    <t>0501</t>
  </si>
  <si>
    <t>C-0502-1000-1</t>
  </si>
  <si>
    <t>0502</t>
  </si>
  <si>
    <t>C-0502-1000-2</t>
  </si>
  <si>
    <t>C-0599-1000-1</t>
  </si>
  <si>
    <t>0599</t>
  </si>
  <si>
    <t>C-0599-1000-2</t>
  </si>
  <si>
    <t>C-0599-1000-3</t>
  </si>
  <si>
    <t>Abril</t>
  </si>
  <si>
    <t>Ejecución Presupuestal Acumulada a 30 de abril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</si>
</sst>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[$-1240A]&quot;$&quot;\ #,##0.00;\(&quot;$&quot;\ #,##0.00\)"/>
    <numFmt numFmtId="165" formatCode="_(* #,##0_);_(* \(#,##0\);_(* &quot;-&quot;??_);_(@_)"/>
    <numFmt numFmtId="166" formatCode="0.0%"/>
    <numFmt numFmtId="167" formatCode="0.0"/>
    <numFmt numFmtId="168" formatCode="_(* #,##0.00000_);_(* \(#,##0.00000\);_(* &quot;-&quot;?_);_(@_)"/>
    <numFmt numFmtId="169" formatCode="_(* #,##0.000_);_(* \(#,##0.000\);_(* &quot;-&quot;??_);_(@_)"/>
    <numFmt numFmtId="170" formatCode="#,##0.00_ ;\-#,##0.00\ "/>
  </numFmts>
  <fonts count="5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mbria"/>
      <family val="1"/>
    </font>
    <font>
      <sz val="9"/>
      <name val="Cambria"/>
      <family val="1"/>
    </font>
    <font>
      <b/>
      <sz val="11"/>
      <name val="Cambria"/>
      <family val="1"/>
    </font>
    <font>
      <b/>
      <sz val="9"/>
      <name val="Cambria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9"/>
      <color rgb="FF000000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9794"/>
        <bgColor indexed="64"/>
      </patternFill>
    </fill>
    <fill>
      <patternFill patternType="solid">
        <fgColor rgb="FF71BFD1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rgb="FF63E37B"/>
        <bgColor indexed="64"/>
      </patternFill>
    </fill>
  </fills>
  <borders count="5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43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43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6" xfId="0" applyNumberFormat="1" applyFont="1" applyFill="1" applyBorder="1" applyAlignment="1">
      <alignment horizontal="center" vertical="center" wrapText="1" readingOrder="1"/>
    </xf>
    <xf numFmtId="0" fontId="23" fillId="13" borderId="16" xfId="0" applyNumberFormat="1" applyFont="1" applyFill="1" applyBorder="1" applyAlignment="1">
      <alignment horizontal="center" vertical="center" wrapText="1" readingOrder="1"/>
    </xf>
    <xf numFmtId="0" fontId="23" fillId="4" borderId="16" xfId="0" applyNumberFormat="1" applyFont="1" applyFill="1" applyBorder="1" applyAlignment="1">
      <alignment horizontal="center" vertical="center" wrapText="1" readingOrder="1"/>
    </xf>
    <xf numFmtId="0" fontId="23" fillId="14" borderId="23" xfId="0" applyNumberFormat="1" applyFont="1" applyFill="1" applyBorder="1" applyAlignment="1">
      <alignment horizontal="center" vertical="center" wrapText="1" readingOrder="1"/>
    </xf>
    <xf numFmtId="0" fontId="24" fillId="5" borderId="2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5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7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29" xfId="0" applyFont="1" applyFill="1" applyBorder="1" applyAlignment="1">
      <alignment vertical="center"/>
    </xf>
    <xf numFmtId="166" fontId="26" fillId="0" borderId="29" xfId="2" applyNumberFormat="1" applyFont="1" applyFill="1" applyBorder="1" applyAlignment="1">
      <alignment horizontal="center" vertical="center"/>
    </xf>
    <xf numFmtId="165" fontId="26" fillId="0" borderId="29" xfId="1" applyNumberFormat="1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68" fontId="1" fillId="0" borderId="0" xfId="0" applyNumberFormat="1" applyFont="1" applyFill="1" applyBorder="1"/>
    <xf numFmtId="169" fontId="1" fillId="0" borderId="0" xfId="0" applyNumberFormat="1" applyFont="1" applyFill="1" applyBorder="1"/>
    <xf numFmtId="0" fontId="1" fillId="0" borderId="2" xfId="0" applyFont="1" applyFill="1" applyBorder="1"/>
    <xf numFmtId="43" fontId="1" fillId="0" borderId="2" xfId="1" applyFont="1" applyFill="1" applyBorder="1"/>
    <xf numFmtId="43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0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5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0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5" fontId="30" fillId="0" borderId="19" xfId="1" applyNumberFormat="1" applyFont="1" applyFill="1" applyBorder="1" applyAlignment="1">
      <alignment horizontal="left" vertical="center"/>
    </xf>
    <xf numFmtId="165" fontId="30" fillId="0" borderId="19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5" fontId="30" fillId="0" borderId="20" xfId="1" applyNumberFormat="1" applyFont="1" applyFill="1" applyBorder="1" applyAlignment="1">
      <alignment horizontal="right" vertical="center"/>
    </xf>
    <xf numFmtId="10" fontId="30" fillId="0" borderId="20" xfId="2" applyNumberFormat="1" applyFont="1" applyFill="1" applyBorder="1" applyAlignment="1">
      <alignment horizontal="right" vertical="center"/>
    </xf>
    <xf numFmtId="165" fontId="30" fillId="0" borderId="21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165" fontId="30" fillId="0" borderId="12" xfId="1" applyNumberFormat="1" applyFont="1" applyFill="1" applyBorder="1" applyAlignment="1">
      <alignment horizontal="center" vertical="center"/>
    </xf>
    <xf numFmtId="165" fontId="30" fillId="0" borderId="13" xfId="1" applyNumberFormat="1" applyFont="1" applyFill="1" applyBorder="1" applyAlignment="1">
      <alignment horizontal="center" vertical="center"/>
    </xf>
    <xf numFmtId="0" fontId="30" fillId="16" borderId="45" xfId="0" applyFont="1" applyFill="1" applyBorder="1" applyAlignment="1">
      <alignment vertical="center"/>
    </xf>
    <xf numFmtId="0" fontId="30" fillId="16" borderId="46" xfId="0" applyFont="1" applyFill="1" applyBorder="1" applyAlignment="1">
      <alignment vertical="center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0" xfId="0" applyFont="1" applyFill="1" applyBorder="1" applyAlignment="1">
      <alignment horizontal="center" vertical="center"/>
    </xf>
    <xf numFmtId="167" fontId="35" fillId="0" borderId="5" xfId="0" applyNumberFormat="1" applyFont="1" applyFill="1" applyBorder="1" applyAlignment="1">
      <alignment horizontal="center" vertical="center"/>
    </xf>
    <xf numFmtId="167" fontId="35" fillId="0" borderId="38" xfId="0" applyNumberFormat="1" applyFont="1" applyFill="1" applyBorder="1" applyAlignment="1">
      <alignment horizontal="center" vertical="center"/>
    </xf>
    <xf numFmtId="167" fontId="35" fillId="0" borderId="2" xfId="0" applyNumberFormat="1" applyFont="1" applyFill="1" applyBorder="1" applyAlignment="1">
      <alignment horizontal="center" vertical="center"/>
    </xf>
    <xf numFmtId="167" fontId="35" fillId="0" borderId="19" xfId="0" applyNumberFormat="1" applyFont="1" applyFill="1" applyBorder="1" applyAlignment="1">
      <alignment horizontal="center" vertical="center"/>
    </xf>
    <xf numFmtId="167" fontId="35" fillId="0" borderId="20" xfId="0" applyNumberFormat="1" applyFont="1" applyFill="1" applyBorder="1" applyAlignment="1">
      <alignment horizontal="center" vertical="center"/>
    </xf>
    <xf numFmtId="167" fontId="35" fillId="0" borderId="21" xfId="0" applyNumberFormat="1" applyFont="1" applyFill="1" applyBorder="1" applyAlignment="1">
      <alignment horizontal="center" vertical="center"/>
    </xf>
    <xf numFmtId="165" fontId="30" fillId="0" borderId="19" xfId="1" applyNumberFormat="1" applyFont="1" applyFill="1" applyBorder="1" applyAlignment="1">
      <alignment vertical="center"/>
    </xf>
    <xf numFmtId="165" fontId="30" fillId="0" borderId="21" xfId="1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Font="1" applyFill="1" applyBorder="1"/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 readingOrder="1"/>
    </xf>
    <xf numFmtId="0" fontId="41" fillId="0" borderId="0" xfId="0" applyFont="1" applyFill="1" applyBorder="1"/>
    <xf numFmtId="0" fontId="36" fillId="0" borderId="47" xfId="0" applyNumberFormat="1" applyFont="1" applyFill="1" applyBorder="1" applyAlignment="1">
      <alignment horizontal="center" vertical="center" wrapText="1" readingOrder="1"/>
    </xf>
    <xf numFmtId="0" fontId="36" fillId="0" borderId="23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17" borderId="23" xfId="0" applyNumberFormat="1" applyFont="1" applyFill="1" applyBorder="1" applyAlignment="1">
      <alignment horizontal="center" vertical="center" wrapText="1" readingOrder="1"/>
    </xf>
    <xf numFmtId="0" fontId="36" fillId="18" borderId="23" xfId="0" applyNumberFormat="1" applyFont="1" applyFill="1" applyBorder="1" applyAlignment="1">
      <alignment horizontal="center" vertical="center" wrapText="1" readingOrder="1"/>
    </xf>
    <xf numFmtId="0" fontId="39" fillId="17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center" vertical="center" wrapText="1" readingOrder="1"/>
    </xf>
    <xf numFmtId="0" fontId="42" fillId="0" borderId="10" xfId="0" applyNumberFormat="1" applyFont="1" applyFill="1" applyBorder="1" applyAlignment="1">
      <alignment horizontal="center" vertical="center" wrapText="1" readingOrder="1"/>
    </xf>
    <xf numFmtId="43" fontId="42" fillId="0" borderId="10" xfId="1" applyFont="1" applyFill="1" applyBorder="1" applyAlignment="1">
      <alignment horizontal="left" vertical="center" wrapText="1" readingOrder="1"/>
    </xf>
    <xf numFmtId="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2" xfId="0" applyNumberFormat="1" applyFont="1" applyFill="1" applyBorder="1" applyAlignment="1">
      <alignment horizontal="center" vertical="center" wrapText="1" readingOrder="1"/>
    </xf>
    <xf numFmtId="43" fontId="42" fillId="0" borderId="2" xfId="1" applyFont="1" applyFill="1" applyBorder="1" applyAlignment="1">
      <alignment horizontal="left" vertical="center" wrapText="1" readingOrder="1"/>
    </xf>
    <xf numFmtId="0" fontId="42" fillId="0" borderId="13" xfId="0" applyNumberFormat="1" applyFont="1" applyFill="1" applyBorder="1" applyAlignment="1">
      <alignment horizontal="center" vertical="center" wrapText="1" readingOrder="1"/>
    </xf>
    <xf numFmtId="0" fontId="42" fillId="0" borderId="20" xfId="0" applyNumberFormat="1" applyFont="1" applyFill="1" applyBorder="1" applyAlignment="1">
      <alignment horizontal="center" vertical="center" wrapText="1" readingOrder="1"/>
    </xf>
    <xf numFmtId="43" fontId="42" fillId="0" borderId="20" xfId="1" applyFont="1" applyFill="1" applyBorder="1" applyAlignment="1">
      <alignment horizontal="left" vertical="center" wrapText="1" readingOrder="1"/>
    </xf>
    <xf numFmtId="0" fontId="42" fillId="0" borderId="22" xfId="0" applyNumberFormat="1" applyFont="1" applyFill="1" applyBorder="1" applyAlignment="1">
      <alignment horizontal="center" vertical="center" wrapText="1" readingOrder="1"/>
    </xf>
    <xf numFmtId="0" fontId="42" fillId="0" borderId="22" xfId="0" applyNumberFormat="1" applyFont="1" applyFill="1" applyBorder="1" applyAlignment="1">
      <alignment horizontal="left" vertical="center" wrapText="1" readingOrder="1"/>
    </xf>
    <xf numFmtId="164" fontId="42" fillId="0" borderId="22" xfId="0" applyNumberFormat="1" applyFont="1" applyFill="1" applyBorder="1" applyAlignment="1">
      <alignment horizontal="right" vertical="center" wrapText="1" readingOrder="1"/>
    </xf>
    <xf numFmtId="0" fontId="42" fillId="0" borderId="10" xfId="0" applyNumberFormat="1" applyFont="1" applyFill="1" applyBorder="1" applyAlignment="1">
      <alignment horizontal="left" vertical="center" wrapText="1" readingOrder="1"/>
    </xf>
    <xf numFmtId="0" fontId="42" fillId="0" borderId="2" xfId="0" applyNumberFormat="1" applyFont="1" applyFill="1" applyBorder="1" applyAlignment="1">
      <alignment horizontal="left" vertical="center" wrapText="1" readingOrder="1"/>
    </xf>
    <xf numFmtId="0" fontId="42" fillId="0" borderId="20" xfId="0" applyNumberFormat="1" applyFont="1" applyFill="1" applyBorder="1" applyAlignment="1">
      <alignment horizontal="left" vertical="center" wrapText="1" readingOrder="1"/>
    </xf>
    <xf numFmtId="0" fontId="42" fillId="0" borderId="0" xfId="0" applyNumberFormat="1" applyFont="1" applyFill="1" applyBorder="1" applyAlignment="1">
      <alignment horizontal="center" vertical="center" wrapText="1" readingOrder="1"/>
    </xf>
    <xf numFmtId="4" fontId="43" fillId="0" borderId="49" xfId="0" applyNumberFormat="1" applyFont="1" applyFill="1" applyBorder="1" applyAlignment="1" applyProtection="1">
      <alignment horizontal="center" vertical="center"/>
    </xf>
    <xf numFmtId="170" fontId="37" fillId="0" borderId="0" xfId="0" applyNumberFormat="1" applyFont="1" applyFill="1" applyBorder="1"/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37" fillId="0" borderId="0" xfId="0" applyNumberFormat="1" applyFont="1" applyFill="1" applyBorder="1"/>
    <xf numFmtId="4" fontId="44" fillId="0" borderId="0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>
      <alignment horizontal="center" vertical="center" wrapText="1" readingOrder="1"/>
    </xf>
    <xf numFmtId="0" fontId="36" fillId="0" borderId="16" xfId="0" applyNumberFormat="1" applyFont="1" applyFill="1" applyBorder="1" applyAlignment="1">
      <alignment horizontal="center" vertical="center" wrapText="1" readingOrder="1"/>
    </xf>
    <xf numFmtId="0" fontId="36" fillId="17" borderId="16" xfId="0" applyNumberFormat="1" applyFont="1" applyFill="1" applyBorder="1" applyAlignment="1">
      <alignment horizontal="center" vertical="center" wrapText="1" readingOrder="1"/>
    </xf>
    <xf numFmtId="0" fontId="36" fillId="18" borderId="16" xfId="0" applyNumberFormat="1" applyFont="1" applyFill="1" applyBorder="1" applyAlignment="1">
      <alignment horizontal="center" vertical="center" wrapText="1" readingOrder="1"/>
    </xf>
    <xf numFmtId="0" fontId="39" fillId="17" borderId="16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/>
    <xf numFmtId="0" fontId="42" fillId="0" borderId="4" xfId="0" applyNumberFormat="1" applyFont="1" applyFill="1" applyBorder="1" applyAlignment="1">
      <alignment horizontal="left" vertical="center" wrapText="1" readingOrder="1"/>
    </xf>
    <xf numFmtId="39" fontId="37" fillId="0" borderId="5" xfId="0" applyNumberFormat="1" applyFont="1" applyFill="1" applyBorder="1"/>
    <xf numFmtId="0" fontId="42" fillId="0" borderId="25" xfId="0" applyNumberFormat="1" applyFont="1" applyFill="1" applyBorder="1" applyAlignment="1">
      <alignment horizontal="left" vertical="center" wrapText="1" readingOrder="1"/>
    </xf>
    <xf numFmtId="39" fontId="37" fillId="0" borderId="14" xfId="0" applyNumberFormat="1" applyFont="1" applyFill="1" applyBorder="1"/>
    <xf numFmtId="4" fontId="44" fillId="0" borderId="0" xfId="0" applyNumberFormat="1" applyFont="1" applyFill="1" applyBorder="1" applyAlignment="1" applyProtection="1"/>
    <xf numFmtId="4" fontId="43" fillId="0" borderId="9" xfId="0" applyNumberFormat="1" applyFont="1" applyFill="1" applyBorder="1" applyAlignment="1" applyProtection="1">
      <alignment horizontal="center"/>
    </xf>
    <xf numFmtId="4" fontId="43" fillId="0" borderId="9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/>
    <xf numFmtId="0" fontId="46" fillId="0" borderId="0" xfId="0" applyFont="1" applyFill="1" applyBorder="1"/>
    <xf numFmtId="0" fontId="46" fillId="0" borderId="40" xfId="0" applyFont="1" applyFill="1" applyBorder="1"/>
    <xf numFmtId="164" fontId="47" fillId="0" borderId="40" xfId="0" applyNumberFormat="1" applyFont="1" applyFill="1" applyBorder="1" applyAlignment="1">
      <alignment horizontal="right" vertical="center" wrapText="1" readingOrder="1"/>
    </xf>
    <xf numFmtId="0" fontId="48" fillId="0" borderId="0" xfId="0" applyFont="1" applyFill="1" applyBorder="1"/>
    <xf numFmtId="39" fontId="48" fillId="0" borderId="0" xfId="0" applyNumberFormat="1" applyFont="1" applyFill="1" applyBorder="1"/>
    <xf numFmtId="39" fontId="49" fillId="18" borderId="48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center" vertical="center" wrapText="1" readingOrder="1"/>
    </xf>
    <xf numFmtId="39" fontId="49" fillId="18" borderId="9" xfId="0" applyNumberFormat="1" applyFont="1" applyFill="1" applyBorder="1" applyAlignment="1">
      <alignment horizontal="center" vertical="center" wrapText="1" readingOrder="1"/>
    </xf>
    <xf numFmtId="39" fontId="42" fillId="0" borderId="10" xfId="0" applyNumberFormat="1" applyFont="1" applyFill="1" applyBorder="1" applyAlignment="1">
      <alignment horizontal="center" vertical="center" wrapText="1" readingOrder="1"/>
    </xf>
    <xf numFmtId="39" fontId="42" fillId="0" borderId="11" xfId="0" applyNumberFormat="1" applyFont="1" applyFill="1" applyBorder="1" applyAlignment="1">
      <alignment horizontal="center" vertical="center" wrapText="1" readingOrder="1"/>
    </xf>
    <xf numFmtId="39" fontId="42" fillId="0" borderId="2" xfId="0" applyNumberFormat="1" applyFont="1" applyFill="1" applyBorder="1" applyAlignment="1">
      <alignment horizontal="center" vertical="center" wrapText="1" readingOrder="1"/>
    </xf>
    <xf numFmtId="39" fontId="42" fillId="0" borderId="19" xfId="0" applyNumberFormat="1" applyFont="1" applyFill="1" applyBorder="1" applyAlignment="1">
      <alignment horizontal="center" vertical="center" wrapText="1" readingOrder="1"/>
    </xf>
    <xf numFmtId="39" fontId="42" fillId="0" borderId="20" xfId="0" applyNumberFormat="1" applyFont="1" applyFill="1" applyBorder="1" applyAlignment="1">
      <alignment horizontal="center" vertical="center" wrapText="1" readingOrder="1"/>
    </xf>
    <xf numFmtId="39" fontId="42" fillId="0" borderId="21" xfId="0" applyNumberFormat="1" applyFont="1" applyFill="1" applyBorder="1" applyAlignment="1">
      <alignment horizontal="center" vertical="center" wrapText="1" readingOrder="1"/>
    </xf>
    <xf numFmtId="2" fontId="37" fillId="0" borderId="0" xfId="0" applyNumberFormat="1" applyFont="1" applyFill="1" applyBorder="1" applyAlignment="1">
      <alignment horizontal="center"/>
    </xf>
    <xf numFmtId="39" fontId="36" fillId="0" borderId="0" xfId="0" applyNumberFormat="1" applyFont="1" applyFill="1" applyBorder="1" applyAlignment="1">
      <alignment horizontal="center" vertical="center" wrapText="1" readingOrder="1"/>
    </xf>
    <xf numFmtId="39" fontId="37" fillId="0" borderId="26" xfId="0" applyNumberFormat="1" applyFont="1" applyFill="1" applyBorder="1" applyAlignment="1">
      <alignment horizontal="center"/>
    </xf>
    <xf numFmtId="39" fontId="37" fillId="0" borderId="11" xfId="0" applyNumberFormat="1" applyFont="1" applyFill="1" applyBorder="1" applyAlignment="1">
      <alignment horizontal="center"/>
    </xf>
    <xf numFmtId="39" fontId="37" fillId="0" borderId="0" xfId="0" applyNumberFormat="1" applyFont="1" applyFill="1" applyBorder="1" applyAlignment="1">
      <alignment horizontal="center"/>
    </xf>
    <xf numFmtId="39" fontId="50" fillId="20" borderId="16" xfId="0" applyNumberFormat="1" applyFont="1" applyFill="1" applyBorder="1"/>
    <xf numFmtId="39" fontId="50" fillId="20" borderId="17" xfId="0" applyNumberFormat="1" applyFont="1" applyFill="1" applyBorder="1"/>
    <xf numFmtId="39" fontId="50" fillId="20" borderId="17" xfId="0" applyNumberFormat="1" applyFont="1" applyFill="1" applyBorder="1" applyAlignment="1">
      <alignment horizontal="center" vertical="center"/>
    </xf>
    <xf numFmtId="0" fontId="36" fillId="21" borderId="23" xfId="0" applyNumberFormat="1" applyFont="1" applyFill="1" applyBorder="1" applyAlignment="1">
      <alignment horizontal="center" vertical="center" wrapText="1" readingOrder="1"/>
    </xf>
    <xf numFmtId="0" fontId="39" fillId="21" borderId="23" xfId="0" applyFont="1" applyFill="1" applyBorder="1" applyAlignment="1">
      <alignment horizontal="center" vertical="center" wrapText="1"/>
    </xf>
    <xf numFmtId="0" fontId="36" fillId="21" borderId="16" xfId="0" applyNumberFormat="1" applyFont="1" applyFill="1" applyBorder="1" applyAlignment="1">
      <alignment horizontal="center" vertical="center" wrapText="1" readingOrder="1"/>
    </xf>
    <xf numFmtId="0" fontId="39" fillId="21" borderId="16" xfId="0" applyFont="1" applyFill="1" applyBorder="1" applyAlignment="1">
      <alignment horizontal="center" vertical="center" wrapText="1"/>
    </xf>
    <xf numFmtId="39" fontId="50" fillId="21" borderId="16" xfId="0" applyNumberFormat="1" applyFont="1" applyFill="1" applyBorder="1"/>
    <xf numFmtId="39" fontId="50" fillId="21" borderId="27" xfId="0" applyNumberFormat="1" applyFont="1" applyFill="1" applyBorder="1" applyAlignment="1">
      <alignment horizontal="center"/>
    </xf>
    <xf numFmtId="39" fontId="50" fillId="21" borderId="17" xfId="0" applyNumberFormat="1" applyFont="1" applyFill="1" applyBorder="1" applyAlignment="1">
      <alignment horizontal="center"/>
    </xf>
    <xf numFmtId="39" fontId="37" fillId="0" borderId="23" xfId="0" applyNumberFormat="1" applyFont="1" applyFill="1" applyBorder="1"/>
    <xf numFmtId="39" fontId="49" fillId="18" borderId="50" xfId="0" applyNumberFormat="1" applyFont="1" applyFill="1" applyBorder="1" applyAlignment="1">
      <alignment horizontal="right" vertical="center" wrapText="1" readingOrder="1"/>
    </xf>
    <xf numFmtId="39" fontId="42" fillId="0" borderId="51" xfId="0" applyNumberFormat="1" applyFont="1" applyFill="1" applyBorder="1" applyAlignment="1">
      <alignment horizontal="center" vertical="center" wrapText="1" readingOrder="1"/>
    </xf>
    <xf numFmtId="39" fontId="42" fillId="0" borderId="52" xfId="0" applyNumberFormat="1" applyFont="1" applyFill="1" applyBorder="1" applyAlignment="1">
      <alignment horizontal="center" vertical="center" wrapText="1" readingOrder="1"/>
    </xf>
    <xf numFmtId="39" fontId="49" fillId="18" borderId="15" xfId="0" applyNumberFormat="1" applyFont="1" applyFill="1" applyBorder="1" applyAlignment="1">
      <alignment horizontal="center" vertical="center" wrapText="1" readingOrder="1"/>
    </xf>
    <xf numFmtId="39" fontId="49" fillId="18" borderId="16" xfId="0" applyNumberFormat="1" applyFont="1" applyFill="1" applyBorder="1" applyAlignment="1">
      <alignment horizontal="center" vertical="center" wrapText="1" readingOrder="1"/>
    </xf>
    <xf numFmtId="39" fontId="49" fillId="18" borderId="17" xfId="0" applyNumberFormat="1" applyFont="1" applyFill="1" applyBorder="1" applyAlignment="1">
      <alignment horizontal="center" vertical="center" wrapText="1" readingOrder="1"/>
    </xf>
    <xf numFmtId="4" fontId="45" fillId="19" borderId="6" xfId="0" applyNumberFormat="1" applyFont="1" applyFill="1" applyBorder="1" applyAlignment="1" applyProtection="1">
      <alignment horizontal="center" vertical="center"/>
    </xf>
    <xf numFmtId="4" fontId="45" fillId="19" borderId="7" xfId="0" applyNumberFormat="1" applyFont="1" applyFill="1" applyBorder="1" applyAlignment="1" applyProtection="1">
      <alignment horizontal="center" vertical="center"/>
    </xf>
    <xf numFmtId="4" fontId="45" fillId="19" borderId="18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0" fontId="29" fillId="16" borderId="41" xfId="0" applyFont="1" applyFill="1" applyBorder="1" applyAlignment="1">
      <alignment horizontal="center"/>
    </xf>
    <xf numFmtId="0" fontId="29" fillId="16" borderId="42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5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E37B"/>
      <color rgb="FFF9B277"/>
      <color rgb="FF96BAE6"/>
      <color rgb="FF71BFD1"/>
      <color rgb="FFD89794"/>
      <color rgb="FF46DE63"/>
      <color rgb="FF1DA337"/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3-478F-9860-1F9B05034FC4}"/>
                </c:ext>
              </c:extLst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3-478F-9860-1F9B05034FC4}"/>
                </c:ext>
              </c:extLst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3-478F-9860-1F9B05034FC4}"/>
                </c:ext>
              </c:extLst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3-478F-9860-1F9B05034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0.35199043127949453</c:v>
                </c:pt>
                <c:pt idx="2">
                  <c:v>0.91983862874214917</c:v>
                </c:pt>
                <c:pt idx="3">
                  <c:v>0.29113992843321407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FF3-478F-9860-1F9B05034FC4}"/>
            </c:ext>
          </c:extLst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0.5619429229023537</c:v>
                </c:pt>
                <c:pt idx="2">
                  <c:v>0.93122178299834424</c:v>
                </c:pt>
                <c:pt idx="3">
                  <c:v>0.17198405209141018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FF3-478F-9860-1F9B05034FC4}"/>
            </c:ext>
          </c:extLst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0.93093085119339447</c:v>
                </c:pt>
                <c:pt idx="1">
                  <c:v>0.43968563060229754</c:v>
                </c:pt>
                <c:pt idx="2">
                  <c:v>0.92459326620181037</c:v>
                </c:pt>
                <c:pt idx="3">
                  <c:v>0.24136962923120142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FF3-478F-9860-1F9B05034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479488"/>
        <c:axId val="125174144"/>
        <c:axId val="0"/>
      </c:bar3DChart>
      <c:catAx>
        <c:axId val="118479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25174144"/>
        <c:crosses val="autoZero"/>
        <c:auto val="1"/>
        <c:lblAlgn val="ctr"/>
        <c:lblOffset val="100"/>
        <c:noMultiLvlLbl val="0"/>
      </c:catAx>
      <c:valAx>
        <c:axId val="125174144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8479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6047.3631202200004</c:v>
                </c:pt>
                <c:pt idx="1">
                  <c:v>5001.9225228099995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CC-46C7-B15E-86D5C63E4612}"/>
            </c:ext>
          </c:extLst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6925.1381591999998</c:v>
                </c:pt>
                <c:pt idx="1">
                  <c:v>2119.4560397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CC-46C7-B15E-86D5C63E4612}"/>
            </c:ext>
          </c:extLst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12972.501279420001</c:v>
                </c:pt>
                <c:pt idx="1">
                  <c:v>7121.378562509999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0CC-46C7-B15E-86D5C63E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5219584"/>
        <c:axId val="125221120"/>
        <c:axId val="0"/>
      </c:bar3DChart>
      <c:catAx>
        <c:axId val="12521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5221120"/>
        <c:crosses val="autoZero"/>
        <c:auto val="1"/>
        <c:lblAlgn val="ctr"/>
        <c:lblOffset val="100"/>
        <c:noMultiLvlLbl val="0"/>
      </c:catAx>
      <c:valAx>
        <c:axId val="125221120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2521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1"/>
                <c:pt idx="0">
                  <c:v>C-113-1000 CSF 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4.95</c:v>
                </c:pt>
                <c:pt idx="1">
                  <c:v>1.35</c:v>
                </c:pt>
                <c:pt idx="2">
                  <c:v>0.89999999999999991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B-4AD5-A48F-00AEB4C184C0}"/>
            </c:ext>
          </c:extLst>
        </c:ser>
        <c:ser>
          <c:idx val="1"/>
          <c:order val="1"/>
          <c:tx>
            <c:strRef>
              <c:f>RESUMEN!$B$112:$D$112</c:f>
              <c:strCache>
                <c:ptCount val="1"/>
                <c:pt idx="0">
                  <c:v>C-123-1000-4 CSF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4B-4AD5-A48F-00AEB4C184C0}"/>
            </c:ext>
          </c:extLst>
        </c:ser>
        <c:ser>
          <c:idx val="2"/>
          <c:order val="2"/>
          <c:tx>
            <c:strRef>
              <c:f>RESUMEN!$B$113:$D$113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36.974918938388498</c:v>
                </c:pt>
                <c:pt idx="1">
                  <c:v>27.830708780383738</c:v>
                </c:pt>
                <c:pt idx="2">
                  <c:v>26.75763905741681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4B-4AD5-A48F-00AEB4C184C0}"/>
            </c:ext>
          </c:extLst>
        </c:ser>
        <c:ser>
          <c:idx val="3"/>
          <c:order val="3"/>
          <c:tx>
            <c:strRef>
              <c:f>RESUMEN!$B$114:$D$114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36.686875116772029</c:v>
                </c:pt>
                <c:pt idx="1">
                  <c:v>0.37486487130832635</c:v>
                </c:pt>
                <c:pt idx="2">
                  <c:v>0.14954715610704508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24B-4AD5-A48F-00AEB4C184C0}"/>
            </c:ext>
          </c:extLst>
        </c:ser>
        <c:ser>
          <c:idx val="4"/>
          <c:order val="4"/>
          <c:tx>
            <c:strRef>
              <c:f>RESUMEN!$B$115:$D$115</c:f>
              <c:strCache>
                <c:ptCount val="1"/>
                <c:pt idx="0">
                  <c:v>C-520-1000-10 CSF 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28.217240818926285</c:v>
                </c:pt>
                <c:pt idx="1">
                  <c:v>0.21330739542172991</c:v>
                </c:pt>
                <c:pt idx="2">
                  <c:v>6.2737469241685273E-2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24B-4AD5-A48F-00AEB4C18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121984"/>
        <c:axId val="118123520"/>
        <c:axId val="0"/>
      </c:bar3DChart>
      <c:catAx>
        <c:axId val="118121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8123520"/>
        <c:crosses val="autoZero"/>
        <c:auto val="1"/>
        <c:lblAlgn val="ctr"/>
        <c:lblOffset val="100"/>
        <c:noMultiLvlLbl val="0"/>
      </c:catAx>
      <c:valAx>
        <c:axId val="1181235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8121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Z58"/>
  <sheetViews>
    <sheetView showGridLines="0" tabSelected="1" zoomScaleNormal="100" workbookViewId="0">
      <selection activeCell="K24" sqref="K24"/>
    </sheetView>
  </sheetViews>
  <sheetFormatPr baseColWidth="10" defaultRowHeight="12" x14ac:dyDescent="0.2"/>
  <cols>
    <col min="1" max="2" width="6.28515625" style="131" customWidth="1"/>
    <col min="3" max="6" width="5.28515625" style="131" customWidth="1"/>
    <col min="7" max="7" width="5" style="131" customWidth="1"/>
    <col min="8" max="8" width="8.7109375" style="131" customWidth="1"/>
    <col min="9" max="9" width="5" style="131" customWidth="1"/>
    <col min="10" max="10" width="5.28515625" style="131" customWidth="1"/>
    <col min="11" max="11" width="46.140625" style="131" customWidth="1"/>
    <col min="12" max="12" width="19.28515625" style="131" bestFit="1" customWidth="1"/>
    <col min="13" max="13" width="18.28515625" style="131" customWidth="1"/>
    <col min="14" max="14" width="15.7109375" style="131" customWidth="1"/>
    <col min="15" max="15" width="19.85546875" style="131" customWidth="1"/>
    <col min="16" max="16" width="18.140625" style="131" bestFit="1" customWidth="1"/>
    <col min="17" max="17" width="19.28515625" style="131" bestFit="1" customWidth="1"/>
    <col min="18" max="19" width="18.140625" style="131" bestFit="1" customWidth="1"/>
    <col min="20" max="20" width="19.28515625" style="131" customWidth="1"/>
    <col min="21" max="22" width="18.140625" style="131" bestFit="1" customWidth="1"/>
    <col min="23" max="25" width="11.7109375" style="131" customWidth="1"/>
    <col min="26" max="31" width="0" style="131" hidden="1" customWidth="1"/>
    <col min="32" max="16384" width="11.42578125" style="131"/>
  </cols>
  <sheetData>
    <row r="1" spans="2:26" x14ac:dyDescent="0.2"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0" t="s">
        <v>1</v>
      </c>
      <c r="I1" s="130" t="s">
        <v>1</v>
      </c>
      <c r="J1" s="130" t="s">
        <v>1</v>
      </c>
      <c r="K1" s="130" t="s">
        <v>1</v>
      </c>
      <c r="L1" s="130" t="s">
        <v>1</v>
      </c>
      <c r="M1" s="130" t="s">
        <v>1</v>
      </c>
      <c r="N1" s="130" t="s">
        <v>1</v>
      </c>
      <c r="O1" s="130" t="s">
        <v>1</v>
      </c>
      <c r="P1" s="130" t="s">
        <v>1</v>
      </c>
      <c r="Q1" s="130" t="s">
        <v>1</v>
      </c>
      <c r="R1" s="130" t="s">
        <v>1</v>
      </c>
      <c r="S1" s="130" t="s">
        <v>1</v>
      </c>
      <c r="T1" s="130" t="s">
        <v>1</v>
      </c>
      <c r="U1" s="130" t="s">
        <v>1</v>
      </c>
      <c r="V1" s="130" t="s">
        <v>1</v>
      </c>
    </row>
    <row r="2" spans="2:26" ht="14.25" x14ac:dyDescent="0.2">
      <c r="B2" s="220" t="s">
        <v>347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132"/>
    </row>
    <row r="3" spans="2:26" ht="14.25" x14ac:dyDescent="0.2">
      <c r="B3" s="220" t="s">
        <v>348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133"/>
    </row>
    <row r="4" spans="2:26" ht="14.25" x14ac:dyDescent="0.2">
      <c r="B4" s="220" t="s">
        <v>394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132" t="str">
        <f>+TRIM(B4)</f>
        <v>Ejecución Presupuestal Acumulada a 30 de abril de 2017</v>
      </c>
    </row>
    <row r="5" spans="2:26" ht="15" thickBot="1" x14ac:dyDescent="0.25">
      <c r="B5" s="134" t="s">
        <v>1</v>
      </c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1</v>
      </c>
      <c r="L5" s="134" t="s">
        <v>1</v>
      </c>
      <c r="M5" s="134" t="s">
        <v>1</v>
      </c>
      <c r="N5" s="134" t="s">
        <v>1</v>
      </c>
      <c r="O5" s="134" t="s">
        <v>1</v>
      </c>
      <c r="P5" s="134" t="s">
        <v>1</v>
      </c>
      <c r="Q5" s="134" t="s">
        <v>1</v>
      </c>
      <c r="R5" s="134" t="s">
        <v>1</v>
      </c>
      <c r="S5" s="134" t="s">
        <v>1</v>
      </c>
      <c r="T5" s="134" t="s">
        <v>1</v>
      </c>
      <c r="U5" s="134" t="s">
        <v>1</v>
      </c>
      <c r="V5" s="134" t="s">
        <v>1</v>
      </c>
      <c r="W5" s="135"/>
      <c r="X5" s="135"/>
      <c r="Y5" s="135"/>
    </row>
    <row r="6" spans="2:26" ht="39" customHeight="1" thickBot="1" x14ac:dyDescent="0.25">
      <c r="B6" s="136" t="s">
        <v>9</v>
      </c>
      <c r="C6" s="137" t="s">
        <v>10</v>
      </c>
      <c r="D6" s="137" t="s">
        <v>11</v>
      </c>
      <c r="E6" s="137" t="s">
        <v>12</v>
      </c>
      <c r="F6" s="137" t="s">
        <v>13</v>
      </c>
      <c r="G6" s="137" t="s">
        <v>14</v>
      </c>
      <c r="H6" s="138" t="s">
        <v>17</v>
      </c>
      <c r="I6" s="136" t="s">
        <v>18</v>
      </c>
      <c r="J6" s="137" t="s">
        <v>19</v>
      </c>
      <c r="K6" s="137" t="s">
        <v>20</v>
      </c>
      <c r="L6" s="137" t="s">
        <v>21</v>
      </c>
      <c r="M6" s="137" t="s">
        <v>22</v>
      </c>
      <c r="N6" s="137" t="s">
        <v>23</v>
      </c>
      <c r="O6" s="203" t="s">
        <v>24</v>
      </c>
      <c r="P6" s="137" t="s">
        <v>25</v>
      </c>
      <c r="Q6" s="137" t="s">
        <v>26</v>
      </c>
      <c r="R6" s="137" t="s">
        <v>27</v>
      </c>
      <c r="S6" s="203" t="s">
        <v>28</v>
      </c>
      <c r="T6" s="139" t="s">
        <v>29</v>
      </c>
      <c r="U6" s="137" t="s">
        <v>30</v>
      </c>
      <c r="V6" s="140" t="s">
        <v>31</v>
      </c>
      <c r="W6" s="204" t="s">
        <v>342</v>
      </c>
      <c r="X6" s="141" t="s">
        <v>343</v>
      </c>
      <c r="Y6" s="142" t="s">
        <v>344</v>
      </c>
    </row>
    <row r="7" spans="2:26" ht="18" customHeight="1" x14ac:dyDescent="0.2">
      <c r="B7" s="143" t="s">
        <v>35</v>
      </c>
      <c r="C7" s="144">
        <v>1</v>
      </c>
      <c r="D7" s="144">
        <v>0</v>
      </c>
      <c r="E7" s="144">
        <v>1</v>
      </c>
      <c r="F7" s="144">
        <v>1</v>
      </c>
      <c r="G7" s="144"/>
      <c r="H7" s="144" t="s">
        <v>38</v>
      </c>
      <c r="I7" s="144">
        <v>10</v>
      </c>
      <c r="J7" s="144" t="s">
        <v>40</v>
      </c>
      <c r="K7" s="145" t="str">
        <f>+'datos iniciales'!O5</f>
        <v>SUELDOS DE PERSONAL DE NOMINA</v>
      </c>
      <c r="L7" s="145">
        <f>+'datos iniciales'!P5</f>
        <v>7487961949</v>
      </c>
      <c r="M7" s="145">
        <f>+'datos iniciales'!Q5</f>
        <v>0</v>
      </c>
      <c r="N7" s="145">
        <f>+'datos iniciales'!R5</f>
        <v>0</v>
      </c>
      <c r="O7" s="145">
        <f>+'datos iniciales'!S5</f>
        <v>7487961949</v>
      </c>
      <c r="P7" s="145">
        <f>+'datos iniciales'!T5</f>
        <v>0</v>
      </c>
      <c r="Q7" s="145">
        <f>+'datos iniciales'!U5</f>
        <v>7487961949</v>
      </c>
      <c r="R7" s="145">
        <f>+'datos iniciales'!V5</f>
        <v>0</v>
      </c>
      <c r="S7" s="145">
        <f>+'datos iniciales'!W5</f>
        <v>2446965970</v>
      </c>
      <c r="T7" s="145">
        <f>+'datos iniciales'!X5</f>
        <v>2441293646</v>
      </c>
      <c r="U7" s="145">
        <f>+'datos iniciales'!Y5</f>
        <v>2441293646</v>
      </c>
      <c r="V7" s="145">
        <f>+'datos iniciales'!Z5</f>
        <v>2441293646</v>
      </c>
      <c r="W7" s="189">
        <f t="shared" ref="W7:W12" si="0">+S7/O7*100</f>
        <v>32.678664590794114</v>
      </c>
      <c r="X7" s="189">
        <f>+T7/O7*100</f>
        <v>32.602912015679102</v>
      </c>
      <c r="Y7" s="190">
        <f t="shared" ref="Y7" si="1">+V7/O7*100</f>
        <v>32.602912015679102</v>
      </c>
    </row>
    <row r="8" spans="2:26" ht="18" customHeight="1" x14ac:dyDescent="0.2">
      <c r="B8" s="146" t="s">
        <v>35</v>
      </c>
      <c r="C8" s="147">
        <v>1</v>
      </c>
      <c r="D8" s="147">
        <v>0</v>
      </c>
      <c r="E8" s="147">
        <v>1</v>
      </c>
      <c r="F8" s="147">
        <v>4</v>
      </c>
      <c r="G8" s="147"/>
      <c r="H8" s="147" t="s">
        <v>38</v>
      </c>
      <c r="I8" s="147">
        <v>10</v>
      </c>
      <c r="J8" s="147" t="s">
        <v>40</v>
      </c>
      <c r="K8" s="148" t="str">
        <f>+'datos iniciales'!O6</f>
        <v>PRIMA TECNICA</v>
      </c>
      <c r="L8" s="148">
        <f>+'datos iniciales'!P6</f>
        <v>842022075</v>
      </c>
      <c r="M8" s="148">
        <f>+'datos iniciales'!Q6</f>
        <v>0</v>
      </c>
      <c r="N8" s="148">
        <f>+'datos iniciales'!R6</f>
        <v>0</v>
      </c>
      <c r="O8" s="148">
        <f>+'datos iniciales'!S6</f>
        <v>842022075</v>
      </c>
      <c r="P8" s="148">
        <f>+'datos iniciales'!T6</f>
        <v>0</v>
      </c>
      <c r="Q8" s="148">
        <f>+'datos iniciales'!U6</f>
        <v>842022075</v>
      </c>
      <c r="R8" s="148">
        <f>+'datos iniciales'!V6</f>
        <v>0</v>
      </c>
      <c r="S8" s="148">
        <f>+'datos iniciales'!W6</f>
        <v>296794506</v>
      </c>
      <c r="T8" s="148">
        <f>+'datos iniciales'!X6</f>
        <v>296794506</v>
      </c>
      <c r="U8" s="148">
        <f>+'datos iniciales'!Y6</f>
        <v>296794506</v>
      </c>
      <c r="V8" s="148">
        <f>+'datos iniciales'!Z6</f>
        <v>296794506</v>
      </c>
      <c r="W8" s="191">
        <f t="shared" si="0"/>
        <v>35.247829577389645</v>
      </c>
      <c r="X8" s="191">
        <f t="shared" ref="X8:X11" si="2">+T8/O8*100</f>
        <v>35.247829577389645</v>
      </c>
      <c r="Y8" s="192">
        <f t="shared" ref="Y8:Y11" si="3">+V8/O8*100</f>
        <v>35.247829577389645</v>
      </c>
    </row>
    <row r="9" spans="2:26" ht="18" customHeight="1" x14ac:dyDescent="0.2">
      <c r="B9" s="146" t="s">
        <v>35</v>
      </c>
      <c r="C9" s="147">
        <v>1</v>
      </c>
      <c r="D9" s="147">
        <v>0</v>
      </c>
      <c r="E9" s="147">
        <v>1</v>
      </c>
      <c r="F9" s="147">
        <v>5</v>
      </c>
      <c r="G9" s="147"/>
      <c r="H9" s="147" t="s">
        <v>38</v>
      </c>
      <c r="I9" s="147">
        <v>10</v>
      </c>
      <c r="J9" s="147" t="s">
        <v>40</v>
      </c>
      <c r="K9" s="148" t="str">
        <f>+'datos iniciales'!O7</f>
        <v>OTROS</v>
      </c>
      <c r="L9" s="148">
        <f>+'datos iniciales'!P7</f>
        <v>2123532060</v>
      </c>
      <c r="M9" s="148">
        <f>+'datos iniciales'!Q7</f>
        <v>0</v>
      </c>
      <c r="N9" s="148">
        <f>+'datos iniciales'!R7</f>
        <v>0</v>
      </c>
      <c r="O9" s="148">
        <f>+'datos iniciales'!S7</f>
        <v>2123532060</v>
      </c>
      <c r="P9" s="148">
        <f>+'datos iniciales'!T7</f>
        <v>0</v>
      </c>
      <c r="Q9" s="148">
        <f>+'datos iniciales'!U7</f>
        <v>2123532060</v>
      </c>
      <c r="R9" s="148">
        <f>+'datos iniciales'!V7</f>
        <v>0</v>
      </c>
      <c r="S9" s="148">
        <f>+'datos iniciales'!W7</f>
        <v>304556788</v>
      </c>
      <c r="T9" s="148">
        <f>+'datos iniciales'!X7</f>
        <v>304556788</v>
      </c>
      <c r="U9" s="148">
        <f>+'datos iniciales'!Y7</f>
        <v>304556788</v>
      </c>
      <c r="V9" s="148">
        <f>+'datos iniciales'!Z7</f>
        <v>304556788</v>
      </c>
      <c r="W9" s="191">
        <f t="shared" si="0"/>
        <v>14.341991521427749</v>
      </c>
      <c r="X9" s="191">
        <f t="shared" si="2"/>
        <v>14.341991521427749</v>
      </c>
      <c r="Y9" s="192">
        <f t="shared" si="3"/>
        <v>14.341991521427749</v>
      </c>
    </row>
    <row r="10" spans="2:26" ht="21" customHeight="1" x14ac:dyDescent="0.2">
      <c r="B10" s="146" t="s">
        <v>35</v>
      </c>
      <c r="C10" s="147">
        <v>1</v>
      </c>
      <c r="D10" s="147">
        <v>0</v>
      </c>
      <c r="E10" s="147">
        <v>1</v>
      </c>
      <c r="F10" s="147">
        <v>9</v>
      </c>
      <c r="G10" s="147"/>
      <c r="H10" s="147" t="s">
        <v>38</v>
      </c>
      <c r="I10" s="147">
        <v>10</v>
      </c>
      <c r="J10" s="147" t="s">
        <v>40</v>
      </c>
      <c r="K10" s="148" t="str">
        <f>+'datos iniciales'!O8</f>
        <v>HORAS EXTRAS, DIAS FESTIVOS E INDEMNIZACION POR VACACIONES</v>
      </c>
      <c r="L10" s="148">
        <f>+'datos iniciales'!P8</f>
        <v>283427174</v>
      </c>
      <c r="M10" s="148">
        <f>+'datos iniciales'!Q8</f>
        <v>0</v>
      </c>
      <c r="N10" s="148">
        <f>+'datos iniciales'!R8</f>
        <v>0</v>
      </c>
      <c r="O10" s="148">
        <f>+'datos iniciales'!S8</f>
        <v>283427174</v>
      </c>
      <c r="P10" s="148">
        <f>+'datos iniciales'!T8</f>
        <v>0</v>
      </c>
      <c r="Q10" s="148">
        <f>+'datos iniciales'!U8</f>
        <v>283427174</v>
      </c>
      <c r="R10" s="148">
        <f>+'datos iniciales'!V8</f>
        <v>0</v>
      </c>
      <c r="S10" s="148">
        <f>+'datos iniciales'!W8</f>
        <v>46647749</v>
      </c>
      <c r="T10" s="148">
        <f>+'datos iniciales'!X8</f>
        <v>46647749</v>
      </c>
      <c r="U10" s="148">
        <f>+'datos iniciales'!Y8</f>
        <v>46647749</v>
      </c>
      <c r="V10" s="148">
        <f>+'datos iniciales'!Z8</f>
        <v>46647749</v>
      </c>
      <c r="W10" s="191">
        <f t="shared" si="0"/>
        <v>16.458460330977299</v>
      </c>
      <c r="X10" s="191">
        <f t="shared" si="2"/>
        <v>16.458460330977299</v>
      </c>
      <c r="Y10" s="192">
        <f t="shared" si="3"/>
        <v>16.458460330977299</v>
      </c>
    </row>
    <row r="11" spans="2:26" ht="18" customHeight="1" x14ac:dyDescent="0.2">
      <c r="B11" s="146" t="s">
        <v>35</v>
      </c>
      <c r="C11" s="147">
        <v>1</v>
      </c>
      <c r="D11" s="147">
        <v>0</v>
      </c>
      <c r="E11" s="147">
        <v>2</v>
      </c>
      <c r="F11" s="147"/>
      <c r="G11" s="147"/>
      <c r="H11" s="147" t="s">
        <v>38</v>
      </c>
      <c r="I11" s="147">
        <v>10</v>
      </c>
      <c r="J11" s="147" t="s">
        <v>40</v>
      </c>
      <c r="K11" s="148" t="str">
        <f>+'datos iniciales'!O9</f>
        <v>SERVICIOS PERSONALES INDIRECTOS</v>
      </c>
      <c r="L11" s="148">
        <f>+'datos iniciales'!P9</f>
        <v>120799896</v>
      </c>
      <c r="M11" s="148">
        <f>+'datos iniciales'!Q9</f>
        <v>0</v>
      </c>
      <c r="N11" s="148">
        <f>+'datos iniciales'!R9</f>
        <v>0</v>
      </c>
      <c r="O11" s="148">
        <f>+'datos iniciales'!S9</f>
        <v>120799896</v>
      </c>
      <c r="P11" s="148">
        <f>+'datos iniciales'!T9</f>
        <v>0</v>
      </c>
      <c r="Q11" s="148">
        <f>+'datos iniciales'!U9</f>
        <v>21191920</v>
      </c>
      <c r="R11" s="148">
        <f>+'datos iniciales'!V9</f>
        <v>99607976</v>
      </c>
      <c r="S11" s="148">
        <f>+'datos iniciales'!W9</f>
        <v>8250000</v>
      </c>
      <c r="T11" s="148">
        <f>+'datos iniciales'!X9</f>
        <v>2880000</v>
      </c>
      <c r="U11" s="148">
        <f>+'datos iniciales'!Y9</f>
        <v>2880000</v>
      </c>
      <c r="V11" s="148">
        <f>+'datos iniciales'!Z9</f>
        <v>2880000</v>
      </c>
      <c r="W11" s="191">
        <f t="shared" si="0"/>
        <v>6.8294760783568886</v>
      </c>
      <c r="X11" s="191">
        <f t="shared" si="2"/>
        <v>2.3841080128082228</v>
      </c>
      <c r="Y11" s="192">
        <f t="shared" si="3"/>
        <v>2.3841080128082228</v>
      </c>
    </row>
    <row r="12" spans="2:26" ht="24.75" customHeight="1" thickBot="1" x14ac:dyDescent="0.25">
      <c r="B12" s="149" t="s">
        <v>35</v>
      </c>
      <c r="C12" s="150">
        <v>1</v>
      </c>
      <c r="D12" s="150">
        <v>0</v>
      </c>
      <c r="E12" s="150">
        <v>5</v>
      </c>
      <c r="F12" s="150"/>
      <c r="G12" s="150"/>
      <c r="H12" s="150" t="s">
        <v>38</v>
      </c>
      <c r="I12" s="150">
        <v>10</v>
      </c>
      <c r="J12" s="150" t="s">
        <v>40</v>
      </c>
      <c r="K12" s="151" t="str">
        <f>+'datos iniciales'!O10</f>
        <v>CONTRIBUCIONES INHERENTES A LA NOMINA SECTOR PRIVADO Y PUBLICO</v>
      </c>
      <c r="L12" s="151">
        <f>+'datos iniciales'!P10</f>
        <v>3089301793</v>
      </c>
      <c r="M12" s="151">
        <f>+'datos iniciales'!Q10</f>
        <v>0</v>
      </c>
      <c r="N12" s="151">
        <f>+'datos iniciales'!R10</f>
        <v>0</v>
      </c>
      <c r="O12" s="151">
        <f>+'datos iniciales'!S10</f>
        <v>3089301793</v>
      </c>
      <c r="P12" s="151">
        <f>+'datos iniciales'!T10</f>
        <v>0</v>
      </c>
      <c r="Q12" s="151">
        <f>+'datos iniciales'!U10</f>
        <v>3089301793</v>
      </c>
      <c r="R12" s="151">
        <f>+'datos iniciales'!V10</f>
        <v>0</v>
      </c>
      <c r="S12" s="151">
        <f>+'datos iniciales'!W10</f>
        <v>1213292148</v>
      </c>
      <c r="T12" s="151">
        <f>+'datos iniciales'!X10</f>
        <v>1211436886</v>
      </c>
      <c r="U12" s="151">
        <f>+'datos iniciales'!Y10</f>
        <v>1211436886</v>
      </c>
      <c r="V12" s="151">
        <f>+'datos iniciales'!Z10</f>
        <v>1211436886</v>
      </c>
      <c r="W12" s="193">
        <f t="shared" si="0"/>
        <v>39.273992290076009</v>
      </c>
      <c r="X12" s="193">
        <f t="shared" ref="X12" si="4">+T12/O12*100</f>
        <v>39.213937878940015</v>
      </c>
      <c r="Y12" s="194">
        <f t="shared" ref="Y12" si="5">+V12/O12*100</f>
        <v>39.213937878940015</v>
      </c>
    </row>
    <row r="13" spans="2:26" ht="12.75" thickBot="1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95"/>
      <c r="X13" s="195"/>
      <c r="Y13" s="195"/>
    </row>
    <row r="14" spans="2:26" ht="15" customHeight="1" x14ac:dyDescent="0.2">
      <c r="B14" s="143" t="s">
        <v>35</v>
      </c>
      <c r="C14" s="144">
        <v>2</v>
      </c>
      <c r="D14" s="144">
        <v>0</v>
      </c>
      <c r="E14" s="144">
        <v>3</v>
      </c>
      <c r="F14" s="144"/>
      <c r="G14" s="144"/>
      <c r="H14" s="144" t="s">
        <v>38</v>
      </c>
      <c r="I14" s="144">
        <v>10</v>
      </c>
      <c r="J14" s="144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6801000</v>
      </c>
      <c r="N14" s="145">
        <f>+'datos iniciales'!R11</f>
        <v>0</v>
      </c>
      <c r="O14" s="145">
        <f>+'datos iniciales'!S11</f>
        <v>35801000</v>
      </c>
      <c r="P14" s="145">
        <f>+'datos iniciales'!T11</f>
        <v>0</v>
      </c>
      <c r="Q14" s="145">
        <f>+'datos iniciales'!U11</f>
        <v>35801000</v>
      </c>
      <c r="R14" s="145">
        <f>+'datos iniciales'!V11</f>
        <v>0</v>
      </c>
      <c r="S14" s="145">
        <f>+'datos iniciales'!W11</f>
        <v>35558700</v>
      </c>
      <c r="T14" s="145">
        <f>+'datos iniciales'!X11</f>
        <v>35558700</v>
      </c>
      <c r="U14" s="145">
        <f>+'datos iniciales'!Y11</f>
        <v>35558700</v>
      </c>
      <c r="V14" s="145">
        <f>+'datos iniciales'!Z11</f>
        <v>35558700</v>
      </c>
      <c r="W14" s="189">
        <f>+S14/O14*100</f>
        <v>99.3232032624787</v>
      </c>
      <c r="X14" s="189">
        <f t="shared" ref="X14:X15" si="6">+T14/O14*100</f>
        <v>99.3232032624787</v>
      </c>
      <c r="Y14" s="190">
        <f t="shared" ref="Y14:Y15" si="7">+V14/O14*100</f>
        <v>99.3232032624787</v>
      </c>
    </row>
    <row r="15" spans="2:26" ht="17.25" customHeight="1" thickBot="1" x14ac:dyDescent="0.25">
      <c r="B15" s="149" t="s">
        <v>35</v>
      </c>
      <c r="C15" s="150">
        <v>2</v>
      </c>
      <c r="D15" s="150">
        <v>0</v>
      </c>
      <c r="E15" s="150">
        <v>4</v>
      </c>
      <c r="F15" s="150"/>
      <c r="G15" s="150"/>
      <c r="H15" s="150" t="s">
        <v>38</v>
      </c>
      <c r="I15" s="150">
        <v>10</v>
      </c>
      <c r="J15" s="150" t="s">
        <v>40</v>
      </c>
      <c r="K15" s="151" t="str">
        <f>+'datos iniciales'!O12</f>
        <v>ADQUISICION DE BIENES Y SERVICIOS</v>
      </c>
      <c r="L15" s="151">
        <f>+'datos iniciales'!P12</f>
        <v>2607974403</v>
      </c>
      <c r="M15" s="151">
        <f>+'datos iniciales'!Q12</f>
        <v>0</v>
      </c>
      <c r="N15" s="151">
        <f>+'datos iniciales'!R12</f>
        <v>6801000</v>
      </c>
      <c r="O15" s="151">
        <f>+'datos iniciales'!S12</f>
        <v>2601173403</v>
      </c>
      <c r="P15" s="151">
        <f>+'datos iniciales'!T12</f>
        <v>0</v>
      </c>
      <c r="Q15" s="151">
        <f>+'datos iniciales'!U12</f>
        <v>1972831098.6600001</v>
      </c>
      <c r="R15" s="151">
        <f>+'datos iniciales'!V12</f>
        <v>628342304.34000003</v>
      </c>
      <c r="S15" s="151">
        <f>+'datos iniciales'!W12</f>
        <v>1635192941.22</v>
      </c>
      <c r="T15" s="151">
        <f>+'datos iniciales'!X12</f>
        <v>602649929.80999994</v>
      </c>
      <c r="U15" s="151">
        <f>+'datos iniciales'!Y12</f>
        <v>602649929.80999994</v>
      </c>
      <c r="V15" s="151">
        <f>+'datos iniciales'!Z12</f>
        <v>592579061.77999997</v>
      </c>
      <c r="W15" s="193">
        <f>+S15/O15*100</f>
        <v>62.863665272530092</v>
      </c>
      <c r="X15" s="193">
        <f t="shared" si="6"/>
        <v>23.168387356065857</v>
      </c>
      <c r="Y15" s="194">
        <f t="shared" si="7"/>
        <v>22.781221009586034</v>
      </c>
    </row>
    <row r="16" spans="2:26" ht="12.75" thickBot="1" x14ac:dyDescent="0.25">
      <c r="B16" s="152"/>
      <c r="C16" s="152"/>
      <c r="D16" s="152"/>
      <c r="E16" s="152"/>
      <c r="F16" s="152"/>
      <c r="G16" s="152"/>
      <c r="H16" s="152"/>
      <c r="I16" s="152"/>
      <c r="J16" s="152"/>
      <c r="K16" s="153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95"/>
      <c r="X16" s="195"/>
      <c r="Y16" s="195"/>
    </row>
    <row r="17" spans="2:25" ht="14.25" customHeight="1" x14ac:dyDescent="0.2">
      <c r="B17" s="143" t="s">
        <v>35</v>
      </c>
      <c r="C17" s="144">
        <v>3</v>
      </c>
      <c r="D17" s="144">
        <v>2</v>
      </c>
      <c r="E17" s="144">
        <v>1</v>
      </c>
      <c r="F17" s="144">
        <v>1</v>
      </c>
      <c r="G17" s="144"/>
      <c r="H17" s="144" t="s">
        <v>38</v>
      </c>
      <c r="I17" s="144">
        <v>11</v>
      </c>
      <c r="J17" s="144" t="s">
        <v>63</v>
      </c>
      <c r="K17" s="145" t="str">
        <f>+'datos iniciales'!O13</f>
        <v>CUOTA DE AUDITAJE CONTRANAL</v>
      </c>
      <c r="L17" s="145">
        <f>+'datos iniciales'!P13</f>
        <v>30131244</v>
      </c>
      <c r="M17" s="145">
        <f>+'datos iniciales'!Q13</f>
        <v>0</v>
      </c>
      <c r="N17" s="145">
        <f>+'datos iniciales'!R13</f>
        <v>0</v>
      </c>
      <c r="O17" s="145">
        <f>+'datos iniciales'!S13</f>
        <v>30131244</v>
      </c>
      <c r="P17" s="145">
        <f>+'datos iniciales'!T13</f>
        <v>0</v>
      </c>
      <c r="Q17" s="145">
        <f>+'datos iniciales'!U13</f>
        <v>0</v>
      </c>
      <c r="R17" s="145">
        <f>+'datos iniciales'!V13</f>
        <v>30131244</v>
      </c>
      <c r="S17" s="145">
        <f>+'datos iniciales'!W13</f>
        <v>0</v>
      </c>
      <c r="T17" s="145">
        <f>+'datos iniciales'!X13</f>
        <v>0</v>
      </c>
      <c r="U17" s="145">
        <f>+'datos iniciales'!Y13</f>
        <v>0</v>
      </c>
      <c r="V17" s="145">
        <f>+'datos iniciales'!Z13</f>
        <v>0</v>
      </c>
      <c r="W17" s="189">
        <f t="shared" ref="W17:W19" si="8">+S17/O17*100</f>
        <v>0</v>
      </c>
      <c r="X17" s="189">
        <f t="shared" ref="X17:X19" si="9">+T17/O17*100</f>
        <v>0</v>
      </c>
      <c r="Y17" s="190">
        <f t="shared" ref="Y17:Y19" si="10">+V17/O17*100</f>
        <v>0</v>
      </c>
    </row>
    <row r="18" spans="2:25" ht="15" customHeight="1" x14ac:dyDescent="0.2">
      <c r="B18" s="146" t="s">
        <v>35</v>
      </c>
      <c r="C18" s="147">
        <v>3</v>
      </c>
      <c r="D18" s="147">
        <v>5</v>
      </c>
      <c r="E18" s="147">
        <v>1</v>
      </c>
      <c r="F18" s="147">
        <v>1</v>
      </c>
      <c r="G18" s="147"/>
      <c r="H18" s="147" t="s">
        <v>38</v>
      </c>
      <c r="I18" s="147">
        <v>10</v>
      </c>
      <c r="J18" s="147" t="s">
        <v>40</v>
      </c>
      <c r="K18" s="148" t="str">
        <f>+'datos iniciales'!O14</f>
        <v>MESADAS PENSIONALES</v>
      </c>
      <c r="L18" s="148">
        <f>+'datos iniciales'!P14</f>
        <v>194594400</v>
      </c>
      <c r="M18" s="148">
        <f>+'datos iniciales'!Q14</f>
        <v>0</v>
      </c>
      <c r="N18" s="148">
        <f>+'datos iniciales'!R14</f>
        <v>0</v>
      </c>
      <c r="O18" s="148">
        <f>+'datos iniciales'!S14</f>
        <v>194594400</v>
      </c>
      <c r="P18" s="148">
        <f>+'datos iniciales'!T14</f>
        <v>0</v>
      </c>
      <c r="Q18" s="148">
        <f>+'datos iniciales'!U14</f>
        <v>194594400</v>
      </c>
      <c r="R18" s="148">
        <f>+'datos iniciales'!V14</f>
        <v>0</v>
      </c>
      <c r="S18" s="148">
        <f>+'datos iniciales'!W14</f>
        <v>60104318</v>
      </c>
      <c r="T18" s="148">
        <f>+'datos iniciales'!X14</f>
        <v>60104318</v>
      </c>
      <c r="U18" s="148">
        <f>+'datos iniciales'!Y14</f>
        <v>60104318</v>
      </c>
      <c r="V18" s="148">
        <f>+'datos iniciales'!Z14</f>
        <v>60104318</v>
      </c>
      <c r="W18" s="191">
        <f t="shared" si="8"/>
        <v>30.886972081416523</v>
      </c>
      <c r="X18" s="191">
        <f t="shared" si="9"/>
        <v>30.886972081416523</v>
      </c>
      <c r="Y18" s="192">
        <f t="shared" si="10"/>
        <v>30.886972081416523</v>
      </c>
    </row>
    <row r="19" spans="2:25" ht="14.25" customHeight="1" thickBot="1" x14ac:dyDescent="0.25">
      <c r="B19" s="149" t="s">
        <v>35</v>
      </c>
      <c r="C19" s="150">
        <v>3</v>
      </c>
      <c r="D19" s="150">
        <v>6</v>
      </c>
      <c r="E19" s="150">
        <v>1</v>
      </c>
      <c r="F19" s="150">
        <v>1</v>
      </c>
      <c r="G19" s="150"/>
      <c r="H19" s="150" t="s">
        <v>38</v>
      </c>
      <c r="I19" s="150">
        <v>10</v>
      </c>
      <c r="J19" s="150" t="s">
        <v>40</v>
      </c>
      <c r="K19" s="151" t="str">
        <f>+'datos iniciales'!O15</f>
        <v>SENTENCIAS Y CONCILIACIONES</v>
      </c>
      <c r="L19" s="151">
        <f>+'datos iniciales'!P15</f>
        <v>371730902</v>
      </c>
      <c r="M19" s="151">
        <f>+'datos iniciales'!Q15</f>
        <v>0</v>
      </c>
      <c r="N19" s="151">
        <f>+'datos iniciales'!R15</f>
        <v>0</v>
      </c>
      <c r="O19" s="151">
        <f>+'datos iniciales'!S15</f>
        <v>371730902</v>
      </c>
      <c r="P19" s="151">
        <f>+'datos iniciales'!T15</f>
        <v>0</v>
      </c>
      <c r="Q19" s="151">
        <f>+'datos iniciales'!U15</f>
        <v>0</v>
      </c>
      <c r="R19" s="151">
        <f>+'datos iniciales'!V15</f>
        <v>371730902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93">
        <f t="shared" si="8"/>
        <v>0</v>
      </c>
      <c r="X19" s="193">
        <f t="shared" si="9"/>
        <v>0</v>
      </c>
      <c r="Y19" s="194">
        <f t="shared" si="10"/>
        <v>0</v>
      </c>
    </row>
    <row r="20" spans="2:25" ht="12.75" thickBot="1" x14ac:dyDescent="0.25">
      <c r="B20" s="152"/>
      <c r="C20" s="152"/>
      <c r="D20" s="152"/>
      <c r="E20" s="152"/>
      <c r="F20" s="152"/>
      <c r="G20" s="152"/>
      <c r="H20" s="152"/>
      <c r="I20" s="152"/>
      <c r="J20" s="152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95"/>
      <c r="X20" s="195"/>
      <c r="Y20" s="195"/>
    </row>
    <row r="21" spans="2:25" ht="24" x14ac:dyDescent="0.2">
      <c r="B21" s="143" t="s">
        <v>71</v>
      </c>
      <c r="C21" s="144" t="s">
        <v>385</v>
      </c>
      <c r="D21" s="144" t="s">
        <v>73</v>
      </c>
      <c r="E21" s="144" t="s">
        <v>36</v>
      </c>
      <c r="F21" s="144" t="s">
        <v>1</v>
      </c>
      <c r="G21" s="144" t="s">
        <v>1</v>
      </c>
      <c r="H21" s="144" t="s">
        <v>38</v>
      </c>
      <c r="I21" s="144" t="s">
        <v>39</v>
      </c>
      <c r="J21" s="144" t="s">
        <v>40</v>
      </c>
      <c r="K21" s="155" t="s">
        <v>378</v>
      </c>
      <c r="L21" s="145">
        <f>+'datos iniciales'!P16</f>
        <v>2000000000</v>
      </c>
      <c r="M21" s="145">
        <f>+'datos iniciales'!Q16</f>
        <v>0</v>
      </c>
      <c r="N21" s="145">
        <f>+'datos iniciales'!R16</f>
        <v>0</v>
      </c>
      <c r="O21" s="145">
        <f>+'datos iniciales'!S16</f>
        <v>2000000000</v>
      </c>
      <c r="P21" s="145">
        <f>+'datos iniciales'!T16</f>
        <v>0</v>
      </c>
      <c r="Q21" s="145">
        <f>+'datos iniciales'!U16</f>
        <v>2000000000</v>
      </c>
      <c r="R21" s="145">
        <f>+'datos iniciales'!V16</f>
        <v>0</v>
      </c>
      <c r="S21" s="145">
        <f>+'datos iniciales'!W16</f>
        <v>99000000</v>
      </c>
      <c r="T21" s="145">
        <f>+'datos iniciales'!X16</f>
        <v>27000000</v>
      </c>
      <c r="U21" s="145">
        <f>+'datos iniciales'!Y16</f>
        <v>27000000</v>
      </c>
      <c r="V21" s="145">
        <f>+'datos iniciales'!Z16</f>
        <v>18000000</v>
      </c>
      <c r="W21" s="189">
        <f t="shared" ref="W21:W29" si="11">+S21/O21*100</f>
        <v>4.95</v>
      </c>
      <c r="X21" s="189">
        <f t="shared" ref="X21:X29" si="12">+T21/O21*100</f>
        <v>1.35</v>
      </c>
      <c r="Y21" s="190">
        <f t="shared" ref="Y21:Y29" si="13">+V21/O21*100</f>
        <v>0.89999999999999991</v>
      </c>
    </row>
    <row r="22" spans="2:25" ht="24" x14ac:dyDescent="0.2">
      <c r="B22" s="146" t="s">
        <v>71</v>
      </c>
      <c r="C22" s="147" t="s">
        <v>385</v>
      </c>
      <c r="D22" s="147" t="s">
        <v>73</v>
      </c>
      <c r="E22" s="147" t="s">
        <v>36</v>
      </c>
      <c r="F22" s="147" t="s">
        <v>1</v>
      </c>
      <c r="G22" s="147" t="s">
        <v>1</v>
      </c>
      <c r="H22" s="147" t="s">
        <v>38</v>
      </c>
      <c r="I22" s="147" t="s">
        <v>106</v>
      </c>
      <c r="J22" s="147" t="s">
        <v>40</v>
      </c>
      <c r="K22" s="156" t="s">
        <v>378</v>
      </c>
      <c r="L22" s="148">
        <f>+'datos iniciales'!P17</f>
        <v>500000000</v>
      </c>
      <c r="M22" s="148">
        <f>+'datos iniciales'!Q17</f>
        <v>0</v>
      </c>
      <c r="N22" s="148">
        <f>+'datos iniciales'!R17</f>
        <v>0</v>
      </c>
      <c r="O22" s="148">
        <f>+'datos iniciales'!S17</f>
        <v>500000000</v>
      </c>
      <c r="P22" s="148">
        <f>+'datos iniciales'!T17</f>
        <v>0</v>
      </c>
      <c r="Q22" s="148">
        <f>+'datos iniciales'!U17</f>
        <v>500000000</v>
      </c>
      <c r="R22" s="148">
        <f>+'datos iniciales'!V17</f>
        <v>0</v>
      </c>
      <c r="S22" s="148">
        <f>+'datos iniciales'!W17</f>
        <v>0</v>
      </c>
      <c r="T22" s="148">
        <f>+'datos iniciales'!X17</f>
        <v>0</v>
      </c>
      <c r="U22" s="148">
        <f>+'datos iniciales'!Y17</f>
        <v>0</v>
      </c>
      <c r="V22" s="148">
        <f>+'datos iniciales'!Z17</f>
        <v>0</v>
      </c>
      <c r="W22" s="191">
        <f t="shared" si="11"/>
        <v>0</v>
      </c>
      <c r="X22" s="191">
        <f t="shared" si="12"/>
        <v>0</v>
      </c>
      <c r="Y22" s="192">
        <f t="shared" si="13"/>
        <v>0</v>
      </c>
    </row>
    <row r="23" spans="2:25" ht="36" x14ac:dyDescent="0.2">
      <c r="B23" s="146" t="s">
        <v>71</v>
      </c>
      <c r="C23" s="147" t="s">
        <v>387</v>
      </c>
      <c r="D23" s="147" t="s">
        <v>73</v>
      </c>
      <c r="E23" s="147" t="s">
        <v>36</v>
      </c>
      <c r="F23" s="147" t="s">
        <v>1</v>
      </c>
      <c r="G23" s="147" t="s">
        <v>1</v>
      </c>
      <c r="H23" s="147" t="s">
        <v>38</v>
      </c>
      <c r="I23" s="147" t="s">
        <v>39</v>
      </c>
      <c r="J23" s="147" t="s">
        <v>40</v>
      </c>
      <c r="K23" s="156" t="s">
        <v>77</v>
      </c>
      <c r="L23" s="148">
        <f>+'datos iniciales'!P18</f>
        <v>3497281509</v>
      </c>
      <c r="M23" s="148">
        <f>+'datos iniciales'!Q18</f>
        <v>0</v>
      </c>
      <c r="N23" s="148">
        <f>+'datos iniciales'!R18</f>
        <v>0</v>
      </c>
      <c r="O23" s="148">
        <f>+'datos iniciales'!S18</f>
        <v>3497281509</v>
      </c>
      <c r="P23" s="148">
        <f>+'datos iniciales'!T18</f>
        <v>0</v>
      </c>
      <c r="Q23" s="148">
        <f>+'datos iniciales'!U18</f>
        <v>3459495149</v>
      </c>
      <c r="R23" s="148">
        <f>+'datos iniciales'!V18</f>
        <v>37786360</v>
      </c>
      <c r="S23" s="148">
        <f>+'datos iniciales'!W18</f>
        <v>1293117003</v>
      </c>
      <c r="T23" s="148">
        <f>+'datos iniciales'!X18</f>
        <v>973318232</v>
      </c>
      <c r="U23" s="148">
        <f>+'datos iniciales'!Y18</f>
        <v>973318232</v>
      </c>
      <c r="V23" s="148">
        <f>+'datos iniciales'!Z18</f>
        <v>935789963</v>
      </c>
      <c r="W23" s="191">
        <f t="shared" si="11"/>
        <v>36.974918938388498</v>
      </c>
      <c r="X23" s="191">
        <f t="shared" si="12"/>
        <v>27.830708780383738</v>
      </c>
      <c r="Y23" s="192">
        <f t="shared" si="13"/>
        <v>26.75763905741681</v>
      </c>
    </row>
    <row r="24" spans="2:25" ht="36" x14ac:dyDescent="0.2">
      <c r="B24" s="146" t="s">
        <v>71</v>
      </c>
      <c r="C24" s="147" t="s">
        <v>387</v>
      </c>
      <c r="D24" s="147" t="s">
        <v>73</v>
      </c>
      <c r="E24" s="147" t="s">
        <v>36</v>
      </c>
      <c r="F24" s="147" t="s">
        <v>1</v>
      </c>
      <c r="G24" s="147" t="s">
        <v>1</v>
      </c>
      <c r="H24" s="147" t="s">
        <v>38</v>
      </c>
      <c r="I24" s="147" t="s">
        <v>62</v>
      </c>
      <c r="J24" s="147" t="s">
        <v>63</v>
      </c>
      <c r="K24" s="156" t="s">
        <v>77</v>
      </c>
      <c r="L24" s="148">
        <f>+'datos iniciales'!P19</f>
        <v>0</v>
      </c>
      <c r="M24" s="148">
        <f>+'datos iniciales'!Q19</f>
        <v>5015140505</v>
      </c>
      <c r="N24" s="148">
        <f>+'datos iniciales'!R19</f>
        <v>0</v>
      </c>
      <c r="O24" s="148">
        <f>+'datos iniciales'!S19</f>
        <v>5015140505</v>
      </c>
      <c r="P24" s="148">
        <f>+'datos iniciales'!T19</f>
        <v>0</v>
      </c>
      <c r="Q24" s="148">
        <f>+'datos iniciales'!U19</f>
        <v>3362837434</v>
      </c>
      <c r="R24" s="148">
        <f>+'datos iniciales'!V19</f>
        <v>1652303071</v>
      </c>
      <c r="S24" s="148">
        <f>+'datos iniciales'!W19</f>
        <v>1839898334</v>
      </c>
      <c r="T24" s="148">
        <f>+'datos iniciales'!X19</f>
        <v>18800000</v>
      </c>
      <c r="U24" s="148">
        <f>+'datos iniciales'!Y19</f>
        <v>18800000</v>
      </c>
      <c r="V24" s="148">
        <f>+'datos iniciales'!Z19</f>
        <v>7500000</v>
      </c>
      <c r="W24" s="191">
        <f t="shared" si="11"/>
        <v>36.686875116772029</v>
      </c>
      <c r="X24" s="191">
        <f t="shared" si="12"/>
        <v>0.37486487130832635</v>
      </c>
      <c r="Y24" s="192">
        <f t="shared" si="13"/>
        <v>0.14954715610704508</v>
      </c>
    </row>
    <row r="25" spans="2:25" ht="36" x14ac:dyDescent="0.2">
      <c r="B25" s="146" t="s">
        <v>71</v>
      </c>
      <c r="C25" s="147" t="s">
        <v>387</v>
      </c>
      <c r="D25" s="147" t="s">
        <v>73</v>
      </c>
      <c r="E25" s="147" t="s">
        <v>36</v>
      </c>
      <c r="F25" s="147"/>
      <c r="G25" s="147"/>
      <c r="H25" s="147" t="s">
        <v>38</v>
      </c>
      <c r="I25" s="147" t="s">
        <v>106</v>
      </c>
      <c r="J25" s="147" t="s">
        <v>40</v>
      </c>
      <c r="K25" s="156" t="s">
        <v>77</v>
      </c>
      <c r="L25" s="148">
        <f>+'datos iniciales'!P20</f>
        <v>1202718491</v>
      </c>
      <c r="M25" s="148">
        <f>+'datos iniciales'!Q20</f>
        <v>0</v>
      </c>
      <c r="N25" s="148">
        <f>+'datos iniciales'!R20</f>
        <v>0</v>
      </c>
      <c r="O25" s="148">
        <f>+'datos iniciales'!S20</f>
        <v>1202718491</v>
      </c>
      <c r="P25" s="148">
        <f>+'datos iniciales'!T20</f>
        <v>0</v>
      </c>
      <c r="Q25" s="148">
        <f>+'datos iniciales'!U20</f>
        <v>1092012620</v>
      </c>
      <c r="R25" s="148">
        <f>+'datos iniciales'!V20</f>
        <v>110705871</v>
      </c>
      <c r="S25" s="148">
        <f>+'datos iniciales'!W20</f>
        <v>1021619949.7</v>
      </c>
      <c r="T25" s="148">
        <f>+'datos iniciales'!X20</f>
        <v>404018692.69999999</v>
      </c>
      <c r="U25" s="148">
        <f>+'datos iniciales'!Y20</f>
        <v>404018692.69999999</v>
      </c>
      <c r="V25" s="148">
        <f>+'datos iniciales'!Z20</f>
        <v>359877692.69999999</v>
      </c>
      <c r="W25" s="191">
        <f t="shared" si="11"/>
        <v>84.942566140358778</v>
      </c>
      <c r="X25" s="191">
        <f t="shared" si="12"/>
        <v>33.592124484930693</v>
      </c>
      <c r="Y25" s="192">
        <f t="shared" si="13"/>
        <v>29.922022101845275</v>
      </c>
    </row>
    <row r="26" spans="2:25" ht="24" x14ac:dyDescent="0.2">
      <c r="B26" s="146" t="s">
        <v>71</v>
      </c>
      <c r="C26" s="147" t="s">
        <v>387</v>
      </c>
      <c r="D26" s="147" t="s">
        <v>73</v>
      </c>
      <c r="E26" s="147" t="s">
        <v>52</v>
      </c>
      <c r="F26" s="147"/>
      <c r="G26" s="147"/>
      <c r="H26" s="147" t="s">
        <v>38</v>
      </c>
      <c r="I26" s="147" t="s">
        <v>39</v>
      </c>
      <c r="J26" s="147" t="s">
        <v>40</v>
      </c>
      <c r="K26" s="156" t="s">
        <v>381</v>
      </c>
      <c r="L26" s="148">
        <f>+'datos iniciales'!P21</f>
        <v>653464481</v>
      </c>
      <c r="M26" s="148">
        <f>+'datos iniciales'!Q21</f>
        <v>0</v>
      </c>
      <c r="N26" s="148">
        <f>+'datos iniciales'!R21</f>
        <v>0</v>
      </c>
      <c r="O26" s="148">
        <f>+'datos iniciales'!S21</f>
        <v>653464481</v>
      </c>
      <c r="P26" s="148">
        <f>+'datos iniciales'!T21</f>
        <v>0</v>
      </c>
      <c r="Q26" s="148">
        <f>+'datos iniciales'!U21</f>
        <v>494173250</v>
      </c>
      <c r="R26" s="148">
        <f>+'datos iniciales'!V21</f>
        <v>159291231</v>
      </c>
      <c r="S26" s="148">
        <f>+'datos iniciales'!W21</f>
        <v>424179658.5</v>
      </c>
      <c r="T26" s="148">
        <f>+'datos iniciales'!X21</f>
        <v>204229281</v>
      </c>
      <c r="U26" s="148">
        <f>+'datos iniciales'!Y21</f>
        <v>204229281</v>
      </c>
      <c r="V26" s="148">
        <f>+'datos iniciales'!Z21</f>
        <v>198929281</v>
      </c>
      <c r="W26" s="191">
        <f t="shared" si="11"/>
        <v>64.912427658022935</v>
      </c>
      <c r="X26" s="191">
        <f t="shared" si="12"/>
        <v>31.253310155047281</v>
      </c>
      <c r="Y26" s="192">
        <f t="shared" si="13"/>
        <v>30.442248474710897</v>
      </c>
    </row>
    <row r="27" spans="2:25" ht="24" x14ac:dyDescent="0.2">
      <c r="B27" s="146" t="s">
        <v>71</v>
      </c>
      <c r="C27" s="147" t="s">
        <v>387</v>
      </c>
      <c r="D27" s="147" t="s">
        <v>73</v>
      </c>
      <c r="E27" s="147" t="s">
        <v>52</v>
      </c>
      <c r="F27" s="147" t="s">
        <v>1</v>
      </c>
      <c r="G27" s="147" t="s">
        <v>1</v>
      </c>
      <c r="H27" s="147" t="s">
        <v>38</v>
      </c>
      <c r="I27" s="147" t="s">
        <v>62</v>
      </c>
      <c r="J27" s="147" t="s">
        <v>63</v>
      </c>
      <c r="K27" s="156" t="s">
        <v>381</v>
      </c>
      <c r="L27" s="148">
        <f>+'datos iniciales'!P22</f>
        <v>0</v>
      </c>
      <c r="M27" s="148">
        <f>+'datos iniciales'!Q22</f>
        <v>3984859495</v>
      </c>
      <c r="N27" s="148">
        <f>+'datos iniciales'!R22</f>
        <v>0</v>
      </c>
      <c r="O27" s="148">
        <f>+'datos iniciales'!S22</f>
        <v>3984859495</v>
      </c>
      <c r="P27" s="148">
        <f>+'datos iniciales'!T22</f>
        <v>0</v>
      </c>
      <c r="Q27" s="148">
        <f>+'datos iniciales'!U22</f>
        <v>1662452000</v>
      </c>
      <c r="R27" s="148">
        <f>+'datos iniciales'!V22</f>
        <v>2322407495</v>
      </c>
      <c r="S27" s="148">
        <f>+'datos iniciales'!W22</f>
        <v>1124417400</v>
      </c>
      <c r="T27" s="148">
        <f>+'datos iniciales'!X22</f>
        <v>8500000</v>
      </c>
      <c r="U27" s="148">
        <f>+'datos iniciales'!Y22</f>
        <v>8500000</v>
      </c>
      <c r="V27" s="148">
        <f>+'datos iniciales'!Z22</f>
        <v>2500000</v>
      </c>
      <c r="W27" s="191">
        <f t="shared" si="11"/>
        <v>28.217240818926285</v>
      </c>
      <c r="X27" s="191">
        <f t="shared" si="12"/>
        <v>0.21330739542172991</v>
      </c>
      <c r="Y27" s="192">
        <f t="shared" si="13"/>
        <v>6.2737469241685273E-2</v>
      </c>
    </row>
    <row r="28" spans="2:25" ht="24" x14ac:dyDescent="0.2">
      <c r="B28" s="146" t="s">
        <v>71</v>
      </c>
      <c r="C28" s="147" t="s">
        <v>390</v>
      </c>
      <c r="D28" s="147" t="s">
        <v>73</v>
      </c>
      <c r="E28" s="147" t="s">
        <v>36</v>
      </c>
      <c r="F28" s="147"/>
      <c r="G28" s="147"/>
      <c r="H28" s="147" t="s">
        <v>38</v>
      </c>
      <c r="I28" s="147" t="s">
        <v>39</v>
      </c>
      <c r="J28" s="147" t="s">
        <v>40</v>
      </c>
      <c r="K28" s="156" t="s">
        <v>379</v>
      </c>
      <c r="L28" s="148">
        <f>+'datos iniciales'!P23</f>
        <v>470097000</v>
      </c>
      <c r="M28" s="148">
        <f>+'datos iniciales'!Q23</f>
        <v>0</v>
      </c>
      <c r="N28" s="148">
        <f>+'datos iniciales'!R23</f>
        <v>0</v>
      </c>
      <c r="O28" s="148">
        <f>+'datos iniciales'!S23</f>
        <v>470097000</v>
      </c>
      <c r="P28" s="148">
        <f>+'datos iniciales'!T23</f>
        <v>0</v>
      </c>
      <c r="Q28" s="148">
        <f>+'datos iniciales'!U23</f>
        <v>470095599</v>
      </c>
      <c r="R28" s="148">
        <f>+'datos iniciales'!V23</f>
        <v>1401</v>
      </c>
      <c r="S28" s="148">
        <f>+'datos iniciales'!W23</f>
        <v>25361000</v>
      </c>
      <c r="T28" s="148">
        <f>+'datos iniciales'!X23</f>
        <v>0</v>
      </c>
      <c r="U28" s="148">
        <f>+'datos iniciales'!Y23</f>
        <v>0</v>
      </c>
      <c r="V28" s="148">
        <f>+'datos iniciales'!Z23</f>
        <v>0</v>
      </c>
      <c r="W28" s="191">
        <f t="shared" si="11"/>
        <v>5.3948440428252038</v>
      </c>
      <c r="X28" s="191">
        <f t="shared" si="12"/>
        <v>0</v>
      </c>
      <c r="Y28" s="192">
        <f t="shared" si="13"/>
        <v>0</v>
      </c>
    </row>
    <row r="29" spans="2:25" ht="36" x14ac:dyDescent="0.2">
      <c r="B29" s="146" t="s">
        <v>71</v>
      </c>
      <c r="C29" s="147" t="s">
        <v>390</v>
      </c>
      <c r="D29" s="147" t="s">
        <v>73</v>
      </c>
      <c r="E29" s="147" t="s">
        <v>52</v>
      </c>
      <c r="F29" s="147"/>
      <c r="G29" s="147"/>
      <c r="H29" s="147" t="s">
        <v>38</v>
      </c>
      <c r="I29" s="147" t="s">
        <v>39</v>
      </c>
      <c r="J29" s="147" t="s">
        <v>40</v>
      </c>
      <c r="K29" s="156" t="s">
        <v>83</v>
      </c>
      <c r="L29" s="148">
        <f>+'datos iniciales'!P24</f>
        <v>2500000000</v>
      </c>
      <c r="M29" s="148">
        <f>+'datos iniciales'!Q24</f>
        <v>0</v>
      </c>
      <c r="N29" s="148">
        <f>+'datos iniciales'!R24</f>
        <v>0</v>
      </c>
      <c r="O29" s="148">
        <f>+'datos iniciales'!S24</f>
        <v>2500000000</v>
      </c>
      <c r="P29" s="148">
        <f>+'datos iniciales'!T24</f>
        <v>0</v>
      </c>
      <c r="Q29" s="148">
        <f>+'datos iniciales'!U24</f>
        <v>2442807041</v>
      </c>
      <c r="R29" s="148">
        <f>+'datos iniciales'!V24</f>
        <v>57192959</v>
      </c>
      <c r="S29" s="148">
        <f>+'datos iniciales'!W24</f>
        <v>996734395</v>
      </c>
      <c r="T29" s="148">
        <f>+'datos iniciales'!X24</f>
        <v>468589834</v>
      </c>
      <c r="U29" s="148">
        <f>+'datos iniciales'!Y24</f>
        <v>468589834</v>
      </c>
      <c r="V29" s="148">
        <f>+'datos iniciales'!Z24</f>
        <v>455569834</v>
      </c>
      <c r="W29" s="191">
        <f t="shared" si="11"/>
        <v>39.8693758</v>
      </c>
      <c r="X29" s="191">
        <f t="shared" si="12"/>
        <v>18.743593359999998</v>
      </c>
      <c r="Y29" s="192">
        <f t="shared" si="13"/>
        <v>18.222793360000001</v>
      </c>
    </row>
    <row r="30" spans="2:25" ht="36" x14ac:dyDescent="0.2">
      <c r="B30" s="146" t="s">
        <v>71</v>
      </c>
      <c r="C30" s="147" t="s">
        <v>390</v>
      </c>
      <c r="D30" s="147" t="s">
        <v>73</v>
      </c>
      <c r="E30" s="147" t="s">
        <v>52</v>
      </c>
      <c r="F30" s="147"/>
      <c r="G30" s="147"/>
      <c r="H30" s="147" t="s">
        <v>38</v>
      </c>
      <c r="I30" s="147" t="s">
        <v>106</v>
      </c>
      <c r="J30" s="147" t="s">
        <v>40</v>
      </c>
      <c r="K30" s="156" t="s">
        <v>83</v>
      </c>
      <c r="L30" s="148">
        <f>+'datos iniciales'!P25</f>
        <v>1000000000</v>
      </c>
      <c r="M30" s="148">
        <f>+'datos iniciales'!Q25</f>
        <v>0</v>
      </c>
      <c r="N30" s="148">
        <f>+'datos iniciales'!R25</f>
        <v>0</v>
      </c>
      <c r="O30" s="148">
        <f>+'datos iniciales'!S25</f>
        <v>1000000000</v>
      </c>
      <c r="P30" s="148">
        <f>+'datos iniciales'!T25</f>
        <v>0</v>
      </c>
      <c r="Q30" s="148">
        <f>+'datos iniciales'!U25</f>
        <v>45810419</v>
      </c>
      <c r="R30" s="148">
        <f>+'datos iniciales'!V25</f>
        <v>954189581</v>
      </c>
      <c r="S30" s="148">
        <f>+'datos iniciales'!W25</f>
        <v>45810419</v>
      </c>
      <c r="T30" s="148">
        <f>+'datos iniciales'!X25</f>
        <v>0</v>
      </c>
      <c r="U30" s="148">
        <f>+'datos iniciales'!Y25</f>
        <v>0</v>
      </c>
      <c r="V30" s="148">
        <f>+'datos iniciales'!Z25</f>
        <v>0</v>
      </c>
      <c r="W30" s="191">
        <f t="shared" ref="W30:W31" si="14">+S30/O30*100</f>
        <v>4.5810418999999998</v>
      </c>
      <c r="X30" s="191">
        <f t="shared" ref="X30:X31" si="15">+T30/O30*100</f>
        <v>0</v>
      </c>
      <c r="Y30" s="192">
        <f t="shared" ref="Y30:Y31" si="16">+V30/O30*100</f>
        <v>0</v>
      </c>
    </row>
    <row r="31" spans="2:25" ht="36.75" thickBot="1" x14ac:dyDescent="0.25">
      <c r="B31" s="149" t="s">
        <v>71</v>
      </c>
      <c r="C31" s="150" t="s">
        <v>390</v>
      </c>
      <c r="D31" s="150" t="s">
        <v>73</v>
      </c>
      <c r="E31" s="150" t="s">
        <v>57</v>
      </c>
      <c r="F31" s="150"/>
      <c r="G31" s="150"/>
      <c r="H31" s="150" t="s">
        <v>38</v>
      </c>
      <c r="I31" s="150" t="s">
        <v>39</v>
      </c>
      <c r="J31" s="150" t="s">
        <v>40</v>
      </c>
      <c r="K31" s="157" t="s">
        <v>380</v>
      </c>
      <c r="L31" s="151">
        <f>+'datos iniciales'!P26</f>
        <v>500000000</v>
      </c>
      <c r="M31" s="151">
        <f>+'datos iniciales'!Q26</f>
        <v>0</v>
      </c>
      <c r="N31" s="151">
        <f>+'datos iniciales'!R26</f>
        <v>0</v>
      </c>
      <c r="O31" s="151">
        <f>+'datos iniciales'!S26</f>
        <v>500000000</v>
      </c>
      <c r="P31" s="151">
        <f>+'datos iniciales'!T26</f>
        <v>0</v>
      </c>
      <c r="Q31" s="151">
        <f>+'datos iniciales'!U26</f>
        <v>451893642</v>
      </c>
      <c r="R31" s="151">
        <f>+'datos iniciales'!V26</f>
        <v>48106358</v>
      </c>
      <c r="S31" s="151">
        <f>+'datos iniciales'!W26</f>
        <v>55000000</v>
      </c>
      <c r="T31" s="151">
        <f>+'datos iniciales'!X26</f>
        <v>15000000</v>
      </c>
      <c r="U31" s="151">
        <f>+'datos iniciales'!Y26</f>
        <v>15000000</v>
      </c>
      <c r="V31" s="151">
        <f>+'datos iniciales'!Z26</f>
        <v>10000000</v>
      </c>
      <c r="W31" s="212">
        <f t="shared" si="14"/>
        <v>11</v>
      </c>
      <c r="X31" s="212">
        <f t="shared" si="15"/>
        <v>3</v>
      </c>
      <c r="Y31" s="213">
        <f t="shared" si="16"/>
        <v>2</v>
      </c>
    </row>
    <row r="32" spans="2:25" ht="18" customHeight="1" thickBot="1" x14ac:dyDescent="0.25">
      <c r="B32" s="158" t="s">
        <v>1</v>
      </c>
      <c r="C32" s="158" t="s">
        <v>1</v>
      </c>
      <c r="D32" s="158" t="s">
        <v>1</v>
      </c>
      <c r="E32" s="158" t="s">
        <v>1</v>
      </c>
      <c r="F32" s="158" t="s">
        <v>1</v>
      </c>
      <c r="G32" s="158" t="s">
        <v>1</v>
      </c>
      <c r="H32" s="158" t="s">
        <v>1</v>
      </c>
      <c r="I32" s="158" t="s">
        <v>1</v>
      </c>
      <c r="J32" s="158" t="s">
        <v>1</v>
      </c>
      <c r="K32" s="159" t="s">
        <v>341</v>
      </c>
      <c r="L32" s="185">
        <f>+SUM(L7:L12)+SUM(L14:L15)+SUM(L17:L19)+SUM(L21:L31)</f>
        <v>29504037377</v>
      </c>
      <c r="M32" s="185">
        <f t="shared" ref="M32:V32" si="17">+SUM(M7:M12)+SUM(M14:M15)+SUM(M17:M19)+SUM(M21:M31)</f>
        <v>9006801000</v>
      </c>
      <c r="N32" s="185">
        <f t="shared" si="17"/>
        <v>6801000</v>
      </c>
      <c r="O32" s="185">
        <f t="shared" si="17"/>
        <v>38504037377</v>
      </c>
      <c r="P32" s="185">
        <f t="shared" si="17"/>
        <v>0</v>
      </c>
      <c r="Q32" s="185">
        <f t="shared" si="17"/>
        <v>32032240623.66</v>
      </c>
      <c r="R32" s="185">
        <f t="shared" si="17"/>
        <v>6471796753.3400002</v>
      </c>
      <c r="S32" s="185">
        <f t="shared" si="17"/>
        <v>12972501279.42</v>
      </c>
      <c r="T32" s="185">
        <f t="shared" si="17"/>
        <v>7121378562.5099993</v>
      </c>
      <c r="U32" s="185">
        <f t="shared" si="17"/>
        <v>7121378562.5099993</v>
      </c>
      <c r="V32" s="211">
        <f t="shared" si="17"/>
        <v>6980018425.4799995</v>
      </c>
      <c r="W32" s="214">
        <f t="shared" ref="W32" si="18">+S32/O32*100</f>
        <v>33.691275417182595</v>
      </c>
      <c r="X32" s="215">
        <f t="shared" ref="X32" si="19">+T32/O32*100</f>
        <v>18.495147645903447</v>
      </c>
      <c r="Y32" s="216">
        <f t="shared" ref="Y32" si="20">+V32/O32*100</f>
        <v>18.128016958682476</v>
      </c>
    </row>
    <row r="33" spans="11:25" x14ac:dyDescent="0.2">
      <c r="T33" s="160"/>
      <c r="U33" s="160"/>
      <c r="W33" s="161"/>
      <c r="X33" s="161"/>
      <c r="Y33" s="161"/>
    </row>
    <row r="34" spans="11:25" x14ac:dyDescent="0.2">
      <c r="Q34" s="162"/>
      <c r="R34" s="162"/>
      <c r="W34" s="161"/>
      <c r="X34" s="161"/>
      <c r="Y34" s="161"/>
    </row>
    <row r="35" spans="11:25" ht="14.25" customHeight="1" thickBot="1" x14ac:dyDescent="0.25">
      <c r="K35" s="163"/>
      <c r="W35" s="161"/>
      <c r="X35" s="161"/>
      <c r="Y35" s="161"/>
    </row>
    <row r="36" spans="11:25" ht="17.25" customHeight="1" thickBot="1" x14ac:dyDescent="0.25">
      <c r="K36" s="217" t="s">
        <v>333</v>
      </c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9"/>
    </row>
    <row r="37" spans="11:25" ht="38.25" customHeight="1" thickBot="1" x14ac:dyDescent="0.25">
      <c r="K37" s="164" t="s">
        <v>20</v>
      </c>
      <c r="L37" s="165" t="s">
        <v>21</v>
      </c>
      <c r="M37" s="165" t="s">
        <v>22</v>
      </c>
      <c r="N37" s="165" t="s">
        <v>23</v>
      </c>
      <c r="O37" s="205" t="s">
        <v>24</v>
      </c>
      <c r="P37" s="165" t="s">
        <v>25</v>
      </c>
      <c r="Q37" s="165" t="s">
        <v>26</v>
      </c>
      <c r="R37" s="165" t="s">
        <v>27</v>
      </c>
      <c r="S37" s="205" t="s">
        <v>28</v>
      </c>
      <c r="T37" s="166" t="s">
        <v>29</v>
      </c>
      <c r="U37" s="165" t="s">
        <v>30</v>
      </c>
      <c r="V37" s="167" t="s">
        <v>31</v>
      </c>
      <c r="W37" s="206" t="s">
        <v>342</v>
      </c>
      <c r="X37" s="168" t="s">
        <v>343</v>
      </c>
      <c r="Y37" s="169" t="s">
        <v>344</v>
      </c>
    </row>
    <row r="38" spans="11:25" ht="15" customHeight="1" x14ac:dyDescent="0.2">
      <c r="K38" s="170" t="s">
        <v>334</v>
      </c>
      <c r="L38" s="171">
        <f t="shared" ref="L38:V38" si="21">SUM(L7:L12)</f>
        <v>13947044947</v>
      </c>
      <c r="M38" s="171">
        <f t="shared" si="21"/>
        <v>0</v>
      </c>
      <c r="N38" s="171">
        <f t="shared" si="21"/>
        <v>0</v>
      </c>
      <c r="O38" s="171">
        <f t="shared" si="21"/>
        <v>13947044947</v>
      </c>
      <c r="P38" s="171">
        <f t="shared" si="21"/>
        <v>0</v>
      </c>
      <c r="Q38" s="171">
        <f t="shared" si="21"/>
        <v>13847436971</v>
      </c>
      <c r="R38" s="171">
        <f t="shared" si="21"/>
        <v>99607976</v>
      </c>
      <c r="S38" s="171">
        <f t="shared" si="21"/>
        <v>4316507161</v>
      </c>
      <c r="T38" s="171">
        <f t="shared" si="21"/>
        <v>4303609575</v>
      </c>
      <c r="U38" s="171">
        <f t="shared" si="21"/>
        <v>4303609575</v>
      </c>
      <c r="V38" s="171">
        <f t="shared" si="21"/>
        <v>4303609575</v>
      </c>
      <c r="W38" s="189">
        <f>+S38/O38*100</f>
        <v>30.949259699119828</v>
      </c>
      <c r="X38" s="189">
        <f>+T38/O38*100</f>
        <v>30.856784296272764</v>
      </c>
      <c r="Y38" s="190">
        <f>+V38/O38*100</f>
        <v>30.856784296272764</v>
      </c>
    </row>
    <row r="39" spans="11:25" ht="16.5" customHeight="1" x14ac:dyDescent="0.2">
      <c r="K39" s="172" t="s">
        <v>335</v>
      </c>
      <c r="L39" s="173">
        <f t="shared" ref="L39:V39" si="22">SUM(L14:L15)</f>
        <v>2636974403</v>
      </c>
      <c r="M39" s="173">
        <f t="shared" si="22"/>
        <v>6801000</v>
      </c>
      <c r="N39" s="173">
        <f t="shared" si="22"/>
        <v>6801000</v>
      </c>
      <c r="O39" s="173">
        <f t="shared" si="22"/>
        <v>2636974403</v>
      </c>
      <c r="P39" s="173">
        <f t="shared" si="22"/>
        <v>0</v>
      </c>
      <c r="Q39" s="173">
        <f t="shared" si="22"/>
        <v>2008632098.6600001</v>
      </c>
      <c r="R39" s="173">
        <f t="shared" si="22"/>
        <v>628342304.34000003</v>
      </c>
      <c r="S39" s="173">
        <f t="shared" si="22"/>
        <v>1670751641.22</v>
      </c>
      <c r="T39" s="173">
        <f t="shared" si="22"/>
        <v>638208629.80999994</v>
      </c>
      <c r="U39" s="173">
        <f t="shared" si="22"/>
        <v>638208629.80999994</v>
      </c>
      <c r="V39" s="173">
        <f t="shared" si="22"/>
        <v>628137761.77999997</v>
      </c>
      <c r="W39" s="191">
        <f>+S39/O39*100</f>
        <v>63.358659807969318</v>
      </c>
      <c r="X39" s="191">
        <f>+T39/O39*100</f>
        <v>24.202306593645005</v>
      </c>
      <c r="Y39" s="192">
        <f>+V39/O39*100</f>
        <v>23.820396628248954</v>
      </c>
    </row>
    <row r="40" spans="11:25" ht="15.75" customHeight="1" thickBot="1" x14ac:dyDescent="0.25">
      <c r="K40" s="174" t="s">
        <v>336</v>
      </c>
      <c r="L40" s="175">
        <f t="shared" ref="L40:V40" si="23">SUM(L17:L19)</f>
        <v>596456546</v>
      </c>
      <c r="M40" s="175">
        <f t="shared" si="23"/>
        <v>0</v>
      </c>
      <c r="N40" s="175">
        <f t="shared" si="23"/>
        <v>0</v>
      </c>
      <c r="O40" s="175">
        <f t="shared" si="23"/>
        <v>596456546</v>
      </c>
      <c r="P40" s="175">
        <f t="shared" si="23"/>
        <v>0</v>
      </c>
      <c r="Q40" s="175">
        <f t="shared" si="23"/>
        <v>194594400</v>
      </c>
      <c r="R40" s="175">
        <f t="shared" si="23"/>
        <v>401862146</v>
      </c>
      <c r="S40" s="175">
        <f t="shared" si="23"/>
        <v>60104318</v>
      </c>
      <c r="T40" s="175">
        <f t="shared" si="23"/>
        <v>60104318</v>
      </c>
      <c r="U40" s="175">
        <f t="shared" si="23"/>
        <v>60104318</v>
      </c>
      <c r="V40" s="175">
        <f t="shared" si="23"/>
        <v>60104318</v>
      </c>
      <c r="W40" s="193">
        <f>+S40/O40*100</f>
        <v>10.076898041118993</v>
      </c>
      <c r="X40" s="193">
        <f>+T40/O40*100</f>
        <v>10.076898041118993</v>
      </c>
      <c r="Y40" s="194">
        <f>+V40/O40*100</f>
        <v>10.076898041118993</v>
      </c>
    </row>
    <row r="41" spans="11:25" ht="17.25" customHeight="1" thickBot="1" x14ac:dyDescent="0.25">
      <c r="K41" s="164" t="s">
        <v>337</v>
      </c>
      <c r="L41" s="200">
        <f>SUM(L38:L40)</f>
        <v>17180475896</v>
      </c>
      <c r="M41" s="200">
        <f t="shared" ref="M41:U41" si="24">SUM(M38:M40)</f>
        <v>6801000</v>
      </c>
      <c r="N41" s="200">
        <f t="shared" si="24"/>
        <v>6801000</v>
      </c>
      <c r="O41" s="200">
        <f t="shared" si="24"/>
        <v>17180475896</v>
      </c>
      <c r="P41" s="200">
        <f t="shared" si="24"/>
        <v>0</v>
      </c>
      <c r="Q41" s="200">
        <f t="shared" si="24"/>
        <v>16050663469.66</v>
      </c>
      <c r="R41" s="200">
        <f t="shared" si="24"/>
        <v>1129812426.3400002</v>
      </c>
      <c r="S41" s="200">
        <f t="shared" si="24"/>
        <v>6047363120.2200003</v>
      </c>
      <c r="T41" s="200">
        <f t="shared" si="24"/>
        <v>5001922522.8099995</v>
      </c>
      <c r="U41" s="200">
        <f t="shared" si="24"/>
        <v>5001922522.8099995</v>
      </c>
      <c r="V41" s="201">
        <f>SUM(V38:V40)</f>
        <v>4991851654.7799997</v>
      </c>
      <c r="W41" s="202">
        <f>+S41/O41*100</f>
        <v>35.199043127949452</v>
      </c>
      <c r="X41" s="202">
        <f>+T41/O41*100</f>
        <v>29.113992843321405</v>
      </c>
      <c r="Y41" s="202">
        <f>+V41/O41*100</f>
        <v>29.055374746296842</v>
      </c>
    </row>
    <row r="42" spans="11:25" ht="14.25" customHeight="1" thickBot="1" x14ac:dyDescent="0.25">
      <c r="K42" s="176"/>
      <c r="W42" s="196"/>
      <c r="X42" s="196"/>
      <c r="Y42" s="196"/>
    </row>
    <row r="43" spans="11:25" ht="15.75" customHeight="1" thickBot="1" x14ac:dyDescent="0.25">
      <c r="K43" s="170" t="s">
        <v>338</v>
      </c>
      <c r="L43" s="171">
        <f>SUM(L21:L23)+SUM(L25:L26)+SUM(L28:L31)</f>
        <v>12323561481</v>
      </c>
      <c r="M43" s="171">
        <f t="shared" ref="M43:V43" si="25">SUM(M21:M23)+SUM(M25:M26)+SUM(M28:M31)</f>
        <v>0</v>
      </c>
      <c r="N43" s="171">
        <f t="shared" si="25"/>
        <v>0</v>
      </c>
      <c r="O43" s="171">
        <f t="shared" si="25"/>
        <v>12323561481</v>
      </c>
      <c r="P43" s="171">
        <f t="shared" si="25"/>
        <v>0</v>
      </c>
      <c r="Q43" s="171">
        <f t="shared" si="25"/>
        <v>10956287720</v>
      </c>
      <c r="R43" s="171">
        <f t="shared" si="25"/>
        <v>1367273761</v>
      </c>
      <c r="S43" s="171">
        <f t="shared" si="25"/>
        <v>3960822425.1999998</v>
      </c>
      <c r="T43" s="171">
        <f t="shared" si="25"/>
        <v>2092156039.7</v>
      </c>
      <c r="U43" s="171">
        <f t="shared" si="25"/>
        <v>2092156039.7</v>
      </c>
      <c r="V43" s="171">
        <f t="shared" si="25"/>
        <v>1978166770.7</v>
      </c>
      <c r="W43" s="197">
        <f>+S43/O43*100</f>
        <v>32.140241530880871</v>
      </c>
      <c r="X43" s="197">
        <f>+T43/O43*100</f>
        <v>16.976878339314545</v>
      </c>
      <c r="Y43" s="198">
        <f>+V43/O43*100</f>
        <v>16.051908157798884</v>
      </c>
    </row>
    <row r="44" spans="11:25" ht="15.75" customHeight="1" thickBot="1" x14ac:dyDescent="0.25">
      <c r="K44" s="170" t="s">
        <v>339</v>
      </c>
      <c r="L44" s="210">
        <f>+L24+L27</f>
        <v>0</v>
      </c>
      <c r="M44" s="210">
        <f t="shared" ref="M44:V44" si="26">+M24+M27</f>
        <v>9000000000</v>
      </c>
      <c r="N44" s="210">
        <f t="shared" si="26"/>
        <v>0</v>
      </c>
      <c r="O44" s="210">
        <f t="shared" si="26"/>
        <v>9000000000</v>
      </c>
      <c r="P44" s="210">
        <f t="shared" si="26"/>
        <v>0</v>
      </c>
      <c r="Q44" s="210">
        <f t="shared" si="26"/>
        <v>5025289434</v>
      </c>
      <c r="R44" s="210">
        <f t="shared" si="26"/>
        <v>3974710566</v>
      </c>
      <c r="S44" s="210">
        <f t="shared" si="26"/>
        <v>2964315734</v>
      </c>
      <c r="T44" s="210">
        <f t="shared" si="26"/>
        <v>27300000</v>
      </c>
      <c r="U44" s="210">
        <f t="shared" si="26"/>
        <v>27300000</v>
      </c>
      <c r="V44" s="210">
        <f t="shared" si="26"/>
        <v>10000000</v>
      </c>
      <c r="W44" s="197">
        <f>+S44/O44*100</f>
        <v>32.936841488888888</v>
      </c>
      <c r="X44" s="197">
        <f>+T44/O44*100</f>
        <v>0.30333333333333334</v>
      </c>
      <c r="Y44" s="198">
        <f>+V44/O44*100</f>
        <v>0.1111111111111111</v>
      </c>
    </row>
    <row r="45" spans="11:25" ht="16.5" customHeight="1" thickBot="1" x14ac:dyDescent="0.25">
      <c r="K45" s="177" t="s">
        <v>340</v>
      </c>
      <c r="L45" s="207">
        <f>SUM(L43:L44)</f>
        <v>12323561481</v>
      </c>
      <c r="M45" s="207">
        <f t="shared" ref="M45:V45" si="27">SUM(M43:M44)</f>
        <v>9000000000</v>
      </c>
      <c r="N45" s="207">
        <f t="shared" si="27"/>
        <v>0</v>
      </c>
      <c r="O45" s="207">
        <f t="shared" si="27"/>
        <v>21323561481</v>
      </c>
      <c r="P45" s="207">
        <f t="shared" si="27"/>
        <v>0</v>
      </c>
      <c r="Q45" s="207">
        <f t="shared" si="27"/>
        <v>15981577154</v>
      </c>
      <c r="R45" s="207">
        <f t="shared" si="27"/>
        <v>5341984327</v>
      </c>
      <c r="S45" s="207">
        <f t="shared" si="27"/>
        <v>6925138159.1999998</v>
      </c>
      <c r="T45" s="207">
        <f t="shared" si="27"/>
        <v>2119456039.7</v>
      </c>
      <c r="U45" s="207">
        <f t="shared" si="27"/>
        <v>2119456039.7</v>
      </c>
      <c r="V45" s="207">
        <f t="shared" si="27"/>
        <v>1988166770.7</v>
      </c>
      <c r="W45" s="208">
        <f>+S45/O45*100</f>
        <v>32.476461145435422</v>
      </c>
      <c r="X45" s="208">
        <f>+T45/O45*100</f>
        <v>9.9395030309008447</v>
      </c>
      <c r="Y45" s="209">
        <f>+V45/O45*100</f>
        <v>9.3238025574270154</v>
      </c>
    </row>
    <row r="46" spans="11:25" ht="14.25" customHeight="1" thickBot="1" x14ac:dyDescent="0.25">
      <c r="K46" s="163"/>
      <c r="W46" s="199"/>
      <c r="X46" s="199"/>
      <c r="Y46" s="199"/>
    </row>
    <row r="47" spans="11:25" ht="17.25" customHeight="1" thickBot="1" x14ac:dyDescent="0.25">
      <c r="K47" s="178" t="s">
        <v>341</v>
      </c>
      <c r="L47" s="186">
        <f t="shared" ref="L47:V47" si="28">+L45+L41</f>
        <v>29504037377</v>
      </c>
      <c r="M47" s="186">
        <f t="shared" si="28"/>
        <v>9006801000</v>
      </c>
      <c r="N47" s="186">
        <f t="shared" si="28"/>
        <v>6801000</v>
      </c>
      <c r="O47" s="186">
        <f t="shared" si="28"/>
        <v>38504037377</v>
      </c>
      <c r="P47" s="186">
        <f t="shared" si="28"/>
        <v>0</v>
      </c>
      <c r="Q47" s="186">
        <f t="shared" si="28"/>
        <v>32032240623.66</v>
      </c>
      <c r="R47" s="186">
        <f t="shared" si="28"/>
        <v>6471796753.3400002</v>
      </c>
      <c r="S47" s="186">
        <f t="shared" si="28"/>
        <v>12972501279.42</v>
      </c>
      <c r="T47" s="186">
        <f t="shared" si="28"/>
        <v>7121378562.5099993</v>
      </c>
      <c r="U47" s="186">
        <f t="shared" si="28"/>
        <v>7121378562.5099993</v>
      </c>
      <c r="V47" s="186">
        <f t="shared" si="28"/>
        <v>6980018425.4799995</v>
      </c>
      <c r="W47" s="187">
        <f>+S47/O47*100</f>
        <v>33.691275417182595</v>
      </c>
      <c r="X47" s="187">
        <f>+T47/O47*100</f>
        <v>18.495147645903447</v>
      </c>
      <c r="Y47" s="188">
        <f>+V47/O47*100</f>
        <v>18.128016958682476</v>
      </c>
    </row>
    <row r="48" spans="11:25" ht="7.5" customHeight="1" x14ac:dyDescent="0.2"/>
    <row r="49" spans="11:22" ht="12.75" customHeight="1" x14ac:dyDescent="0.2">
      <c r="K49" s="179" t="s">
        <v>373</v>
      </c>
      <c r="M49" s="162"/>
      <c r="N49" s="162"/>
      <c r="O49" s="162"/>
      <c r="P49" s="162"/>
      <c r="U49" s="160"/>
    </row>
    <row r="50" spans="11:22" ht="14.25" customHeight="1" x14ac:dyDescent="0.2">
      <c r="K50" s="179"/>
      <c r="Q50" s="162"/>
      <c r="S50" s="162"/>
    </row>
    <row r="51" spans="11:22" x14ac:dyDescent="0.2">
      <c r="Q51" s="162"/>
      <c r="S51" s="162"/>
    </row>
    <row r="52" spans="11:22" x14ac:dyDescent="0.2">
      <c r="Q52" s="162"/>
      <c r="S52" s="162"/>
    </row>
    <row r="53" spans="11:22" x14ac:dyDescent="0.2">
      <c r="L53" s="162"/>
      <c r="Q53" s="162"/>
      <c r="S53" s="162"/>
    </row>
    <row r="55" spans="11:22" ht="15.75" x14ac:dyDescent="0.25">
      <c r="M55" s="180"/>
      <c r="N55" s="181"/>
      <c r="O55" s="181"/>
      <c r="P55" s="181"/>
      <c r="Q55" s="182"/>
      <c r="R55" s="180"/>
      <c r="S55" s="180"/>
      <c r="T55" s="181"/>
      <c r="U55" s="181"/>
      <c r="V55" s="181"/>
    </row>
    <row r="56" spans="11:22" ht="15.75" x14ac:dyDescent="0.25">
      <c r="M56" s="183" t="s">
        <v>375</v>
      </c>
      <c r="N56" s="183" t="s">
        <v>371</v>
      </c>
      <c r="O56" s="183"/>
      <c r="P56" s="183"/>
      <c r="Q56" s="184"/>
      <c r="R56" s="183"/>
      <c r="S56" s="183" t="s">
        <v>376</v>
      </c>
      <c r="T56" s="183" t="s">
        <v>383</v>
      </c>
      <c r="U56" s="183"/>
      <c r="V56" s="183"/>
    </row>
    <row r="57" spans="11:22" ht="15.75" x14ac:dyDescent="0.25">
      <c r="M57" s="183"/>
      <c r="N57" s="183" t="s">
        <v>374</v>
      </c>
      <c r="O57" s="183"/>
      <c r="P57" s="183"/>
      <c r="Q57" s="183"/>
      <c r="R57" s="183"/>
      <c r="S57" s="183"/>
      <c r="T57" s="183" t="s">
        <v>372</v>
      </c>
      <c r="U57" s="183"/>
      <c r="V57" s="183"/>
    </row>
    <row r="58" spans="11:22" ht="15.75" x14ac:dyDescent="0.25">
      <c r="M58" s="180"/>
      <c r="N58" s="180"/>
      <c r="O58" s="180"/>
      <c r="P58" s="180"/>
      <c r="Q58" s="180"/>
      <c r="R58" s="180"/>
      <c r="S58" s="180"/>
      <c r="T58" s="180"/>
      <c r="U58" s="180"/>
      <c r="V58" s="180"/>
    </row>
  </sheetData>
  <mergeCells count="4">
    <mergeCell ref="K36:Y36"/>
    <mergeCell ref="B2:Y2"/>
    <mergeCell ref="B3:Y3"/>
    <mergeCell ref="B4:Y4"/>
  </mergeCells>
  <printOptions horizontalCentered="1"/>
  <pageMargins left="0.19685039370078741" right="0.27559055118110237" top="0.43307086614173229" bottom="0.39370078740157483" header="0.43307086614173229" footer="0.39370078740157483"/>
  <pageSetup paperSize="5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21" t="s">
        <v>347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</row>
    <row r="3" spans="1:23" x14ac:dyDescent="0.2">
      <c r="A3" s="221" t="s">
        <v>348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</row>
    <row r="4" spans="1:23" x14ac:dyDescent="0.2">
      <c r="A4" s="221" t="s">
        <v>349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24" t="s">
        <v>382</v>
      </c>
      <c r="E4" s="225"/>
      <c r="F4" s="225"/>
      <c r="G4" s="225"/>
      <c r="H4" s="225"/>
      <c r="I4" s="225"/>
      <c r="J4" s="225"/>
      <c r="K4" s="226"/>
    </row>
    <row r="5" spans="2:11" ht="21" x14ac:dyDescent="0.25">
      <c r="B5" s="227" t="s">
        <v>351</v>
      </c>
      <c r="C5" s="229" t="s">
        <v>352</v>
      </c>
      <c r="D5" s="228" t="s">
        <v>353</v>
      </c>
      <c r="E5" s="231"/>
      <c r="F5" s="231"/>
      <c r="G5" s="231"/>
      <c r="H5" s="231" t="s">
        <v>354</v>
      </c>
      <c r="I5" s="231"/>
      <c r="J5" s="231"/>
      <c r="K5" s="232"/>
    </row>
    <row r="6" spans="2:11" ht="21" x14ac:dyDescent="0.25">
      <c r="B6" s="228"/>
      <c r="C6" s="230"/>
      <c r="D6" s="228" t="s">
        <v>355</v>
      </c>
      <c r="E6" s="231"/>
      <c r="F6" s="231" t="s">
        <v>356</v>
      </c>
      <c r="G6" s="231"/>
      <c r="H6" s="231" t="s">
        <v>355</v>
      </c>
      <c r="I6" s="231"/>
      <c r="J6" s="231" t="s">
        <v>356</v>
      </c>
      <c r="K6" s="232"/>
    </row>
    <row r="7" spans="2:11" ht="21" x14ac:dyDescent="0.35">
      <c r="B7" s="228"/>
      <c r="C7" s="230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ABRIL 2017'!L41/1000000</f>
        <v>17180.475896</v>
      </c>
      <c r="D8" s="98">
        <v>0.92409060294914513</v>
      </c>
      <c r="E8" s="91">
        <f>D8*C8</f>
        <v>15876.316329687894</v>
      </c>
      <c r="F8" s="90">
        <f>+G8/C8</f>
        <v>0.35199043127949453</v>
      </c>
      <c r="G8" s="91">
        <f>+'EJE ABRIL 2017'!S41/1000000</f>
        <v>6047.3631202200004</v>
      </c>
      <c r="H8" s="90">
        <v>0.91983862874214917</v>
      </c>
      <c r="I8" s="91">
        <f>+C8*H8</f>
        <v>15803.265389314187</v>
      </c>
      <c r="J8" s="90">
        <f>+K8/C8</f>
        <v>0.29113992843321407</v>
      </c>
      <c r="K8" s="99">
        <f>+'EJE ABRIL 2017'!T41/1000000</f>
        <v>5001.9225228099995</v>
      </c>
    </row>
    <row r="9" spans="2:11" ht="21" x14ac:dyDescent="0.25">
      <c r="B9" s="105" t="s">
        <v>360</v>
      </c>
      <c r="C9" s="128">
        <f>+'EJE ABRIL 2017'!L45/1000000</f>
        <v>12323.561481000001</v>
      </c>
      <c r="D9" s="98">
        <v>0.94046695163515126</v>
      </c>
      <c r="E9" s="91">
        <f>D9*C9</f>
        <v>11589.90229932444</v>
      </c>
      <c r="F9" s="90">
        <f>+G9/C9</f>
        <v>0.5619429229023537</v>
      </c>
      <c r="G9" s="91">
        <f>+'EJE ABRIL 2017'!S45/1000000</f>
        <v>6925.1381591999998</v>
      </c>
      <c r="H9" s="90">
        <v>0.93122178299834424</v>
      </c>
      <c r="I9" s="91">
        <f>H9*C9</f>
        <v>11475.968895226537</v>
      </c>
      <c r="J9" s="90">
        <f>+K9/C9</f>
        <v>0.17198405209141018</v>
      </c>
      <c r="K9" s="100">
        <f>+'EJE ABRIL 2017'!T45/1000000</f>
        <v>2119.4560397</v>
      </c>
    </row>
    <row r="10" spans="2:11" ht="21.75" thickBot="1" x14ac:dyDescent="0.3">
      <c r="B10" s="106" t="s">
        <v>361</v>
      </c>
      <c r="C10" s="129">
        <f>SUM(C8:C9)</f>
        <v>29504.037377000001</v>
      </c>
      <c r="D10" s="101">
        <f>+E10/C10</f>
        <v>0.93093085119339447</v>
      </c>
      <c r="E10" s="102">
        <f>SUM(E8:E9)</f>
        <v>27466.218629012335</v>
      </c>
      <c r="F10" s="103">
        <f>+G10/C10</f>
        <v>0.43968563060229754</v>
      </c>
      <c r="G10" s="102">
        <f>SUM(G8:G9)</f>
        <v>12972.501279420001</v>
      </c>
      <c r="H10" s="103">
        <f>+I10/C10</f>
        <v>0.92459326620181037</v>
      </c>
      <c r="I10" s="102">
        <f>SUM(I8:I9)</f>
        <v>27279.234284540726</v>
      </c>
      <c r="J10" s="103">
        <f>+K10/C10</f>
        <v>0.24136962923120142</v>
      </c>
      <c r="K10" s="104">
        <f>SUM(K8:K9)</f>
        <v>7121.378562509999</v>
      </c>
    </row>
    <row r="11" spans="2:11" x14ac:dyDescent="0.25">
      <c r="B11" s="222" t="s">
        <v>362</v>
      </c>
      <c r="C11" s="222"/>
      <c r="D11" s="222"/>
      <c r="E11" s="222"/>
      <c r="F11" s="222"/>
      <c r="G11" s="222"/>
      <c r="H11" s="222"/>
      <c r="I11" s="222"/>
      <c r="J11" s="222"/>
      <c r="K11" s="222"/>
    </row>
    <row r="12" spans="2:11" ht="20.25" customHeight="1" x14ac:dyDescent="0.25">
      <c r="B12" s="223" t="s">
        <v>365</v>
      </c>
      <c r="C12" s="223"/>
      <c r="D12" s="85"/>
      <c r="E12" s="222" t="s">
        <v>363</v>
      </c>
      <c r="F12" s="222"/>
      <c r="G12" s="85"/>
      <c r="H12" s="69"/>
      <c r="I12" s="222" t="s">
        <v>364</v>
      </c>
      <c r="J12" s="222"/>
      <c r="K12" s="84"/>
    </row>
    <row r="15" spans="2:11" x14ac:dyDescent="0.25">
      <c r="D15" s="242"/>
      <c r="E15" s="242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53"/>
      <c r="C18" s="251" t="s">
        <v>28</v>
      </c>
      <c r="D18" s="251"/>
      <c r="E18" s="252" t="s">
        <v>29</v>
      </c>
      <c r="F18" s="252"/>
    </row>
    <row r="19" spans="2:6" ht="29.25" customHeight="1" thickBot="1" x14ac:dyDescent="0.3">
      <c r="B19" s="254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0.35199043127949453</v>
      </c>
      <c r="E20" s="86">
        <f>+H8</f>
        <v>0.91983862874214917</v>
      </c>
      <c r="F20" s="86">
        <f>+J8</f>
        <v>0.29113992843321407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0.5619429229023537</v>
      </c>
      <c r="E21" s="86">
        <f>+H9</f>
        <v>0.93122178299834424</v>
      </c>
      <c r="F21" s="86">
        <f>+J9</f>
        <v>0.17198405209141018</v>
      </c>
    </row>
    <row r="22" spans="2:6" ht="21" thickBot="1" x14ac:dyDescent="0.3">
      <c r="B22" s="76" t="s">
        <v>369</v>
      </c>
      <c r="C22" s="86">
        <f>+D10</f>
        <v>0.93093085119339447</v>
      </c>
      <c r="D22" s="86">
        <f>+F10</f>
        <v>0.43968563060229754</v>
      </c>
      <c r="E22" s="86">
        <f>+H10</f>
        <v>0.92459326620181037</v>
      </c>
      <c r="F22" s="86">
        <f>+J10</f>
        <v>0.24136962923120142</v>
      </c>
    </row>
    <row r="57" spans="2:8" ht="15.75" thickBot="1" x14ac:dyDescent="0.3"/>
    <row r="58" spans="2:8" ht="24" thickBot="1" x14ac:dyDescent="0.4">
      <c r="B58" s="87"/>
      <c r="C58" s="243" t="str">
        <f>+MID(D4,13,35)</f>
        <v xml:space="preserve">Ejecucion a 31 de enero de 2016 </v>
      </c>
      <c r="D58" s="244"/>
      <c r="E58" s="244"/>
      <c r="F58" s="244"/>
      <c r="G58" s="245"/>
      <c r="H58" s="92"/>
    </row>
    <row r="59" spans="2:8" ht="42.75" customHeight="1" x14ac:dyDescent="0.25">
      <c r="B59" s="246" t="s">
        <v>351</v>
      </c>
      <c r="C59" s="248" t="s">
        <v>352</v>
      </c>
      <c r="D59" s="249" t="s">
        <v>353</v>
      </c>
      <c r="E59" s="249"/>
      <c r="F59" s="249" t="s">
        <v>354</v>
      </c>
      <c r="G59" s="230"/>
      <c r="H59" s="92"/>
    </row>
    <row r="60" spans="2:8" ht="21" x14ac:dyDescent="0.35">
      <c r="B60" s="247"/>
      <c r="C60" s="248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17180.475896</v>
      </c>
      <c r="D61" s="90">
        <f>+E61/C61</f>
        <v>0.35199043127949453</v>
      </c>
      <c r="E61" s="91">
        <f>+G8</f>
        <v>6047.3631202200004</v>
      </c>
      <c r="F61" s="90">
        <f>+G61/C61</f>
        <v>0.29113992843321407</v>
      </c>
      <c r="G61" s="99">
        <f>+K8</f>
        <v>5001.9225228099995</v>
      </c>
      <c r="H61" s="92"/>
    </row>
    <row r="62" spans="2:8" ht="21" x14ac:dyDescent="0.25">
      <c r="B62" s="112" t="s">
        <v>360</v>
      </c>
      <c r="C62" s="110">
        <f>+C9</f>
        <v>12323.561481000001</v>
      </c>
      <c r="D62" s="90">
        <f>+E62/C62</f>
        <v>0.5619429229023537</v>
      </c>
      <c r="E62" s="91">
        <f>+G9</f>
        <v>6925.1381591999998</v>
      </c>
      <c r="F62" s="90">
        <f>+G62/C62</f>
        <v>0.17198405209141018</v>
      </c>
      <c r="G62" s="100">
        <f>+K9</f>
        <v>2119.4560397</v>
      </c>
      <c r="H62" s="92"/>
    </row>
    <row r="63" spans="2:8" ht="21.75" thickBot="1" x14ac:dyDescent="0.3">
      <c r="B63" s="113" t="s">
        <v>361</v>
      </c>
      <c r="C63" s="111">
        <f>SUM(C61:C62)</f>
        <v>29504.037377000001</v>
      </c>
      <c r="D63" s="103">
        <f>+E63/C63</f>
        <v>0.43968563060229754</v>
      </c>
      <c r="E63" s="102">
        <f>SUM(E61:E62)</f>
        <v>12972.501279420001</v>
      </c>
      <c r="F63" s="103">
        <f>+G63/C63</f>
        <v>0.24136962923120142</v>
      </c>
      <c r="G63" s="104">
        <f>SUM(G61:G62)</f>
        <v>7121.378562509999</v>
      </c>
      <c r="H63" s="92"/>
    </row>
    <row r="64" spans="2:8" ht="35.25" customHeight="1" x14ac:dyDescent="0.25">
      <c r="B64" s="250" t="s">
        <v>362</v>
      </c>
      <c r="C64" s="250"/>
      <c r="D64" s="250"/>
      <c r="E64" s="250"/>
      <c r="F64" s="250"/>
      <c r="G64" s="250"/>
      <c r="H64" s="92"/>
    </row>
    <row r="65" spans="2:7" x14ac:dyDescent="0.25">
      <c r="B65" s="222"/>
      <c r="C65" s="222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36"/>
      <c r="C69" s="238" t="s">
        <v>28</v>
      </c>
      <c r="D69" s="239"/>
      <c r="E69" s="238" t="s">
        <v>29</v>
      </c>
      <c r="F69" s="239"/>
    </row>
    <row r="70" spans="2:7" ht="15.75" thickBot="1" x14ac:dyDescent="0.3">
      <c r="B70" s="237"/>
      <c r="C70" s="240"/>
      <c r="D70" s="241"/>
      <c r="E70" s="240"/>
      <c r="F70" s="241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0.35199043127949453</v>
      </c>
      <c r="D71" s="75">
        <f>+E61</f>
        <v>6047.3631202200004</v>
      </c>
      <c r="E71" s="74">
        <f t="shared" si="0"/>
        <v>0.29113992843321407</v>
      </c>
      <c r="F71" s="75">
        <f t="shared" si="0"/>
        <v>5001.9225228099995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0.5619429229023537</v>
      </c>
      <c r="D72" s="75">
        <f t="shared" si="0"/>
        <v>6925.1381591999998</v>
      </c>
      <c r="E72" s="74">
        <f t="shared" si="0"/>
        <v>0.17198405209141018</v>
      </c>
      <c r="F72" s="75">
        <f t="shared" si="0"/>
        <v>2119.4560397</v>
      </c>
    </row>
    <row r="73" spans="2:7" ht="21.75" thickTop="1" thickBot="1" x14ac:dyDescent="0.3">
      <c r="B73" s="73" t="str">
        <f>+B22</f>
        <v>Total : 25.133</v>
      </c>
      <c r="C73" s="74">
        <f t="shared" si="0"/>
        <v>0.43968563060229754</v>
      </c>
      <c r="D73" s="75">
        <f t="shared" si="0"/>
        <v>12972.501279420001</v>
      </c>
      <c r="E73" s="74">
        <f t="shared" si="0"/>
        <v>0.24136962923120142</v>
      </c>
      <c r="F73" s="75">
        <f t="shared" si="0"/>
        <v>7121.378562509999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33" t="s">
        <v>377</v>
      </c>
      <c r="C110" s="234"/>
      <c r="D110" s="235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ABRIL 2017'!W21</f>
        <v>4.95</v>
      </c>
      <c r="F111" s="122">
        <f>+'EJE ABRIL 2017'!X21</f>
        <v>1.35</v>
      </c>
      <c r="G111" s="123">
        <f>+'EJE ABRIL 2017'!Y21</f>
        <v>0.89999999999999991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ABRIL 2017'!W22</f>
        <v>0</v>
      </c>
      <c r="F112" s="124">
        <f>+'EJE ABRIL 2017'!X22</f>
        <v>0</v>
      </c>
      <c r="G112" s="125">
        <f>+'EJE ABRIL 2017'!Y22</f>
        <v>0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ABRIL 2017'!W23</f>
        <v>36.974918938388498</v>
      </c>
      <c r="F113" s="124">
        <f>+'EJE ABRIL 2017'!X23</f>
        <v>27.830708780383738</v>
      </c>
      <c r="G113" s="125">
        <f>+'EJE ABRIL 2017'!Y23</f>
        <v>26.75763905741681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ABRIL 2017'!W24</f>
        <v>36.686875116772029</v>
      </c>
      <c r="F114" s="124">
        <f>+'EJE ABRIL 2017'!X24</f>
        <v>0.37486487130832635</v>
      </c>
      <c r="G114" s="125">
        <f>+'EJE ABRIL 2017'!Y24</f>
        <v>0.14954715610704508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ABRIL 2017'!W27</f>
        <v>28.217240818926285</v>
      </c>
      <c r="F115" s="126">
        <f>+'EJE ABRIL 2017'!X27</f>
        <v>0.21330739542172991</v>
      </c>
      <c r="G115" s="127">
        <f>+'EJE ABRIL 2017'!Y27</f>
        <v>6.2737469241685273E-2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8"/>
  <sheetViews>
    <sheetView workbookViewId="0">
      <selection activeCell="E10" sqref="E10"/>
    </sheetView>
  </sheetViews>
  <sheetFormatPr baseColWidth="10" defaultRowHeight="15" x14ac:dyDescent="0.25"/>
  <cols>
    <col min="1" max="1" width="13.42578125" customWidth="1"/>
    <col min="2" max="2" width="24.28515625" customWidth="1"/>
    <col min="3" max="3" width="11.42578125" bestFit="1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393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7487961949</v>
      </c>
      <c r="Q5" s="7">
        <v>0</v>
      </c>
      <c r="R5" s="7">
        <v>0</v>
      </c>
      <c r="S5" s="7">
        <v>7487961949</v>
      </c>
      <c r="T5" s="7">
        <v>0</v>
      </c>
      <c r="U5" s="7">
        <v>7487961949</v>
      </c>
      <c r="V5" s="7">
        <v>0</v>
      </c>
      <c r="W5" s="7">
        <v>2446965970</v>
      </c>
      <c r="X5" s="7">
        <v>2441293646</v>
      </c>
      <c r="Y5" s="7">
        <v>2441293646</v>
      </c>
      <c r="Z5" s="7">
        <v>2441293646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842022075</v>
      </c>
      <c r="Q6" s="7">
        <v>0</v>
      </c>
      <c r="R6" s="7">
        <v>0</v>
      </c>
      <c r="S6" s="7">
        <v>842022075</v>
      </c>
      <c r="T6" s="7">
        <v>0</v>
      </c>
      <c r="U6" s="7">
        <v>842022075</v>
      </c>
      <c r="V6" s="7">
        <v>0</v>
      </c>
      <c r="W6" s="7">
        <v>296794506</v>
      </c>
      <c r="X6" s="7">
        <v>296794506</v>
      </c>
      <c r="Y6" s="7">
        <v>296794506</v>
      </c>
      <c r="Z6" s="7">
        <v>296794506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2123532060</v>
      </c>
      <c r="Q7" s="7">
        <v>0</v>
      </c>
      <c r="R7" s="7">
        <v>0</v>
      </c>
      <c r="S7" s="7">
        <v>2123532060</v>
      </c>
      <c r="T7" s="7">
        <v>0</v>
      </c>
      <c r="U7" s="7">
        <v>2123532060</v>
      </c>
      <c r="V7" s="7">
        <v>0</v>
      </c>
      <c r="W7" s="7">
        <v>304556788</v>
      </c>
      <c r="X7" s="7">
        <v>304556788</v>
      </c>
      <c r="Y7" s="7">
        <v>304556788</v>
      </c>
      <c r="Z7" s="7">
        <v>304556788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283427174</v>
      </c>
      <c r="Q8" s="7">
        <v>0</v>
      </c>
      <c r="R8" s="7">
        <v>0</v>
      </c>
      <c r="S8" s="7">
        <v>283427174</v>
      </c>
      <c r="T8" s="7">
        <v>0</v>
      </c>
      <c r="U8" s="7">
        <v>283427174</v>
      </c>
      <c r="V8" s="7">
        <v>0</v>
      </c>
      <c r="W8" s="7">
        <v>46647749</v>
      </c>
      <c r="X8" s="7">
        <v>46647749</v>
      </c>
      <c r="Y8" s="7">
        <v>46647749</v>
      </c>
      <c r="Z8" s="7">
        <v>46647749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120799896</v>
      </c>
      <c r="Q9" s="7">
        <v>0</v>
      </c>
      <c r="R9" s="7">
        <v>0</v>
      </c>
      <c r="S9" s="7">
        <v>120799896</v>
      </c>
      <c r="T9" s="7">
        <v>0</v>
      </c>
      <c r="U9" s="7">
        <v>21191920</v>
      </c>
      <c r="V9" s="7">
        <v>99607976</v>
      </c>
      <c r="W9" s="7">
        <v>8250000</v>
      </c>
      <c r="X9" s="7">
        <v>2880000</v>
      </c>
      <c r="Y9" s="7">
        <v>2880000</v>
      </c>
      <c r="Z9" s="7">
        <v>2880000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3089301793</v>
      </c>
      <c r="Q10" s="7">
        <v>0</v>
      </c>
      <c r="R10" s="7">
        <v>0</v>
      </c>
      <c r="S10" s="7">
        <v>3089301793</v>
      </c>
      <c r="T10" s="7">
        <v>0</v>
      </c>
      <c r="U10" s="7">
        <v>3089301793</v>
      </c>
      <c r="V10" s="7">
        <v>0</v>
      </c>
      <c r="W10" s="7">
        <v>1213292148</v>
      </c>
      <c r="X10" s="7">
        <v>1211436886</v>
      </c>
      <c r="Y10" s="7">
        <v>1211436886</v>
      </c>
      <c r="Z10" s="7">
        <v>1211436886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6801000</v>
      </c>
      <c r="R11" s="7">
        <v>0</v>
      </c>
      <c r="S11" s="7">
        <v>35801000</v>
      </c>
      <c r="T11" s="7">
        <v>0</v>
      </c>
      <c r="U11" s="7">
        <v>35801000</v>
      </c>
      <c r="V11" s="7">
        <v>0</v>
      </c>
      <c r="W11" s="7">
        <v>35558700</v>
      </c>
      <c r="X11" s="7">
        <v>35558700</v>
      </c>
      <c r="Y11" s="7">
        <v>35558700</v>
      </c>
      <c r="Z11" s="7">
        <v>35558700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2607974403</v>
      </c>
      <c r="Q12" s="7">
        <v>0</v>
      </c>
      <c r="R12" s="7">
        <v>6801000</v>
      </c>
      <c r="S12" s="7">
        <v>2601173403</v>
      </c>
      <c r="T12" s="7">
        <v>0</v>
      </c>
      <c r="U12" s="7">
        <v>1972831098.6600001</v>
      </c>
      <c r="V12" s="7">
        <v>628342304.34000003</v>
      </c>
      <c r="W12" s="7">
        <v>1635192941.22</v>
      </c>
      <c r="X12" s="7">
        <v>602649929.80999994</v>
      </c>
      <c r="Y12" s="7">
        <v>602649929.80999994</v>
      </c>
      <c r="Z12" s="7">
        <v>592579061.77999997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30131244</v>
      </c>
      <c r="Q13" s="7">
        <v>0</v>
      </c>
      <c r="R13" s="7">
        <v>0</v>
      </c>
      <c r="S13" s="7">
        <v>30131244</v>
      </c>
      <c r="T13" s="7">
        <v>0</v>
      </c>
      <c r="U13" s="7">
        <v>0</v>
      </c>
      <c r="V13" s="7">
        <v>30131244</v>
      </c>
      <c r="W13" s="7">
        <v>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194594400</v>
      </c>
      <c r="Q14" s="7">
        <v>0</v>
      </c>
      <c r="R14" s="7">
        <v>0</v>
      </c>
      <c r="S14" s="7">
        <v>194594400</v>
      </c>
      <c r="T14" s="7">
        <v>0</v>
      </c>
      <c r="U14" s="7">
        <v>194594400</v>
      </c>
      <c r="V14" s="7">
        <v>0</v>
      </c>
      <c r="W14" s="7">
        <v>60104318</v>
      </c>
      <c r="X14" s="7">
        <v>60104318</v>
      </c>
      <c r="Y14" s="7">
        <v>60104318</v>
      </c>
      <c r="Z14" s="7">
        <v>60104318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371730902</v>
      </c>
      <c r="Q15" s="7">
        <v>0</v>
      </c>
      <c r="R15" s="7">
        <v>0</v>
      </c>
      <c r="S15" s="7">
        <v>371730902</v>
      </c>
      <c r="T15" s="7">
        <v>0</v>
      </c>
      <c r="U15" s="7">
        <v>0</v>
      </c>
      <c r="V15" s="7">
        <v>371730902</v>
      </c>
      <c r="W15" s="7">
        <v>0</v>
      </c>
      <c r="X15" s="7">
        <v>0</v>
      </c>
      <c r="Y15" s="7">
        <v>0</v>
      </c>
      <c r="Z15" s="7">
        <v>0</v>
      </c>
    </row>
    <row r="16" spans="1:26" ht="33.75" x14ac:dyDescent="0.25">
      <c r="A16" s="4" t="s">
        <v>32</v>
      </c>
      <c r="B16" s="5" t="s">
        <v>33</v>
      </c>
      <c r="C16" s="6" t="s">
        <v>384</v>
      </c>
      <c r="D16" s="4" t="s">
        <v>71</v>
      </c>
      <c r="E16" s="4" t="s">
        <v>385</v>
      </c>
      <c r="F16" s="4" t="s">
        <v>73</v>
      </c>
      <c r="G16" s="4" t="s">
        <v>36</v>
      </c>
      <c r="H16" s="4"/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378</v>
      </c>
      <c r="P16" s="7">
        <v>2000000000</v>
      </c>
      <c r="Q16" s="7">
        <v>0</v>
      </c>
      <c r="R16" s="7">
        <v>0</v>
      </c>
      <c r="S16" s="7">
        <v>2000000000</v>
      </c>
      <c r="T16" s="7">
        <v>0</v>
      </c>
      <c r="U16" s="7">
        <v>2000000000</v>
      </c>
      <c r="V16" s="7">
        <v>0</v>
      </c>
      <c r="W16" s="7">
        <v>99000000</v>
      </c>
      <c r="X16" s="7">
        <v>27000000</v>
      </c>
      <c r="Y16" s="7">
        <v>27000000</v>
      </c>
      <c r="Z16" s="7">
        <v>18000000</v>
      </c>
    </row>
    <row r="17" spans="1:26" ht="33.75" x14ac:dyDescent="0.25">
      <c r="A17" s="4" t="s">
        <v>32</v>
      </c>
      <c r="B17" s="5" t="s">
        <v>33</v>
      </c>
      <c r="C17" s="6" t="s">
        <v>384</v>
      </c>
      <c r="D17" s="4" t="s">
        <v>71</v>
      </c>
      <c r="E17" s="4" t="s">
        <v>385</v>
      </c>
      <c r="F17" s="4" t="s">
        <v>73</v>
      </c>
      <c r="G17" s="4" t="s">
        <v>36</v>
      </c>
      <c r="H17" s="4"/>
      <c r="I17" s="4"/>
      <c r="J17" s="4"/>
      <c r="K17" s="4"/>
      <c r="L17" s="4" t="s">
        <v>38</v>
      </c>
      <c r="M17" s="4" t="s">
        <v>106</v>
      </c>
      <c r="N17" s="4" t="s">
        <v>40</v>
      </c>
      <c r="O17" s="5" t="s">
        <v>378</v>
      </c>
      <c r="P17" s="7">
        <v>500000000</v>
      </c>
      <c r="Q17" s="7">
        <v>0</v>
      </c>
      <c r="R17" s="7">
        <v>0</v>
      </c>
      <c r="S17" s="7">
        <v>500000000</v>
      </c>
      <c r="T17" s="7">
        <v>0</v>
      </c>
      <c r="U17" s="7">
        <v>500000000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ht="56.25" x14ac:dyDescent="0.25">
      <c r="A18" s="4" t="s">
        <v>32</v>
      </c>
      <c r="B18" s="5" t="s">
        <v>33</v>
      </c>
      <c r="C18" s="6" t="s">
        <v>386</v>
      </c>
      <c r="D18" s="4" t="s">
        <v>71</v>
      </c>
      <c r="E18" s="4" t="s">
        <v>387</v>
      </c>
      <c r="F18" s="4" t="s">
        <v>73</v>
      </c>
      <c r="G18" s="4" t="s">
        <v>36</v>
      </c>
      <c r="H18" s="4"/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3497281509</v>
      </c>
      <c r="Q18" s="7">
        <v>0</v>
      </c>
      <c r="R18" s="7">
        <v>0</v>
      </c>
      <c r="S18" s="7">
        <v>3497281509</v>
      </c>
      <c r="T18" s="7">
        <v>0</v>
      </c>
      <c r="U18" s="7">
        <v>3459495149</v>
      </c>
      <c r="V18" s="7">
        <v>37786360</v>
      </c>
      <c r="W18" s="7">
        <v>1293117003</v>
      </c>
      <c r="X18" s="7">
        <v>973318232</v>
      </c>
      <c r="Y18" s="7">
        <v>973318232</v>
      </c>
      <c r="Z18" s="7">
        <v>935789963</v>
      </c>
    </row>
    <row r="19" spans="1:26" ht="56.25" x14ac:dyDescent="0.25">
      <c r="A19" s="4" t="s">
        <v>32</v>
      </c>
      <c r="B19" s="5" t="s">
        <v>33</v>
      </c>
      <c r="C19" s="6" t="s">
        <v>386</v>
      </c>
      <c r="D19" s="4" t="s">
        <v>71</v>
      </c>
      <c r="E19" s="4" t="s">
        <v>387</v>
      </c>
      <c r="F19" s="4" t="s">
        <v>73</v>
      </c>
      <c r="G19" s="4" t="s">
        <v>36</v>
      </c>
      <c r="H19" s="4"/>
      <c r="I19" s="4"/>
      <c r="J19" s="4"/>
      <c r="K19" s="4"/>
      <c r="L19" s="4" t="s">
        <v>38</v>
      </c>
      <c r="M19" s="4" t="s">
        <v>62</v>
      </c>
      <c r="N19" s="4" t="s">
        <v>63</v>
      </c>
      <c r="O19" s="5" t="s">
        <v>77</v>
      </c>
      <c r="P19" s="7">
        <v>0</v>
      </c>
      <c r="Q19" s="7">
        <v>5015140505</v>
      </c>
      <c r="R19" s="7">
        <v>0</v>
      </c>
      <c r="S19" s="7">
        <v>5015140505</v>
      </c>
      <c r="T19" s="7">
        <v>0</v>
      </c>
      <c r="U19" s="7">
        <v>3362837434</v>
      </c>
      <c r="V19" s="7">
        <v>1652303071</v>
      </c>
      <c r="W19" s="7">
        <v>1839898334</v>
      </c>
      <c r="X19" s="7">
        <v>18800000</v>
      </c>
      <c r="Y19" s="7">
        <v>18800000</v>
      </c>
      <c r="Z19" s="7">
        <v>7500000</v>
      </c>
    </row>
    <row r="20" spans="1:26" ht="56.25" x14ac:dyDescent="0.25">
      <c r="A20" s="4" t="s">
        <v>32</v>
      </c>
      <c r="B20" s="5" t="s">
        <v>33</v>
      </c>
      <c r="C20" s="6" t="s">
        <v>386</v>
      </c>
      <c r="D20" s="4" t="s">
        <v>71</v>
      </c>
      <c r="E20" s="4" t="s">
        <v>387</v>
      </c>
      <c r="F20" s="4" t="s">
        <v>73</v>
      </c>
      <c r="G20" s="4" t="s">
        <v>36</v>
      </c>
      <c r="H20" s="4"/>
      <c r="I20" s="4"/>
      <c r="J20" s="4"/>
      <c r="K20" s="4"/>
      <c r="L20" s="4" t="s">
        <v>38</v>
      </c>
      <c r="M20" s="4" t="s">
        <v>106</v>
      </c>
      <c r="N20" s="4" t="s">
        <v>40</v>
      </c>
      <c r="O20" s="5" t="s">
        <v>77</v>
      </c>
      <c r="P20" s="7">
        <v>1202718491</v>
      </c>
      <c r="Q20" s="7">
        <v>0</v>
      </c>
      <c r="R20" s="7">
        <v>0</v>
      </c>
      <c r="S20" s="7">
        <v>1202718491</v>
      </c>
      <c r="T20" s="7">
        <v>0</v>
      </c>
      <c r="U20" s="7">
        <v>1092012620</v>
      </c>
      <c r="V20" s="7">
        <v>110705871</v>
      </c>
      <c r="W20" s="7">
        <v>1021619949.7</v>
      </c>
      <c r="X20" s="7">
        <v>404018692.69999999</v>
      </c>
      <c r="Y20" s="7">
        <v>404018692.69999999</v>
      </c>
      <c r="Z20" s="7">
        <v>359877692.69999999</v>
      </c>
    </row>
    <row r="21" spans="1:26" ht="45" x14ac:dyDescent="0.25">
      <c r="A21" s="4" t="s">
        <v>32</v>
      </c>
      <c r="B21" s="5" t="s">
        <v>33</v>
      </c>
      <c r="C21" s="6" t="s">
        <v>388</v>
      </c>
      <c r="D21" s="4" t="s">
        <v>71</v>
      </c>
      <c r="E21" s="4" t="s">
        <v>387</v>
      </c>
      <c r="F21" s="4" t="s">
        <v>73</v>
      </c>
      <c r="G21" s="4" t="s">
        <v>52</v>
      </c>
      <c r="H21" s="4"/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381</v>
      </c>
      <c r="P21" s="7">
        <v>653464481</v>
      </c>
      <c r="Q21" s="7">
        <v>0</v>
      </c>
      <c r="R21" s="7">
        <v>0</v>
      </c>
      <c r="S21" s="7">
        <v>653464481</v>
      </c>
      <c r="T21" s="7">
        <v>0</v>
      </c>
      <c r="U21" s="7">
        <v>494173250</v>
      </c>
      <c r="V21" s="7">
        <v>159291231</v>
      </c>
      <c r="W21" s="7">
        <v>424179658.5</v>
      </c>
      <c r="X21" s="7">
        <v>204229281</v>
      </c>
      <c r="Y21" s="7">
        <v>204229281</v>
      </c>
      <c r="Z21" s="7">
        <v>198929281</v>
      </c>
    </row>
    <row r="22" spans="1:26" ht="45" x14ac:dyDescent="0.25">
      <c r="A22" s="4" t="s">
        <v>32</v>
      </c>
      <c r="B22" s="5" t="s">
        <v>33</v>
      </c>
      <c r="C22" s="6" t="s">
        <v>388</v>
      </c>
      <c r="D22" s="4" t="s">
        <v>71</v>
      </c>
      <c r="E22" s="4" t="s">
        <v>387</v>
      </c>
      <c r="F22" s="4" t="s">
        <v>73</v>
      </c>
      <c r="G22" s="4" t="s">
        <v>52</v>
      </c>
      <c r="H22" s="4"/>
      <c r="I22" s="4"/>
      <c r="J22" s="4"/>
      <c r="K22" s="4"/>
      <c r="L22" s="4" t="s">
        <v>38</v>
      </c>
      <c r="M22" s="4" t="s">
        <v>62</v>
      </c>
      <c r="N22" s="4" t="s">
        <v>63</v>
      </c>
      <c r="O22" s="5" t="s">
        <v>381</v>
      </c>
      <c r="P22" s="7">
        <v>0</v>
      </c>
      <c r="Q22" s="7">
        <v>3984859495</v>
      </c>
      <c r="R22" s="7">
        <v>0</v>
      </c>
      <c r="S22" s="7">
        <v>3984859495</v>
      </c>
      <c r="T22" s="7">
        <v>0</v>
      </c>
      <c r="U22" s="7">
        <v>1662452000</v>
      </c>
      <c r="V22" s="7">
        <v>2322407495</v>
      </c>
      <c r="W22" s="7">
        <v>1124417400</v>
      </c>
      <c r="X22" s="7">
        <v>8500000</v>
      </c>
      <c r="Y22" s="7">
        <v>8500000</v>
      </c>
      <c r="Z22" s="7">
        <v>2500000</v>
      </c>
    </row>
    <row r="23" spans="1:26" ht="33.75" x14ac:dyDescent="0.25">
      <c r="A23" s="4" t="s">
        <v>32</v>
      </c>
      <c r="B23" s="5" t="s">
        <v>33</v>
      </c>
      <c r="C23" s="6" t="s">
        <v>389</v>
      </c>
      <c r="D23" s="4" t="s">
        <v>71</v>
      </c>
      <c r="E23" s="4" t="s">
        <v>390</v>
      </c>
      <c r="F23" s="4" t="s">
        <v>73</v>
      </c>
      <c r="G23" s="4" t="s">
        <v>36</v>
      </c>
      <c r="H23" s="4"/>
      <c r="I23" s="4"/>
      <c r="J23" s="4"/>
      <c r="K23" s="4"/>
      <c r="L23" s="4" t="s">
        <v>38</v>
      </c>
      <c r="M23" s="4" t="s">
        <v>39</v>
      </c>
      <c r="N23" s="4" t="s">
        <v>40</v>
      </c>
      <c r="O23" s="5" t="s">
        <v>379</v>
      </c>
      <c r="P23" s="7">
        <v>470097000</v>
      </c>
      <c r="Q23" s="7">
        <v>0</v>
      </c>
      <c r="R23" s="7">
        <v>0</v>
      </c>
      <c r="S23" s="7">
        <v>470097000</v>
      </c>
      <c r="T23" s="7">
        <v>0</v>
      </c>
      <c r="U23" s="7">
        <v>470095599</v>
      </c>
      <c r="V23" s="7">
        <v>1401</v>
      </c>
      <c r="W23" s="7">
        <v>25361000</v>
      </c>
      <c r="X23" s="7">
        <v>0</v>
      </c>
      <c r="Y23" s="7">
        <v>0</v>
      </c>
      <c r="Z23" s="7">
        <v>0</v>
      </c>
    </row>
    <row r="24" spans="1:26" ht="45" x14ac:dyDescent="0.25">
      <c r="A24" s="4" t="s">
        <v>32</v>
      </c>
      <c r="B24" s="5" t="s">
        <v>33</v>
      </c>
      <c r="C24" s="6" t="s">
        <v>391</v>
      </c>
      <c r="D24" s="4" t="s">
        <v>71</v>
      </c>
      <c r="E24" s="4" t="s">
        <v>390</v>
      </c>
      <c r="F24" s="4" t="s">
        <v>73</v>
      </c>
      <c r="G24" s="4" t="s">
        <v>52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83</v>
      </c>
      <c r="P24" s="7">
        <v>2500000000</v>
      </c>
      <c r="Q24" s="7">
        <v>0</v>
      </c>
      <c r="R24" s="7">
        <v>0</v>
      </c>
      <c r="S24" s="7">
        <v>2500000000</v>
      </c>
      <c r="T24" s="7">
        <v>0</v>
      </c>
      <c r="U24" s="7">
        <v>2442807041</v>
      </c>
      <c r="V24" s="7">
        <v>57192959</v>
      </c>
      <c r="W24" s="7">
        <v>996734395</v>
      </c>
      <c r="X24" s="7">
        <v>468589834</v>
      </c>
      <c r="Y24" s="7">
        <v>468589834</v>
      </c>
      <c r="Z24" s="7">
        <v>455569834</v>
      </c>
    </row>
    <row r="25" spans="1:26" ht="45" x14ac:dyDescent="0.25">
      <c r="A25" s="4" t="s">
        <v>32</v>
      </c>
      <c r="B25" s="5" t="s">
        <v>33</v>
      </c>
      <c r="C25" s="6" t="s">
        <v>391</v>
      </c>
      <c r="D25" s="4" t="s">
        <v>71</v>
      </c>
      <c r="E25" s="4" t="s">
        <v>390</v>
      </c>
      <c r="F25" s="4" t="s">
        <v>73</v>
      </c>
      <c r="G25" s="4" t="s">
        <v>52</v>
      </c>
      <c r="H25" s="4"/>
      <c r="I25" s="4"/>
      <c r="J25" s="4"/>
      <c r="K25" s="4"/>
      <c r="L25" s="4" t="s">
        <v>38</v>
      </c>
      <c r="M25" s="4" t="s">
        <v>106</v>
      </c>
      <c r="N25" s="4" t="s">
        <v>40</v>
      </c>
      <c r="O25" s="5" t="s">
        <v>83</v>
      </c>
      <c r="P25" s="7">
        <v>1000000000</v>
      </c>
      <c r="Q25" s="7">
        <v>0</v>
      </c>
      <c r="R25" s="7">
        <v>0</v>
      </c>
      <c r="S25" s="7">
        <v>1000000000</v>
      </c>
      <c r="T25" s="7">
        <v>0</v>
      </c>
      <c r="U25" s="7">
        <v>45810419</v>
      </c>
      <c r="V25" s="7">
        <v>954189581</v>
      </c>
      <c r="W25" s="7">
        <v>45810419</v>
      </c>
      <c r="X25" s="7">
        <v>0</v>
      </c>
      <c r="Y25" s="7">
        <v>0</v>
      </c>
      <c r="Z25" s="7">
        <v>0</v>
      </c>
    </row>
    <row r="26" spans="1:26" ht="67.5" x14ac:dyDescent="0.25">
      <c r="A26" s="4" t="s">
        <v>32</v>
      </c>
      <c r="B26" s="5" t="s">
        <v>33</v>
      </c>
      <c r="C26" s="6" t="s">
        <v>392</v>
      </c>
      <c r="D26" s="4" t="s">
        <v>71</v>
      </c>
      <c r="E26" s="4" t="s">
        <v>390</v>
      </c>
      <c r="F26" s="4" t="s">
        <v>73</v>
      </c>
      <c r="G26" s="4" t="s">
        <v>57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380</v>
      </c>
      <c r="P26" s="7">
        <v>500000000</v>
      </c>
      <c r="Q26" s="7">
        <v>0</v>
      </c>
      <c r="R26" s="7">
        <v>0</v>
      </c>
      <c r="S26" s="7">
        <v>500000000</v>
      </c>
      <c r="T26" s="7">
        <v>0</v>
      </c>
      <c r="U26" s="7">
        <v>451893642</v>
      </c>
      <c r="V26" s="7">
        <v>48106358</v>
      </c>
      <c r="W26" s="7">
        <v>55000000</v>
      </c>
      <c r="X26" s="7">
        <v>15000000</v>
      </c>
      <c r="Y26" s="7">
        <v>15000000</v>
      </c>
      <c r="Z26" s="7">
        <v>10000000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29504037377</v>
      </c>
      <c r="Q27" s="7">
        <v>9006801000</v>
      </c>
      <c r="R27" s="7">
        <v>6801000</v>
      </c>
      <c r="S27" s="7">
        <v>38504037377</v>
      </c>
      <c r="T27" s="7">
        <v>0</v>
      </c>
      <c r="U27" s="7">
        <v>32032240623.66</v>
      </c>
      <c r="V27" s="7">
        <v>6471796753.3400002</v>
      </c>
      <c r="W27" s="7">
        <v>12972501279.42</v>
      </c>
      <c r="X27" s="7">
        <v>7121378562.5100002</v>
      </c>
      <c r="Y27" s="7">
        <v>7121378562.5100002</v>
      </c>
      <c r="Z27" s="7">
        <v>6980018425.4799995</v>
      </c>
    </row>
    <row r="28" spans="1:26" ht="13.5" customHeight="1" x14ac:dyDescent="0.25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ABRIL 2017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Yenny Marcela Herrera Martinez</cp:lastModifiedBy>
  <cp:lastPrinted>2017-05-04T19:47:54Z</cp:lastPrinted>
  <dcterms:created xsi:type="dcterms:W3CDTF">2015-08-03T13:34:35Z</dcterms:created>
  <dcterms:modified xsi:type="dcterms:W3CDTF">2017-05-04T19:48:16Z</dcterms:modified>
</cp:coreProperties>
</file>